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drawings/drawing21.xml" ContentType="application/vnd.openxmlformats-officedocument.drawing+xml"/>
  <Override PartName="/xl/charts/chart12.xml" ContentType="application/vnd.openxmlformats-officedocument.drawingml.chart+xml"/>
  <Override PartName="/xl/drawings/drawing2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CASSYS\version 1.5.3\"/>
    </mc:Choice>
  </mc:AlternateContent>
  <bookViews>
    <workbookView xWindow="8205" yWindow="1500" windowWidth="12285" windowHeight="6270" tabRatio="938"/>
  </bookViews>
  <sheets>
    <sheet name="Enable Macros" sheetId="31" r:id="rId1"/>
    <sheet name="Intro" sheetId="1" state="hidden" r:id="rId2"/>
    <sheet name="Site" sheetId="2" state="hidden" r:id="rId3"/>
    <sheet name="Orientation and Shading" sheetId="8" state="hidden" r:id="rId4"/>
    <sheet name="Bifacial" sheetId="42" state="hidden" r:id="rId5"/>
    <sheet name="Horizon" sheetId="33" state="hidden" r:id="rId6"/>
    <sheet name="System" sheetId="9" state="hidden" r:id="rId7"/>
    <sheet name="Losses" sheetId="7" state="hidden" r:id="rId8"/>
    <sheet name="Soiling" sheetId="17" state="hidden" r:id="rId9"/>
    <sheet name="Spectral" sheetId="41" state="hidden" r:id="rId10"/>
    <sheet name="Transformer" sheetId="38" state="hidden" r:id="rId11"/>
    <sheet name="ASTM E2848 Regression" sheetId="36" state="hidden" r:id="rId12"/>
    <sheet name="Climate File" sheetId="15" state="hidden" r:id="rId13"/>
    <sheet name="Iterative Mode" sheetId="37" state="hidden" r:id="rId14"/>
    <sheet name="Output File" sheetId="16" state="hidden" r:id="rId15"/>
    <sheet name="Summary" sheetId="32" state="hidden" r:id="rId16"/>
    <sheet name="Details" sheetId="10" state="hidden" r:id="rId17"/>
    <sheet name="Report" sheetId="18" state="hidden" r:id="rId18"/>
    <sheet name="Losses Diagram" sheetId="40" state="hidden" r:id="rId19"/>
    <sheet name="Loss Diagram Values" sheetId="39" state="hidden" r:id="rId20"/>
    <sheet name="Chart1" sheetId="14" state="hidden" r:id="rId21"/>
    <sheet name="Chart2" sheetId="20" state="hidden" r:id="rId22"/>
    <sheet name="Chart3" sheetId="21" state="hidden" r:id="rId23"/>
    <sheet name="Chart Builder" sheetId="19" state="hidden" r:id="rId24"/>
    <sheet name="Error Log" sheetId="29" state="hidden" r:id="rId25"/>
    <sheet name="PV Module Database" sheetId="3" state="hidden" r:id="rId26"/>
    <sheet name="Inverter Database" sheetId="4" state="hidden" r:id="rId27"/>
    <sheet name="Message" sheetId="30" state="hidden" r:id="rId28"/>
  </sheets>
  <functionGroups builtInGroupCount="18"/>
  <definedNames>
    <definedName name="_xlnm._FilterDatabase" localSheetId="16" hidden="1">Details!$A$1:$E$8761</definedName>
    <definedName name="_xlnm._FilterDatabase" localSheetId="1" hidden="1">Intro!$A$1:$AJ$1</definedName>
    <definedName name="_xlnm._FilterDatabase" localSheetId="26" hidden="1">'Inverter Database'!$A$1:$EA$21</definedName>
    <definedName name="_xlnm._FilterDatabase" localSheetId="19" hidden="1">'Loss Diagram Values'!$O$10:$O$36</definedName>
    <definedName name="_xlnm._FilterDatabase" localSheetId="25" hidden="1">'PV Module Database'!$A$2:$BL$949</definedName>
    <definedName name="_SectionEnd">'Output File'!$E$15</definedName>
    <definedName name="_SectionStart">'Output File'!$B$122</definedName>
    <definedName name="AC_Ohmic_Loss">'Output File'!$E$111</definedName>
    <definedName name="AC_side_Efficiency">'Output File'!$E$119</definedName>
    <definedName name="ACCapSTC">Transformer!$C$31</definedName>
    <definedName name="ACWiringLossAtSTC">System!$L$11</definedName>
    <definedName name="Air_Mass">'Output File'!$E$21</definedName>
    <definedName name="AlbApr">Site!$H$30</definedName>
    <definedName name="AlbAug">Site!$L$30</definedName>
    <definedName name="AlbDec">Site!$P$30</definedName>
    <definedName name="AlbDefinitions">Site!$A$27:$A$45</definedName>
    <definedName name="Albedo">'Output File'!$E$29</definedName>
    <definedName name="AlbedoFreq">Site!$Z$9:$Z$11</definedName>
    <definedName name="AlbFeb">Site!$F$30</definedName>
    <definedName name="AlbFreqVal">Site!$E$26</definedName>
    <definedName name="AlbJan">Site!$E$30</definedName>
    <definedName name="AlbJul">Site!$K$30</definedName>
    <definedName name="AlbJun">Site!$J$30</definedName>
    <definedName name="AlbMar">Site!$G$30</definedName>
    <definedName name="AlbMay">Site!$I$30</definedName>
    <definedName name="AlbNov">Site!$O$30</definedName>
    <definedName name="AlbOct">Site!$N$30</definedName>
    <definedName name="AlbSep">Site!$M$30</definedName>
    <definedName name="AlbYearly">Site!$E$28</definedName>
    <definedName name="Altitude">Site!$E$18</definedName>
    <definedName name="Ambient_Temperature">'Output File'!$E$27</definedName>
    <definedName name="Array_Nominal_Power">'Output File'!$E$89</definedName>
    <definedName name="Array_Soiling_Loss">'Output File'!#REF!</definedName>
    <definedName name="ArrayNomEnergy">'Loss Diagram Values'!$L$20</definedName>
    <definedName name="ArrayTypeDescribe">'Orientation and Shading'!$I$11</definedName>
    <definedName name="ASHRAERow">Losses!$30:$30</definedName>
    <definedName name="ASTM_hyperlink_hide">Intro!$B$16:$D$23,Intro!$B$39:$D$39</definedName>
    <definedName name="ASTM_locked">'Climate File'!$D$17:$D$18,'Climate File'!$D$20,'Climate File'!$H$20:$H$21</definedName>
    <definedName name="ASTM_only">Intro!$B$15</definedName>
    <definedName name="ASTM_spaces">Intro!$44:$49</definedName>
    <definedName name="ASTM1">'ASTM E2848 Regression'!$E$15</definedName>
    <definedName name="ASTM2">'ASTM E2848 Regression'!$F$15</definedName>
    <definedName name="ASTM3">'ASTM E2848 Regression'!$G$15</definedName>
    <definedName name="ASTM4">'ASTM E2848 Regression'!$H$15</definedName>
    <definedName name="ASTMCoeffs">'ASTM E2848 Regression'!$E$15:$H$15</definedName>
    <definedName name="ASTMInputRange">'Climate File'!$D$15:$D$16,'Climate File'!$D$19,'Climate File'!$D$21</definedName>
    <definedName name="AstmMonthList">'ASTM E2848 Regression'!$E$20:$P$20</definedName>
    <definedName name="astmOutputNames">'Output File'!$B$19:$B$29,'Output File'!$B$37:$B$41,'Output File'!$B$31:$B$35</definedName>
    <definedName name="AstmOutputParam">'Output File'!$E$16:$E$17,'Output File'!$E$27:$E$28,'Output File'!$E$38,'Output File'!$E$114:$E$115</definedName>
    <definedName name="Available_Energy_at_Inverter_Output">'Output File'!$E$109</definedName>
    <definedName name="Available_SectionEnd">'Output File'!$G$18</definedName>
    <definedName name="Available_SectionStart">'Output File'!$B$16</definedName>
    <definedName name="Average_Ground_GHI">'Output File'!$E$70</definedName>
    <definedName name="AveragedAt">'Climate File'!$H$15</definedName>
    <definedName name="AxisAzimuthSAET">'Orientation and Shading'!$C$69</definedName>
    <definedName name="AxisAzimuthSAST">'Orientation and Shading'!$C$98</definedName>
    <definedName name="AxisAzimuthTART">'Orientation and Shading'!$C$179</definedName>
    <definedName name="AxisTiltSAET">'Orientation and Shading'!$C$68</definedName>
    <definedName name="AxisTiltSAST">'Orientation and Shading'!$C$97</definedName>
    <definedName name="AxisTiltTART">'Orientation and Shading'!$C$178</definedName>
    <definedName name="AziExtL">Horizon!$W$34</definedName>
    <definedName name="AziExtR">Horizon!$W$33</definedName>
    <definedName name="Azimuth">'Orientation and Shading'!$C$14</definedName>
    <definedName name="AzimuthFix">'Orientation and Shading'!$C$43</definedName>
    <definedName name="AzimuthRefAVAT">'Orientation and Shading'!$C$128</definedName>
    <definedName name="AzimuthRefTAXT">'Orientation and Shading'!$C$155</definedName>
    <definedName name="AzimuthSeasonal" localSheetId="3">'Orientation and Shading'!$C$214</definedName>
    <definedName name="Back_Global_Irradiance_Inhomogeneity">'Output File'!$E$80</definedName>
    <definedName name="Backside_Radiation_Available_For_Power_Conversion">'Output File'!#REF!</definedName>
    <definedName name="BacktrackOptSAET">'Orientation and Shading'!$C$78</definedName>
    <definedName name="BacktrackOptSAST">'Orientation and Shading'!$C$106</definedName>
    <definedName name="Beam_Irradiance_in_Array_Back">'Output File'!$E$73</definedName>
    <definedName name="Beam_Irradiance_in_Array_Plane">'Output File'!$E$39</definedName>
    <definedName name="Bifacial_Gain">'Output File'!$E$81</definedName>
    <definedName name="Bifacial_SectionEnd">'Output File'!$E$82</definedName>
    <definedName name="Bifacial_SectionStart">'Output File'!$B$69</definedName>
    <definedName name="BifacialityFactor">Bifacial!$F$18</definedName>
    <definedName name="BifAlbApr">Bifacial!$I$25</definedName>
    <definedName name="BifAlbAug">Bifacial!$M$25</definedName>
    <definedName name="BifAlbDec">Bifacial!$Q$25</definedName>
    <definedName name="BifAlbedoGraph">Bifacial!$A$26:$A$41</definedName>
    <definedName name="BifAlbFeb">Bifacial!$G$25</definedName>
    <definedName name="BifAlbFreqVal">Bifacial!$F$21</definedName>
    <definedName name="BifAlbJan">Bifacial!$F$25</definedName>
    <definedName name="BifAlbJul">Bifacial!$L$25</definedName>
    <definedName name="BifAlbJun">Bifacial!$K$25</definedName>
    <definedName name="BifAlbMar">Bifacial!$H$25</definedName>
    <definedName name="BifAlbMay">Bifacial!$J$25</definedName>
    <definedName name="BifAlbNov">Bifacial!$P$25</definedName>
    <definedName name="BifAlbOct">Bifacial!$O$25</definedName>
    <definedName name="BifAlbSep">Bifacial!$N$25</definedName>
    <definedName name="BifAlbYearly">Bifacial!$F$23</definedName>
    <definedName name="BifMonthlyAlbedo">Bifacial!$A$24:$A$25</definedName>
    <definedName name="BifYearlyAlbedo">Bifacial!$A$22:$A$23</definedName>
    <definedName name="BlankSAET">'Orientation and Shading'!$82:$85</definedName>
    <definedName name="BlankSAST">'Orientation and Shading'!$105:$108</definedName>
    <definedName name="BlankTART">'Orientation and Shading'!$186:$189</definedName>
    <definedName name="bNaught">Losses!$D$30</definedName>
    <definedName name="BottomInactive">'Orientation and Shading'!$C$19</definedName>
    <definedName name="Calculated_Module_Temperature__deg_C_">'Output File'!$E$87</definedName>
    <definedName name="CellBasedBlank">'Orientation and Shading'!$39:$41</definedName>
    <definedName name="CellBasedBlankSAET">'Orientation and Shading'!$86:$88</definedName>
    <definedName name="CellBasedBlankSAST">'Orientation and Shading'!$114:$116</definedName>
    <definedName name="CellBasedInput">'Orientation and Shading'!$36:$38</definedName>
    <definedName name="CellBasedInputSAET">'Orientation and Shading'!$83:$85</definedName>
    <definedName name="CellBasedInputSAST">'Orientation and Shading'!$111:$113</definedName>
    <definedName name="CellSize">'Orientation and Shading'!$C$37</definedName>
    <definedName name="CellSizeSAET">'Orientation and Shading'!$C$84</definedName>
    <definedName name="CellSizeSAST">'Orientation and Shading'!$C$112</definedName>
    <definedName name="Chart1NumVal">'Chart Builder'!$D$12</definedName>
    <definedName name="Chart1X">'Chart Builder'!$D$14</definedName>
    <definedName name="Chart1Y1">'Chart Builder'!$I$14</definedName>
    <definedName name="Chart1Y2">'Chart Builder'!$I$15</definedName>
    <definedName name="Chart1Y3">'Chart Builder'!$I$16</definedName>
    <definedName name="Chart1Y4">'Chart Builder'!$I$17</definedName>
    <definedName name="Chart2NumVal">'Chart Builder'!$D$22</definedName>
    <definedName name="Chart2X">'Chart Builder'!$D$24</definedName>
    <definedName name="Chart2Y1">'Chart Builder'!$I$24</definedName>
    <definedName name="Chart2Y2">'Chart Builder'!$I$25</definedName>
    <definedName name="Chart2Y3">'Chart Builder'!$I$26</definedName>
    <definedName name="Chart2Y4">'Chart Builder'!$I$27</definedName>
    <definedName name="Chart3NumVal">'Chart Builder'!$D$32</definedName>
    <definedName name="Chart3X">'Chart Builder'!$D$34</definedName>
    <definedName name="Chart3Y1">'Chart Builder'!$I$34</definedName>
    <definedName name="Chart3Y2">'Chart Builder'!$I$35</definedName>
    <definedName name="Chart3Y3">'Chart Builder'!$I$36</definedName>
    <definedName name="Chart3Y4">'Chart Builder'!$I$37</definedName>
    <definedName name="chartParams">'Chart Builder'!$D$14,'Chart Builder'!$I$14,'Chart Builder'!$I$15,'Chart Builder'!$I$16,'Chart Builder'!$D$24,'Chart Builder'!$I$24,'Chart Builder'!$D$34,'Chart Builder'!$I$34</definedName>
    <definedName name="ChooseSaveAs" comment="Contains bool to determine if the user has selected Save or Save As">Intro!$AA$10</definedName>
    <definedName name="City">Site!$E$13</definedName>
    <definedName name="ClearHProf">Horizon!$N$32:$O$32</definedName>
    <definedName name="CollBandWidth">'Orientation and Shading'!$C$17</definedName>
    <definedName name="CollBandWidthFix">'Orientation and Shading'!$C$45</definedName>
    <definedName name="Collector_Surface_Azimuth">'Output File'!$E$34</definedName>
    <definedName name="Collector_Surface_Slope">'Output File'!$E$33</definedName>
    <definedName name="CollectorOrientation_Section">'Output File'!$A$30:$A$35</definedName>
    <definedName name="ConsHLF">Losses!$D$12</definedName>
    <definedName name="ConvHLF">Losses!$D$13</definedName>
    <definedName name="Copyright">Intro!$Y$11</definedName>
    <definedName name="Country">Site!$E$11</definedName>
    <definedName name="DateTimeFormat">'Climate File'!$Y$16:$Y$24</definedName>
    <definedName name="DayResult">Details!$B$1</definedName>
    <definedName name="DCAC_Conversion_Losses">'Output File'!$E$107</definedName>
    <definedName name="DCCapSTC">Transformer!$C$30</definedName>
    <definedName name="DefBifacialAlbedoFreq">Bifacial!$U$20:$U$23</definedName>
    <definedName name="DefineHorizonProfile">Horizon!$C$10</definedName>
    <definedName name="DefineSite">Site!$E$10:$I$13</definedName>
    <definedName name="DefnAvailable">System!$F$27</definedName>
    <definedName name="DefnHorProfOptions">Horizon!$R$9:$R$10</definedName>
    <definedName name="DefUseBifacialModel">Bifacial!$U$10:$U$11</definedName>
    <definedName name="DefUseSpectralModel">Spectral!$V$10:$V$11</definedName>
    <definedName name="Delimeter" localSheetId="12">'Climate File'!$D$10</definedName>
    <definedName name="Difference_between_Module_and_Ambient_Temp.__deg_C_">'Output File'!$E$88</definedName>
    <definedName name="Diffuse_Irradiance_in_Array_Plane">'Output File'!$E$40</definedName>
    <definedName name="DisconnectOptions" localSheetId="17">Transformer!$U$11:$U$12</definedName>
    <definedName name="DisconnectOptions" localSheetId="10">Transformer!$U$11:$U$12</definedName>
    <definedName name="EAFApr">'ASTM E2848 Regression'!$H$20</definedName>
    <definedName name="EAFAug">'ASTM E2848 Regression'!$L$20</definedName>
    <definedName name="EAFDec">'ASTM E2848 Regression'!$P$20</definedName>
    <definedName name="EAFFeb">'ASTM E2848 Regression'!$F$20</definedName>
    <definedName name="EAFJan">'ASTM E2848 Regression'!$E$20</definedName>
    <definedName name="EAFJul">'ASTM E2848 Regression'!$K$20</definedName>
    <definedName name="EAFJun">'ASTM E2848 Regression'!$J$20</definedName>
    <definedName name="EAFMar">'ASTM E2848 Regression'!$G$20</definedName>
    <definedName name="EAFMay">'ASTM E2848 Regression'!$I$20</definedName>
    <definedName name="EAFNov">'ASTM E2848 Regression'!$O$20</definedName>
    <definedName name="EAFOct">'ASTM E2848 Regression'!$N$20</definedName>
    <definedName name="EAFSep">'ASTM E2848 Regression'!$M$20</definedName>
    <definedName name="EastWest">Site!$W$9:$W$10</definedName>
    <definedName name="Effective_Back_Beam_Irradiance">'Output File'!$E$75</definedName>
    <definedName name="Effective_Back_Diffuse_Irradiance">'Output File'!$E$76</definedName>
    <definedName name="Effective_Back_Front_Reflected_Irradiance">'Output File'!$E$78</definedName>
    <definedName name="Effective_Back_Global_Irradiance">'Output File'!$E$74</definedName>
    <definedName name="Effective_Back_Ground_Reflected_Irradiance">'Output File'!$E$77</definedName>
    <definedName name="Effective_Energy_at_the_Output_of_the_Array">'Output File'!$E$106</definedName>
    <definedName name="Effective_Irradiance_in_Back">'Output File'!#REF!</definedName>
    <definedName name="Effective_Irradiance_in_POA">'Output File'!$E$84</definedName>
    <definedName name="Effective_POA_Radiation">'Loss Diagram Values'!$L$18</definedName>
    <definedName name="Efficiencies_SectionEnd">'Output File'!$E$121</definedName>
    <definedName name="Efficiencies_SectionStart">'Output File'!$B$117</definedName>
    <definedName name="EfficiencyLoss">Losses!$D$18</definedName>
    <definedName name="ElevExtL">Horizon!$X$34</definedName>
    <definedName name="ElevExtR">Horizon!$X$33</definedName>
    <definedName name="End" localSheetId="13">'Iterative Mode'!$D$17</definedName>
    <definedName name="Energy_Injected_into_Grid">'Output File'!$E$115</definedName>
    <definedName name="Energy_Loss_Due_to_Irradiance">'Output File'!$E$91</definedName>
    <definedName name="ErrorLogLink">Intro!$B$39</definedName>
    <definedName name="ErrorsEncountered">'Error Log'!$G$8</definedName>
    <definedName name="ET_Irrad">'Output File'!$E$22</definedName>
    <definedName name="EventsLoaded" comment="Used to update load progress bar">Intro!$AA$12</definedName>
    <definedName name="External_transformer_loss">'Output File'!$E$112</definedName>
    <definedName name="ExternalData_1" localSheetId="16">Details!#REF!</definedName>
    <definedName name="ExternalData_10" localSheetId="16">Details!#REF!</definedName>
    <definedName name="ExternalData_11" localSheetId="16">Details!#REF!</definedName>
    <definedName name="ExternalData_12" localSheetId="16">Details!#REF!</definedName>
    <definedName name="ExternalData_13" localSheetId="16">Details!#REF!</definedName>
    <definedName name="ExternalData_14" localSheetId="16">Details!#REF!</definedName>
    <definedName name="ExternalData_15" localSheetId="16">Details!#REF!</definedName>
    <definedName name="ExternalData_16" localSheetId="16">Details!#REF!</definedName>
    <definedName name="ExternalData_17" localSheetId="16">Details!#REF!</definedName>
    <definedName name="ExternalData_18" localSheetId="16">Details!#REF!</definedName>
    <definedName name="ExternalData_19" localSheetId="16">Details!#REF!</definedName>
    <definedName name="ExternalData_2" localSheetId="16">Details!#REF!</definedName>
    <definedName name="ExternalData_20" localSheetId="16">Details!#REF!</definedName>
    <definedName name="ExternalData_21" localSheetId="16">Details!#REF!</definedName>
    <definedName name="ExternalData_22" localSheetId="16">Details!#REF!</definedName>
    <definedName name="ExternalData_23" localSheetId="16">Details!#REF!</definedName>
    <definedName name="ExternalData_24" localSheetId="16">Details!#REF!</definedName>
    <definedName name="ExternalData_25" localSheetId="16">Details!#REF!</definedName>
    <definedName name="ExternalData_26" localSheetId="16">Details!#REF!</definedName>
    <definedName name="ExternalData_27" localSheetId="16">Details!#REF!</definedName>
    <definedName name="ExternalData_28" localSheetId="16">Details!#REF!</definedName>
    <definedName name="ExternalData_29" localSheetId="16">Details!#REF!</definedName>
    <definedName name="ExternalData_3" localSheetId="16">Details!#REF!</definedName>
    <definedName name="ExternalData_30" localSheetId="16">Details!#REF!</definedName>
    <definedName name="ExternalData_31" localSheetId="16">Details!#REF!</definedName>
    <definedName name="ExternalData_32" localSheetId="16">Details!#REF!</definedName>
    <definedName name="ExternalData_33" localSheetId="16">Details!#REF!</definedName>
    <definedName name="ExternalData_34" localSheetId="16">Details!#REF!</definedName>
    <definedName name="ExternalData_35" localSheetId="16">Details!#REF!</definedName>
    <definedName name="ExternalData_36" localSheetId="16">Details!#REF!</definedName>
    <definedName name="ExternalData_37" localSheetId="16">Details!#REF!</definedName>
    <definedName name="ExternalData_38" localSheetId="16">Details!#REF!</definedName>
    <definedName name="ExternalData_39" localSheetId="16">Details!#REF!</definedName>
    <definedName name="ExternalData_4" localSheetId="16">Details!#REF!</definedName>
    <definedName name="ExternalData_40" localSheetId="16">Details!#REF!</definedName>
    <definedName name="ExternalData_41" localSheetId="16">Details!#REF!</definedName>
    <definedName name="ExternalData_42" localSheetId="16">Details!#REF!</definedName>
    <definedName name="ExternalData_43" localSheetId="16">Details!#REF!</definedName>
    <definedName name="ExternalData_44" localSheetId="16">Details!#REF!</definedName>
    <definedName name="ExternalData_45" localSheetId="16">Details!#REF!</definedName>
    <definedName name="ExternalData_46" localSheetId="16">Details!#REF!</definedName>
    <definedName name="ExternalData_47" localSheetId="16">Details!#REF!</definedName>
    <definedName name="ExternalData_48" localSheetId="16">Details!#REF!</definedName>
    <definedName name="ExternalData_49" localSheetId="16">Details!#REF!</definedName>
    <definedName name="ExternalData_5" localSheetId="16">Details!#REF!</definedName>
    <definedName name="ExternalData_50" localSheetId="16">Details!#REF!</definedName>
    <definedName name="ExternalData_51" localSheetId="16">Details!#REF!</definedName>
    <definedName name="ExternalData_52" localSheetId="16">Details!#REF!</definedName>
    <definedName name="ExternalData_53" localSheetId="16">Details!#REF!</definedName>
    <definedName name="ExternalData_54" localSheetId="16">Details!#REF!</definedName>
    <definedName name="ExternalData_55" localSheetId="16">Details!#REF!</definedName>
    <definedName name="ExternalData_56" localSheetId="16">Details!#REF!</definedName>
    <definedName name="ExternalData_57" localSheetId="16">Details!#REF!</definedName>
    <definedName name="ExternalData_58" localSheetId="16">Details!#REF!</definedName>
    <definedName name="ExternalData_59" localSheetId="16">Details!#REF!</definedName>
    <definedName name="ExternalData_6" localSheetId="16">Details!#REF!</definedName>
    <definedName name="ExternalData_60" localSheetId="16">Details!#REF!</definedName>
    <definedName name="ExternalData_61" localSheetId="16">Details!#REF!</definedName>
    <definedName name="ExternalData_62" localSheetId="16">Details!#REF!</definedName>
    <definedName name="ExternalData_63" localSheetId="16">Details!#REF!</definedName>
    <definedName name="ExternalData_7" localSheetId="16">Details!#REF!</definedName>
    <definedName name="ExternalData_8" localSheetId="16">Details!#REF!</definedName>
    <definedName name="ExternalData_9" localSheetId="16">Details!#REF!</definedName>
    <definedName name="FarShading_Beam_Loss">'Output File'!$E$44</definedName>
    <definedName name="FarShading_Diffuse_Loss">'Output File'!$E$45</definedName>
    <definedName name="FarShading_Global_Loss">'Output File'!$E$43</definedName>
    <definedName name="FarShading_Ground_Reflected_Loss">'Output File'!$E$46</definedName>
    <definedName name="FIronLoss" localSheetId="10">Transformer!$C$33</definedName>
    <definedName name="FirstDate">'Climate File'!$H$18</definedName>
    <definedName name="FixedPlaneSeasonalParam">'Orientation and Shading'!$214:$240</definedName>
    <definedName name="FixedTiltParam">'Orientation and Shading'!$42:$67</definedName>
    <definedName name="FooterRow">'Output File'!$B$122</definedName>
    <definedName name="FResLoss">Transformer!$C$34</definedName>
    <definedName name="FullInputPath">'Climate File'!$AC$12</definedName>
    <definedName name="FullOutputFile">'Output File'!$V$5</definedName>
    <definedName name="GAOR">'Orientation and Shading'!$C$20</definedName>
    <definedName name="Global_Irradiance_in_Array_Plane">'Output File'!$E$38</definedName>
    <definedName name="Global_POA_Irradiance_Corrected_for_Incidence">'Output File'!$E$66</definedName>
    <definedName name="Global_POA_Irradiance_Corrected_for_Shading">'Output File'!$E$56</definedName>
    <definedName name="GlobalRad">'Climate File'!$D$16</definedName>
    <definedName name="GlobRad_POA">'Loss Diagram Values'!$L$11</definedName>
    <definedName name="GraphParam">Details!$A$1:$N$1</definedName>
    <definedName name="Grid_Con_OutputNames">'Output File'!$B$19:$B$29,'Output File'!$B$37:$B$41,'Output File'!$B$47:$B$84,'Output File'!$B$58:$B$84,'Output File'!$B$31:$B$35,'Output File'!$B$89:$B$99,'Output File'!$B$101:$B$109,'Output File'!$B$111:$B$115,'Output File'!$B$117:$B$120</definedName>
    <definedName name="Grid_Con_OutputParam">'Output File'!$E$89:$E$99,'Output File'!$E$101:$E$109,'Output File'!$E$111:$E$115,'Output File'!$E$117:$E$120</definedName>
    <definedName name="Grid_Only">Intro!$18:$23</definedName>
    <definedName name="GridConnectedOutputs">'Output File'!$42:$84,'Output File'!$82:$120,'Output File'!$B$27:$B$28</definedName>
    <definedName name="Ground_Reflected_Irradiance_in_Array_Plane">'Output File'!$E$41</definedName>
    <definedName name="GroundClearance">Bifacial!$F$13</definedName>
    <definedName name="GWR">System!$C$28</definedName>
    <definedName name="HAzi">Horizon!$C$35:$C$394</definedName>
    <definedName name="HAziFirst">Horizon!$C$35</definedName>
    <definedName name="HeaderRow">'Output File'!$B$15</definedName>
    <definedName name="HeatLossRows">Losses!$12:$13</definedName>
    <definedName name="HElev">Horizon!$D$35:$D$394</definedName>
    <definedName name="HElevFirst">Horizon!$D$35</definedName>
    <definedName name="Hor_Diffuse">'Climate File'!$D$18</definedName>
    <definedName name="HorIrradiance" localSheetId="12">'Climate File'!$D$17</definedName>
    <definedName name="HorizonAzi">Horizon!$W$31</definedName>
    <definedName name="HorizonElev">Horizon!$W$32</definedName>
    <definedName name="Horizontal_beam_irradiance">'Output File'!$E$25</definedName>
    <definedName name="Horizontal_diffuse_irradiance">'Output File'!$E$26</definedName>
    <definedName name="Horizontal_Global_Irradiance">'Output File'!$E$23</definedName>
    <definedName name="HorizontalGlobIrradiance">'Loss Diagram Values'!$L$10</definedName>
    <definedName name="IAM_0">Losses!$D$32</definedName>
    <definedName name="IAM_10">Losses!$F$32</definedName>
    <definedName name="IAM_15">Losses!$G$32</definedName>
    <definedName name="IAM_20">Losses!$H$32</definedName>
    <definedName name="IAM_25">Losses!$I$32</definedName>
    <definedName name="IAM_30">Losses!$J$32</definedName>
    <definedName name="IAM_35">Losses!$K$32</definedName>
    <definedName name="IAM_40">Losses!$L$32</definedName>
    <definedName name="IAM_45">Losses!$M$32</definedName>
    <definedName name="IAM_5">Losses!$E$32</definedName>
    <definedName name="IAM_50">Losses!$E$34</definedName>
    <definedName name="IAM_55">Losses!$F$34</definedName>
    <definedName name="IAM_60">Losses!$G$34</definedName>
    <definedName name="IAM_65">Losses!$H$34</definedName>
    <definedName name="IAM_70">Losses!$I$34</definedName>
    <definedName name="IAM_75">Losses!$J$34</definedName>
    <definedName name="IAM_80">Losses!$K$34</definedName>
    <definedName name="IAM_85">Losses!$L$34</definedName>
    <definedName name="IAM_90">Losses!$M$34</definedName>
    <definedName name="IAM_Factor_on__Diffuse">'Output File'!$E$60</definedName>
    <definedName name="IAM_Factor_on_Beam">'Output File'!$E$59</definedName>
    <definedName name="IAM_Factor_on_Beam_Back">'Output File'!$E$71</definedName>
    <definedName name="IAM_Factor_on_Diffuse_Back">'Output File'!$E$72</definedName>
    <definedName name="IAM_Factor_on_Global">'Output File'!$E$58</definedName>
    <definedName name="IAM_Factor_on_Ground_Reflected">'Output File'!$E$61</definedName>
    <definedName name="IAMModel">Losses!$W$26:$W$27</definedName>
    <definedName name="IAMRange">Losses!$D$32:$M$32,Losses!$E$34:$M$34</definedName>
    <definedName name="IAMSelection">Losses!$D$28</definedName>
    <definedName name="Incidence_Angle">'Output File'!$E$37</definedName>
    <definedName name="Incidence_Loss_for_Beam">'Output File'!$E$63</definedName>
    <definedName name="Incidence_Loss_for_Diffuse">'Output File'!$E$64</definedName>
    <definedName name="Incidence_Loss_for_Global">'Output File'!$E$62</definedName>
    <definedName name="Incidence_Loss_for_Ground_Reflected">'Output File'!$E$65</definedName>
    <definedName name="Incident_SectionEnd">'Output File'!$E$68</definedName>
    <definedName name="Incident_SectionStart">'Output File'!$B$58</definedName>
    <definedName name="IncorrectClimateRowsAllowed">'Climate File'!$H$22</definedName>
    <definedName name="Input_Timestamp">'Output File'!$E$16</definedName>
    <definedName name="InputBrowse">'Climate File'!$G$11</definedName>
    <definedName name="InputColumnNums">'Climate File'!$D$15:$D$22</definedName>
    <definedName name="InputColumnNumsNoAlbedo">'Climate File'!$D$15:$D$21</definedName>
    <definedName name="InputDates">'Climate File'!$H$18,'Climate File'!$H$19</definedName>
    <definedName name="InputFilePath">'Climate File'!$G$10</definedName>
    <definedName name="Interrow_Albedo">'Output File'!$E$69</definedName>
    <definedName name="Interval" localSheetId="13">'Iterative Mode'!$D$18</definedName>
    <definedName name="Interval">'Climate File'!$H$16</definedName>
    <definedName name="IntroAddLine">Intro!$A$56:$F$56</definedName>
    <definedName name="IntroArray">Intro!$G$51</definedName>
    <definedName name="IntroCopyArray">Intro!$G$51:$U$54</definedName>
    <definedName name="IntroFileName">Intro!$H$55</definedName>
    <definedName name="IntroInv">Intro!$Q$52</definedName>
    <definedName name="IntroNumInv">Intro!$Q$53</definedName>
    <definedName name="IntroNumMod">Intro!$I$53</definedName>
    <definedName name="IntroProjName">Intro!$H$56</definedName>
    <definedName name="IntroPV">Intro!$I$52</definedName>
    <definedName name="InvDataIndex">System!$Q$16</definedName>
    <definedName name="Inverter">'Inverter Database'!$C$3:$C$1048576</definedName>
    <definedName name="Inverter_Efficiency">'Output File'!$E$118</definedName>
    <definedName name="Inverter_Loss_Due_to_High_Power_Threshold">'Output File'!$E$105</definedName>
    <definedName name="Inverter_Loss_Due_to_High_Voltage_Threshold">'Output File'!$E$103</definedName>
    <definedName name="Inverter_Loss_Due_to_Low_Power_Threshold">'Output File'!$E$104</definedName>
    <definedName name="Inverter_Loss_Due_to_Low_Voltage_Threshold">'Output File'!$E$102</definedName>
    <definedName name="Inverter_Loss_Due_to_Nominal_Inv._Power">'Output File'!$E$105</definedName>
    <definedName name="Inverter_Loss_Due_to_Nominal_Inv._Voltage">'Output File'!$E$103</definedName>
    <definedName name="Inverter_Loss_Due_to_Power_Threshold">'Output File'!$E$101</definedName>
    <definedName name="Inverter_Loss_Due_to_Voltage_Threshold">'Output File'!$E$102</definedName>
    <definedName name="Inverter_SectionEnd">'Output File'!$E$110</definedName>
    <definedName name="Inverter_SectionStart">'Output File'!$B$101</definedName>
    <definedName name="InverterDatabase">Intro!$B$53:$D$53</definedName>
    <definedName name="InverterFileName">System!$L$17</definedName>
    <definedName name="InverterIndex">System!$U$6</definedName>
    <definedName name="InverterList">System!$L$14</definedName>
    <definedName name="InverterManu">System!$L$15</definedName>
    <definedName name="InverterSource">System!$L$16</definedName>
    <definedName name="InvLossFrac">System!$L$27</definedName>
    <definedName name="InvParam">'Inverter Database'!$A$2:$EA$2</definedName>
    <definedName name="InvPnom">System!$O$23</definedName>
    <definedName name="InvSearch">System!$Q$14</definedName>
    <definedName name="Irradiance_SectionEnd">'Output File'!$E$42</definedName>
    <definedName name="Irradiance_SectionStart">'Output File'!$B$37</definedName>
    <definedName name="IterativeOutputBrowse">'Iterative Mode'!$B$12</definedName>
    <definedName name="IterativeOutputParam">'Iterative Mode'!$D$21</definedName>
    <definedName name="IterOutputRowNum">'Iterative Mode'!$X$2</definedName>
    <definedName name="kt">Spectral!$Y$14</definedName>
    <definedName name="ktCorrection">Spectral!$Y$15</definedName>
    <definedName name="ktCorrectionValues">Spectral!$E$15:$O$15</definedName>
    <definedName name="LastDate">'Climate File'!$H$19</definedName>
    <definedName name="lastInputColumn">'Climate File'!$AA$1</definedName>
    <definedName name="LastRow">'Error Log'!$A$9</definedName>
    <definedName name="LastRowA">'Error Log'!$A$18</definedName>
    <definedName name="LastRowB">'Error Log'!$B$10</definedName>
    <definedName name="LastRowC">'Error Log'!$C$11</definedName>
    <definedName name="LatDeg">Site!$G$16</definedName>
    <definedName name="LatDMS">Site!$G$16:$I$16</definedName>
    <definedName name="Latitude">Site!$E$16</definedName>
    <definedName name="LatMin">Site!$H$16</definedName>
    <definedName name="LatNS">Site!$J$16</definedName>
    <definedName name="LatSec">Site!$I$16</definedName>
    <definedName name="Load">Intro!$S$9</definedName>
    <definedName name="LoadFilePath">Intro!$AA$13</definedName>
    <definedName name="LongDeg">Site!$G$17</definedName>
    <definedName name="LongDMS">Site!$G$17:$I$17</definedName>
    <definedName name="LongEW">Site!$J$17</definedName>
    <definedName name="Longitude">Site!$E$17</definedName>
    <definedName name="LongMin">Site!$H$17</definedName>
    <definedName name="LongSec">Site!$I$17</definedName>
    <definedName name="LossDiagramEnergies">'Loss Diagram Values'!$L$20:$L$39</definedName>
    <definedName name="LossDiagramRadiations">'Loss Diagram Values'!$L$10:$L$18</definedName>
    <definedName name="LossDiagramValues">'Loss Diagram Values'!$C$10:$L$39,'Loss Diagram Values'!$H$10:$J$15,'Loss Diagram Values'!$H$18:$H$19,'Loss Diagram Values'!$C$41:$E$42</definedName>
    <definedName name="LossFixedVoltage">Losses!$D$24</definedName>
    <definedName name="LossFractionList">System!$AA$4:$AA$5</definedName>
    <definedName name="MaxAzimuthAVAT">'Orientation and Shading'!$C$130</definedName>
    <definedName name="MaxAzimuthTAXT">'Orientation and Shading'!$C$157</definedName>
    <definedName name="MaxTiltSAET">'Orientation and Shading'!$C$72</definedName>
    <definedName name="MaxTiltTAXT">'Orientation and Shading'!$C$153</definedName>
    <definedName name="MeasAlbedo">'Climate File'!$D$22</definedName>
    <definedName name="Measured_Module_Temperature__deg_C_">'Output File'!$E$86</definedName>
    <definedName name="Meteorological_SectionEnd">'Output File'!$E$30</definedName>
    <definedName name="Meteorological_SectionStart">'Output File'!$B$19</definedName>
    <definedName name="MeterAzimuth">'Climate File'!$H$21</definedName>
    <definedName name="MeterAzimuthDescribe">'Climate File'!$I$21</definedName>
    <definedName name="MeterTilt">'Climate File'!$H$20</definedName>
    <definedName name="MeterTiltDescribe">'Climate File'!$I$20</definedName>
    <definedName name="MinAzimuthAVAT">'Orientation and Shading'!$C$129</definedName>
    <definedName name="MinAzimuthTAXT">'Orientation and Shading'!$C$156</definedName>
    <definedName name="MinTiltSAET">'Orientation and Shading'!$C$71</definedName>
    <definedName name="MinTiltTAXT">'Orientation and Shading'!$C$152</definedName>
    <definedName name="Model">'PV Module Database'!$C$5:$C$1048576</definedName>
    <definedName name="ModeSelect">Intro!$B$56</definedName>
    <definedName name="ModStr">System!$C$23</definedName>
    <definedName name="Module_Ageing_Loss">'Output File'!$E$94</definedName>
    <definedName name="Module_LID_Loss">'Output File'!$E$93</definedName>
    <definedName name="Module_Quality_Loss">'Output File'!$E$92</definedName>
    <definedName name="ModuleAgeing">Losses!$D$20</definedName>
    <definedName name="ModuleDatabase">Intro!$B$52</definedName>
    <definedName name="ModuleFileName">System!$C$17</definedName>
    <definedName name="ModuleLID">Losses!$D$19</definedName>
    <definedName name="ModuleManu">System!$C$15</definedName>
    <definedName name="ModuleModel">System!$C$14</definedName>
    <definedName name="Modules_Array_Mismatch_Loss">'Output File'!$E$95</definedName>
    <definedName name="ModuleSource">System!$C$16</definedName>
    <definedName name="Month">Details!$A:$A</definedName>
    <definedName name="MonthList">'Orientation and Shading'!$V$216:$V$227</definedName>
    <definedName name="MonthlyAlbedo">Site!$29:$30</definedName>
    <definedName name="MT">Details!#REF!</definedName>
    <definedName name="MultiEffCurve" localSheetId="10">Transformer!$AB$8</definedName>
    <definedName name="MultiEffCurve">#REF!</definedName>
    <definedName name="Name">Site!$E$10</definedName>
    <definedName name="Near_Shading_Factor_on__Diffuse">'Output File'!$E$50</definedName>
    <definedName name="Near_Shading_Factor_on_Beam">'Output File'!$E$49</definedName>
    <definedName name="Near_Shading_Factor_on_Global">'Output File'!$E$48</definedName>
    <definedName name="Near_Shading_Factor_on_Ground_Reflected">'Output File'!$E$51</definedName>
    <definedName name="Near_Shading_Loss_for_Beam">'Output File'!$E$53</definedName>
    <definedName name="Near_Shading_Loss_for_Diffuse">'Output File'!$E$54</definedName>
    <definedName name="Near_Shading_Loss_for_Global">'Output File'!$E$52</definedName>
    <definedName name="Near_Shading_Loss_for_Ground_Reflected">'Output File'!$E$55</definedName>
    <definedName name="New">Intro!$P$9</definedName>
    <definedName name="NightlyDisconnect" localSheetId="17">Transformer!$C$13</definedName>
    <definedName name="NightlyDisconnect" localSheetId="10">Transformer!$C$13</definedName>
    <definedName name="NightTime_Energizing_Loss">'Output File'!$E$113</definedName>
    <definedName name="NoHorProf">Horizon!$11:$30</definedName>
    <definedName name="Normal_beam_irradiance">'Output File'!$E$24</definedName>
    <definedName name="NorthSouth">Site!$V$9:$V$10</definedName>
    <definedName name="NoSpectralModelRng">Spectral!$V$34:$V$53</definedName>
    <definedName name="NoSummaryOption">'Output File'!$FF$1011:$FF$1012</definedName>
    <definedName name="NoUseBifacialModelRng">Bifacial!$W$42:$W$68</definedName>
    <definedName name="NumHorPts">Horizon!$C$32</definedName>
    <definedName name="NumInv">System!$L$23</definedName>
    <definedName name="NumMod">System!$C$24</definedName>
    <definedName name="NumStr">System!$F$23</definedName>
    <definedName name="NumSubArray">System!$C$10</definedName>
    <definedName name="NumYList">'Chart Builder'!$T$2:$T$5</definedName>
    <definedName name="numYValues">'Chart Builder'!$D$12,'Chart Builder'!$D$22,'Chart Builder'!$D$32</definedName>
    <definedName name="Ohmic_Wiring_Loss">'Output File'!$E$96</definedName>
    <definedName name="OrientList">'Orientation and Shading'!$U$2:$U$9</definedName>
    <definedName name="OrientRadOnly">'Orientation and Shading'!$Z$3:$Z$8</definedName>
    <definedName name="OrientType">'Orientation and Shading'!$C$11</definedName>
    <definedName name="OutputBrowse">'Output File'!$B$13</definedName>
    <definedName name="OutputConstColumn">'Output File'!$V$2</definedName>
    <definedName name="OutputFilePath" localSheetId="13">'Iterative Mode'!$B$11</definedName>
    <definedName name="OutputFilePath">'Output File'!$B$12</definedName>
    <definedName name="OutputParam">'Output File'!$E$16:$E$17,'Output File'!$E$19:$E$29,'Output File'!$E$31:$E$35,'Output File'!$E$37:$E$41,'Output File'!$E$43:$E$56,'Output File'!$E$58:$E$67,'Output File'!$E$69:$E$81,'Output File'!$E$83:$E$99,'Output File'!$E$101:$E$109,'Output File'!$E$111:$E$115,'Output File'!$E$117:$E$120</definedName>
    <definedName name="OutputSht_ASTM_hide">'Output File'!$42:$109,'Output File'!$111:$113,'Output File'!$116:$120,'Output File'!$19:$26,'Output File'!$29:$29,'Output File'!$37:$37,'Output File'!$39:$41</definedName>
    <definedName name="Overall_System_Efficiency">'Output File'!$E$120</definedName>
    <definedName name="PanelTransFactor">Bifacial!$F$17</definedName>
    <definedName name="PANIAMSelect">Losses!$V$26:$V$27</definedName>
    <definedName name="ParamName" localSheetId="13">'Iterative Mode'!$D$15</definedName>
    <definedName name="ParamPath">'Iterative Mode'!$AC$2</definedName>
    <definedName name="PFullLoadLss">Transformer!$C$12</definedName>
    <definedName name="PIronLoss" localSheetId="10">Transformer!$D$33</definedName>
    <definedName name="PIronLossTrf" localSheetId="10">Transformer!$C$11</definedName>
    <definedName name="Pitch">'Orientation and Shading'!$C$16</definedName>
    <definedName name="PitchSAET">'Orientation and Shading'!$C$75</definedName>
    <definedName name="PitchSAST">'Orientation and Shading'!$C$103</definedName>
    <definedName name="PlaneTilt">'Orientation and Shading'!$C$13</definedName>
    <definedName name="PlaneTiltAVAT">'Orientation and Shading'!$C$126</definedName>
    <definedName name="PlaneTiltFix">'Orientation and Shading'!$C$42</definedName>
    <definedName name="PlaneTiltSummer" localSheetId="3">'Orientation and Shading'!$C$215</definedName>
    <definedName name="PlaneTiltWinter" localSheetId="3">'Orientation and Shading'!$C$216</definedName>
    <definedName name="PNomTrf" localSheetId="10">Transformer!$C$10</definedName>
    <definedName name="Power_Injected_into_Grid">'Output File'!$E$114</definedName>
    <definedName name="Power_Loss_Due_to_Temperature">'Output File'!$E$90</definedName>
    <definedName name="PowerLoss">Losses!$D$23</definedName>
    <definedName name="PResLss" localSheetId="10">Transformer!$D$36</definedName>
    <definedName name="PResLssTrf" localSheetId="10">Transformer!$C$36</definedName>
    <definedName name="PrevGlobalRad">'Climate File'!$V$17</definedName>
    <definedName name="PrevGridACExport">'Climate File'!$V$22</definedName>
    <definedName name="PrevHor_Diffuse">'Climate File'!$V$24</definedName>
    <definedName name="PrevHorIrradiance">'Climate File'!$V$23</definedName>
    <definedName name="previewInputs">'Climate File'!$C$25:$XFD$38,'Climate File'!$40:$51</definedName>
    <definedName name="PrevMeasAlbedo">'Climate File'!$V$21</definedName>
    <definedName name="PrevTempAmbient">'Climate File'!$V$18</definedName>
    <definedName name="PrevTempPanel">'Climate File'!$V$19</definedName>
    <definedName name="PrevTimestamp">'Climate File'!$V$16</definedName>
    <definedName name="PrevWindSpeed">'Climate File'!$V$20</definedName>
    <definedName name="_xlnm.Print_Area" localSheetId="19">'Loss Diagram Values'!$A$8:$I$8</definedName>
    <definedName name="_xlnm.Print_Area" localSheetId="17">Report!$A$242:$N$279</definedName>
    <definedName name="PrintASTM_Definition">'ASTM E2848 Regression'!$B$10:$H$18</definedName>
    <definedName name="PrintASTM_EAF">'ASTM E2848 Regression'!$E$19:$P$20</definedName>
    <definedName name="PrintBifacial1">Bifacial!$B$10:$F$11</definedName>
    <definedName name="PrintBifacial2">Bifacial!$B$12:$F$21</definedName>
    <definedName name="PrintBifAlbMonthly">Bifacial!$F$24:$Q$25</definedName>
    <definedName name="PrintHorizon_Info">Horizon!$C$34:$D$395</definedName>
    <definedName name="PrintHorizon_Labels">Horizon!$B$10:$B$395</definedName>
    <definedName name="PrintHorizon_Values">Horizon!$C$10:$C$32</definedName>
    <definedName name="PrintInput1">'Climate File'!$B$9:$D$22</definedName>
    <definedName name="PrintInput2">'Climate File'!$G$14:$G$19</definedName>
    <definedName name="PrintInput3">'Climate File'!$H$14:$H$19</definedName>
    <definedName name="PrintInput4">'Climate File'!$G$9:$Q$10</definedName>
    <definedName name="PrintLossDiagramHeader">'Loss Diagram Values'!$A$8:$J$8</definedName>
    <definedName name="PrintLosses_ASHRAE_Param">Losses!$B$30</definedName>
    <definedName name="PrintLosses_IAM_Table">Losses!$Y$7:$AB$22</definedName>
    <definedName name="PrintLosses_Names">Losses!$B$10:$B$28</definedName>
    <definedName name="PrintLosses_Vals">Losses!$D$11:$D$28</definedName>
    <definedName name="PrintLosses1">Losses!$B$8:$B$30</definedName>
    <definedName name="PrintLosses1u">Losses!$B$8:$B$26</definedName>
    <definedName name="PrintLosses2">Losses!$D$8:$D$30</definedName>
    <definedName name="PrintLosses2u">Losses!$D$8:$D$27</definedName>
    <definedName name="PrintOS_Azimuth1">'Orientation and Shading'!$B$126:$B$130</definedName>
    <definedName name="PrintOS_Azimuth2">'Orientation and Shading'!$C$126:$C$130</definedName>
    <definedName name="PrintOS_FTP1">'Orientation and Shading'!$B$42:$B$43</definedName>
    <definedName name="PrintOS_FTP2">'Orientation and Shading'!$C$42:$C$43</definedName>
    <definedName name="PrintOS_FTPSA1">'Orientation and Shading'!$B$214:$B$220</definedName>
    <definedName name="PrintOS_FTPSA2">'Orientation and Shading'!$C$214:$D$220</definedName>
    <definedName name="PrintOS_Names">'Orientation and Shading'!$B$10:$B$240</definedName>
    <definedName name="PrintOS_OrientType">'Orientation and Shading'!$C$8:$G$11</definedName>
    <definedName name="PrintOS_SAET_CellShading1">'Orientation and Shading'!$B$81:$B$85</definedName>
    <definedName name="PrintOS_SAET_CellShading2">'Orientation and Shading'!$C$81:$C$85</definedName>
    <definedName name="PrintOS_SAET1">'Orientation and Shading'!$B$68:$B$78</definedName>
    <definedName name="PrintOS_SAET2">'Orientation and Shading'!$C$68:$C$78</definedName>
    <definedName name="PrintOS_SAHT_CellShading1">'Orientation and Shading'!$B$109:$B$113</definedName>
    <definedName name="PrintOS_SAHT_CellShading2">'Orientation and Shading'!$C$109:$C$113</definedName>
    <definedName name="PrintOS_SAHT1">'Orientation and Shading'!$B$97:$B$106</definedName>
    <definedName name="PrintOS_SAHT2">'Orientation and Shading'!$C$97:$C$106</definedName>
    <definedName name="PrintOS_SelectType">'Orientation and Shading'!$B$8:$B$11</definedName>
    <definedName name="PrintOS_Sht">'Orientation and Shading'!$B$8:$G$240</definedName>
    <definedName name="PrintOS_TiltAndRoll1">'Orientation and Shading'!$B$178:$B$182</definedName>
    <definedName name="PrintOS_TiltAndRoll2">'Orientation and Shading'!$C$178:$C$182</definedName>
    <definedName name="PrintOS_TwoAxis1">'Orientation and Shading'!$B$152:$B$157</definedName>
    <definedName name="PrintOS_TwoAxis2">'Orientation and Shading'!$C$152:$C$157</definedName>
    <definedName name="PrintOS_UR_CellShading1">'Orientation and Shading'!$B$34:$B$38</definedName>
    <definedName name="PrintOS_UR_CellShading2">'Orientation and Shading'!$C$34:$C$38</definedName>
    <definedName name="PrintOS_UR1">'Orientation and Shading'!$B$13:$B$23</definedName>
    <definedName name="PrintOS_UR2">'Orientation and Shading'!$C$13:$C$23</definedName>
    <definedName name="PrintOS_Vals">'Orientation and Shading'!$C$10:$G$240</definedName>
    <definedName name="PrintOS1" comment="Near shadings">'Orientation and Shading'!$B$8:$B$23</definedName>
    <definedName name="PrintOS2">'Orientation and Shading'!$C$8:$D$23</definedName>
    <definedName name="PrintOS3" comment="Cell Shading">'Orientation and Shading'!$B$34:$B$38</definedName>
    <definedName name="PrintOS4">'Orientation and Shading'!$C$34:$D$38</definedName>
    <definedName name="PrintSite_AlbedoFreq">Site!$B$28:$B$31</definedName>
    <definedName name="PrintSite_AlbedoMonthly">Site!$E$29:$P$30</definedName>
    <definedName name="PrintSite_Def">Site!$B$10:$J$28</definedName>
    <definedName name="PrintSiteAlbedoMonthly" comment="Albedo Yearly">Site!$E$29:$P$30</definedName>
    <definedName name="PrintSoiling1">Soiling!$B$10:$D$10</definedName>
    <definedName name="PrintSoilingMonthly">Soiling!$D$14:$O$15</definedName>
    <definedName name="PrintSpectral1">Spectral!$B$10:$E$10</definedName>
    <definedName name="PrintSpectral2">Spectral!$E$14:$O$15</definedName>
    <definedName name="PrintSummaryHeader">Summary!$B$8:$M$8</definedName>
    <definedName name="PrintSystem_ACLossFraction">System!$K$11</definedName>
    <definedName name="PrintSystem_ACLossFraction_Val">System!$L$11</definedName>
    <definedName name="PrintSystem_Header">System!$B$8:$M$8</definedName>
    <definedName name="PrintSystem_Inv">System!$L$13:$O$13</definedName>
    <definedName name="PrintSystem_InvLabels">System!$K$13</definedName>
    <definedName name="PrintSystem_NumInverter_Vals">System!$L$10</definedName>
    <definedName name="PrintSystem_NumInverters">System!$K$10</definedName>
    <definedName name="PrintSystem_NumMods">System!$B$11</definedName>
    <definedName name="PrintSystem_NumMods_Val">System!$C$11</definedName>
    <definedName name="PrintSystem_NumSub">System!$B$10</definedName>
    <definedName name="PrintSystem_NumSub_Vals">System!$C$10</definedName>
    <definedName name="PrintSystem_PnomAC">System!$N$10</definedName>
    <definedName name="PrintSystem_PnomDC">System!$E$11</definedName>
    <definedName name="PrintSystem_PV">System!$C$13:$F$13</definedName>
    <definedName name="PrintSystem_PVLabels">System!$B$13</definedName>
    <definedName name="PrintSystem_PVMod">System!$B$13:$F$13</definedName>
    <definedName name="PrintSystem_SubHeader">System!$I$13</definedName>
    <definedName name="PrintTransformer1" localSheetId="10">Transformer!$B$10:$B$13</definedName>
    <definedName name="PrintTransformer2" localSheetId="10">Transformer!$C$10:$C$13</definedName>
    <definedName name="Profile_Angle">'Output File'!$E$47</definedName>
    <definedName name="PV_Array_Current">'Output File'!$E$99</definedName>
    <definedName name="PV_Array_Efficiency">'Output File'!$E$117</definedName>
    <definedName name="PV_Array_Voltage">'Output File'!$E$98</definedName>
    <definedName name="Pv_SectionEnd">'Output File'!$E$100</definedName>
    <definedName name="Pv_SectionStart">'Output File'!$B$83</definedName>
    <definedName name="PVDataIndex">System!$H$16</definedName>
    <definedName name="PVIronLssInpt">Transformer!$C$33:$D$33</definedName>
    <definedName name="PVLossFrac">System!$C$27</definedName>
    <definedName name="PVModuleIndex">System!$U$5</definedName>
    <definedName name="PVParam">'PV Module Database'!$A$2:$AX$2</definedName>
    <definedName name="PVPnom">System!$F$24</definedName>
    <definedName name="PVSearch">System!$H$14</definedName>
    <definedName name="PVSYST5_42_InverterDB" localSheetId="26">'Inverter Database'!#REF!</definedName>
    <definedName name="PVsyst5_53_1_InverterDB" localSheetId="26">'Inverter Database'!#REF!</definedName>
    <definedName name="PVSyst5_53_2_InverterDB" localSheetId="26">'Inverter Database'!#REF!</definedName>
    <definedName name="PVSyst5_57_InverterDB" localSheetId="26">'Inverter Database'!#REF!</definedName>
    <definedName name="PVSyst5_64_InverterDB" localSheetId="26">'Inverter Database'!#REF!</definedName>
    <definedName name="PVsyst5_68_InverterDB" localSheetId="26">'Inverter Database'!#REF!</definedName>
    <definedName name="PVSyst5_72_InverterDB" localSheetId="26">'Inverter Database'!#REF!</definedName>
    <definedName name="PVSyst5_72_InverterDB_1" localSheetId="26">'Inverter Database'!#REF!</definedName>
    <definedName name="PVSystVals" localSheetId="10">Transformer!$29:$37</definedName>
    <definedName name="Rad_Only_Empty">Intro!$40:$43</definedName>
    <definedName name="Radiation_Available_for_Power_Conversion">'Output File'!$E$85</definedName>
    <definedName name="Radiation_Soiling_Loss">'Output File'!$E$67</definedName>
    <definedName name="Radiation_Spectral_Correction">'Output File'!#REF!</definedName>
    <definedName name="Radiation_Spectral_Loss">'Output File'!$E$83</definedName>
    <definedName name="RadiationOutputNames">'Output File'!$B$19:$B$29,'Output File'!$B$37:$B$41,'Output File'!$B$31:$B$35</definedName>
    <definedName name="RadOnlyPnom">System!$U$11</definedName>
    <definedName name="RefMer">Site!$J$22</definedName>
    <definedName name="RefMerCells">Site!$G$22:$J$22</definedName>
    <definedName name="Region">Site!$E$12</definedName>
    <definedName name="ReplaceHeatLossRows">Losses!$14:$15</definedName>
    <definedName name="Rotation_Angle">'Output File'!#REF!</definedName>
    <definedName name="RotationMaxSAST">'Orientation and Shading'!$C$100</definedName>
    <definedName name="RotationMaxTART">'Orientation and Shading'!$C$182</definedName>
    <definedName name="RotationMinTART">'Orientation and Shading'!$C$181</definedName>
    <definedName name="RowsBlock">'Orientation and Shading'!$C$23</definedName>
    <definedName name="RowsBlockSAET">'Orientation and Shading'!$C$74</definedName>
    <definedName name="RowsBlockSAST">'Orientation and Shading'!$C$102</definedName>
    <definedName name="RowsToSkip" localSheetId="12">'Climate File'!$D$9</definedName>
    <definedName name="Save">Intro!#REF!</definedName>
    <definedName name="SaveAs">Intro!$R$9</definedName>
    <definedName name="SaveASTM">'ASTM E2848 Regression'!$O$8</definedName>
    <definedName name="SaveBifacial">Bifacial!$P$8</definedName>
    <definedName name="SaveFilePath" comment="XML file path used for save module">Intro!$AA$11</definedName>
    <definedName name="SaveHS">Horizon!$M$8</definedName>
    <definedName name="SaveInput">'Climate File'!$O$8</definedName>
    <definedName name="SaveIteration" localSheetId="13">'Iterative Mode'!$O$8</definedName>
    <definedName name="SaveLosses">Losses!$O$8</definedName>
    <definedName name="SaveOS">'Orientation and Shading'!$O$8</definedName>
    <definedName name="SaveOutput">'Output File'!$P$9</definedName>
    <definedName name="SaveSite">Site!$P$8</definedName>
    <definedName name="SaveSoiling">Soiling!$P$8</definedName>
    <definedName name="SaveSpectral">Spectral!$P$8</definedName>
    <definedName name="SaveSystem">System!$O$8</definedName>
    <definedName name="SaveTransformer" localSheetId="10">Transformer!$O$8</definedName>
    <definedName name="SeasonalAdjustmentParams">'Orientation and Shading'!$C$219:$D$220,'Orientation and Shading'!$C$215:$C$216</definedName>
    <definedName name="SeasonalTiltDates" localSheetId="3">'Orientation and Shading'!$C$219:$D$220</definedName>
    <definedName name="SecondDate">'Climate File'!$AC$22</definedName>
    <definedName name="Sfreq">Soiling!$V$18:$V$19</definedName>
    <definedName name="SfreqVal">Soiling!$D$10</definedName>
    <definedName name="Shading_SectionEnd">'Output File'!$E$57</definedName>
    <definedName name="Shading_SectionStart">'Output File'!$B$43</definedName>
    <definedName name="ShadingLimit">'Orientation and Shading'!$C$21</definedName>
    <definedName name="ShowBackIrradianceProfile">'Output File'!$E$79</definedName>
    <definedName name="ShowHidePV">Transformer!$B$27</definedName>
    <definedName name="ShowSubInv">'Output File'!$E$108</definedName>
    <definedName name="SimModeList">Intro!$Q$9:$Q$11</definedName>
    <definedName name="Simulation">Intro!$T$9</definedName>
    <definedName name="SIndex">Soiling!$V$20</definedName>
    <definedName name="Site_ASTM_hide">Site!$15:$45</definedName>
    <definedName name="SMonthList">Soiling!$D$15:$O$15</definedName>
    <definedName name="SMonthLoss">Soiling!$D$14:$O$15</definedName>
    <definedName name="SoilingApr">Soiling!$G$15</definedName>
    <definedName name="SoilingAug">Soiling!$K$15</definedName>
    <definedName name="SoilingDec">Soiling!$O$15</definedName>
    <definedName name="SoilingFeb">Soiling!$E$15</definedName>
    <definedName name="SoilingIndex">Losses!$U$12</definedName>
    <definedName name="SoilingJan">Soiling!$D$15</definedName>
    <definedName name="SoilingJul">Soiling!$J$15</definedName>
    <definedName name="SoilingJun">Soiling!$I$15</definedName>
    <definedName name="SoilingMar">Soiling!$F$15</definedName>
    <definedName name="SoilingMay">Soiling!$H$15</definedName>
    <definedName name="SoilingNov">Soiling!$N$15</definedName>
    <definedName name="SoilingOct">Soiling!$M$15</definedName>
    <definedName name="SoilingSep">Soiling!$L$15</definedName>
    <definedName name="SoilingYearly">Soiling!$D$13</definedName>
    <definedName name="solver_adj" localSheetId="1" hidden="1">Intro!$AG$12:$AG$14</definedName>
    <definedName name="solver_adj" localSheetId="6" hidden="1">System!$F$4:$F$6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ng" localSheetId="14" hidden="1">1</definedName>
    <definedName name="solver_eng" localSheetId="6" hidden="1">1</definedName>
    <definedName name="solver_est" localSheetId="1" hidden="1">1</definedName>
    <definedName name="solver_itr" localSheetId="1" hidden="1">2147483647</definedName>
    <definedName name="solver_lhs1" localSheetId="1" hidden="1">Intro!$AH$12</definedName>
    <definedName name="solver_lhs2" localSheetId="1" hidden="1">Intro!$AH$13</definedName>
    <definedName name="solver_lhs3" localSheetId="1" hidden="1">Intro!$AH$14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el2" localSheetId="1" hidden="1">2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typ" localSheetId="14" hidden="1">1</definedName>
    <definedName name="solver_typ" localSheetId="6" hidden="1">1</definedName>
    <definedName name="solver_val" localSheetId="1" hidden="1">0</definedName>
    <definedName name="solver_val" localSheetId="14" hidden="1">0</definedName>
    <definedName name="solver_val" localSheetId="6" hidden="1">0</definedName>
    <definedName name="solver_ver" localSheetId="1" hidden="1">3</definedName>
    <definedName name="Spectral_Loss">'Output File'!#REF!</definedName>
    <definedName name="SpectralModelRng">Spectral!$V$14:$V$33</definedName>
    <definedName name="Start" localSheetId="13">'Iterative Mode'!$D$16</definedName>
    <definedName name="StrInWid">'Orientation and Shading'!$C$36</definedName>
    <definedName name="StrInWidSAET">'Orientation and Shading'!$C$83</definedName>
    <definedName name="StrInWidSAST">'Orientation and Shading'!$C$111</definedName>
    <definedName name="StructBlockingFactor">Bifacial!$F$14</definedName>
    <definedName name="Sub_Array_Performance">'Output File'!$E$97</definedName>
    <definedName name="SubArrayRange">System!$C$14:$F$16,System!$C$18:$C$21,System!$F$18:$F$21,System!$L$14:$O$16,System!$L$18:$L$20,System!$O$18:$O$20</definedName>
    <definedName name="SubStart">System!$A$13</definedName>
    <definedName name="SubTitle">System!$B$13</definedName>
    <definedName name="SummaryOption">'Output File'!$FF$1010:$FF$1012</definedName>
    <definedName name="SummerDay" localSheetId="3">'Orientation and Shading'!$D$219</definedName>
    <definedName name="SummerMonth" localSheetId="3">'Orientation and Shading'!$C$219</definedName>
    <definedName name="Sun_Azimuth_Angle">'Output File'!$E$19</definedName>
    <definedName name="Sun_Zenith_Angle">'Output File'!$E$20</definedName>
    <definedName name="SYearLoss">Soiling!$D$12:$D$13</definedName>
    <definedName name="SysInvIndex" localSheetId="10">Transformer!$AA$8</definedName>
    <definedName name="SysInvIndex">#REF!</definedName>
    <definedName name="System_SectionEnd">'Output File'!$E$116</definedName>
    <definedName name="System_SectionStart">'Output File'!$B$111</definedName>
    <definedName name="SystemAC">System!$O$10</definedName>
    <definedName name="SystemArray">System!$A$13:$S$28</definedName>
    <definedName name="SystemDC">System!$F$11</definedName>
    <definedName name="SystemEfficiency" localSheetId="10">Transformer!$AA$20</definedName>
    <definedName name="SystemEfficiency">#REF!</definedName>
    <definedName name="SystemPmax">'ASTM E2848 Regression'!$E$11</definedName>
    <definedName name="TempAmbient">'Climate File'!$D$19</definedName>
    <definedName name="TempPanel">'Climate File'!$D$20</definedName>
    <definedName name="TempSubArray">System!$V$10</definedName>
    <definedName name="TiltnRollParam">'Orientation and Shading'!$178:$203</definedName>
    <definedName name="TimeFormat">'Climate File'!$E$15</definedName>
    <definedName name="TimeStamp" localSheetId="12">'Climate File'!$D$15</definedName>
    <definedName name="Timestamp_Used_for_Simulation">'Output File'!$E$17</definedName>
    <definedName name="TimeStep">'Climate File'!$X$4:$X$6</definedName>
    <definedName name="TimeZone">Site!$E$19</definedName>
    <definedName name="TMYType">'Climate File'!$AB$3</definedName>
    <definedName name="TopInactive">'Orientation and Shading'!$C$18</definedName>
    <definedName name="Tracker_Azimuth">'Output File'!$E$32</definedName>
    <definedName name="Tracker_Rotation_Angle">'Output File'!$E$35</definedName>
    <definedName name="Tracker_SectionEnd">'Output File'!$E$36</definedName>
    <definedName name="Tracker_SectionStart">'Output File'!$B$31</definedName>
    <definedName name="Tracker_Slope">'Output File'!$E$31</definedName>
    <definedName name="TransEnum">Site!$V$13</definedName>
    <definedName name="TransMod">Site!$X$9:$X$10</definedName>
    <definedName name="TransVal">Site!$E$23</definedName>
    <definedName name="TrfWarning">Transformer!$B$15</definedName>
    <definedName name="TrkEWParam">'Orientation and Shading'!$68:$96</definedName>
    <definedName name="TrkNSParam">'Orientation and Shading'!$97:$125</definedName>
    <definedName name="TrkTwoEWParam">'Orientation and Shading'!$204:$239</definedName>
    <definedName name="TrkTwoNSParam">'Orientation and Shading'!$178:$203</definedName>
    <definedName name="TrkTwoParam">'Orientation and Shading'!$152:$177</definedName>
    <definedName name="TrkVrtParam">'Orientation and Shading'!$126:$151</definedName>
    <definedName name="UnitsColumn">'Output File'!$G$15</definedName>
    <definedName name="UnlimitedParam">'Orientation and Shading'!$13:$41</definedName>
    <definedName name="UnlimitedParamVal">'Orientation and Shading'!$C$16:$C$23</definedName>
    <definedName name="UseBacktrack">'Orientation and Shading'!$Y$3:$Y$4</definedName>
    <definedName name="UseBifacialModel">Bifacial!$F$10</definedName>
    <definedName name="UseBifacialModelRng">Bifacial!$W$12:$W$41</definedName>
    <definedName name="UseCell">'Orientation and Shading'!$Y$7:$Y$8</definedName>
    <definedName name="UseCellVal">'Orientation and Shading'!$C$35</definedName>
    <definedName name="UseCellValSAET">'Orientation and Shading'!$C$82</definedName>
    <definedName name="UseCellValSAST">'Orientation and Shading'!$C$110</definedName>
    <definedName name="UseLocTime">Site!$E$22</definedName>
    <definedName name="UseMeasuredValList">Losses!$W$9:$W$10</definedName>
    <definedName name="UseMeasuredValues">Losses!$D$11</definedName>
    <definedName name="UsePAN">Losses!$D$27</definedName>
    <definedName name="UserDefinedIAMRows">Losses!$31:$46</definedName>
    <definedName name="UseSpectralModel">Spectral!$E$10</definedName>
    <definedName name="UseTime">Site!$Y$9:$Y$10</definedName>
    <definedName name="Version">Intro!$Y$9</definedName>
    <definedName name="ViewDays">Summary!$A$11</definedName>
    <definedName name="Virtual_Inverter_Input_Energy">'Output File'!$E$101</definedName>
    <definedName name="WActiveSAET">'Orientation and Shading'!$C$76</definedName>
    <definedName name="WActiveSAST">'Orientation and Shading'!$C$104</definedName>
    <definedName name="WidOfStr">'Orientation and Shading'!$C$38</definedName>
    <definedName name="WidOfStrSAET">'Orientation and Shading'!$C$85</definedName>
    <definedName name="WidOfStrSAST">'Orientation and Shading'!$C$113</definedName>
    <definedName name="Wind_Velocity">'Output File'!$E$28</definedName>
    <definedName name="WindSpeed" localSheetId="12">'Climate File'!$D$21</definedName>
    <definedName name="WinterDay" localSheetId="3">'Orientation and Shading'!$D$220</definedName>
    <definedName name="WinterMonth" localSheetId="3">'Orientation and Shading'!$C$220</definedName>
    <definedName name="Year">Intro!$Y$14</definedName>
    <definedName name="YearlyAlbedo">Site!$27:$28</definedName>
    <definedName name="YesHorProf">Horizon!$31:$410</definedName>
    <definedName name="YesUseBifacialModel">Bifacial!$A$12:$A$41</definedName>
  </definedNames>
  <calcPr calcId="162913"/>
</workbook>
</file>

<file path=xl/calcChain.xml><?xml version="1.0" encoding="utf-8"?>
<calcChain xmlns="http://schemas.openxmlformats.org/spreadsheetml/2006/main">
  <c r="F27" i="9" l="1"/>
  <c r="F21" i="9"/>
  <c r="F20" i="9"/>
  <c r="F19" i="9"/>
  <c r="F18" i="9"/>
  <c r="C21" i="9"/>
  <c r="C20" i="9"/>
  <c r="C19" i="9"/>
  <c r="Q27" i="39" l="1"/>
  <c r="Q32" i="39"/>
  <c r="Q34" i="39"/>
  <c r="Q38" i="39"/>
  <c r="Q18" i="39"/>
  <c r="X25" i="2" l="1"/>
  <c r="X24" i="2"/>
  <c r="X23" i="2"/>
  <c r="X22" i="2"/>
  <c r="X21" i="2"/>
  <c r="X20" i="2"/>
  <c r="X19" i="2"/>
  <c r="X18" i="2"/>
  <c r="X17" i="2"/>
  <c r="X16" i="2"/>
  <c r="X15" i="2"/>
  <c r="X14" i="2"/>
  <c r="L39" i="39" l="1"/>
  <c r="L33" i="39"/>
  <c r="L34" i="39" s="1"/>
  <c r="M34" i="39" s="1"/>
  <c r="L28" i="39"/>
  <c r="L29" i="39" s="1"/>
  <c r="M29" i="39" s="1"/>
  <c r="L11" i="39"/>
  <c r="C29" i="39" l="1"/>
  <c r="E29" i="39"/>
  <c r="F29" i="39"/>
  <c r="C34" i="39"/>
  <c r="E34" i="39"/>
  <c r="F34" i="39"/>
  <c r="L12" i="39"/>
  <c r="L30" i="39"/>
  <c r="L18" i="39"/>
  <c r="L31" i="39" l="1"/>
  <c r="M30" i="39"/>
  <c r="L13" i="39"/>
  <c r="M12" i="39"/>
  <c r="B70" i="42"/>
  <c r="L32" i="39" l="1"/>
  <c r="M32" i="39" s="1"/>
  <c r="M31" i="39"/>
  <c r="J12" i="39"/>
  <c r="I12" i="39"/>
  <c r="C12" i="39"/>
  <c r="L14" i="39"/>
  <c r="M13" i="39"/>
  <c r="F30" i="39"/>
  <c r="E30" i="39"/>
  <c r="C30" i="39"/>
  <c r="V38" i="42"/>
  <c r="V37" i="42"/>
  <c r="V36" i="42"/>
  <c r="V35" i="42"/>
  <c r="V34" i="42"/>
  <c r="V33" i="42"/>
  <c r="V32" i="42"/>
  <c r="V31" i="42"/>
  <c r="V30" i="42"/>
  <c r="V29" i="42"/>
  <c r="V27" i="42"/>
  <c r="V28" i="42"/>
  <c r="I13" i="39" l="1"/>
  <c r="J13" i="39"/>
  <c r="C13" i="39"/>
  <c r="L15" i="39"/>
  <c r="M14" i="39"/>
  <c r="E31" i="39"/>
  <c r="C31" i="39"/>
  <c r="F31" i="39"/>
  <c r="C32" i="39"/>
  <c r="F32" i="39"/>
  <c r="E32" i="39"/>
  <c r="L16" i="39" l="1"/>
  <c r="M15" i="39"/>
  <c r="C14" i="39"/>
  <c r="J14" i="39"/>
  <c r="I14" i="39"/>
  <c r="Y15" i="41"/>
  <c r="Y14" i="41"/>
  <c r="B54" i="41"/>
  <c r="C15" i="39" l="1"/>
  <c r="I15" i="39"/>
  <c r="J15" i="39"/>
  <c r="L17" i="39"/>
  <c r="M17" i="39" s="1"/>
  <c r="M16" i="39"/>
  <c r="L10" i="39"/>
  <c r="J16" i="39" l="1"/>
  <c r="I16" i="39"/>
  <c r="C16" i="39"/>
  <c r="I17" i="39"/>
  <c r="J17" i="39"/>
  <c r="C17" i="39"/>
  <c r="M11" i="39"/>
  <c r="C11" i="39" s="1"/>
  <c r="D33" i="39"/>
  <c r="I11" i="39" l="1"/>
  <c r="J11" i="39"/>
  <c r="H18" i="39"/>
  <c r="D39" i="39"/>
  <c r="L20" i="39"/>
  <c r="L21" i="39" s="1"/>
  <c r="L35" i="39"/>
  <c r="L36" i="39" s="1"/>
  <c r="M21" i="39" l="1"/>
  <c r="L22" i="39"/>
  <c r="L37" i="39"/>
  <c r="M36" i="39"/>
  <c r="D34" i="39"/>
  <c r="D35" i="39"/>
  <c r="C21" i="39" l="1"/>
  <c r="F21" i="39"/>
  <c r="E21" i="39"/>
  <c r="F36" i="39"/>
  <c r="E36" i="39"/>
  <c r="C36" i="39"/>
  <c r="L38" i="39"/>
  <c r="M38" i="39" s="1"/>
  <c r="M37" i="39"/>
  <c r="M22" i="39"/>
  <c r="L23" i="39"/>
  <c r="L24" i="39" s="1"/>
  <c r="H10" i="39"/>
  <c r="M24" i="39" l="1"/>
  <c r="L25" i="39"/>
  <c r="M25" i="39" s="1"/>
  <c r="C22" i="39"/>
  <c r="E22" i="39"/>
  <c r="F22" i="39"/>
  <c r="E37" i="39"/>
  <c r="C37" i="39"/>
  <c r="F37" i="39"/>
  <c r="C38" i="39"/>
  <c r="F38" i="39"/>
  <c r="E38" i="39"/>
  <c r="L26" i="39"/>
  <c r="M23" i="39"/>
  <c r="D42" i="39"/>
  <c r="D41" i="39"/>
  <c r="F25" i="39" l="1"/>
  <c r="E25" i="39"/>
  <c r="C25" i="39"/>
  <c r="E24" i="39"/>
  <c r="C24" i="39"/>
  <c r="F24" i="39"/>
  <c r="F23" i="39"/>
  <c r="E23" i="39"/>
  <c r="C23" i="39"/>
  <c r="L27" i="39"/>
  <c r="M27" i="39" s="1"/>
  <c r="M26" i="39"/>
  <c r="J10" i="39"/>
  <c r="H11" i="39" s="1"/>
  <c r="H12" i="39" s="1"/>
  <c r="H13" i="39" s="1"/>
  <c r="H14" i="39" s="1"/>
  <c r="H15" i="39" s="1"/>
  <c r="H16" i="39" s="1"/>
  <c r="H17" i="39" s="1"/>
  <c r="I10" i="39"/>
  <c r="E26" i="39" l="1"/>
  <c r="C26" i="39"/>
  <c r="F26" i="39"/>
  <c r="C27" i="39"/>
  <c r="F27" i="39"/>
  <c r="E27" i="39"/>
  <c r="K11" i="39"/>
  <c r="K17" i="39" l="1"/>
  <c r="K13" i="39"/>
  <c r="K16" i="39"/>
  <c r="K12" i="39"/>
  <c r="K15" i="39"/>
  <c r="K14" i="39"/>
  <c r="X11" i="38"/>
  <c r="X12" i="38"/>
  <c r="X13" i="38"/>
  <c r="X14" i="38"/>
  <c r="X15" i="38"/>
  <c r="X16" i="38"/>
  <c r="X17" i="38"/>
  <c r="X18" i="38"/>
  <c r="X10" i="38"/>
  <c r="B39" i="38" l="1"/>
  <c r="C36" i="38"/>
  <c r="W18" i="38"/>
  <c r="W17" i="38"/>
  <c r="W16" i="38"/>
  <c r="W15" i="38"/>
  <c r="W14" i="38"/>
  <c r="W13" i="38"/>
  <c r="W12" i="38"/>
  <c r="W11" i="38"/>
  <c r="Y10" i="38"/>
  <c r="AA8" i="38"/>
  <c r="AB8" i="38" s="1"/>
  <c r="Y14" i="38" l="1"/>
  <c r="Y12" i="38"/>
  <c r="Y16" i="38"/>
  <c r="Y18" i="38"/>
  <c r="Y11" i="38"/>
  <c r="Y13" i="38"/>
  <c r="Y15" i="38"/>
  <c r="Y17" i="38"/>
  <c r="X2" i="37"/>
  <c r="AB16" i="38" l="1"/>
  <c r="AB12" i="38"/>
  <c r="AB15" i="38"/>
  <c r="AB11" i="38"/>
  <c r="AB14" i="38"/>
  <c r="AB17" i="38"/>
  <c r="AB13" i="38"/>
  <c r="B25" i="37"/>
  <c r="B59" i="1" l="1"/>
  <c r="C41" i="39" l="1"/>
  <c r="H56" i="1"/>
  <c r="D20" i="39" l="1"/>
  <c r="D21" i="39" s="1"/>
  <c r="D22" i="39" s="1"/>
  <c r="D23" i="39" s="1"/>
  <c r="B30" i="36"/>
  <c r="D26" i="39" l="1"/>
  <c r="D27" i="39" s="1"/>
  <c r="D24" i="39"/>
  <c r="D25" i="39" s="1"/>
  <c r="G20" i="39"/>
  <c r="AA8" i="36"/>
  <c r="G24" i="39" l="1"/>
  <c r="G25" i="39"/>
  <c r="G38" i="39"/>
  <c r="G34" i="39"/>
  <c r="G30" i="39"/>
  <c r="G26" i="39"/>
  <c r="G37" i="39"/>
  <c r="G33" i="39"/>
  <c r="G29" i="39"/>
  <c r="G23" i="39"/>
  <c r="G36" i="39"/>
  <c r="G32" i="39"/>
  <c r="G28" i="39"/>
  <c r="G22" i="39"/>
  <c r="G39" i="39"/>
  <c r="G35" i="39"/>
  <c r="G31" i="39"/>
  <c r="G27" i="39"/>
  <c r="G21" i="39"/>
  <c r="A2" i="10"/>
  <c r="B2" i="10"/>
  <c r="C17" i="9" l="1"/>
  <c r="W22" i="7" l="1"/>
  <c r="AB8" i="36" l="1"/>
  <c r="X34" i="33" l="1"/>
  <c r="X33" i="33"/>
  <c r="W34" i="33"/>
  <c r="W33" i="33"/>
  <c r="B411" i="33"/>
  <c r="H55" i="1"/>
  <c r="C113" i="8"/>
  <c r="C85" i="8"/>
  <c r="C20" i="8"/>
  <c r="Y14" i="1"/>
  <c r="Y11" i="1" s="1"/>
  <c r="J70" i="42" s="1"/>
  <c r="L14" i="9"/>
  <c r="L15" i="9"/>
  <c r="L16" i="9"/>
  <c r="L17" i="9"/>
  <c r="L18" i="9"/>
  <c r="O23" i="9" s="1"/>
  <c r="O10" i="9" s="1"/>
  <c r="L19" i="9"/>
  <c r="L20" i="9"/>
  <c r="O18" i="9"/>
  <c r="O19" i="9"/>
  <c r="O20" i="9"/>
  <c r="AF22" i="15"/>
  <c r="AF23" i="15" s="1"/>
  <c r="AB16" i="7"/>
  <c r="AB15" i="7"/>
  <c r="AB14" i="7"/>
  <c r="AB13" i="7"/>
  <c r="AB12" i="7"/>
  <c r="AB11" i="7"/>
  <c r="AB10" i="7"/>
  <c r="AB9" i="7"/>
  <c r="AB8" i="7"/>
  <c r="Z17" i="7"/>
  <c r="Z16" i="7"/>
  <c r="Z15" i="7"/>
  <c r="Z14" i="7"/>
  <c r="Z13" i="7"/>
  <c r="Z12" i="7"/>
  <c r="Z11" i="7"/>
  <c r="Z10" i="7"/>
  <c r="Z9" i="7"/>
  <c r="Z8" i="7"/>
  <c r="Y11" i="7"/>
  <c r="Y12" i="7" s="1"/>
  <c r="Y13" i="7" s="1"/>
  <c r="Y14" i="7" s="1"/>
  <c r="Y15" i="7" s="1"/>
  <c r="Y16" i="7" s="1"/>
  <c r="Y17" i="7" s="1"/>
  <c r="G31" i="7"/>
  <c r="H31" i="7" s="1"/>
  <c r="I31" i="7" s="1"/>
  <c r="J31" i="7" s="1"/>
  <c r="K31" i="7" s="1"/>
  <c r="L31" i="7" s="1"/>
  <c r="M31" i="7" s="1"/>
  <c r="E33" i="7" s="1"/>
  <c r="F33" i="7" s="1"/>
  <c r="G33" i="7" s="1"/>
  <c r="H33" i="7" s="1"/>
  <c r="I33" i="7" s="1"/>
  <c r="J33" i="7" s="1"/>
  <c r="AA9" i="7"/>
  <c r="AA10" i="7" s="1"/>
  <c r="AA11" i="7" s="1"/>
  <c r="AA12" i="7" s="1"/>
  <c r="AA13" i="7" s="1"/>
  <c r="AA14" i="7" s="1"/>
  <c r="AA15" i="7" s="1"/>
  <c r="L33" i="7"/>
  <c r="M33" i="7" s="1"/>
  <c r="B33" i="17"/>
  <c r="L12" i="2"/>
  <c r="AA9" i="2"/>
  <c r="Z24" i="8"/>
  <c r="C14" i="9"/>
  <c r="C24" i="9"/>
  <c r="C18" i="9"/>
  <c r="C16" i="9"/>
  <c r="C15" i="9"/>
  <c r="L10" i="2"/>
  <c r="B241" i="8"/>
  <c r="Y29" i="17"/>
  <c r="Y28" i="17"/>
  <c r="Y27" i="17"/>
  <c r="Y26" i="17"/>
  <c r="Y25" i="17"/>
  <c r="Y24" i="17"/>
  <c r="Y23" i="17"/>
  <c r="Y22" i="17"/>
  <c r="Y21" i="17"/>
  <c r="Y20" i="17"/>
  <c r="Y19" i="17"/>
  <c r="Y18" i="17"/>
  <c r="J22" i="2"/>
  <c r="B122" i="16"/>
  <c r="X29" i="17"/>
  <c r="X28" i="17"/>
  <c r="X27" i="17"/>
  <c r="X26" i="17"/>
  <c r="X25" i="17"/>
  <c r="X24" i="17"/>
  <c r="X23" i="17"/>
  <c r="X22" i="17"/>
  <c r="X21" i="17"/>
  <c r="X20" i="17"/>
  <c r="X19" i="17"/>
  <c r="X18" i="17"/>
  <c r="B47" i="2"/>
  <c r="L11" i="2"/>
  <c r="V13" i="2"/>
  <c r="C38" i="8"/>
  <c r="B40" i="19"/>
  <c r="W15" i="2"/>
  <c r="W16" i="2"/>
  <c r="W17" i="2"/>
  <c r="W18" i="2"/>
  <c r="W19" i="2"/>
  <c r="W20" i="2"/>
  <c r="W21" i="2"/>
  <c r="W22" i="2"/>
  <c r="W23" i="2"/>
  <c r="W24" i="2"/>
  <c r="W25" i="2"/>
  <c r="W14" i="2"/>
  <c r="AB10" i="8"/>
  <c r="AB11" i="8" s="1"/>
  <c r="AB12" i="8" s="1"/>
  <c r="AB9" i="8"/>
  <c r="Y10" i="8"/>
  <c r="Y11" i="8" s="1"/>
  <c r="Y12" i="8" s="1"/>
  <c r="AA10" i="8"/>
  <c r="AA11" i="8" s="1"/>
  <c r="AA12" i="8" s="1"/>
  <c r="AA9" i="8"/>
  <c r="Z10" i="8"/>
  <c r="Z11" i="8" s="1"/>
  <c r="Z12" i="8" s="1"/>
  <c r="V20" i="17"/>
  <c r="L13" i="2"/>
  <c r="L10" i="9"/>
  <c r="C52" i="15"/>
  <c r="B48" i="7"/>
  <c r="U11" i="8"/>
  <c r="F25" i="37" l="1"/>
  <c r="H54" i="41"/>
  <c r="AA10" i="38"/>
  <c r="AA17" i="38"/>
  <c r="AA13" i="38"/>
  <c r="AA14" i="38"/>
  <c r="AA15" i="38"/>
  <c r="AA16" i="38"/>
  <c r="AA12" i="38"/>
  <c r="AA11" i="38"/>
  <c r="C21" i="8"/>
  <c r="F30" i="36"/>
  <c r="C28" i="9"/>
  <c r="F24" i="9"/>
  <c r="F11" i="9" s="1"/>
  <c r="C11" i="9"/>
  <c r="G122" i="16"/>
  <c r="D241" i="8"/>
  <c r="F48" i="7"/>
  <c r="D411" i="33"/>
  <c r="H33" i="17"/>
  <c r="I52" i="15"/>
  <c r="F59" i="1"/>
  <c r="H47" i="2"/>
  <c r="C30" i="38" l="1"/>
  <c r="AB7" i="38"/>
  <c r="F39" i="38"/>
  <c r="AA20" i="38" l="1"/>
  <c r="C31" i="38" s="1"/>
  <c r="D36" i="38" s="1"/>
  <c r="D36" i="39" l="1"/>
  <c r="D37" i="39" s="1"/>
  <c r="D38" i="39" s="1"/>
  <c r="D28" i="39" l="1"/>
  <c r="D29" i="39" l="1"/>
  <c r="D30" i="39" l="1"/>
  <c r="D31" i="39" s="1"/>
  <c r="D32" i="39" s="1"/>
</calcChain>
</file>

<file path=xl/sharedStrings.xml><?xml version="1.0" encoding="utf-8"?>
<sst xmlns="http://schemas.openxmlformats.org/spreadsheetml/2006/main" count="7851" uniqueCount="1907">
  <si>
    <t>© Copyright information</t>
  </si>
  <si>
    <t>Helpful Links</t>
  </si>
  <si>
    <t>Worksheets and Definitions</t>
  </si>
  <si>
    <t>Online Manual</t>
  </si>
  <si>
    <t>Description</t>
  </si>
  <si>
    <t xml:space="preserve">Site </t>
  </si>
  <si>
    <t>Transformers</t>
  </si>
  <si>
    <t>Loss Characterization</t>
  </si>
  <si>
    <t>Orientation and Shading</t>
  </si>
  <si>
    <t>OUTPUT FILE LOCATION</t>
  </si>
  <si>
    <t>Module Database</t>
  </si>
  <si>
    <t>Inverter Database</t>
  </si>
  <si>
    <t>Model</t>
  </si>
  <si>
    <t>°C</t>
  </si>
  <si>
    <t>Si-mono</t>
  </si>
  <si>
    <t>Gref</t>
  </si>
  <si>
    <t>Tref</t>
  </si>
  <si>
    <t>Vmpp</t>
  </si>
  <si>
    <t>Impp</t>
  </si>
  <si>
    <t>Voc</t>
  </si>
  <si>
    <t>Isc</t>
  </si>
  <si>
    <t>mIsc</t>
  </si>
  <si>
    <t>mVco</t>
  </si>
  <si>
    <t>mPmpp</t>
  </si>
  <si>
    <t>Technology</t>
  </si>
  <si>
    <t>Manufacturer</t>
  </si>
  <si>
    <t>FileName</t>
  </si>
  <si>
    <t>Data</t>
  </si>
  <si>
    <t>IN</t>
  </si>
  <si>
    <t>OUT</t>
  </si>
  <si>
    <t>Vmax</t>
  </si>
  <si>
    <t>Brev</t>
  </si>
  <si>
    <t>Length</t>
  </si>
  <si>
    <t>Width</t>
  </si>
  <si>
    <t>Depth</t>
  </si>
  <si>
    <t>Weight</t>
  </si>
  <si>
    <t>Area</t>
  </si>
  <si>
    <t>Currency</t>
  </si>
  <si>
    <t>Price</t>
  </si>
  <si>
    <t>Quantity</t>
  </si>
  <si>
    <t>in PVsyst DB</t>
  </si>
  <si>
    <t>source</t>
  </si>
  <si>
    <t>serie</t>
  </si>
  <si>
    <t>parallel</t>
  </si>
  <si>
    <t>system</t>
  </si>
  <si>
    <t>Number</t>
  </si>
  <si>
    <t>Voltage</t>
  </si>
  <si>
    <t>param</t>
  </si>
  <si>
    <t>module</t>
  </si>
  <si>
    <t>cells</t>
  </si>
  <si>
    <t>Wp</t>
  </si>
  <si>
    <t>%</t>
  </si>
  <si>
    <t>nb</t>
  </si>
  <si>
    <t>W/m²</t>
  </si>
  <si>
    <t>V</t>
  </si>
  <si>
    <t>A</t>
  </si>
  <si>
    <t>mA/K</t>
  </si>
  <si>
    <t>mV/K</t>
  </si>
  <si>
    <t>% / K</t>
  </si>
  <si>
    <t>Ohm</t>
  </si>
  <si>
    <t>mA/V²</t>
  </si>
  <si>
    <t>mm</t>
  </si>
  <si>
    <t>kg</t>
  </si>
  <si>
    <t>m²</t>
  </si>
  <si>
    <t>cm²</t>
  </si>
  <si>
    <t>Si-poly</t>
  </si>
  <si>
    <t>Manufacturer 2011</t>
  </si>
  <si>
    <t>Manufacturer 2010</t>
  </si>
  <si>
    <t>Manufacturer 2012</t>
  </si>
  <si>
    <t>Manufacturer 2008</t>
  </si>
  <si>
    <t>Canadian Solar Inc.</t>
  </si>
  <si>
    <t>CS6D - 65M</t>
  </si>
  <si>
    <t>Canadian_CS6D_65M.PAN</t>
  </si>
  <si>
    <t>CS5C - 85M</t>
  </si>
  <si>
    <t>Canadian_CS5C_85M.PAN</t>
  </si>
  <si>
    <t>CS6C - 130M</t>
  </si>
  <si>
    <t>Canadian_CS6C_130M.PAN</t>
  </si>
  <si>
    <t>CS5A - 160M</t>
  </si>
  <si>
    <t>Canadian_CS5A_160M.PAN</t>
  </si>
  <si>
    <t>CS6A - 160M</t>
  </si>
  <si>
    <t>Canadian_CS6A_160M.PAN</t>
  </si>
  <si>
    <t>CS5A - 165M</t>
  </si>
  <si>
    <t>Canadian_CS5A_165M.PAN</t>
  </si>
  <si>
    <t>CS6A - 165M</t>
  </si>
  <si>
    <t>Canadian_CS6A_165M.PAN</t>
  </si>
  <si>
    <t>CS5A - 170M</t>
  </si>
  <si>
    <t>Canadian_CS5A_170M.PAN</t>
  </si>
  <si>
    <t>CS6A - 170M</t>
  </si>
  <si>
    <t>Canadian_CS6A_170M.PAN</t>
  </si>
  <si>
    <t>CS5A - 175M</t>
  </si>
  <si>
    <t>Canadian_CS5A_175M.PAN</t>
  </si>
  <si>
    <t>CS6A - 175M</t>
  </si>
  <si>
    <t>Canadian_CS6A_175M.PAN</t>
  </si>
  <si>
    <t>CS5A - 180M</t>
  </si>
  <si>
    <t>Canadian_CS5A_180M.PAN</t>
  </si>
  <si>
    <t>CS6A - 180M</t>
  </si>
  <si>
    <t>Canadian_CS6A_180M.PAN</t>
  </si>
  <si>
    <t>CS5A - 185M</t>
  </si>
  <si>
    <t>Canadian_CS5A_185M.PAN</t>
  </si>
  <si>
    <t>CS6A - 185M</t>
  </si>
  <si>
    <t>Canadian_CS6A_185M.PAN</t>
  </si>
  <si>
    <t>CS5A - 190M</t>
  </si>
  <si>
    <t>Canadian_CS5A_190M.PAN</t>
  </si>
  <si>
    <t>CS6A - 190M</t>
  </si>
  <si>
    <t>Canadian_CS6A_190M.PAN</t>
  </si>
  <si>
    <t>CS5A - 195M</t>
  </si>
  <si>
    <t>Canadian_CS5A-195M.PAN</t>
  </si>
  <si>
    <t>CS6A - 195M</t>
  </si>
  <si>
    <t>Canadian_CS6A_195M.PAN</t>
  </si>
  <si>
    <t>CS5A - 200M</t>
  </si>
  <si>
    <t>Canadian_CS5A_200M.PAN</t>
  </si>
  <si>
    <t>CS6A - 200M</t>
  </si>
  <si>
    <t>Canadian_CS6A_200M.PAN</t>
  </si>
  <si>
    <t>CS6A - 200MM</t>
  </si>
  <si>
    <t>Canadian_CS6A_200MM.PAN</t>
  </si>
  <si>
    <t>CS6P - 205M</t>
  </si>
  <si>
    <t>Canadian_CS6P_205M.PAN</t>
  </si>
  <si>
    <t>CS5A - 205M</t>
  </si>
  <si>
    <t>Canadian_CS5A_205M.PAN</t>
  </si>
  <si>
    <t>CS6A - 205MM</t>
  </si>
  <si>
    <t>Canadian_CS6A_205MM.PAN</t>
  </si>
  <si>
    <t>CS6A - 210MM</t>
  </si>
  <si>
    <t>Canadian_CS6A_210MM.PAN</t>
  </si>
  <si>
    <t>CS6A - 215MM</t>
  </si>
  <si>
    <t>Canadian_CS6A_215MM.PAN</t>
  </si>
  <si>
    <t>CS5P - 220M</t>
  </si>
  <si>
    <t>Canadian_CS5P_220M.PAN</t>
  </si>
  <si>
    <t>CS6P - 220M</t>
  </si>
  <si>
    <t>Canadian_CS6P_220M.PAN</t>
  </si>
  <si>
    <t>CS5P - 225M</t>
  </si>
  <si>
    <t>Canadian_CS5P_225M.PAN</t>
  </si>
  <si>
    <t>CS6P - 225M</t>
  </si>
  <si>
    <t>Canadian_CS6P_225M.PAN</t>
  </si>
  <si>
    <t>CS5P - 230M</t>
  </si>
  <si>
    <t>Canadian_CS5P_230M.PAN</t>
  </si>
  <si>
    <t>CS6P - 230M</t>
  </si>
  <si>
    <t>Canadian_CS6P_230M.PAN</t>
  </si>
  <si>
    <t>CS5P - 235M</t>
  </si>
  <si>
    <t>Canadian_CS5P_235M.PAN</t>
  </si>
  <si>
    <t>CS6P - 235M</t>
  </si>
  <si>
    <t>Canadian_CS6P_235M.PAN</t>
  </si>
  <si>
    <t>ELPS CS6P - 235MM</t>
  </si>
  <si>
    <t>Canadian_ELPS_CS6P_235MM.PAN</t>
  </si>
  <si>
    <t>CS5P - 240M</t>
  </si>
  <si>
    <t>Canadian_CS5P_240M.PAN</t>
  </si>
  <si>
    <t>CS6P - 240M</t>
  </si>
  <si>
    <t>Canadian_CS6P_240M.PAN</t>
  </si>
  <si>
    <t>ELPS CS6P - 240MM</t>
  </si>
  <si>
    <t>Canadian_ELPS_CS6P_240MM.PAN</t>
  </si>
  <si>
    <t>CS6P - 245M</t>
  </si>
  <si>
    <t>Canadian_CS6P_245M.PAN</t>
  </si>
  <si>
    <t>ELPS CS6P - 245MM</t>
  </si>
  <si>
    <t>Canadian_ELPS_CS6P_245MM.PAN</t>
  </si>
  <si>
    <t>CS6P - 250M</t>
  </si>
  <si>
    <t>Canadian_CS6P_250M.PAN</t>
  </si>
  <si>
    <t>ELPS CS6P - 250MM</t>
  </si>
  <si>
    <t>Canadian_ELPS_CS6P_250MM.PAN</t>
  </si>
  <si>
    <t>ELPS CS6P - 255MM</t>
  </si>
  <si>
    <t>Canadian_ELPS_CS6P_255MM.PAN</t>
  </si>
  <si>
    <t>CS5P - 255M</t>
  </si>
  <si>
    <t>Canadian_CS5P_255M.PAN</t>
  </si>
  <si>
    <t>CS6P - 255M</t>
  </si>
  <si>
    <t>Canadian_CS6P_255M.PAN</t>
  </si>
  <si>
    <t>ELPS CS6P - 260MM</t>
  </si>
  <si>
    <t>Canadian_ELPS_CS6P_260MM.PAN</t>
  </si>
  <si>
    <t>CS5P - 260M</t>
  </si>
  <si>
    <t>Canadian_CS5P_260M.PAN</t>
  </si>
  <si>
    <t>CS6P - 260M</t>
  </si>
  <si>
    <t>Canadian_CS6P_260M.PAN</t>
  </si>
  <si>
    <t>CS6X - 265M</t>
  </si>
  <si>
    <t>Canadian_CS6X_265M.PAN</t>
  </si>
  <si>
    <t>CS6X - 275M</t>
  </si>
  <si>
    <t>Canadian_CS6X_275M.PAN</t>
  </si>
  <si>
    <t>CS6X - 280M</t>
  </si>
  <si>
    <t>Canadian_CS6X_280M.PAN</t>
  </si>
  <si>
    <t>CS6X - 285M</t>
  </si>
  <si>
    <t>Canadian_CS6X_285M.PAN</t>
  </si>
  <si>
    <t>CS6X - 290M</t>
  </si>
  <si>
    <t>Canadian_CS6X_290M.PAN</t>
  </si>
  <si>
    <t>CS6X - 295M</t>
  </si>
  <si>
    <t>Canadian_CS6X_295M.PAN</t>
  </si>
  <si>
    <t>CS6X - 300M</t>
  </si>
  <si>
    <t>Canadian_CS6X_300M.PAN</t>
  </si>
  <si>
    <t>CS6X - 305M</t>
  </si>
  <si>
    <t>Canadian_CS6X_305M.PAN</t>
  </si>
  <si>
    <t>CS6X - 310M</t>
  </si>
  <si>
    <t>Canadian_CS6X_310M.PAN</t>
  </si>
  <si>
    <t>CS6A - 150PE</t>
  </si>
  <si>
    <t>Canadian_CS6A_150PE.PAN</t>
  </si>
  <si>
    <t>CS6A - 155PE</t>
  </si>
  <si>
    <t>Canadian_CS6A_155PE.PAN</t>
  </si>
  <si>
    <t>CS5A - 160P</t>
  </si>
  <si>
    <t>Canadian_CS5A_160P.PAN</t>
  </si>
  <si>
    <t>CS6A - 160P</t>
  </si>
  <si>
    <t>Canadian_CS6A_160P.PAN</t>
  </si>
  <si>
    <t>CS6A - 160PE</t>
  </si>
  <si>
    <t>Canadian_CS6A_160PE.PAN</t>
  </si>
  <si>
    <t>CS6A - 165P</t>
  </si>
  <si>
    <t>Canadian_CS6A_165P.PAN</t>
  </si>
  <si>
    <t>CS6A - 165PE</t>
  </si>
  <si>
    <t>Canadian_CS6A_165PE.PAN</t>
  </si>
  <si>
    <t>CS6A - 170P</t>
  </si>
  <si>
    <t>Canadian_CS6A_170P.PAN</t>
  </si>
  <si>
    <t>CS6A - 170PE</t>
  </si>
  <si>
    <t>Canadian_CS6A_170PE.PAN</t>
  </si>
  <si>
    <t>CS6A - 175P</t>
  </si>
  <si>
    <t>Canadian_CS6A_175P.PAN</t>
  </si>
  <si>
    <t>CS6A - 175PE</t>
  </si>
  <si>
    <t>Canadian_CS6A_175PE.PAN</t>
  </si>
  <si>
    <t>CS6A - 180P</t>
  </si>
  <si>
    <t>Canadian_CS6A_180P.PAN</t>
  </si>
  <si>
    <t>CS6A - 180PE</t>
  </si>
  <si>
    <t>Canadian_CS6A_180PE.PAN</t>
  </si>
  <si>
    <t>CS6A - 185P</t>
  </si>
  <si>
    <t>Canadian_CS6A_185P.PAN</t>
  </si>
  <si>
    <t>CS6P - 185PE</t>
  </si>
  <si>
    <t>Canadian_CS6P_185PE.PAN</t>
  </si>
  <si>
    <t>CS6A - 185PE</t>
  </si>
  <si>
    <t>Canadian_CS6A_185PE.PAN</t>
  </si>
  <si>
    <t>CS6A - 190P</t>
  </si>
  <si>
    <t>Canadian_CS6A_190P.PAN</t>
  </si>
  <si>
    <t>CS6A - 190PE</t>
  </si>
  <si>
    <t>Canadian_CS6A_190PE.PAN</t>
  </si>
  <si>
    <t>CS6A - 195P</t>
  </si>
  <si>
    <t>Canadian_CS6A_195P.PAN</t>
  </si>
  <si>
    <t>CS6A - 195PM</t>
  </si>
  <si>
    <t>Canadian_CS6A_195PM.PAN</t>
  </si>
  <si>
    <t>CS6A - 200P</t>
  </si>
  <si>
    <t>Canadian_CS6A_200P.PAN</t>
  </si>
  <si>
    <t>CS6P - 200PE</t>
  </si>
  <si>
    <t>Canadian_CS6P_200PE.PAN</t>
  </si>
  <si>
    <t>CS6A - 200PM</t>
  </si>
  <si>
    <t>Canadian_CS6A_200PM.PAN</t>
  </si>
  <si>
    <t>CS6A - 205P</t>
  </si>
  <si>
    <t>Canadian_CS6A_205P.PAN</t>
  </si>
  <si>
    <t>CS6P  -205PE</t>
  </si>
  <si>
    <t>Canadian_CS6P_205PE.PAN</t>
  </si>
  <si>
    <t>CS6A - 205PM</t>
  </si>
  <si>
    <t>Canadian_CS6A_205PM.PAN</t>
  </si>
  <si>
    <t>CS6P - 210P</t>
  </si>
  <si>
    <t>Canadian_CS6P_210P.PAN</t>
  </si>
  <si>
    <t>CS6A - 210P</t>
  </si>
  <si>
    <t>Canadian_CS6A_210P.PAN</t>
  </si>
  <si>
    <t>CS6P - 210PE</t>
  </si>
  <si>
    <t>Canadian_CS6P_210PE.PAN</t>
  </si>
  <si>
    <t>CS6A - 210PM</t>
  </si>
  <si>
    <t>Canadian_CS6A_210PM.PAN</t>
  </si>
  <si>
    <t>CS6P - 215P</t>
  </si>
  <si>
    <t>Canadian_CS6P_215P.PAN</t>
  </si>
  <si>
    <t>CS6P - 215PE</t>
  </si>
  <si>
    <t>Canadian_CS6P_215PE.PAN</t>
  </si>
  <si>
    <t>CS6A - 215PM</t>
  </si>
  <si>
    <t>Canadian_CS6A_215PM.PAN</t>
  </si>
  <si>
    <t>CS6P - 220P</t>
  </si>
  <si>
    <t>Canadian_CS6P_220P.PAN</t>
  </si>
  <si>
    <t>CS6P - 220PE</t>
  </si>
  <si>
    <t>Canadian_CS6P_220PE.PAN</t>
  </si>
  <si>
    <t>CS6P - 220PT</t>
  </si>
  <si>
    <t>Canadian_CS6P_220PT.PAN</t>
  </si>
  <si>
    <t>CS6P - 225P</t>
  </si>
  <si>
    <t>Canadian_CS6P_225P.PAN</t>
  </si>
  <si>
    <t>CS6P - 225PE</t>
  </si>
  <si>
    <t>Canadian_CS6P_225PE.PAN</t>
  </si>
  <si>
    <t>CS6P - 225PT</t>
  </si>
  <si>
    <t>Canadian_CS6P_225PT.PAN</t>
  </si>
  <si>
    <t>CS6P - 230P</t>
  </si>
  <si>
    <t>Canadian_CS6P_230P.PAN</t>
  </si>
  <si>
    <t>CS6P - 230PE</t>
  </si>
  <si>
    <t>Canadian_CS6P_230PE.PAN</t>
  </si>
  <si>
    <t>CS6P - 230PT</t>
  </si>
  <si>
    <t>Canadian_CS6P_230PT.PAN</t>
  </si>
  <si>
    <t>CS6P - 235P</t>
  </si>
  <si>
    <t>Canadian_CS6P_235P.PAN</t>
  </si>
  <si>
    <t>CS6P - 235PT</t>
  </si>
  <si>
    <t>Canadian_CS6P_235PT.PAN</t>
  </si>
  <si>
    <t>CS6P - 240P</t>
  </si>
  <si>
    <t>Canadian_CS6P_240P.PAN</t>
  </si>
  <si>
    <t>Black &amp; Veatch based on PVEL measured data</t>
  </si>
  <si>
    <t>EUR</t>
  </si>
  <si>
    <t>ELPS CS6P - 240PM</t>
  </si>
  <si>
    <t>Canadian_ELPS_CS6P_240PM.PAN</t>
  </si>
  <si>
    <t>CS6P - 240PT</t>
  </si>
  <si>
    <t>Canadian_CS6P_240PT.PAN</t>
  </si>
  <si>
    <t>CS6P - 245P</t>
  </si>
  <si>
    <t>Canadian_CS6P_245P.PAN</t>
  </si>
  <si>
    <t>BV_Canadian_CS6P_245P.PAN</t>
  </si>
  <si>
    <t>ELPS CS6P - 245PM</t>
  </si>
  <si>
    <t>Canadian_ELPS_CS6P_245PM.PAN</t>
  </si>
  <si>
    <t>CS6P - 245PT</t>
  </si>
  <si>
    <t>Canadian_CS6P_245PT.PAN</t>
  </si>
  <si>
    <t>CS6P - 250P</t>
  </si>
  <si>
    <t>Canadian_CS6P_250P.PAN</t>
  </si>
  <si>
    <t>BV_Canadian_CS6P_250P.PAN</t>
  </si>
  <si>
    <t>ELPS CS6P - 250PM</t>
  </si>
  <si>
    <t>Canadian_ELPS_CS6P_250PM.PAN</t>
  </si>
  <si>
    <t>CS6P - 250PT</t>
  </si>
  <si>
    <t>Canadian_CS6P_250PT.PAN</t>
  </si>
  <si>
    <t>ELPS CS6P - 255PM</t>
  </si>
  <si>
    <t>Canadian_ELPS_CS6P_255PM.PAN</t>
  </si>
  <si>
    <t>CS6P - 255P</t>
  </si>
  <si>
    <t>Canadian_CS6P_255P.PAN</t>
  </si>
  <si>
    <t>CS6P - 255PT</t>
  </si>
  <si>
    <t>Canadian_CS6P_255PT.PAN</t>
  </si>
  <si>
    <t>CS6X - 260P</t>
  </si>
  <si>
    <t>Canadian_CS6X_260P.PAN</t>
  </si>
  <si>
    <t>ELPS CS6P - 260PM</t>
  </si>
  <si>
    <t>Canadian_ELPS_CS6P_260PM.PAN</t>
  </si>
  <si>
    <t>CS6P - 260P</t>
  </si>
  <si>
    <t>Canadian_CS6P_260P.PAN</t>
  </si>
  <si>
    <t>CS6P - 260PT</t>
  </si>
  <si>
    <t>Canadian_CS6P_260PT.PAN</t>
  </si>
  <si>
    <t>CS6X - 265P</t>
  </si>
  <si>
    <t>Canadian_CS6X_265P.PAN</t>
  </si>
  <si>
    <t>CS6X - 270P</t>
  </si>
  <si>
    <t>Canadian_CS6X_270P.PAN</t>
  </si>
  <si>
    <t>CS6X - 275P</t>
  </si>
  <si>
    <t>Canadian_CS6X_275P.PAN</t>
  </si>
  <si>
    <t>CS6X - 280P</t>
  </si>
  <si>
    <t>Canadian_CS6X_280P.PAN</t>
  </si>
  <si>
    <t>CS6X - 285P</t>
  </si>
  <si>
    <t>Canadian_CS6X_285P.PAN</t>
  </si>
  <si>
    <t>CS6X - 300P</t>
  </si>
  <si>
    <t>Canadian_CS6X_300P.PAN</t>
  </si>
  <si>
    <t>CS6X - 305P</t>
  </si>
  <si>
    <t>Canadian_CS6X_305P.PAN</t>
  </si>
  <si>
    <t>Output</t>
  </si>
  <si>
    <t>Type</t>
  </si>
  <si>
    <t>Frequency</t>
  </si>
  <si>
    <t>Req</t>
  </si>
  <si>
    <t>Threshold</t>
  </si>
  <si>
    <t>Nom</t>
  </si>
  <si>
    <t>Max</t>
  </si>
  <si>
    <t>Oper.</t>
  </si>
  <si>
    <t>Nb</t>
  </si>
  <si>
    <t>String</t>
  </si>
  <si>
    <t>Master</t>
  </si>
  <si>
    <t>NUnits</t>
  </si>
  <si>
    <t>Disconn</t>
  </si>
  <si>
    <t>ENS</t>
  </si>
  <si>
    <t>Eff</t>
  </si>
  <si>
    <t>Max.</t>
  </si>
  <si>
    <t>Euro</t>
  </si>
  <si>
    <t>Res</t>
  </si>
  <si>
    <t>Height</t>
  </si>
  <si>
    <t>Technological general features</t>
  </si>
  <si>
    <t>Low</t>
  </si>
  <si>
    <t>Med.</t>
  </si>
  <si>
    <t>High</t>
  </si>
  <si>
    <t>CEC</t>
  </si>
  <si>
    <t>MPPT</t>
  </si>
  <si>
    <t>Limitation</t>
  </si>
  <si>
    <t>n</t>
  </si>
  <si>
    <t>y</t>
  </si>
  <si>
    <t>X</t>
  </si>
  <si>
    <t>Tri</t>
  </si>
  <si>
    <t>50 Hz</t>
  </si>
  <si>
    <t>60 Hz</t>
  </si>
  <si>
    <t>SITE DEFINITION</t>
  </si>
  <si>
    <t>Latitude</t>
  </si>
  <si>
    <t>Longitude</t>
  </si>
  <si>
    <t>Country</t>
  </si>
  <si>
    <t>Region</t>
  </si>
  <si>
    <t>Rshunt</t>
  </si>
  <si>
    <t>Data Source</t>
  </si>
  <si>
    <t>Number of Modules</t>
  </si>
  <si>
    <t>Modules in a String</t>
  </si>
  <si>
    <t>Number of Strings</t>
  </si>
  <si>
    <t>Number of Inverters</t>
  </si>
  <si>
    <t>SYSTEM SUMMARY</t>
  </si>
  <si>
    <t>GEOGRAPHICAL DATA</t>
  </si>
  <si>
    <t>SUB-ARRAY 1</t>
  </si>
  <si>
    <t>TRANSFORMER DEFINITION</t>
  </si>
  <si>
    <t>ORIENTATION AND SHADING</t>
  </si>
  <si>
    <t>LOSS CHARACTERIZATION</t>
  </si>
  <si>
    <t>Project Name</t>
  </si>
  <si>
    <t>PV MODULE MODEL</t>
  </si>
  <si>
    <t>City</t>
  </si>
  <si>
    <t>Pnom</t>
  </si>
  <si>
    <t>CellsinS</t>
  </si>
  <si>
    <t>CellsinP</t>
  </si>
  <si>
    <t>Rsh0</t>
  </si>
  <si>
    <t>Rshexp</t>
  </si>
  <si>
    <t>Rserie</t>
  </si>
  <si>
    <t>AreaM</t>
  </si>
  <si>
    <t>Cellarea</t>
  </si>
  <si>
    <t>ByPassDiodes</t>
  </si>
  <si>
    <t>ByPassDiodeVoltage</t>
  </si>
  <si>
    <t>IMax</t>
  </si>
  <si>
    <t>PNomDC</t>
  </si>
  <si>
    <t>PMaxDC</t>
  </si>
  <si>
    <t>Inom</t>
  </si>
  <si>
    <t>MinMPP</t>
  </si>
  <si>
    <t>MaxMPP</t>
  </si>
  <si>
    <t>Min.V</t>
  </si>
  <si>
    <t>PMaxBehave</t>
  </si>
  <si>
    <t>VMppBehave</t>
  </si>
  <si>
    <t>NbDC</t>
  </si>
  <si>
    <t>DCIsol</t>
  </si>
  <si>
    <t>Dcswitch</t>
  </si>
  <si>
    <t>Acswitch</t>
  </si>
  <si>
    <t>IN2</t>
  </si>
  <si>
    <t>IN3</t>
  </si>
  <si>
    <t>IN4</t>
  </si>
  <si>
    <t>IN5</t>
  </si>
  <si>
    <t>Effic.3</t>
  </si>
  <si>
    <t>Effic.2</t>
  </si>
  <si>
    <t>Effic.4</t>
  </si>
  <si>
    <t>Effic.5</t>
  </si>
  <si>
    <t>Effic.6</t>
  </si>
  <si>
    <t>IN6</t>
  </si>
  <si>
    <t>IN7</t>
  </si>
  <si>
    <t>Effic.7</t>
  </si>
  <si>
    <t>Effic.8</t>
  </si>
  <si>
    <t>IN8</t>
  </si>
  <si>
    <t>MaxVoltage</t>
  </si>
  <si>
    <t>NomCurrent</t>
  </si>
  <si>
    <t>MaxCurrent</t>
  </si>
  <si>
    <t>NomVoltage</t>
  </si>
  <si>
    <t>Pnom (kW)</t>
  </si>
  <si>
    <t>Advanced Energy Industries, Inc.</t>
  </si>
  <si>
    <t>Solaron 333</t>
  </si>
  <si>
    <t>Advanced_En_Solaron333.ond</t>
  </si>
  <si>
    <t>Without transfo, IGBT</t>
  </si>
  <si>
    <t>IP55, IP65, N*3R</t>
  </si>
  <si>
    <t>LCD 2 x 40 car, data storage, communications</t>
  </si>
  <si>
    <t>www.aesolaron.com</t>
  </si>
  <si>
    <t>Solaron 500</t>
  </si>
  <si>
    <t>Advanced_En_Solaron500.ond</t>
  </si>
  <si>
    <t>Solaron 500/E</t>
  </si>
  <si>
    <t>Advanced_En_Solaron500_E.ond</t>
  </si>
  <si>
    <t>Save</t>
  </si>
  <si>
    <t>Browse</t>
  </si>
  <si>
    <t>Search</t>
  </si>
  <si>
    <t>Top</t>
  </si>
  <si>
    <t>Effic2</t>
  </si>
  <si>
    <t>Effic3</t>
  </si>
  <si>
    <t>Effic4</t>
  </si>
  <si>
    <t>Effic5</t>
  </si>
  <si>
    <t>Effic6</t>
  </si>
  <si>
    <t>Effic7</t>
  </si>
  <si>
    <t>Effic8</t>
  </si>
  <si>
    <t xml:space="preserve"> </t>
  </si>
  <si>
    <t>PNomAC</t>
  </si>
  <si>
    <t>PMaxAC</t>
  </si>
  <si>
    <t>Wind Speed</t>
  </si>
  <si>
    <t>Units</t>
  </si>
  <si>
    <t>PREVIEW</t>
  </si>
  <si>
    <t>ORIGINAL FORMAT</t>
  </si>
  <si>
    <t>Temp Ambient</t>
  </si>
  <si>
    <t>Temp Panel</t>
  </si>
  <si>
    <t>Yes</t>
  </si>
  <si>
    <t>No</t>
  </si>
  <si>
    <t>Manufacturer 2013</t>
  </si>
  <si>
    <t>INVERTER MODEL</t>
  </si>
  <si>
    <t>Origin</t>
  </si>
  <si>
    <t>Rows to Skip</t>
  </si>
  <si>
    <t>Canadian_CS5A_195M.PAN</t>
  </si>
  <si>
    <t>CS6A - 205M</t>
  </si>
  <si>
    <t>Canadian_CS6A_205M.PAN</t>
  </si>
  <si>
    <t>CS6A - 220MM</t>
  </si>
  <si>
    <t>Canadian_CS6A_220MM.PAN</t>
  </si>
  <si>
    <t>ELPS CS6P - 265MM</t>
  </si>
  <si>
    <t>Canadian_ELPS_CS6P_265MM.PAN</t>
  </si>
  <si>
    <t>ELPS CS6P - 270MM</t>
  </si>
  <si>
    <t>Canadian_ELPS_CS6P_270MM.PAN</t>
  </si>
  <si>
    <t>CS6K - 250P</t>
  </si>
  <si>
    <t>Canadian_CS6K_250P.PAN</t>
  </si>
  <si>
    <t>CS6K - 255P</t>
  </si>
  <si>
    <t>Canadian_CS6K_255P.PAN</t>
  </si>
  <si>
    <t>CS6K - 260P</t>
  </si>
  <si>
    <t>Canadian_CS6K_260P.PAN</t>
  </si>
  <si>
    <t>CS5A - 210M</t>
  </si>
  <si>
    <t>Canadian_CS5A_210M.PAN</t>
  </si>
  <si>
    <t>CS6A - 210M</t>
  </si>
  <si>
    <t>Canadian_CS6A_210M.PAN</t>
  </si>
  <si>
    <t>CS6V - 220MM</t>
  </si>
  <si>
    <t>Canadian_CS6V_220MM.PAN</t>
  </si>
  <si>
    <t>CS6V - 225MM</t>
  </si>
  <si>
    <t>Canadian_CS6V_225MM.PAN</t>
  </si>
  <si>
    <t>CS6V - 230MM</t>
  </si>
  <si>
    <t>Canadian_CS6V_230MM.PAN</t>
  </si>
  <si>
    <t>CS6P - 265M</t>
  </si>
  <si>
    <t>Canadian_CS6P_265M.PAN</t>
  </si>
  <si>
    <t>CS6P - 270M</t>
  </si>
  <si>
    <t>Canadian_CS6P_270M.PAN</t>
  </si>
  <si>
    <t>CS6X - 315M</t>
  </si>
  <si>
    <t>Canadian_CS6X_315M.PAN</t>
  </si>
  <si>
    <t>CS6X - 320M</t>
  </si>
  <si>
    <t>Canadian_CS6X_320M.PAN</t>
  </si>
  <si>
    <t>CS6V - 210P</t>
  </si>
  <si>
    <t>Canadian_CS6V_210P.PAN</t>
  </si>
  <si>
    <t>CS6V - 215P</t>
  </si>
  <si>
    <t>Canadian_CS6V_215P.PAN</t>
  </si>
  <si>
    <t>CS6V - 220P</t>
  </si>
  <si>
    <t>Canadian_CS6V_220P.PAN</t>
  </si>
  <si>
    <t>CS6V - 225P</t>
  </si>
  <si>
    <t>Canadian_CS6V_225P.PAN</t>
  </si>
  <si>
    <t>CS6V - 230P</t>
  </si>
  <si>
    <t>Canadian_CS6V_230P.PAN</t>
  </si>
  <si>
    <t>CS6P - 265P</t>
  </si>
  <si>
    <t>Canadian_CS6P_265P.PAN</t>
  </si>
  <si>
    <t>CS6P - 270P</t>
  </si>
  <si>
    <t>Canadian_CS6P_270P.PAN</t>
  </si>
  <si>
    <t>BV_Canadian_CS6X_300P.PAN</t>
  </si>
  <si>
    <t>BV_Canadian_CS6X_305P.PAN</t>
  </si>
  <si>
    <t>CS6X - 310P</t>
  </si>
  <si>
    <t>BV_Canadian_CS6X_310P.PAN</t>
  </si>
  <si>
    <t>CS6X - 315P</t>
  </si>
  <si>
    <t>Canadian_CS6X_315P.PAN</t>
  </si>
  <si>
    <t>CS6X - 320P</t>
  </si>
  <si>
    <t>Canadian_CS6X_320P.PAN</t>
  </si>
  <si>
    <t>Photovoltaic Module Database</t>
  </si>
  <si>
    <t>BipolarInputs</t>
  </si>
  <si>
    <t>50/60 Hz</t>
  </si>
  <si>
    <t>IP 20</t>
  </si>
  <si>
    <t>LF Transfo, IGBT</t>
  </si>
  <si>
    <t>IP 54</t>
  </si>
  <si>
    <t>Bi</t>
  </si>
  <si>
    <t>Siemens</t>
  </si>
  <si>
    <t>2 x LED 7 segments</t>
  </si>
  <si>
    <t>SMA</t>
  </si>
  <si>
    <t>www.sma.de</t>
  </si>
  <si>
    <t>TL, IGBT</t>
  </si>
  <si>
    <t>NF, TL</t>
  </si>
  <si>
    <t>www.SMA.de</t>
  </si>
  <si>
    <t>InternalMS</t>
  </si>
  <si>
    <t>HMI-Touchdisplay</t>
  </si>
  <si>
    <t>No_M_S</t>
  </si>
  <si>
    <t>Ground Area Occupation Ratio</t>
  </si>
  <si>
    <t>Fixed Tilted Plane</t>
  </si>
  <si>
    <t>Pitch (m)</t>
  </si>
  <si>
    <t>Yearly</t>
  </si>
  <si>
    <t>Monthly</t>
  </si>
  <si>
    <t>Current at Pmpp (A)</t>
  </si>
  <si>
    <t>Voltage at Pmpp (V)</t>
  </si>
  <si>
    <t>Global Wiring Resistance (mOhm)</t>
  </si>
  <si>
    <t>Rshunt (Ohm)</t>
  </si>
  <si>
    <t>Rseries (Ohm)</t>
  </si>
  <si>
    <t>I Max (A)</t>
  </si>
  <si>
    <t>Frequency (Hz)</t>
  </si>
  <si>
    <t>P max (kW)</t>
  </si>
  <si>
    <t>Output (V)</t>
  </si>
  <si>
    <t>m/s</t>
  </si>
  <si>
    <t>kW</t>
  </si>
  <si>
    <t>Beginning</t>
  </si>
  <si>
    <t>Delimiter</t>
  </si>
  <si>
    <t>Middle</t>
  </si>
  <si>
    <t>End</t>
  </si>
  <si>
    <t>Elevation (m)</t>
  </si>
  <si>
    <t>Time Zone (hours GMT)</t>
  </si>
  <si>
    <t/>
  </si>
  <si>
    <t>Power (W)</t>
  </si>
  <si>
    <t>Isc Current (A)</t>
  </si>
  <si>
    <t>Voc Voltage (V)</t>
  </si>
  <si>
    <t>Modules in Sub-Array</t>
  </si>
  <si>
    <t>Inverters in Sub-Array</t>
  </si>
  <si>
    <t>Soiling Losses</t>
  </si>
  <si>
    <t>Nominal Power of Transformer, Pnom (kW)</t>
  </si>
  <si>
    <t>Iron Loss of Transformer at Pnom (kW)</t>
  </si>
  <si>
    <t>Nightly Disconnect</t>
  </si>
  <si>
    <t>Loss Fraction (at STC)</t>
  </si>
  <si>
    <t>OUTPUT FILE DEFINITION</t>
  </si>
  <si>
    <t>Multi-Curve</t>
  </si>
  <si>
    <t>WIRING DC LOSSES</t>
  </si>
  <si>
    <t>WIRING AC LOSSES</t>
  </si>
  <si>
    <t>Number of Cells</t>
  </si>
  <si>
    <t>Incidence Angle</t>
  </si>
  <si>
    <t>Loss Fraction at MPP</t>
  </si>
  <si>
    <t>Pvsyst 5.42</t>
  </si>
  <si>
    <t>Pvsyst 5.53</t>
  </si>
  <si>
    <t>Pvsyst 5.57</t>
  </si>
  <si>
    <t>Pvsyst 5.64</t>
  </si>
  <si>
    <t>Pvsyst 5.68</t>
  </si>
  <si>
    <t>Pvsyst 5.72</t>
  </si>
  <si>
    <t xml:space="preserve">Nov </t>
  </si>
  <si>
    <t>Total Pnom (kW)</t>
  </si>
  <si>
    <t>Pnom DC (kW)</t>
  </si>
  <si>
    <t>Inverters Pnom (kW)</t>
  </si>
  <si>
    <t>Pnom AC (kW)</t>
  </si>
  <si>
    <t>Pin (kW)</t>
  </si>
  <si>
    <t>Resistive Loss (kW)</t>
  </si>
  <si>
    <t>System Definition</t>
  </si>
  <si>
    <t>yy-MM-dd HH:mm:ss</t>
  </si>
  <si>
    <t>dd/MM/yyyy HH:mm:ss</t>
  </si>
  <si>
    <t>dd/MM/yy HH:mm:ss</t>
  </si>
  <si>
    <t>MM/dd/yy HH:mm:ss</t>
  </si>
  <si>
    <t xml:space="preserve">[N] is positive, [S] is negative - Enter either format </t>
  </si>
  <si>
    <t>Angle the panel is raised with respect to the ground</t>
  </si>
  <si>
    <t>Shading Limit Angle (degrees)</t>
  </si>
  <si>
    <t>SOILING LOSSES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</si>
  <si>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</si>
  <si>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</si>
  <si>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</si>
  <si>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</si>
  <si>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</si>
  <si>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</si>
  <si>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</si>
  <si>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</si>
  <si>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</si>
  <si>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</si>
  <si>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Dec</t>
  </si>
  <si>
    <t>Nov</t>
  </si>
  <si>
    <t>Horizontal Irradiance</t>
  </si>
  <si>
    <t>Loss Fraction at Fixed Voltage</t>
  </si>
  <si>
    <t>Loss Fraction</t>
  </si>
  <si>
    <t xml:space="preserve">[E] is positive, [W] is negative - Enter either format </t>
  </si>
  <si>
    <t>North</t>
  </si>
  <si>
    <t>South</t>
  </si>
  <si>
    <t>East</t>
  </si>
  <si>
    <t>West</t>
  </si>
  <si>
    <t>Unlimited Rows</t>
  </si>
  <si>
    <t>Use Measured Module Temperature (deg C)</t>
  </si>
  <si>
    <r>
      <t>ASHRAE Model Parameter b</t>
    </r>
    <r>
      <rPr>
        <vertAlign val="subscript"/>
        <sz val="11"/>
        <color theme="1"/>
        <rFont val="Calibri"/>
        <family val="2"/>
        <scheme val="minor"/>
      </rPr>
      <t>0</t>
    </r>
  </si>
  <si>
    <t>Timestamp</t>
  </si>
  <si>
    <t>Angle the panel is facing with respect to true south, [+] if W, [-] if E</t>
  </si>
  <si>
    <t>NEAR SHADINGS</t>
  </si>
  <si>
    <t>RADIATION PROCESSING</t>
  </si>
  <si>
    <t>Transposition Model</t>
  </si>
  <si>
    <t>Hay</t>
  </si>
  <si>
    <t>Perez</t>
  </si>
  <si>
    <t>Use Local Standard Time</t>
  </si>
  <si>
    <t>Reference Meridian</t>
  </si>
  <si>
    <t>Select Array Type</t>
  </si>
  <si>
    <t>Distance between the rows</t>
  </si>
  <si>
    <t>ALBEDO DEFINITION</t>
  </si>
  <si>
    <t>Number of Sub Arrays</t>
  </si>
  <si>
    <t>CELL BASED SHADING EFFECT</t>
  </si>
  <si>
    <t xml:space="preserve">Use Cell Based Shading Effect </t>
  </si>
  <si>
    <t>Number of Strings in the Width</t>
  </si>
  <si>
    <t>Ambient Temperature</t>
  </si>
  <si>
    <t>Wind Velocity</t>
  </si>
  <si>
    <t>Near Shading Factor on Global</t>
  </si>
  <si>
    <t>Near Shading Factor on Beam</t>
  </si>
  <si>
    <t>IAM Factor on Global</t>
  </si>
  <si>
    <t>IAM Factor on Beam</t>
  </si>
  <si>
    <t>INCIDENT ENERGY FACTORS</t>
  </si>
  <si>
    <t>Array Soiling Loss</t>
  </si>
  <si>
    <t>Modules Array Mismatch Loss</t>
  </si>
  <si>
    <t>PV ARRAY</t>
  </si>
  <si>
    <t>Inverter Loss Due to Voltage Threshold</t>
  </si>
  <si>
    <t>Inverter Loss Due to Nominal Inv. Power</t>
  </si>
  <si>
    <t>Inverter Loss Due to Nominal Inv. Voltage</t>
  </si>
  <si>
    <t>EFFICIENCIES</t>
  </si>
  <si>
    <t>TAmbient</t>
  </si>
  <si>
    <t xml:space="preserve"> TModule</t>
  </si>
  <si>
    <t xml:space="preserve"> Module Soiling Loss (kW)</t>
  </si>
  <si>
    <t>CASSYS</t>
  </si>
  <si>
    <t>Albedo</t>
  </si>
  <si>
    <t>Canadian Solar System Simulation Program for Grid-Connected PV Systems</t>
  </si>
  <si>
    <t>CHART 1</t>
  </si>
  <si>
    <t>CHART 2</t>
  </si>
  <si>
    <t>CHART 3</t>
  </si>
  <si>
    <t>X Values</t>
  </si>
  <si>
    <t>Y Values</t>
  </si>
  <si>
    <t>Number of Y Values</t>
  </si>
  <si>
    <t>Number of Rows</t>
  </si>
  <si>
    <t>Third Side</t>
  </si>
  <si>
    <t>Cell Size (cm)</t>
  </si>
  <si>
    <t>Width of One String (m)</t>
  </si>
  <si>
    <t>Column Number</t>
  </si>
  <si>
    <t>Data Begins At</t>
  </si>
  <si>
    <t>Data Ends At</t>
  </si>
  <si>
    <t>INVERTER</t>
  </si>
  <si>
    <t>CASSYS - Canadian Solar</t>
  </si>
  <si>
    <t>Values can be entered as a percentage loss on a monthly basis, or a constant value can be used for the entire year</t>
  </si>
  <si>
    <t>AVAILABLE OUTPUTS LIST</t>
  </si>
  <si>
    <t xml:space="preserve">Inverter Loss Due to Power Threshold </t>
  </si>
  <si>
    <t>Measured Module Temperature (deg C)</t>
  </si>
  <si>
    <t>Difference between Module and Ambient Temp. (deg C)</t>
  </si>
  <si>
    <t>Ref_CS6X_310P.PAN</t>
  </si>
  <si>
    <t xml:space="preserve">Inverter Efficiency </t>
  </si>
  <si>
    <t>Sinvert 1401 UL (1350 derate)</t>
  </si>
  <si>
    <t>Sinvert_PVS1350UL.OND</t>
  </si>
  <si>
    <t>PHOTON DB</t>
  </si>
  <si>
    <t>Sinvert 1401 UL</t>
  </si>
  <si>
    <t>Sinvert_PVS1401UL.OND</t>
  </si>
  <si>
    <t>Sinvert 1051 UL</t>
  </si>
  <si>
    <t>Sinvert_PVS1051UL.OND</t>
  </si>
  <si>
    <t>Solaron 500 - modified 491</t>
  </si>
  <si>
    <t>Advanced_En_Solaron500_modified491.ond</t>
  </si>
  <si>
    <t>Solaron 500KW-480 HE MFG</t>
  </si>
  <si>
    <t>AE_SOLARON_500KW_480_HE_2012-03-15_MFG.OND</t>
  </si>
  <si>
    <t>www.advanced-energy.com/solarenergy</t>
  </si>
  <si>
    <t>Horizontal Diffuse</t>
  </si>
  <si>
    <t>Solaron 500KW-480 HE MFG - biPhased</t>
  </si>
  <si>
    <t>AE_SOLARON_500KW_480_HE_2012-03-15_csSim_MFG.OND</t>
  </si>
  <si>
    <t>Sunny Central 800CP-US (769kW modified)</t>
  </si>
  <si>
    <t>SMA_Central800CP_US 769kW modified.OND</t>
  </si>
  <si>
    <t>Sunny Central 800CPUS (769kW) 3Efficiency  Curves</t>
  </si>
  <si>
    <t>SMA_Central800CPUS 769kW 3EC.OND</t>
  </si>
  <si>
    <t>IP 54 / NEMA 3R</t>
  </si>
  <si>
    <t>Sunny Central 800CPUS (770kW) 3Efficiency  Curves</t>
  </si>
  <si>
    <t>SMA_Central800CPUS 770kW 3EC.OND</t>
  </si>
  <si>
    <t>Sunny Central 800CPUS (772kW) 3Efficiency  Curves</t>
  </si>
  <si>
    <t>SMA_Central800CPUS 772kW 3EC.OND</t>
  </si>
  <si>
    <r>
      <t>Constant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·K) </t>
    </r>
  </si>
  <si>
    <r>
      <t>Convective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·K/ m/s)</t>
    </r>
  </si>
  <si>
    <t>,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</si>
  <si>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</si>
  <si>
    <t>Sun Zenith Angle</t>
  </si>
  <si>
    <t>METEOROLOGICAL AND SUN POSITION VARIABLES</t>
  </si>
  <si>
    <t>yyyy-mm-dd hh:mm:ss</t>
  </si>
  <si>
    <t>Unitless</t>
  </si>
  <si>
    <t>kWh</t>
  </si>
  <si>
    <t>Energy Injected into Grid</t>
  </si>
  <si>
    <t>Available Energy at Inverter Output</t>
  </si>
  <si>
    <t>AC Ohmic Loss</t>
  </si>
  <si>
    <t>Energy produced by the farm for the time interval under simulation</t>
  </si>
  <si>
    <t>Profile Angle</t>
  </si>
  <si>
    <t>Normal beam irradiance</t>
  </si>
  <si>
    <t>Horizontal beam irradiance</t>
  </si>
  <si>
    <t>Horizontal diffuse irradiance</t>
  </si>
  <si>
    <t>SHADING</t>
  </si>
  <si>
    <t>Shading factor applied to the global value of irradiance in the plane of array</t>
  </si>
  <si>
    <t>Shading factor applied to the beam component of irradiance in the plane of array</t>
  </si>
  <si>
    <t>Near Shading Factor on  Diffuse</t>
  </si>
  <si>
    <t>Shading factor applied to the diffuse component of irradiance in the plane of array</t>
  </si>
  <si>
    <t>Shading factor applied to the reflected component of irradiance in the plane of array</t>
  </si>
  <si>
    <t>Amount of global irradiance in the plane of array lost to shading</t>
  </si>
  <si>
    <t>Amount of beam irradiance in the plane of array lost to shading</t>
  </si>
  <si>
    <t>Amount of diffuse irradiance in the plane of array lost to shading</t>
  </si>
  <si>
    <t>Amount of ground-reflected irradiance in the plane of array lost to shading</t>
  </si>
  <si>
    <t>Total POA irradiance once shading has been taken into account</t>
  </si>
  <si>
    <t>Angle between the normal to the array plane and the rays of the sun</t>
  </si>
  <si>
    <t>IAM factor applied to the beam component of POA irradiance</t>
  </si>
  <si>
    <t>IAM Factor on  Diffuse</t>
  </si>
  <si>
    <t>IAM factor applied to the diffuse component of POA irradiance</t>
  </si>
  <si>
    <t>IAM factor applied to the ground reflected component of POA irradiance</t>
  </si>
  <si>
    <t>Module Quality Loss</t>
  </si>
  <si>
    <t>Calculated Module Temperature (deg C)</t>
  </si>
  <si>
    <t>External transformer loss</t>
  </si>
  <si>
    <t>Power produced by the array divided by the solar irradiance incident upon the front surface of the array</t>
  </si>
  <si>
    <t>Averaged efficiency of all inverters (sum of ouptut of all inverters divided by sum of input to all inverters)</t>
  </si>
  <si>
    <t>Power delivered to the grid divided by total power available from inverters</t>
  </si>
  <si>
    <t>Timestamp Used for Simulation</t>
  </si>
  <si>
    <t>Horizontal Global Irradiance</t>
  </si>
  <si>
    <t>AC-side Efficiency</t>
  </si>
  <si>
    <t>Overall System Efficiency</t>
  </si>
  <si>
    <t>Power Injected into Grid</t>
  </si>
  <si>
    <t>Global POA Irradiance Corrected for Incidence</t>
  </si>
  <si>
    <t>Incidence Loss for Ground Reflected</t>
  </si>
  <si>
    <t>Incidence Loss for Diffuse</t>
  </si>
  <si>
    <t>Incidence Loss for Beam</t>
  </si>
  <si>
    <t>Incidence Loss for Global</t>
  </si>
  <si>
    <t>IAM Factor on Ground Reflected</t>
  </si>
  <si>
    <t>Near Shading Factor on Ground Reflected</t>
  </si>
  <si>
    <t>Near Shading Loss for Global</t>
  </si>
  <si>
    <t>Near Shading Loss for Beam</t>
  </si>
  <si>
    <t>Near Shading Loss for Diffuse</t>
  </si>
  <si>
    <t>Near Shading Loss for Ground Reflected</t>
  </si>
  <si>
    <t>Global POA Irradiance Corrected for Shading</t>
  </si>
  <si>
    <t>Global Irradiance in Array Plane</t>
  </si>
  <si>
    <t>Beam Irradiance in Array Plane</t>
  </si>
  <si>
    <t>Diffuse Irradiance in Array Plane</t>
  </si>
  <si>
    <t>Ground Reflected Irradiance in Array Plane</t>
  </si>
  <si>
    <t>IRRADIANCE INCIDENT IN COLLECTOR PLANE</t>
  </si>
  <si>
    <t>SYSTEM WIDE LOSS AND PERFORMANCE</t>
  </si>
  <si>
    <t xml:space="preserve">Note: all efficiencies are calculated using the total area occupied by the array (= Sum of module area) </t>
  </si>
  <si>
    <t>PV Array Efficiency</t>
  </si>
  <si>
    <t>Ohmic Wiring Loss</t>
  </si>
  <si>
    <t>[+] if E, [-] if W of GMT, Difference in hours with respect to GMT</t>
  </si>
  <si>
    <t>Also known as altitude, above sea level</t>
  </si>
  <si>
    <t>Pvsyst 5.41</t>
  </si>
  <si>
    <t>Nominal Time Step (min)</t>
  </si>
  <si>
    <t>Sun Azimuth Angle</t>
  </si>
  <si>
    <t>Yearly Albedo</t>
  </si>
  <si>
    <t>Sub-Array Performance</t>
  </si>
  <si>
    <t>Project Name:</t>
  </si>
  <si>
    <t>SubArray4 Current</t>
  </si>
  <si>
    <t>CHART BUILDER FOR OUTPUT RESULTS</t>
  </si>
  <si>
    <t xml:space="preserve">Output File </t>
  </si>
  <si>
    <t>Databases</t>
  </si>
  <si>
    <t>Soiling</t>
  </si>
  <si>
    <t>WELCOME TO CASSYS</t>
  </si>
  <si>
    <t>Monthly Albedo</t>
  </si>
  <si>
    <t>Input Timestamp</t>
  </si>
  <si>
    <t>File Name:</t>
  </si>
  <si>
    <t>Measured Module Temperature</t>
  </si>
  <si>
    <t>Calculated Module Temperature</t>
  </si>
  <si>
    <t>Difference between Module and Ambient Temp.</t>
  </si>
  <si>
    <t>Error Log</t>
  </si>
  <si>
    <t>°</t>
  </si>
  <si>
    <t>Effective Power at the Output of the Array</t>
  </si>
  <si>
    <t>Available Power at Inverter Output</t>
  </si>
  <si>
    <t>ShowSubInv</t>
  </si>
  <si>
    <t>yyyy-MM-dd HH:mm:ss</t>
  </si>
  <si>
    <t>Effective Voltage at the Output of the Array</t>
  </si>
  <si>
    <t>Effective Current at the Output of the Array</t>
  </si>
  <si>
    <t>Effective Voltage (DC) produced by the PV Array</t>
  </si>
  <si>
    <t>PV Array Voltage</t>
  </si>
  <si>
    <t>PV Array Current</t>
  </si>
  <si>
    <t>Summarize</t>
  </si>
  <si>
    <t>-</t>
  </si>
  <si>
    <t>Daily</t>
  </si>
  <si>
    <t>Summary Style:</t>
  </si>
  <si>
    <t>DATA SUMMARY</t>
  </si>
  <si>
    <t>Date</t>
  </si>
  <si>
    <t>Detail</t>
  </si>
  <si>
    <t>Extraterrestial Irradiance</t>
  </si>
  <si>
    <t>ET Irrad</t>
  </si>
  <si>
    <t>Month</t>
  </si>
  <si>
    <t>dd/MM/yy hh:mm:ss</t>
  </si>
  <si>
    <t>MM/dd/yyyy hh:mm:ss</t>
  </si>
  <si>
    <t>MM-dd HH:mm:ss</t>
  </si>
  <si>
    <t>dd/MM/yyyy H:mm</t>
  </si>
  <si>
    <t>DC Voltage, Current and Power of each Sub-Array</t>
  </si>
  <si>
    <t xml:space="preserve">AC Output Power of each Sub-Array </t>
  </si>
  <si>
    <t>CS6X - 300P - BV</t>
  </si>
  <si>
    <t>CS6X - 305P - BV</t>
  </si>
  <si>
    <t>CS6X - 310P - BV</t>
  </si>
  <si>
    <t>Resultant Iron Loss</t>
  </si>
  <si>
    <t>(kW)</t>
  </si>
  <si>
    <t>EVENTS LOGGER</t>
  </si>
  <si>
    <t xml:space="preserve">The total number of rows in the PV system. </t>
  </si>
  <si>
    <t xml:space="preserve">Hay or Perez Model can be used. Both are widely accepted, Hay tends to </t>
  </si>
  <si>
    <t>Reflectivity of the ground (Yearly or Monthly definitions can be provided)</t>
  </si>
  <si>
    <t>The reference longitude or meridian used for Local Standard Time</t>
  </si>
  <si>
    <t>be more robust</t>
  </si>
  <si>
    <t>Plane Tilt (degrees)</t>
  </si>
  <si>
    <t>Azimuth (degrees)</t>
  </si>
  <si>
    <t>Width of one row of the array in the transverse direction</t>
  </si>
  <si>
    <t>The ratio of the collector width to the pitch</t>
  </si>
  <si>
    <t>The angle formed between the top of one row, and the bottom of the active section of the next row</t>
  </si>
  <si>
    <t>Select 'Yes' to use a non-linear shading model based on the cell size (linear model is used by default)</t>
  </si>
  <si>
    <t>Number of strings in the transverse direction of a row</t>
  </si>
  <si>
    <t>Size of one cell used in the solar module</t>
  </si>
  <si>
    <t>Width of Active Area (m)</t>
  </si>
  <si>
    <t>Bottom Inactive Width (m)</t>
  </si>
  <si>
    <t>Top Inactive Width (m)</t>
  </si>
  <si>
    <t>Length of inactive area above the active area of a row</t>
  </si>
  <si>
    <t>Length of inactive area below the active area of a row</t>
  </si>
  <si>
    <t>Width of one string as approximated by the width of the array and the number of strings</t>
  </si>
  <si>
    <t>Constant coefficient of the convective heat loss model</t>
  </si>
  <si>
    <t>Wind dependent coefficient of the convective heat loss model</t>
  </si>
  <si>
    <t>Losses occurring due to the variability in the electrical properties of modules installed in an array</t>
  </si>
  <si>
    <t>This loss is defined for both MPP and Fixed Voltage operation</t>
  </si>
  <si>
    <t>Parameter used to modify the incident radiation according to the ASHRAE IAM Model</t>
  </si>
  <si>
    <t>Select 'True' if reliable measurements of panel temperature are available. Otherwise, values will be calculated</t>
  </si>
  <si>
    <t>Reflects the accumulation of dirt, snow or other conditions that may affect indicent radiation on the array</t>
  </si>
  <si>
    <t>Interval Recorded At</t>
  </si>
  <si>
    <t>METEOROLOGICAL DATA POSITION</t>
  </si>
  <si>
    <t>Data Type</t>
  </si>
  <si>
    <t>Time stamp read from climate file</t>
  </si>
  <si>
    <t>Time stamp used for sun position calculations. Accounts for sunrise/sunset and interval recording mode (beg., middle or end)</t>
  </si>
  <si>
    <t>Angle between the direction of the sun and due south</t>
  </si>
  <si>
    <t>Angle between the direction of the sun and the zenith</t>
  </si>
  <si>
    <t>Intensity of solar radiation outside the earth’s atmosphere on a surface perpendicular to the sun's rays</t>
  </si>
  <si>
    <t>Intensity of solar radiation received directly from the sun by a surface perpendicular to the sun's rays</t>
  </si>
  <si>
    <t>Intensity of solar radiation received from the sky dome, excluding the area around the sun, by a horizontal surface.</t>
  </si>
  <si>
    <t>Intensity of radiation received from above by a surface horizontal to the ground</t>
  </si>
  <si>
    <t>Temperature of the ambient air</t>
  </si>
  <si>
    <t>Horizontal speed of air motion near the surface of the array</t>
  </si>
  <si>
    <t>Total  irradiance received by the front surface of the array</t>
  </si>
  <si>
    <t>Irradiance received directly from the sun by the front surface of the array</t>
  </si>
  <si>
    <t>Irradiance received from the sky dome (excluding the area around the sun) by the front surface of the array</t>
  </si>
  <si>
    <t>Irradiance reflected by the ground and reaching the front surface of the array</t>
  </si>
  <si>
    <t>Incidence angle modifier (IAM) factor applied to the global irradiance received by the array</t>
  </si>
  <si>
    <t>Amount of global irradiance in the plane of array lost to incidence angle effects</t>
  </si>
  <si>
    <t>Amount of beam irradiance in the plane of array lost to incidence angle effects</t>
  </si>
  <si>
    <t>Amount of diffuse irradiance in the plane of array lost to incidence angle effects</t>
  </si>
  <si>
    <t>Amount of ground reflected irradiance in the plane of array lost to incidence angle effects</t>
  </si>
  <si>
    <t>Total POA irradiance corrected after incidence angle effects have been taken into account</t>
  </si>
  <si>
    <t>Power lost to the estimated degradation in module quality</t>
  </si>
  <si>
    <t>Power lost to the electrical mismatch of modules in the array</t>
  </si>
  <si>
    <t xml:space="preserve">Power lost due to wiring between the array and inverter </t>
  </si>
  <si>
    <t>Measured module temperature, only applicable if provided in the climate file by the user</t>
  </si>
  <si>
    <t>Average temperature of the array during operation (calculated)</t>
  </si>
  <si>
    <t xml:space="preserve">The difference between module temperature (measured or calculated) and the ambient temperature </t>
  </si>
  <si>
    <t>Power, Current and Voltage (DC) produced by the PV modules in each sub-array</t>
  </si>
  <si>
    <t>kW, A, V</t>
  </si>
  <si>
    <t>Total Current (DC) produced by the PV Array</t>
  </si>
  <si>
    <t>Power lost due to insufficient input power supplied to the inverters</t>
  </si>
  <si>
    <t>Power lost due to insufficient voltage supplied to the inverters</t>
  </si>
  <si>
    <t>Power lost due to the power limiting behaviour of the inverters</t>
  </si>
  <si>
    <t>Power lost due to exceeding the maximum voltage limit of the inverters</t>
  </si>
  <si>
    <t>Power (AC) produced by the inverters in each sub-array</t>
  </si>
  <si>
    <t xml:space="preserve">Power lost to the resistance in the wiring between the inverters and the injection point </t>
  </si>
  <si>
    <t>Power produced by the farm after accounting for all losses, etc and injected to the grid</t>
  </si>
  <si>
    <t>Power produced by the system divided by the total solar irradiance incident upon the front surface of the array</t>
  </si>
  <si>
    <t xml:space="preserve">    The time stamp refers to the beginning, middle or end time of the record interval</t>
  </si>
  <si>
    <t xml:space="preserve">    The nominal duration of a recording interval</t>
  </si>
  <si>
    <r>
      <t>W/m</t>
    </r>
    <r>
      <rPr>
        <i/>
        <vertAlign val="superscript"/>
        <sz val="11"/>
        <color theme="0" tint="-0.34998626667073579"/>
        <rFont val="Calibri"/>
        <family val="2"/>
        <scheme val="minor"/>
      </rPr>
      <t>2</t>
    </r>
  </si>
  <si>
    <r>
      <rPr>
        <b/>
        <sz val="11"/>
        <color theme="0" tint="-0.34998626667073579"/>
        <rFont val="Calibri"/>
        <family val="2"/>
        <scheme val="minor"/>
      </rPr>
      <t>°</t>
    </r>
    <r>
      <rPr>
        <sz val="11"/>
        <color theme="0" tint="-0.34998626667073579"/>
        <rFont val="Calibri"/>
        <family val="2"/>
        <scheme val="minor"/>
      </rPr>
      <t xml:space="preserve"> C</t>
    </r>
  </si>
  <si>
    <t>Projection of the solar altitude angle (complement of zenith angle) on a vertical plane perpendicular to the array</t>
  </si>
  <si>
    <t xml:space="preserve">Climate File </t>
  </si>
  <si>
    <t>Copyright Information</t>
  </si>
  <si>
    <t xml:space="preserve">Incidence Angle Modifier </t>
  </si>
  <si>
    <t>Angle of Incidence (°)</t>
  </si>
  <si>
    <t>IAM Model</t>
  </si>
  <si>
    <t>Time Series and Measurement Characteristics</t>
  </si>
  <si>
    <t>Irradiance Meter Tilt (°)</t>
  </si>
  <si>
    <t>Irradiance Meter Azimuth (°)</t>
  </si>
  <si>
    <t xml:space="preserve">    </t>
  </si>
  <si>
    <t>Tilted Irradiance</t>
  </si>
  <si>
    <t>Radiation Mode</t>
  </si>
  <si>
    <t>File Name</t>
  </si>
  <si>
    <t>Grid-Connected System</t>
  </si>
  <si>
    <t>Tracking Frame</t>
  </si>
  <si>
    <t>Minimum Frame Tilt</t>
  </si>
  <si>
    <t>Maximum Frame Tilt</t>
  </si>
  <si>
    <t>Frame Azimuth</t>
  </si>
  <si>
    <t>Rows on Frame</t>
  </si>
  <si>
    <t>Minimum Phi Relative to Frame</t>
  </si>
  <si>
    <t>Maximum Phi Relative to Frame</t>
  </si>
  <si>
    <t>Two Axis Tracking</t>
  </si>
  <si>
    <t>Minimum Tilt (degrees)</t>
  </si>
  <si>
    <t>Maximum Tilt (degrees)</t>
  </si>
  <si>
    <t>Min. Rotation Angle (degrees)</t>
  </si>
  <si>
    <t>Max. Rotation Angle (degrees)</t>
  </si>
  <si>
    <t>Angle the axis is raised with respect to the ground</t>
  </si>
  <si>
    <t>Angle of the axis with respect to true south, [+] if W, [-] if E</t>
  </si>
  <si>
    <t>The range of motion of the tilt of the tracker along the axis with respect to the ground</t>
  </si>
  <si>
    <t>The range of motion of the tilt of the tracker along the horizontal axis with respect to the ground</t>
  </si>
  <si>
    <t>Single Axis Elevation Tracking (E-W)</t>
  </si>
  <si>
    <t>Azimuth (Vertical Axis) Tracking</t>
  </si>
  <si>
    <t>Collector Surface Slope</t>
  </si>
  <si>
    <t>Tracker Slope</t>
  </si>
  <si>
    <t>Tracker Azimuth</t>
  </si>
  <si>
    <t>Collector Surface Azimuth</t>
  </si>
  <si>
    <t>TRACKER OR COLLECTOR PARAMETERS</t>
  </si>
  <si>
    <t>Mode</t>
  </si>
  <si>
    <t>Single Axis Horizontal Tracking (N-S)</t>
  </si>
  <si>
    <t>Tilt and Roll Tracking</t>
  </si>
  <si>
    <t>Angle of the axis relative to the ground</t>
  </si>
  <si>
    <t>Min. Rotation Angle</t>
  </si>
  <si>
    <t>Max. Rotation Angle</t>
  </si>
  <si>
    <t>Tracker Axis Tilt (degrees)</t>
  </si>
  <si>
    <t>Tracker Axis Azimuth (degrees)</t>
  </si>
  <si>
    <t>Slope of the tracking axis relative to the ground</t>
  </si>
  <si>
    <t>Slope of the panel surface relative to the ground</t>
  </si>
  <si>
    <t>Azimuth of the panel surface relative to true south</t>
  </si>
  <si>
    <t>Azimuth of the tracking axis relative to true south</t>
  </si>
  <si>
    <t>Rotation angle of the tracker about the axis in a tilt and roll system</t>
  </si>
  <si>
    <t>Backtracking</t>
  </si>
  <si>
    <t>Min. Rotation Angle  (degrees)</t>
  </si>
  <si>
    <t>Max. Rotation Angle(degrees)</t>
  </si>
  <si>
    <t>[+] when clockwise [-] when counter-clockwise looking down at the tracker</t>
  </si>
  <si>
    <t>The range of motion of the tilt of the tracker along the axis</t>
  </si>
  <si>
    <t>[+] when clockwise looking down the axis and [-] when counter-clockwise</t>
  </si>
  <si>
    <t>Limit Reference (degrees)</t>
  </si>
  <si>
    <t>The maximum tilt of the tracker in either direction with respect to horizontal</t>
  </si>
  <si>
    <t>The number of rows in the system. If system is a single plane, set this value to 1.</t>
  </si>
  <si>
    <t>Use Cell Based Shading Effect</t>
  </si>
  <si>
    <t>The distance between rows. Value is set to zero if system is a single plane.</t>
  </si>
  <si>
    <t>Backtracking causes modules to deviate from the ideal angle to avoid shading.</t>
  </si>
  <si>
    <t>Use Cell Based Shading</t>
  </si>
  <si>
    <t>Width of String (m)</t>
  </si>
  <si>
    <t>The distance between rows. Set to 0 if system is a single plane.</t>
  </si>
  <si>
    <t>Incidence Angle (deg.)</t>
  </si>
  <si>
    <t>Array Soiling Loss (kW)</t>
  </si>
  <si>
    <t>Module Quality Loss (kW)</t>
  </si>
  <si>
    <t>Minimum and Maximum rotation angles with respect to the Limit Reference Azimuth</t>
  </si>
  <si>
    <t>The Limit Reference will be an azimuth of either 0° or 180° depending on hemisphere</t>
  </si>
  <si>
    <t>The width of the module.</t>
  </si>
  <si>
    <t>Hitachi</t>
  </si>
  <si>
    <t>HIVERTER NP203i</t>
  </si>
  <si>
    <t>Hitachi HIVERTER203i(60Hz).ond</t>
  </si>
  <si>
    <t>16/07/14</t>
  </si>
  <si>
    <t>3-LEVEL INVERTER</t>
  </si>
  <si>
    <t>Condition of Use(Indoor)</t>
  </si>
  <si>
    <t>0m - 1000m</t>
  </si>
  <si>
    <t>Pvsyst 6.32</t>
  </si>
  <si>
    <t>TMEIC</t>
  </si>
  <si>
    <t>TMEIC_PVL-L0500E-D.OND</t>
  </si>
  <si>
    <t>Solar Ware 480 - PVL-L0500E-D</t>
  </si>
  <si>
    <t>Solar Ware 470.4 - PVL-L0500E-D</t>
  </si>
  <si>
    <t>Azimuth is the horizontal angular location of horizon point with respect to true south, [+] if W, [-] if E</t>
  </si>
  <si>
    <t>Elevation is the vertical angular location of the horizon point with respect to 0 as horizontal</t>
  </si>
  <si>
    <t>Number of Horizon Points:</t>
  </si>
  <si>
    <t>Horizon Information:</t>
  </si>
  <si>
    <t>Azimuth</t>
  </si>
  <si>
    <t>Elevation</t>
  </si>
  <si>
    <t>HORIZON</t>
  </si>
  <si>
    <t>Horizon</t>
  </si>
  <si>
    <t>Iron Loss (kW)</t>
  </si>
  <si>
    <t>User_Added</t>
  </si>
  <si>
    <t>Define Horizon Profile?</t>
  </si>
  <si>
    <t>Full Load Loss of Transformer at Pnom (kW)</t>
  </si>
  <si>
    <t>DC Capacity at STC (kW)</t>
  </si>
  <si>
    <t>Resistive/Inductive Losses</t>
  </si>
  <si>
    <t>Input</t>
  </si>
  <si>
    <t>Efficiency</t>
  </si>
  <si>
    <t>Clear Horizon Profile</t>
  </si>
  <si>
    <t>For Chart</t>
  </si>
  <si>
    <t>SystemDC:</t>
  </si>
  <si>
    <t>Interpolated System Efficiency</t>
  </si>
  <si>
    <t>User_Added 6.39</t>
  </si>
  <si>
    <t>IAM:</t>
  </si>
  <si>
    <t>AOI1</t>
  </si>
  <si>
    <t>Mod1</t>
  </si>
  <si>
    <t>AOI2</t>
  </si>
  <si>
    <t>Mod2</t>
  </si>
  <si>
    <t>AOI3</t>
  </si>
  <si>
    <t>Mod3</t>
  </si>
  <si>
    <t>AOI4</t>
  </si>
  <si>
    <t>Mod4</t>
  </si>
  <si>
    <t>AOI5</t>
  </si>
  <si>
    <t>Mod5</t>
  </si>
  <si>
    <t>AOI6</t>
  </si>
  <si>
    <t>Mod6</t>
  </si>
  <si>
    <t>AOI7</t>
  </si>
  <si>
    <t>Mod7</t>
  </si>
  <si>
    <t>AOI8</t>
  </si>
  <si>
    <t>Mod8</t>
  </si>
  <si>
    <t>AOI9</t>
  </si>
  <si>
    <t>Mod9</t>
  </si>
  <si>
    <t>IAM DEFINITION</t>
  </si>
  <si>
    <t>Definition Available</t>
  </si>
  <si>
    <t>ASHRAE</t>
  </si>
  <si>
    <t>User Defined</t>
  </si>
  <si>
    <t>Use IAM Model from .PAN File</t>
  </si>
  <si>
    <t>Model if No .PAN Model Used</t>
  </si>
  <si>
    <t>Select 'Yes' to use any available IAM Models from .PAN files. If no models are available, cell is locked as 'No'.</t>
  </si>
  <si>
    <t>Select either the 'ASHRAE' IAM model or 'User Defined' to define one yourself if the IAM model from the .PAN file is unavailable or unused.</t>
  </si>
  <si>
    <t>No File Defined.</t>
  </si>
  <si>
    <t>up to 25°C ambient temperature Pac max= 880 kVA</t>
  </si>
  <si>
    <t>Loading…</t>
  </si>
  <si>
    <t>!SMA SC800CP-US (PVSyst 6) (772kW)</t>
  </si>
  <si>
    <t>!SMA SC800CP-US (PVSyst 6) (769kW)</t>
  </si>
  <si>
    <t>Sim Modes:</t>
  </si>
  <si>
    <t>Sunny Central 800CPUS (750kW) 3Efficiency  Curves</t>
  </si>
  <si>
    <t>ARI_Hourly.csyx</t>
  </si>
  <si>
    <t>System Pmax (kW)</t>
  </si>
  <si>
    <t>Regression Coefficients</t>
  </si>
  <si>
    <t>ASTM E2848 Regression</t>
  </si>
  <si>
    <t>a1</t>
  </si>
  <si>
    <t>a2</t>
  </si>
  <si>
    <t>a3</t>
  </si>
  <si>
    <t>a4</t>
  </si>
  <si>
    <t>Empirical Adjustment Factors (EAF)</t>
  </si>
  <si>
    <r>
      <t>P = minimum[ E ( a</t>
    </r>
    <r>
      <rPr>
        <i/>
        <vertAlign val="subscript"/>
        <sz val="11"/>
        <color rgb="FF7F7F7F"/>
        <rFont val="Calibri"/>
        <family val="2"/>
        <scheme val="minor"/>
      </rPr>
      <t>1</t>
    </r>
    <r>
      <rPr>
        <i/>
        <sz val="11"/>
        <color rgb="FF7F7F7F"/>
        <rFont val="Calibri"/>
        <family val="2"/>
        <scheme val="minor"/>
      </rPr>
      <t>+ a</t>
    </r>
    <r>
      <rPr>
        <i/>
        <vertAlign val="subscript"/>
        <sz val="11"/>
        <color rgb="FF7F7F7F"/>
        <rFont val="Calibri"/>
        <family val="2"/>
        <scheme val="minor"/>
      </rPr>
      <t>2</t>
    </r>
    <r>
      <rPr>
        <i/>
        <sz val="11"/>
        <color rgb="FF7F7F7F"/>
        <rFont val="Calibri"/>
        <family val="2"/>
        <scheme val="minor"/>
      </rPr>
      <t>·E + a</t>
    </r>
    <r>
      <rPr>
        <i/>
        <vertAlign val="subscript"/>
        <sz val="11"/>
        <color rgb="FF7F7F7F"/>
        <rFont val="Calibri"/>
        <family val="2"/>
        <scheme val="minor"/>
      </rPr>
      <t>3</t>
    </r>
    <r>
      <rPr>
        <i/>
        <sz val="11"/>
        <color rgb="FF7F7F7F"/>
        <rFont val="Calibri"/>
        <family val="2"/>
        <scheme val="minor"/>
      </rPr>
      <t>·T</t>
    </r>
    <r>
      <rPr>
        <i/>
        <vertAlign val="subscript"/>
        <sz val="11"/>
        <color rgb="FF7F7F7F"/>
        <rFont val="Calibri"/>
        <family val="2"/>
        <scheme val="minor"/>
      </rPr>
      <t>a</t>
    </r>
    <r>
      <rPr>
        <i/>
        <sz val="11"/>
        <color rgb="FF7F7F7F"/>
        <rFont val="Calibri"/>
        <family val="2"/>
        <scheme val="minor"/>
      </rPr>
      <t xml:space="preserve"> + a</t>
    </r>
    <r>
      <rPr>
        <i/>
        <vertAlign val="subscript"/>
        <sz val="11"/>
        <color rgb="FF7F7F7F"/>
        <rFont val="Calibri"/>
        <family val="2"/>
        <scheme val="minor"/>
      </rPr>
      <t>4</t>
    </r>
    <r>
      <rPr>
        <i/>
        <sz val="11"/>
        <color rgb="FF7F7F7F"/>
        <rFont val="Calibri"/>
        <family val="2"/>
        <scheme val="minor"/>
      </rPr>
      <t xml:space="preserve">·v ) * EAF, Pmax ] </t>
    </r>
  </si>
  <si>
    <t>E - plane-of-array irradiance (W/m2)</t>
  </si>
  <si>
    <t>EAF - Empirical Adjustment Factor, used to improve model accuracy if desired</t>
  </si>
  <si>
    <t>ASTM E2848 REGRESSION DEFINITION</t>
  </si>
  <si>
    <t>PVsyst Values</t>
  </si>
  <si>
    <t>MODULE MISMATCH LOSSES</t>
  </si>
  <si>
    <t>INCIDENCE ANGLE MODIFIER</t>
  </si>
  <si>
    <t>THERMAL LOSSES</t>
  </si>
  <si>
    <t>V - wind Speed (m/s)</t>
  </si>
  <si>
    <r>
      <t>T</t>
    </r>
    <r>
      <rPr>
        <i/>
        <vertAlign val="subscript"/>
        <sz val="11"/>
        <color rgb="FF7F7F7F"/>
        <rFont val="Calibri"/>
        <family val="2"/>
        <scheme val="minor"/>
      </rPr>
      <t>a</t>
    </r>
    <r>
      <rPr>
        <i/>
        <sz val="11"/>
        <color rgb="FF7F7F7F"/>
        <rFont val="Calibri"/>
        <family val="2"/>
        <scheme val="minor"/>
      </rPr>
      <t xml:space="preserve"> - ambient temperature (◦C)</t>
    </r>
  </si>
  <si>
    <t>P - photovoltaic system power (kW)</t>
  </si>
  <si>
    <t>Pmax - maximum Power produced by system (kW)</t>
  </si>
  <si>
    <t>Incorrect Climate Rows Allowed</t>
  </si>
  <si>
    <t xml:space="preserve">    Number of incorrectly formatted climate rows CASSYS can skip over until simulation stops</t>
  </si>
  <si>
    <t>Loss Fraction Defined at</t>
  </si>
  <si>
    <t>AC Loss Fraction defined</t>
  </si>
  <si>
    <t>at STC</t>
  </si>
  <si>
    <t>at Pnom</t>
  </si>
  <si>
    <t>Sun Power</t>
  </si>
  <si>
    <t>SPR-4600X</t>
  </si>
  <si>
    <t>64_SunPower_SPR_4600X_60HzOND.OND</t>
  </si>
  <si>
    <t>Photon Mag. 2008</t>
  </si>
  <si>
    <t>Mono</t>
  </si>
  <si>
    <t>Lim</t>
  </si>
  <si>
    <t>Sunny Central 800CP-JP</t>
  </si>
  <si>
    <t>Comp_64_SMA_Central_800CP_JP.OND</t>
  </si>
  <si>
    <t>Manufacturer 2017</t>
  </si>
  <si>
    <t xml:space="preserve"> NF, TL</t>
  </si>
  <si>
    <t>Comp_old_SMA_Central_800CP_JP.OND</t>
  </si>
  <si>
    <t>User_Added 6.26</t>
  </si>
  <si>
    <t>User_Added 6.60</t>
  </si>
  <si>
    <t>Day</t>
  </si>
  <si>
    <t>Month List</t>
  </si>
  <si>
    <t>Fixed Tilted Plane Seasonal Adjustment</t>
  </si>
  <si>
    <t>num of days</t>
  </si>
  <si>
    <t>Angle the panel is raised with respect to the ground during summer tilt</t>
  </si>
  <si>
    <t>Angle the panel is raised with respect to the ground during winter tilt</t>
  </si>
  <si>
    <t>Summer Tilt (degrees)</t>
  </si>
  <si>
    <t>Winter Tilt (degrees)</t>
  </si>
  <si>
    <t>Day summer tilt will begin</t>
  </si>
  <si>
    <t>Day winter tilt will begin</t>
  </si>
  <si>
    <t>Sunny Boy 4000 TL-21</t>
  </si>
  <si>
    <t>Compare_1_new_SMA_SunnyBoy4000TL_21.OND</t>
  </si>
  <si>
    <t xml:space="preserve"> TL transformerless, 16 kHz, IGBT, Multi String</t>
  </si>
  <si>
    <t>Compare_1_old_SMA_SunnyBoy4000TL_21.OND</t>
  </si>
  <si>
    <t>Advanced Energy Inc.</t>
  </si>
  <si>
    <t>Compare_2_new_Advanced_En_Solaron333.OND</t>
  </si>
  <si>
    <t xml:space="preserve"> Without transfo, IGBT</t>
  </si>
  <si>
    <t>http://www.advanced-energy.com/</t>
  </si>
  <si>
    <t>Compare_2_old_Advanced_En_Solaron333.OND</t>
  </si>
  <si>
    <t>SPR-5200X</t>
  </si>
  <si>
    <t>Compare_3_new_SunPower_SPR_5200X.OND</t>
  </si>
  <si>
    <t>Compare_3_old_SunPower_SPR_5200X.OND</t>
  </si>
  <si>
    <t>Sunny Central 500CP-JP</t>
  </si>
  <si>
    <t>Compare_4_new_SMA_Central500CP_JP.OND</t>
  </si>
  <si>
    <t>Compare_4_old_SMA_Central500CP_JP.OND</t>
  </si>
  <si>
    <t>Summer Tilt Start Date:</t>
  </si>
  <si>
    <t>Winter Tilt Start Date:</t>
  </si>
  <si>
    <t>Interval:</t>
  </si>
  <si>
    <t>Start:</t>
  </si>
  <si>
    <t>Parameter:</t>
  </si>
  <si>
    <t>End:</t>
  </si>
  <si>
    <t>Parameter to be varied throughout simulation</t>
  </si>
  <si>
    <t>Ending value of parameter</t>
  </si>
  <si>
    <t>Starting value of parameter</t>
  </si>
  <si>
    <t>Value parameter is incremented between runs</t>
  </si>
  <si>
    <t>ITERATIVE MODE</t>
  </si>
  <si>
    <t>Parameter begins at Start and is incremented up to and including End</t>
  </si>
  <si>
    <t>Output:</t>
  </si>
  <si>
    <t>Parameter being displayed in output file</t>
  </si>
  <si>
    <t>output list:</t>
  </si>
  <si>
    <t>inputList</t>
  </si>
  <si>
    <t>/Site/Orientation_and_Shading/PlaneTilt</t>
  </si>
  <si>
    <t>Selected Path</t>
  </si>
  <si>
    <t>Show PVSyst Equivalents</t>
  </si>
  <si>
    <t>AC Capacity at STC (kW)</t>
  </si>
  <si>
    <t>(%, AC Cap STC)</t>
  </si>
  <si>
    <t>(Pnom)</t>
  </si>
  <si>
    <t>(STC)</t>
  </si>
  <si>
    <t>Resistive Loss of Transformer (kW)</t>
  </si>
  <si>
    <t>PV conversion</t>
  </si>
  <si>
    <t>Effective irradiance on collective</t>
  </si>
  <si>
    <t>At STC efficiency</t>
  </si>
  <si>
    <t>Efficiency @ STC</t>
  </si>
  <si>
    <t>Rise</t>
  </si>
  <si>
    <t>Fall</t>
  </si>
  <si>
    <t>Base</t>
  </si>
  <si>
    <t>Area (m²):</t>
  </si>
  <si>
    <t xml:space="preserve">Efficiency at STC </t>
  </si>
  <si>
    <t>Input Timestamp (yyyy-mm-dd hh:mm:ss)</t>
  </si>
  <si>
    <t>LOSSES DIAGRAM</t>
  </si>
  <si>
    <t>*CASSYS requires .csv, .epw, .TM2 or .TM3 files as input</t>
  </si>
  <si>
    <t xml:space="preserve">     HORIZONTAL GLOBAL RADIATION</t>
  </si>
  <si>
    <t xml:space="preserve">          Global radiation in array plane</t>
  </si>
  <si>
    <t xml:space="preserve">          Horizon shading losses</t>
  </si>
  <si>
    <t xml:space="preserve">          PV conversion**</t>
  </si>
  <si>
    <t xml:space="preserve">     PV ARRAY NOMINAL ENERGY</t>
  </si>
  <si>
    <t xml:space="preserve">          Energy loss due to irradiance</t>
  </si>
  <si>
    <t xml:space="preserve">          Energy loss due to temperature</t>
  </si>
  <si>
    <t xml:space="preserve">          Mismatch losses</t>
  </si>
  <si>
    <t xml:space="preserve">     VIRTUAL ENERGY AT INPUT OF INVERTER</t>
  </si>
  <si>
    <t xml:space="preserve">          DC/AC conversion losses</t>
  </si>
  <si>
    <t xml:space="preserve">     INVERTER OUTPUT</t>
  </si>
  <si>
    <t xml:space="preserve">     ENERGY TO GRID</t>
  </si>
  <si>
    <r>
      <t xml:space="preserve">     </t>
    </r>
    <r>
      <rPr>
        <b/>
        <sz val="11"/>
        <color theme="1"/>
        <rFont val="Calibri"/>
        <family val="2"/>
        <scheme val="minor"/>
      </rPr>
      <t>ACTUAL ENERGY AT INPUT OF INVERTER</t>
    </r>
  </si>
  <si>
    <t xml:space="preserve">Inverter Loss Due to Low Power Threshold </t>
  </si>
  <si>
    <t>Inverter Loss Due to Low Voltage Threshold</t>
  </si>
  <si>
    <t>Inverter Loss Due to High Voltage Threshold</t>
  </si>
  <si>
    <t>Soiling Loss</t>
  </si>
  <si>
    <t>Irradiance lost due to obstruction of incoming radiation by soiling of the array</t>
  </si>
  <si>
    <t>Array Nominal Power</t>
  </si>
  <si>
    <t>Power lost due to irradiance level with given cell efficiencies</t>
  </si>
  <si>
    <t>Power lost due to the module operating temperature with given cell efficiencies</t>
  </si>
  <si>
    <t>Nominal output power (DC) of the array</t>
  </si>
  <si>
    <t>Power lost due to energization of the transformer when there is no production</t>
  </si>
  <si>
    <t>Virtual energy at the input of the inverter</t>
  </si>
  <si>
    <t>Losses caused by the conversion from DC to AC power</t>
  </si>
  <si>
    <t>Horizon Shading Loss for Global</t>
  </si>
  <si>
    <t>DC to AC Conversion Loss</t>
  </si>
  <si>
    <t>Main Transformer Loss (day-time)</t>
  </si>
  <si>
    <t>Main Transformer Loss (night-time)</t>
  </si>
  <si>
    <t>Virtual Energy Available to Inverter</t>
  </si>
  <si>
    <t>Power lost due to the transformer  during the day</t>
  </si>
  <si>
    <t>Inverter Loss Due to High Power Threshold (Clipping)</t>
  </si>
  <si>
    <t>Actual Energy Available to Inverter</t>
  </si>
  <si>
    <t>Energy available to the inverter after array losses and virtual losses have been taken into account</t>
  </si>
  <si>
    <t xml:space="preserve">Power (AC) produced by the inverters  </t>
  </si>
  <si>
    <t>Energy Loss Due To Temperature</t>
  </si>
  <si>
    <t>Energy Loss Due To Irradiance Level</t>
  </si>
  <si>
    <t>DC Wiring Loss</t>
  </si>
  <si>
    <t xml:space="preserve">          Main transformer losses (night)</t>
  </si>
  <si>
    <t xml:space="preserve">          Main transformer losses (day)</t>
  </si>
  <si>
    <t>Air Mass</t>
  </si>
  <si>
    <t>#</t>
  </si>
  <si>
    <t>Air mass ratio</t>
  </si>
  <si>
    <t>Horizontal_Global_Radiation</t>
  </si>
  <si>
    <t>Global_Radiation_in_POA</t>
  </si>
  <si>
    <t>Horizon_Shading_Losses</t>
  </si>
  <si>
    <t>Near_Shading_Losses</t>
  </si>
  <si>
    <t>Soiling_Losses</t>
  </si>
  <si>
    <t>Incidence_Angle_Losses</t>
  </si>
  <si>
    <t>Effective_POA_Radiation</t>
  </si>
  <si>
    <t>PV_Array_Nominal_Energy</t>
  </si>
  <si>
    <t>Energy_Loss_Due_to_Temperature</t>
  </si>
  <si>
    <t>Energy_Loss_Due_to_Irradiance_Level</t>
  </si>
  <si>
    <t>Module_Quality_Losses</t>
  </si>
  <si>
    <t>Mismatch_Losses</t>
  </si>
  <si>
    <t>DC_Wiring_Losses</t>
  </si>
  <si>
    <t>Virtual_Inverter_Input</t>
  </si>
  <si>
    <t>Energy_Lost_to_Input_Voltage_too_Low</t>
  </si>
  <si>
    <t>Energy_Lost_to_Input_Voltage_too_High</t>
  </si>
  <si>
    <t>Energy_Lost_to_Input_Power_too_Low</t>
  </si>
  <si>
    <t>Energy_Lost_to_Input_Power_too_High</t>
  </si>
  <si>
    <t>Actual_Inverter_Input_Energy</t>
  </si>
  <si>
    <t>DCAC_Conversion_Losses</t>
  </si>
  <si>
    <t>Inverter_Output</t>
  </si>
  <si>
    <t>AC_Wiring_Losses</t>
  </si>
  <si>
    <t>Night-Time_Energization_Losses</t>
  </si>
  <si>
    <t>External_Transformer_Losses</t>
  </si>
  <si>
    <t>Power_Injected_into_Grid</t>
  </si>
  <si>
    <t xml:space="preserve">          Near shading losses</t>
  </si>
  <si>
    <t xml:space="preserve">          Module quality losses</t>
  </si>
  <si>
    <t xml:space="preserve">          Soiling losses</t>
  </si>
  <si>
    <t xml:space="preserve">          DC wiring losses</t>
  </si>
  <si>
    <t xml:space="preserve">          Energy losses to input voltage too low</t>
  </si>
  <si>
    <t xml:space="preserve">          Energy losses to input voltage too high</t>
  </si>
  <si>
    <t xml:space="preserve">          Energy losses to input power too low</t>
  </si>
  <si>
    <t xml:space="preserve">          Energy losses to input power too high (clipping)</t>
  </si>
  <si>
    <t xml:space="preserve">          AC wiring losses</t>
  </si>
  <si>
    <t xml:space="preserve">          Incident angle losses</t>
  </si>
  <si>
    <t>Buffer</t>
  </si>
  <si>
    <t xml:space="preserve">     EFFECTIVE POA RADIATION</t>
  </si>
  <si>
    <t>Horizon Shading Loss for Beam</t>
  </si>
  <si>
    <t>Horizon Shading Loss for Diffuse</t>
  </si>
  <si>
    <t>Horizon Shading Loss for Ground Reflected</t>
  </si>
  <si>
    <t>Amount of global irradiance in the plane of array lost to horizon shading</t>
  </si>
  <si>
    <t>Amount of beam irradiance in the plane of array lost to horizon shading</t>
  </si>
  <si>
    <t>Amount of diffuse irradiance in the plane of array lost to horizon shading</t>
  </si>
  <si>
    <t>Amount of ground reflected irradiance in the plane of array lost to horizon shading</t>
  </si>
  <si>
    <t>DefUseSpectralModel</t>
  </si>
  <si>
    <t>Clearness Index kt (0-1)</t>
  </si>
  <si>
    <t>SpectralModelRng</t>
  </si>
  <si>
    <t>NoSpectralModelRng</t>
  </si>
  <si>
    <t>Irradiance reaching the cell is multiplied by (1+s) where s is the spectral correction defined below.</t>
  </si>
  <si>
    <t>The 'spectral' model is a relatively simple model that adjusts PV array production according to the clearness index:</t>
  </si>
  <si>
    <t>SPECTRAL MODEL</t>
  </si>
  <si>
    <t>Spectral</t>
  </si>
  <si>
    <t xml:space="preserve">          Spectral gains or losses</t>
  </si>
  <si>
    <t>Irradiance lost or gained due to spectral effects</t>
  </si>
  <si>
    <t>Spectral Loss</t>
  </si>
  <si>
    <t>BIFACIAL MODEL</t>
  </si>
  <si>
    <t>DefUseBifacialModel</t>
  </si>
  <si>
    <t>DefBifacialAlbedoFreq</t>
  </si>
  <si>
    <t>INTER-ROW ALBEDO DEFINITION</t>
  </si>
  <si>
    <t>GEOMETRY</t>
  </si>
  <si>
    <t>BIFACIAL PANEL CHARACTERISTICS</t>
  </si>
  <si>
    <t>Site</t>
  </si>
  <si>
    <t>Values for chart</t>
  </si>
  <si>
    <t>Use Bifacial Model?</t>
  </si>
  <si>
    <t>Ground Clearance (m)</t>
  </si>
  <si>
    <t>Structural Blocking Factor (%)</t>
  </si>
  <si>
    <t>Panel Transmission Factor (%)</t>
  </si>
  <si>
    <t>Bifaciality Factor (%)</t>
  </si>
  <si>
    <t>Use Spectral Model?</t>
  </si>
  <si>
    <t>Spectral Correction (unitless)</t>
  </si>
  <si>
    <t>Irradiance transmitted through the array (0 = opaque)</t>
  </si>
  <si>
    <t>Ratio of nominal efficiency on the rear side to nominal efficiency on the front side</t>
  </si>
  <si>
    <t>Distance from the lowest point on the array to the ground (trackers measured at tilt = 0)</t>
  </si>
  <si>
    <t>Shading caused by structural obstructions to back side irradiance</t>
  </si>
  <si>
    <t>Models back side irradiance which, multiplied by a bifaciality factor, is added to the PV array production.</t>
  </si>
  <si>
    <t>UseBifacialModelRng</t>
  </si>
  <si>
    <t>NoUseBifacialModelRng</t>
  </si>
  <si>
    <t>Reflectivity of the ground</t>
  </si>
  <si>
    <t>Total irradiance corrected for losses and available to be converted into power</t>
  </si>
  <si>
    <t>Bifacial Gain</t>
  </si>
  <si>
    <t xml:space="preserve">   </t>
  </si>
  <si>
    <t xml:space="preserve">          Bifacial gains</t>
  </si>
  <si>
    <t>Bifacial_Gain</t>
  </si>
  <si>
    <t>BIFACIAL</t>
  </si>
  <si>
    <t>Effective_Back_Diffuse_Irradiance</t>
  </si>
  <si>
    <t>Effective_Back_Front_Reflected_Irradiance</t>
  </si>
  <si>
    <t>Effective_Back_Ground_Reflected_Irradiance</t>
  </si>
  <si>
    <t>Effective_Back_Beam_Irradiance</t>
  </si>
  <si>
    <t>Effective_Back_Global_Irradiance</t>
  </si>
  <si>
    <t>Effective Global Irradiance in Array Back</t>
  </si>
  <si>
    <t>Effective Beam Irradiance in Array Back</t>
  </si>
  <si>
    <t>Effective Diffuse Irradiance in Array Back</t>
  </si>
  <si>
    <t>Effective Ground Reflected Irradiance in Array Back</t>
  </si>
  <si>
    <t>Effective Front Reflected Irradiance in Array Back</t>
  </si>
  <si>
    <t>IAM_Factor_on_Beam_Back</t>
  </si>
  <si>
    <t>Back IAM Factor on Beam</t>
  </si>
  <si>
    <t>IAM_Factor_on_Diffuse_Back</t>
  </si>
  <si>
    <t>Back IAM Factor on Diffuse</t>
  </si>
  <si>
    <t>Interrow_Albedo</t>
  </si>
  <si>
    <t>Inter-row Albedo</t>
  </si>
  <si>
    <t>Back_Global_Irradiance_Inhomogeneity</t>
  </si>
  <si>
    <t>Inhomogeneity of Global Irradiance in Array Back</t>
  </si>
  <si>
    <t>Reflectivity of the ground in between rows</t>
  </si>
  <si>
    <t>Intensity of solar radiation received directly from the sun by a horizontal surface.</t>
  </si>
  <si>
    <t>Spectral_Losses</t>
  </si>
  <si>
    <t>Tracker_Rotation_Angle</t>
  </si>
  <si>
    <t>Radiation_Spectral_Loss</t>
  </si>
  <si>
    <t>Rotation Angle</t>
  </si>
  <si>
    <t>Beam_Irradiance_in_Array_Back</t>
  </si>
  <si>
    <t>Average_Ground_GHI</t>
  </si>
  <si>
    <t>Beam Irradiance in Array Back</t>
  </si>
  <si>
    <t>Irradiance received directly from the sun by the back surface of the array</t>
  </si>
  <si>
    <t>IAM factor applied to the beam component of back side irradiance</t>
  </si>
  <si>
    <t>IAM factor applied to the diffuse component of back side irradiance</t>
  </si>
  <si>
    <t>Global Irradiance on Ground</t>
  </si>
  <si>
    <t>ShowBackIrradianceProfile</t>
  </si>
  <si>
    <t>Effective Global Irradiance Profile on Array Back</t>
  </si>
  <si>
    <t>Effective global irradiance collected on each cell row across the back side</t>
  </si>
  <si>
    <t>The range of values across the back side, normalized by the sum</t>
  </si>
  <si>
    <t>Radiation_Available_for_Power_Conversion</t>
  </si>
  <si>
    <t>Irradiance gained due to back side collection</t>
  </si>
  <si>
    <t>Total back side irradiance corrected for losses</t>
  </si>
  <si>
    <t>Beam back side irradiance corrected for losses</t>
  </si>
  <si>
    <t>Diffuse back side irradiance corrected for losses</t>
  </si>
  <si>
    <t>Ground reflected back side irradiance corrected for losses</t>
  </si>
  <si>
    <t>Front panel reflected back side irradiance corrected for losses</t>
  </si>
  <si>
    <t>Total front side irradiance corrected for losses</t>
  </si>
  <si>
    <t>Radiation Available for Power Conversion</t>
  </si>
  <si>
    <t>Effective Global Irradiance in Array Plane</t>
  </si>
  <si>
    <t>Global irradiance received by the ground in between rows</t>
  </si>
  <si>
    <t>Only supported for select array types.</t>
  </si>
  <si>
    <t>Sungrow</t>
  </si>
  <si>
    <t>SG2500HV</t>
  </si>
  <si>
    <t>20.1.2 Sungrow_SG2500HV (800-1300V, 3 level).ond</t>
  </si>
  <si>
    <t xml:space="preserve">    Angle the tilted irradiance meter faces with respect to true south, [+] if W, [-] if E</t>
  </si>
  <si>
    <t xml:space="preserve">    The tilt at which the tilted irradiance is measured </t>
  </si>
  <si>
    <t>This hidden workbook contains the values used in the Losses diagram</t>
  </si>
  <si>
    <t>Energy series</t>
  </si>
  <si>
    <t>Radiation series</t>
  </si>
  <si>
    <t>End value</t>
  </si>
  <si>
    <t>Diff from prev</t>
  </si>
  <si>
    <t>Width of one row of the array in the transverse direction required only for bifacial model)</t>
  </si>
  <si>
    <t>MODULE  LOSSES</t>
  </si>
  <si>
    <t>Quality loss</t>
  </si>
  <si>
    <t>Light Induced Degradation (LID)</t>
  </si>
  <si>
    <t>Ageing (%/year)</t>
  </si>
  <si>
    <t>Module degradation due to exposure to light in the first month</t>
  </si>
  <si>
    <t>Degradation in module rating over time</t>
  </si>
  <si>
    <t>Deviation from stated  manufacturer's specifications</t>
  </si>
  <si>
    <t>Module LID</t>
  </si>
  <si>
    <t>Module ageing</t>
  </si>
  <si>
    <t>Module_LID_Losses</t>
  </si>
  <si>
    <t>Module_Ageing_Losses</t>
  </si>
  <si>
    <t xml:space="preserve">          Module LID losses</t>
  </si>
  <si>
    <t xml:space="preserve">          Module ageing losses</t>
  </si>
  <si>
    <t>This array type only requires Plane Tilt and Azimuth.</t>
  </si>
  <si>
    <t>PnomToLow</t>
  </si>
  <si>
    <t>PnomToUp</t>
  </si>
  <si>
    <t>LIDLoss</t>
  </si>
  <si>
    <t>Gamma</t>
  </si>
  <si>
    <t>muGamma</t>
  </si>
  <si>
    <t>RelEffic800</t>
  </si>
  <si>
    <t>RelEffic700</t>
  </si>
  <si>
    <t>RelEffic600</t>
  </si>
  <si>
    <t>RelEffic400</t>
  </si>
  <si>
    <t>RelEffic200</t>
  </si>
  <si>
    <t>BV_Canadian_Solar_CS6X_305P.PAN</t>
  </si>
  <si>
    <t>CS6X 305P</t>
  </si>
  <si>
    <t>Black &amp; Veatch, from PVEL measured data</t>
  </si>
  <si>
    <t>PVsyst 5.64</t>
  </si>
  <si>
    <t>Power lost to light-induced degradation</t>
  </si>
  <si>
    <t>Power lost to module ageing</t>
  </si>
  <si>
    <t>mtSiMono</t>
  </si>
  <si>
    <t>BV_Canadian_CS6P_240P_PostLID.PAN</t>
  </si>
  <si>
    <t>CS6P - 240P (Post-LID)</t>
  </si>
  <si>
    <t>PVsyst 5.55</t>
  </si>
  <si>
    <t>BV_Canadian_CS6P_245P_PostLID.PAN</t>
  </si>
  <si>
    <t>CS6P - 245P (Post LID)</t>
  </si>
  <si>
    <t>BV_Canadian_CS6P_250P_PostLID.PAN</t>
  </si>
  <si>
    <t>CS6P - 250P (Post LID)</t>
  </si>
  <si>
    <t>BV_Canadian_Solar_CS6X_290P.PAN</t>
  </si>
  <si>
    <t>CS6X 290P</t>
  </si>
  <si>
    <t>BV_Canadian_Solar_CS6X_295P.PAN</t>
  </si>
  <si>
    <t>CS6X 295P</t>
  </si>
  <si>
    <t>BV_Canadian_Solar_CS6X_300P.PAN</t>
  </si>
  <si>
    <t>CS6X 300P</t>
  </si>
  <si>
    <t>Black &amp; Veatch, from measured data provide by PVEL</t>
  </si>
  <si>
    <t>BV_Canadian_Solar_CS6X_310P.PAN</t>
  </si>
  <si>
    <t>CS6X 310P</t>
  </si>
  <si>
    <t>Canadian-Solar_CS6P-255PX_PVEL.PAN</t>
  </si>
  <si>
    <t>CS6P-255PX</t>
  </si>
  <si>
    <t>PV Evolution Labs 2014</t>
  </si>
  <si>
    <t>PVsyst 5.71</t>
  </si>
  <si>
    <t>_x000D_
Si</t>
  </si>
  <si>
    <t>Canadian-Solar_CS6X-305P-A_PVEL.PAN</t>
  </si>
  <si>
    <t>CS6X-305P A</t>
  </si>
  <si>
    <t>Canadian-Solar_CS6X-305P-B_PVEL.PAN</t>
  </si>
  <si>
    <t>CS6X-305P B</t>
  </si>
  <si>
    <t>CS6K - 270P-FG</t>
  </si>
  <si>
    <t>Manufacturer 2016 TUV-Rheinland data</t>
  </si>
  <si>
    <t>CS6A - 235MS</t>
  </si>
  <si>
    <t>mtSiPoly</t>
  </si>
  <si>
    <t>CS6K - 270P</t>
  </si>
  <si>
    <t>CS6K - 275P</t>
  </si>
  <si>
    <t>CS6K - 275P-FG</t>
  </si>
  <si>
    <t>CS6K - 295MS</t>
  </si>
  <si>
    <t>CS6K - 300MS</t>
  </si>
  <si>
    <t>CS6U - 325P</t>
  </si>
  <si>
    <t>CS6V - 245MS</t>
  </si>
  <si>
    <t>CS6X - 325P-FG</t>
  </si>
  <si>
    <t>CS3K-275P 1500V</t>
  </si>
  <si>
    <t>CS3K-280P 1500V</t>
  </si>
  <si>
    <t>CS3K-285P 1500V</t>
  </si>
  <si>
    <t>CS3K-300MS 1500V</t>
  </si>
  <si>
    <t>CS3K-305MS 1500V</t>
  </si>
  <si>
    <t>CS3K-310MS 1500V</t>
  </si>
  <si>
    <t>CS3U-325P 1500V</t>
  </si>
  <si>
    <t>CS3U-330P 1500V</t>
  </si>
  <si>
    <t>CS3U-335P 1500V</t>
  </si>
  <si>
    <t>CS3U-340P 1500V</t>
  </si>
  <si>
    <t>CS3U-365MS 1500V</t>
  </si>
  <si>
    <t>CS3U-370MS 1500V</t>
  </si>
  <si>
    <t>CS6A - 240MS</t>
  </si>
  <si>
    <t>CS6K - 270P 1500V</t>
  </si>
  <si>
    <t>CS6K - 270P-AG 1500V</t>
  </si>
  <si>
    <t>CS6K - 275P 1500V</t>
  </si>
  <si>
    <t>CS6K - 275P-AG 1500V</t>
  </si>
  <si>
    <t>CS6U - 325P 1500V</t>
  </si>
  <si>
    <t>CS6U - 325P-AG 1500V</t>
  </si>
  <si>
    <t>CS6U - 330P 1500V</t>
  </si>
  <si>
    <t>CS6U - 330P-AG 1500V</t>
  </si>
  <si>
    <t>CS6V - 250MS</t>
  </si>
  <si>
    <t>CS6X - 330P-FG</t>
  </si>
  <si>
    <t>Manufacturer 2017 TUV-SUD data</t>
  </si>
  <si>
    <t>PVsyst 6.61</t>
  </si>
  <si>
    <t>CS3K-275P</t>
  </si>
  <si>
    <t>CS3K-280P</t>
  </si>
  <si>
    <t>CS3K-285P</t>
  </si>
  <si>
    <t>CS3K-300MS_MIX_CSI_EXT_V6_61_1500V_2017Q2.PAN</t>
  </si>
  <si>
    <t>CS3K-300MS</t>
  </si>
  <si>
    <t>CS3K-300MS_MIX_CSI_EXT_V6_61_2017Q2.PAN</t>
  </si>
  <si>
    <t>CS3K-305MS_MIX_CSI_EXT_V6_61_1500V_2017Q2.PAN</t>
  </si>
  <si>
    <t>CS3K-305MS</t>
  </si>
  <si>
    <t>CS3K-305MS_MIX_CSI_EXT_V6_61_2017Q2.PAN</t>
  </si>
  <si>
    <t>CS3K-310MS_MIX_CSI_EXT_V6_61_1500V_2017Q2.PAN</t>
  </si>
  <si>
    <t>CS3K-310MS_MIX_CSI_EXT_V6_61_2017Q2.PAN</t>
  </si>
  <si>
    <t>CS3K-310MS</t>
  </si>
  <si>
    <t>CS3K-315MS 1500V</t>
  </si>
  <si>
    <t>CS3K-315MS_MIX_CSI_EXT_V6_61_1500V_2017Q2.PAN</t>
  </si>
  <si>
    <t>CS3K-315MS</t>
  </si>
  <si>
    <t>CS3K-315MS_MIX_CSI_EXT_V6_61_2017Q2.PAN</t>
  </si>
  <si>
    <t>CS3U-325P</t>
  </si>
  <si>
    <t>CS3U-325P-FG</t>
  </si>
  <si>
    <t>CS3U-330P</t>
  </si>
  <si>
    <t>CS3U-330P-FG</t>
  </si>
  <si>
    <t>CS3U-335P</t>
  </si>
  <si>
    <t>CS3U-335P-FG</t>
  </si>
  <si>
    <t>CS3U-340P</t>
  </si>
  <si>
    <t>CS3U-340P-FG</t>
  </si>
  <si>
    <t>CS3U-365MS_MIX_CSI_EXT_V6_61_1500V_2017Q2.PAN</t>
  </si>
  <si>
    <t>CS3U-365MS_MIX_CSI_EXT_V6_61_2017Q2.PAN</t>
  </si>
  <si>
    <t>CS3U-365MS</t>
  </si>
  <si>
    <t>CS3U-370MS_MIX_CSI_EXT_V6_61_1500V_2017Q2.PAN</t>
  </si>
  <si>
    <t>CS3U-370MS</t>
  </si>
  <si>
    <t>CS3U-370MS_MIX_CSI_EXT_V6_61_2017Q2.PAN</t>
  </si>
  <si>
    <t>CS3U-375MS_MIX_CSI_EXT_V6_61_1500V_2017Q2.PAN</t>
  </si>
  <si>
    <t>CS3U-375MS 1500V</t>
  </si>
  <si>
    <t>CS3U-375MS_MIX_CSI_EXT_V6_61_2017Q2.PAN</t>
  </si>
  <si>
    <t>CS3U-375MS</t>
  </si>
  <si>
    <t>CS6A-235MS_MIX_CSI_EXT_V6_61_2017Q2.PAN</t>
  </si>
  <si>
    <t>CS6A-240MS_MIX_CSI_EXT_V6_61_2017Q2.PAN</t>
  </si>
  <si>
    <t>CS6A - 245MS</t>
  </si>
  <si>
    <t>CS6A-245MS_MIX_CSI_EXT_V6_61_2017Q2.PAN</t>
  </si>
  <si>
    <t>CS6K - 270P-AG</t>
  </si>
  <si>
    <t>CS6K - 275P-AG</t>
  </si>
  <si>
    <t>CS6K - 280P 1500V</t>
  </si>
  <si>
    <t>CS6K - 280P</t>
  </si>
  <si>
    <t>CS6K - 280P-AG 1500V</t>
  </si>
  <si>
    <t>CS6K - 280P-AG</t>
  </si>
  <si>
    <t>CS6K - 280P-FG</t>
  </si>
  <si>
    <t>CS6K-295MS_MIX_CSI_EXT_V6_61_2017Q2.PAN</t>
  </si>
  <si>
    <t>CS6K-300MS_MIX_CSI_EXT_V6_61_2017Q2.PAN</t>
  </si>
  <si>
    <t>CS6K - 305MS</t>
  </si>
  <si>
    <t>CS6K-305MS_MIX_CSI_EXT_V6_61_2017Q2.PAN</t>
  </si>
  <si>
    <t>CS6U - 325P-AG</t>
  </si>
  <si>
    <t>CS6U - 330P</t>
  </si>
  <si>
    <t>CS6U - 330P-AG</t>
  </si>
  <si>
    <t>CS6U - 335P 1500V</t>
  </si>
  <si>
    <t>CS6U - 335P</t>
  </si>
  <si>
    <t>CS6U - 335P-AG 1500V</t>
  </si>
  <si>
    <t>CS6U - 335P-AG</t>
  </si>
  <si>
    <t>CS6V-245MS_MIX_CSI_EXT_V6_61_2017Q2.PAN</t>
  </si>
  <si>
    <t>CS6V-250MS_MIX_CSI_EXT_V6_61_2017Q2.PAN</t>
  </si>
  <si>
    <t>CS6V - 255MS</t>
  </si>
  <si>
    <t>CS6V-255MS_MIX_CSI_EXT_V6_61_2017Q2.PAN</t>
  </si>
  <si>
    <t>CS6X - 335P-FG</t>
  </si>
  <si>
    <t>Manufacture 2017 TUV-SUD data</t>
  </si>
  <si>
    <t>PVsyst 6.64</t>
  </si>
  <si>
    <t>CS1V-250MS_MIX_CSI_EXT_V6_64_2017Q4.PAN</t>
  </si>
  <si>
    <t>CS1V - 250MS</t>
  </si>
  <si>
    <t>CS1V - 255MS</t>
  </si>
  <si>
    <t>CS1V-255MS_MIX_CSI_EXT_V6_64_2017Q4.PAN</t>
  </si>
  <si>
    <t>CS1V-260MS_MIX_CSI_EXT_V6_64_2017Q4.PAN</t>
  </si>
  <si>
    <t>CS1V - 260MS</t>
  </si>
  <si>
    <t>CS1V-265MS_MIX_CSI_EXT_V6_64_2017Q4.PAN</t>
  </si>
  <si>
    <t>CS1V - 265MS</t>
  </si>
  <si>
    <t>CS3K-275P_MIX_CSI_EXT_V6_64_1500V_2017Q4.PAN</t>
  </si>
  <si>
    <t>CS3K-275P_MIX_CSI_EXT_V6_64_2017Q4.PAN</t>
  </si>
  <si>
    <t>CS3K-275P-AG 1500V</t>
  </si>
  <si>
    <t>CS3K-275P-AG_MIX_CSI_EXT_V6_64_1500V_2017Q4.PAN</t>
  </si>
  <si>
    <t>CS3K-275P-AG</t>
  </si>
  <si>
    <t>CS3K-275P-AG_MIX_CSI_EXT_V6_64_2017Q4.PAN</t>
  </si>
  <si>
    <t>CS3K-275P-FG</t>
  </si>
  <si>
    <t>CS3K-275P-FG_MIX_CSI_EXT_V6_64_2017Q4.PAN</t>
  </si>
  <si>
    <t>CS3K-280P_MIX_CSI_EXT_V6_64_1500V_2017Q4.PAN</t>
  </si>
  <si>
    <t>CS3K-280P_MIX_CSI_EXT_V6_64_2017Q4.PAN</t>
  </si>
  <si>
    <t>CS3K-280P-AG 1500V</t>
  </si>
  <si>
    <t>CS3K-280P-AG_MIX_CSI_EXT_V6_64_1500V_2017Q4.PAN</t>
  </si>
  <si>
    <t>CS3K-280P-AG</t>
  </si>
  <si>
    <t>CS3K-280P-AG_MIX_CSI_EXT_V6_64_2017Q4.PAN</t>
  </si>
  <si>
    <t>CS3K-280P-FG</t>
  </si>
  <si>
    <t>CS3K-280P-FG_MIX_CSI_EXT_V6_64_2017Q4.PAN</t>
  </si>
  <si>
    <t>CS3K-285P_MIX_CSI_EXT_V6_64_1500V_2017Q4.PAN</t>
  </si>
  <si>
    <t>CS3K-285P_MIX_CSI_EXT_V6_64_2017Q4.PAN</t>
  </si>
  <si>
    <t>CS3K-285P-AG 1500V</t>
  </si>
  <si>
    <t>CS3K-285P-AG_MIX_CSI_EXT_V6_64_1500V_2017Q4.PAN</t>
  </si>
  <si>
    <t>CS3K-285P-AG</t>
  </si>
  <si>
    <t>CS3K-285P-AG_MIX_CSI_EXT_V6_64_2017Q4.PAN</t>
  </si>
  <si>
    <t>CS3K-285P-FG_MIX_CSI_EXT_V6_64_2017Q4.PAN</t>
  </si>
  <si>
    <t>CS3K-285P-FG</t>
  </si>
  <si>
    <t>CS3K-300MS-AG 1500V</t>
  </si>
  <si>
    <t>CS3K-300MS-AG_MIX_CSI_EXT_V6_64_1500V_2017Q4.PAN</t>
  </si>
  <si>
    <t>CS3K-300MS-AG_MIX_CSI_EXT_V6_64_2017Q4.PAN</t>
  </si>
  <si>
    <t>CS3K-300MS-AG</t>
  </si>
  <si>
    <t>CS3K-300MS-FG_MIX_CSI_EXT_V6_64_2017Q4.PAN</t>
  </si>
  <si>
    <t>CS3K-300MS-FG</t>
  </si>
  <si>
    <t>CS3K-305MS-AG 1500V</t>
  </si>
  <si>
    <t>CS3K-305MS-AG_MIX_CSI_EXT_V6_64_1500V_2017Q4.PAN</t>
  </si>
  <si>
    <t>CS3K-305MS-AG_MIX_CSI_EXT_V6_64_2017Q4.PAN</t>
  </si>
  <si>
    <t>CS3K-305MS-AG</t>
  </si>
  <si>
    <t>CS3K-305MS-FG_MIX_CSI_EXT_V6_64_2017Q4.PAN</t>
  </si>
  <si>
    <t>CS3K-305MS-FG</t>
  </si>
  <si>
    <t>CS3K-310MS-AG 1500V</t>
  </si>
  <si>
    <t>CS3K-310MS-AG_MIX_CSI_EXT_V6_64_1500V_2017Q4.PAN</t>
  </si>
  <si>
    <t>CS3K-310MS-AG</t>
  </si>
  <si>
    <t>CS3K-310MS-AG_MIX_CSI_EXT_V6_64_2017Q4.PAN</t>
  </si>
  <si>
    <t>CS3K-310MS-FG_MIX_CSI_EXT_V6_64_2017Q4.PAN</t>
  </si>
  <si>
    <t>CS3K-310MS-FG</t>
  </si>
  <si>
    <t>CS3K-315MS-AG 1500V</t>
  </si>
  <si>
    <t>CS3K-315MS-AG_MIX_CSI_EXT_V6_64_1500V_2017Q4.PAN</t>
  </si>
  <si>
    <t>CS3K-315MS-AG</t>
  </si>
  <si>
    <t>CS3K-315MS-AG_MIX_CSI_EXT_V6_64_2017Q4.PAN</t>
  </si>
  <si>
    <t>CS3K-315MS-FG_MIX_CSI_EXT_V6_64_2017Q4.PAN</t>
  </si>
  <si>
    <t>CS3K-315MS-FG</t>
  </si>
  <si>
    <t>CS3U-325P_MIX_CSI_EXT_V6_64_1500V_2017Q4.PAN</t>
  </si>
  <si>
    <t>CS3U-325P_MIX_CSI_EXT_V6_64_2017Q4.PAN</t>
  </si>
  <si>
    <t>CS3U-325P-AG 1500V</t>
  </si>
  <si>
    <t>CS3U-325P-AG_MIX_CSI_EXT_V6_64_1500V_2017Q4.PAN</t>
  </si>
  <si>
    <t>CS3U-325P-AG</t>
  </si>
  <si>
    <t>CS3U-325P-AG_MIX_CSI_EXT_V6_64_2017Q4.PAN</t>
  </si>
  <si>
    <t>CS3U-325P-FG_MIX_CSI_EXT_V6_64_2017Q4.PAN</t>
  </si>
  <si>
    <t>CS3U-330P_MIX_CSI_EXT_V6_64_1500V_2017Q4.PAN</t>
  </si>
  <si>
    <t>CS3U-330P_MIX_CSI_EXT_V6_64_2017Q4.PAN</t>
  </si>
  <si>
    <t>CS3U-330P-AG_MIX_CSI_EXT_V6_64_1500V_2017Q4.PAN</t>
  </si>
  <si>
    <t>CS3U-330P-AG 1500V</t>
  </si>
  <si>
    <t>CS3U-330P-AG</t>
  </si>
  <si>
    <t>CS3U-330P-AG_MIX_CSI_EXT_V6_64_2017Q4.PAN</t>
  </si>
  <si>
    <t>CS3U-330P-FG_MIX_CSI_EXT_V6_64_2017Q4.PAN</t>
  </si>
  <si>
    <t>CS3U-335P_MIX_CSI_EXT_V6_64_1500V_2017Q4.PAN</t>
  </si>
  <si>
    <t>CS3U-335P_MIX_CSI_EXT_V6_64_2017Q4.PAN</t>
  </si>
  <si>
    <t>CS3U-335P-AG 1500V</t>
  </si>
  <si>
    <t>CS3U-335P-AG_MIX_CSI_EXT_V6_64_1500V_2017Q4.PAN</t>
  </si>
  <si>
    <t>CS3U-335P-AG_MIX_CSI_EXT_V6_64_2017Q4.PAN</t>
  </si>
  <si>
    <t>CS3U-335P-AG</t>
  </si>
  <si>
    <t>CS3U-335P-FG_MIX_CSI_EXT_V6_64_2017Q4.PAN</t>
  </si>
  <si>
    <t>CS3U-340P_MIX_CSI_EXT_V6_64_1500V_2017Q4.PAN</t>
  </si>
  <si>
    <t>CS3U-340P_MIX_CSI_EXT_V6_64_2017Q4.PAN</t>
  </si>
  <si>
    <t>CS3U-340P-AG 1500V</t>
  </si>
  <si>
    <t>CS3U-340P-AG_MIX_CSI_EXT_V6_64_1500V_2017Q4.PAN</t>
  </si>
  <si>
    <t>CS3U-340P-AG_MIX_CSI_EXT_V6_64_2017Q4.PAN</t>
  </si>
  <si>
    <t>CS3U-340P-AG</t>
  </si>
  <si>
    <t>CS3U-340P-FG_MIX_CSI_EXT_V6_64_2017Q4.PAN</t>
  </si>
  <si>
    <t>CS3U-345P_MIX_CSI_EXT_V6_64_1500V_2017Q4.PAN</t>
  </si>
  <si>
    <t>CS3U-345P 1500V</t>
  </si>
  <si>
    <t>CS3U-345P</t>
  </si>
  <si>
    <t>CS3U-345P_MIX_CSI_EXT_V6_64_2017Q4.PAN</t>
  </si>
  <si>
    <t>CS3U-345P-AG 1500V</t>
  </si>
  <si>
    <t>CS3U-345P-AG_MIX_CSI_EXT_V6_64_1500V_2017Q4.PAN</t>
  </si>
  <si>
    <t>CS3U-345P-AG</t>
  </si>
  <si>
    <t>CS3U-345P-AG_MIX_CSI_EXT_V6_64_2017Q4.PAN</t>
  </si>
  <si>
    <t>CS3U-345P-FG</t>
  </si>
  <si>
    <t>CS3U-345P-FG_MIX_CSI_EXT_V6_64_2017Q4.PAN</t>
  </si>
  <si>
    <t>CS3U-365MS-AG_MIX_CSI_EXT_V6_64_1500V_2017Q4.PAN</t>
  </si>
  <si>
    <t>CS3U-365MS-AG 1500V</t>
  </si>
  <si>
    <t>CS3U-365MS-AG_MIX_CSI_EXT_V6_64_2017Q4.PAN</t>
  </si>
  <si>
    <t>CS3U-365MS-AG</t>
  </si>
  <si>
    <t>CS3U-365MS-FG</t>
  </si>
  <si>
    <t>CS3U-365MS-FG_MIX_CSI_EXT_V6_64_2017Q4.PAN</t>
  </si>
  <si>
    <t>CS3U-370MS-AG 1500V</t>
  </si>
  <si>
    <t>CS3U-370MS-AG_MIX_CSI_EXT_V6_64_1500V_2017Q4.PAN</t>
  </si>
  <si>
    <t>CS3U-370MS-AG_MIX_CSI_EXT_V6_64_2017Q4.PAN</t>
  </si>
  <si>
    <t>CS3U-370MS-AG</t>
  </si>
  <si>
    <t>CS3U-370MS-FG</t>
  </si>
  <si>
    <t>CS3U-370MS-FG_MIX_CSI_EXT_V6_64_2017Q4.PAN</t>
  </si>
  <si>
    <t>CS3U-375MS-AG 1500V</t>
  </si>
  <si>
    <t>CS3U-375MS-AG_MIX_CSI_EXT_V6_64_1500V_2017Q4.PAN</t>
  </si>
  <si>
    <t>CS3U-375MS-AG</t>
  </si>
  <si>
    <t>CS3U-375MS-AG_MIX_CSI_EXT_V6_64_2017Q4.PAN</t>
  </si>
  <si>
    <t>CS3U-375MS-FG_MIX_CSI_EXT_V6_64_2017Q4.PAN</t>
  </si>
  <si>
    <t>CS3U-375MS-FG</t>
  </si>
  <si>
    <t>CS3U-380MS 1500V</t>
  </si>
  <si>
    <t>CS3U-380MS_MIX_CSI_EXT_V6_64_1500V_2017Q4.PAN</t>
  </si>
  <si>
    <t>CS3U-380MS</t>
  </si>
  <si>
    <t>CS3U-380MS_MIX_CSI_EXT_V6_64_2017Q4.PAN</t>
  </si>
  <si>
    <t>CS3U-380MS-AG 1500V</t>
  </si>
  <si>
    <t>CS3U-380MS-AG_MIX_CSI_EXT_V6_64_1500V_2017Q4.PAN</t>
  </si>
  <si>
    <t>CS3U-380MS-AG_MIX_CSI_EXT_V6_64_2017Q4.PAN</t>
  </si>
  <si>
    <t>CS3U-380MS-AG</t>
  </si>
  <si>
    <t>CS3U-380MS-FG_MIX_CSI_EXT_V6_64_2017Q4.PAN</t>
  </si>
  <si>
    <t>CS3U-380MS-FG</t>
  </si>
  <si>
    <t>CS6K-270P_MIX_CSI_EXT_V6_64_1500V_2017Q4.PAN</t>
  </si>
  <si>
    <t>CS6K-270P_MIX_CSI_EXT_V6_64_2017Q4.PAN</t>
  </si>
  <si>
    <t>CS6K-270P-AG_MIX_CSI_EXT_V6_64_1500V_2017Q4.PAN</t>
  </si>
  <si>
    <t>CS6K-270P-AG_MIX_CSI_EXT_V6_64_2017Q4.PAN</t>
  </si>
  <si>
    <t>CS6K-270P-FG_MIX_CSI_EXT_V6_64_2017Q4.PAN</t>
  </si>
  <si>
    <t>CS6K-275P_MIX_CSI_EXT_V6_64_1500V_2017Q4.PAN</t>
  </si>
  <si>
    <t>CS6K-275P_MIX_CSI_EXT_V6_64_2017Q4.PAN</t>
  </si>
  <si>
    <t>CS6K-275P-AG_MIX_CSI_EXT_V6_64_1500V_2017Q4.PAN</t>
  </si>
  <si>
    <t>CS6K-275P-AG_MIX_CSI_EXT_V6_64_2017Q4.PAN</t>
  </si>
  <si>
    <t>CS6K-275P-FG_MIX_CSI_EXT_V6_64_2017Q4.PAN</t>
  </si>
  <si>
    <t>CS6K-280P_MIX_CSI_EXT_V6_64_1500V_2017Q4.PAN</t>
  </si>
  <si>
    <t>CS6K-280P_MIX_CSI_EXT_V6_64_2017Q4.PAN</t>
  </si>
  <si>
    <t>CS6K-280P-AG_MIX_CSI_EXT_V6_64_1500V_2017Q4.PAN</t>
  </si>
  <si>
    <t>CS6K-280P-AG_MIX_CSI_EXT_V6_64_2017Q4.PAN</t>
  </si>
  <si>
    <t>CS6K-280P-FG_MIX_CSI_EXT_V6_64_2017Q4.PAN</t>
  </si>
  <si>
    <t>CS6K-295MS-AG_MIX_CSI_EXT_V6_64_1500V_2017Q4.PAN</t>
  </si>
  <si>
    <t>CS6K - 295MS-AG 1500V</t>
  </si>
  <si>
    <t>CS6K-295MS-AG_MIX_CSI_EXT_V6_64_2017Q4.PAN</t>
  </si>
  <si>
    <t>CS6K - 295MS-AG</t>
  </si>
  <si>
    <t>CS6K - 300MS-AG 1500V</t>
  </si>
  <si>
    <t>CS6K-300MS-AG_MIX_CSI_EXT_V6_64_1500V_2017Q4.PAN</t>
  </si>
  <si>
    <t>CS6K-300MS-AG_MIX_CSI_EXT_V6_64_2017Q4.PAN</t>
  </si>
  <si>
    <t>CS6K - 300MS-AG</t>
  </si>
  <si>
    <t>CS6K-305MS-AG_MIX_CSI_EXT_V6_64_1500V_2017Q4.PAN</t>
  </si>
  <si>
    <t>CS6K - 305MS-AG 1500V</t>
  </si>
  <si>
    <t>CS6K-305MS-AG_MIX_CSI_EXT_V6_64_2017Q4.PAN</t>
  </si>
  <si>
    <t>CS6K - 305MS-AG</t>
  </si>
  <si>
    <t>CS6K - 310MS</t>
  </si>
  <si>
    <t>CS6K-310MS_MIX_CSI_EXT_V6_64_2017Q4.PAN</t>
  </si>
  <si>
    <t>CS6K-310MS-AG_MIX_CSI_EXT_V6_64_1500V_2017Q4.PAN</t>
  </si>
  <si>
    <t>CS6K - 310MS-AG 1500V</t>
  </si>
  <si>
    <t>CS6K-310MS-AG_MIX_CSI_EXT_V6_64_2017Q4.PAN</t>
  </si>
  <si>
    <t>CS6K - 310MS-AG</t>
  </si>
  <si>
    <t>CS6U-325P_MIX_CSI_EXT_V6_64_1500V_2017Q4.PAN</t>
  </si>
  <si>
    <t>CS6U-325P_MIX_CSI_EXT_V6_64_2017Q4.PAN</t>
  </si>
  <si>
    <t>CS6U-325P-AG_MIX_CSI_EXT_V6_64_1500V_2017Q4.PAN</t>
  </si>
  <si>
    <t>CS6U-325P-AG_MIX_CSI_EXT_V6_64_2017Q4.PAN</t>
  </si>
  <si>
    <t>CS6U-330P_MIX_CSI_EXT_V6_64_1500V_2017Q4.PAN</t>
  </si>
  <si>
    <t>CS6U-330P_MIX_CSI_EXT_V6_64_2017Q4.PAN</t>
  </si>
  <si>
    <t>CS6U-330P-AG_MIX_CSI_EXT_V6_64_1500V_2017Q4.PAN</t>
  </si>
  <si>
    <t>CS6U-330P-AG_MIX_CSI_EXT_V6_64_2017Q4.PAN</t>
  </si>
  <si>
    <t>CS6U-335P_MIX_CSI_EXT_V6_64_1500V_2017Q4.PAN</t>
  </si>
  <si>
    <t>CS6U-335P_MIX_CSI_EXT_V6_64_2017Q4.PAN</t>
  </si>
  <si>
    <t>CS6U-335P-AG_MIX_CSI_EXT_V6_64_1500V_2017Q4.PAN</t>
  </si>
  <si>
    <t>CS6U-335P-AG_MIX_CSI_EXT_V6_64_2017Q4.PAN</t>
  </si>
  <si>
    <t>CS6X-325P-FG_MIX_CSI_EXT_V6_64_2017Q4.PAN</t>
  </si>
  <si>
    <t>CS6X-330P-FG_MIX_CSI_EXT_V6_64_2017Q4.PAN</t>
  </si>
  <si>
    <t>CS6X-335P-FG_MIX_CSI_EXT_V6_64_2017Q4.PAN</t>
  </si>
  <si>
    <t>PVsyst 6.70</t>
  </si>
  <si>
    <t>CS3K-290P 1500V HE</t>
  </si>
  <si>
    <t>CS3K-290P_MIX_CSIHE_EXT_V6_70_1500V_2018Q2.PAN</t>
  </si>
  <si>
    <t>Manufacturer 2018 TUV-SUD data</t>
  </si>
  <si>
    <t>CS3K-290P HE</t>
  </si>
  <si>
    <t>CS3K-290P_MIX_CSIHE_EXT_V6_70_2018Q2.PAN</t>
  </si>
  <si>
    <t>CS3K - 290P-AG 1500V HE</t>
  </si>
  <si>
    <t>CS3K-290P-AG_MIX_CSIHE_EXT_V6_70_1500V_2018Q2.PAN</t>
  </si>
  <si>
    <t>CS3K - 290P-AG  HE</t>
  </si>
  <si>
    <t>CS3K-290P-AG_MIX_CSIHE_EXT_V6_70_2018Q2.PAN</t>
  </si>
  <si>
    <t>CS3K-290PB-AG 1500V HE</t>
  </si>
  <si>
    <t>CS3K-290PB-AG_MIX_CSIHE_EXT_V6_70_1500V_2018Q2.PAN</t>
  </si>
  <si>
    <t>CS3K-290PB-AG HE</t>
  </si>
  <si>
    <t>CS3K-290PB-AG_MIX_CSIHE_EXT_V6_70_2018Q2.PAN</t>
  </si>
  <si>
    <t>CS3K-290PB-AG UL1500V HE</t>
  </si>
  <si>
    <t>CS3K-290PB-AG_MIX_CSIHE_EXT_V6_70_U1500_2018Q2.PAN</t>
  </si>
  <si>
    <t>CS3K-290PB-FG HE</t>
  </si>
  <si>
    <t>CS3K-290PB-FG_MIX_CSIHE_EXT_V6_70_2018Q2.PAN</t>
  </si>
  <si>
    <t>CS3K-290P-FG HE</t>
  </si>
  <si>
    <t>CS3K-290P-FG_MIX_CSIHE_EXT_V6_70_2018Q2.PAN</t>
  </si>
  <si>
    <t>CS3K-295P 1500V HE</t>
  </si>
  <si>
    <t>CS3K-295P_MIX_CSIHE_EXT_V6_70_1500V_2018Q2.PAN</t>
  </si>
  <si>
    <t>CS3K-295P HE</t>
  </si>
  <si>
    <t>CS3K-295P_MIX_CSIHE_EXT_V6_70_2018Q2.PAN</t>
  </si>
  <si>
    <t>CS3K-295P-AG 1500V HE</t>
  </si>
  <si>
    <t>CS3K-295P-AG_MIX_CSIHE_EXT_V6_70_1500V_2018Q2.PAN</t>
  </si>
  <si>
    <t>CS3K-295P-AG HE</t>
  </si>
  <si>
    <t>CS3K-295P-AG_MIX_CSIHE_EXT_V6_70_2018Q2.PAN</t>
  </si>
  <si>
    <t>CS3K-295PB-AG 1500V HE</t>
  </si>
  <si>
    <t>CS3K-295PB-AG_MIX_CSIHE_EXT_V6_70_1500V_2018Q2.PAN</t>
  </si>
  <si>
    <t>CS3K-295PB-AG HE</t>
  </si>
  <si>
    <t>CS3K-295PB-AG_MIX_CSIHE_EXT_V6_70_2018Q2.PAN</t>
  </si>
  <si>
    <t>CS3K-295PB-AG UL1500V HE</t>
  </si>
  <si>
    <t>CS3K-295PB-AG_MIX_CSIHE_EXT_V6_70_U1500_2018Q2.PAN</t>
  </si>
  <si>
    <t>CS3K-295PB-FG HE</t>
  </si>
  <si>
    <t>CS3K-295PB-FG_MIX_CSIHE_EXT_V6_70_2018Q2.PAN</t>
  </si>
  <si>
    <t>CS3K-295P-FG HE</t>
  </si>
  <si>
    <t>CS3K-295P-FG_MIX_CSIHE_EXT_V6_70_2018Q2.PAN</t>
  </si>
  <si>
    <t>CS3K-300MB-AG 1500V</t>
  </si>
  <si>
    <t>CS3K-300MB_AG_MIX_CSI_EXT_V6_70_1500V_2018Q2.PAN</t>
  </si>
  <si>
    <t>CS3K-300MB-AG</t>
  </si>
  <si>
    <t>CS3K-300MB_AG_MIX_CSI_EXT_V6_70_2018Q2.PAN</t>
  </si>
  <si>
    <t>CS3K-300MB-AG UL1500V</t>
  </si>
  <si>
    <t>CS3K-300MB_AG_MIX_CSI_EXT_V6_70_U1500_2018Q2.PAN</t>
  </si>
  <si>
    <t>CS3K-300MB-FG</t>
  </si>
  <si>
    <t>CS3K-300MB_FG_MIX_CSI_EXT_V6_70_2018Q2.PAN</t>
  </si>
  <si>
    <t>CS3K-300P 1500V HE</t>
  </si>
  <si>
    <t>CS3K-300P_MIX_CSIHE_EXT_V6_70_1500V_2018Q2.PAN</t>
  </si>
  <si>
    <t>CS3K-300P HE</t>
  </si>
  <si>
    <t>CS3K-300P_MIX_CSIHE_EXT_V6_70_2018Q2.PAN</t>
  </si>
  <si>
    <t>CS3K-300P-AG 1500V HE</t>
  </si>
  <si>
    <t>CS3K-300P-AG_MIX_CSIHE_EXT_V6_70_1500V_2018Q2.PAN</t>
  </si>
  <si>
    <t>CS3K-300P-AG HE</t>
  </si>
  <si>
    <t>CS3K-300P-AG_MIX_CSIHE_EXT_V6_70_2018Q2.PAN</t>
  </si>
  <si>
    <t>CS3K-300PB-AG 1500V HE</t>
  </si>
  <si>
    <t>CS3K-300PB-AG_MIX_CSIHE_EXT_V6_70_1500V_2018Q2.PAN</t>
  </si>
  <si>
    <t>CS3K-300PB-AG HE</t>
  </si>
  <si>
    <t>CS3K-300PB-AG_MIX_CSIHE_EXT_V6_70_2018Q2.PAN</t>
  </si>
  <si>
    <t>CS3K-300PB-AG UL1500V HE</t>
  </si>
  <si>
    <t>CS3K-300PB-AG_MIX_CSIHE_EXT_V6_70_U1500_2018Q2.PAN</t>
  </si>
  <si>
    <t>CS3K-300PB-FG HE</t>
  </si>
  <si>
    <t>CS3K-300PB-FG_MIX_CSIHE_EXT_V6_70_2018Q2.PAN</t>
  </si>
  <si>
    <t>CS3K-300P-FG HE</t>
  </si>
  <si>
    <t>CS3K-300P-FG_MIX_CSIHE_EXT_V6_70_2018Q2.PAN</t>
  </si>
  <si>
    <t>CS3K-305MB-AG 1500V</t>
  </si>
  <si>
    <t>CS3K-305MB-AG_MIX_CSI_EXT_V6_70_1500V_2018Q2.PAN</t>
  </si>
  <si>
    <t>CS3K-305MB-AG</t>
  </si>
  <si>
    <t>CS3K-305MB-AG_MIX_CSI_EXT_V6_70_2018Q2.PAN</t>
  </si>
  <si>
    <t>CS3K-305MB-AG UL1500V</t>
  </si>
  <si>
    <t>CS3K-305MB-AG_MIX_CSI_EXT_V6_70_U1500_2018Q2.PAN</t>
  </si>
  <si>
    <t>CS3K-305MB-FG</t>
  </si>
  <si>
    <t>CS3K-305MB-FG_MIX_CSI_EXT_V6_70_2018Q2.PAN</t>
  </si>
  <si>
    <t>CS3K-305PB-AG 1500V HE</t>
  </si>
  <si>
    <t>CS3K-305PB-AG_MIX_CSIHE_EXT_V6_70_1500V_2018Q2.PAN</t>
  </si>
  <si>
    <t>CS3K-305PB-AG HE</t>
  </si>
  <si>
    <t>CS3K-305PB-AG_MIX_CSIHE_EXT_V6_70_2018Q2.PAN</t>
  </si>
  <si>
    <t>CS3K-305PB-AG UL1500V HE</t>
  </si>
  <si>
    <t>CS3K-305PB-AG_MIX_CSIHE_EXT_V6_70_U1500_2018Q2.PAN</t>
  </si>
  <si>
    <t>CS3K-305PB-FG HE</t>
  </si>
  <si>
    <t>CS3K-305PB-FG_MIX_CSIHE_EXT_V6_70_2018Q2.PAN</t>
  </si>
  <si>
    <t>CS3K-310MB-AG 1500V</t>
  </si>
  <si>
    <t>CS3K-310MB-AG_MIX_CSI_EXT_V6_70_1500V_2018Q2.PAN</t>
  </si>
  <si>
    <t>CS3K-310MB-AG</t>
  </si>
  <si>
    <t>CS3K-310MB-AG_MIX_CSI_EXT_V6_70_2018Q2.PAN</t>
  </si>
  <si>
    <t>CS3K-310MB-AG UL1500V</t>
  </si>
  <si>
    <t>CS3K-310MB-AG_MIX_CSI_EXT_V6_70_U1500_2018Q2.PAN</t>
  </si>
  <si>
    <t>CS3K-310MB-FG</t>
  </si>
  <si>
    <t>CS3K-310MB-FG_MIX_CSI_EXT_V6_70_2018Q2.PAN</t>
  </si>
  <si>
    <t>CS3K-315MB-AG 1500V</t>
  </si>
  <si>
    <t>CS3K-315MB-AG_MIX_CSI_EXT_V6_70_1500V_2018Q2.PAN</t>
  </si>
  <si>
    <t>CS3K-315MB-AG</t>
  </si>
  <si>
    <t>CS3K-315MB-AG_MIX_CSI_EXT_V6_70_2018Q2.PAN</t>
  </si>
  <si>
    <t>CS3K-315MB-AG UL1500V</t>
  </si>
  <si>
    <t>CS3K-315MB-AG_MIX_CSI_EXT_V6_70_U1500_2018Q2.PAN</t>
  </si>
  <si>
    <t>CS3K-315MB-FG</t>
  </si>
  <si>
    <t>CS3K-315MB-FG_MIX_CSI_EXT_V6_70_2018Q2.PAN</t>
  </si>
  <si>
    <t>CS3U-350P 1500V HE</t>
  </si>
  <si>
    <t>CS3U-350P_MIX_CSIHE_EXT_V6_70_1500V_2018Q2.PAN</t>
  </si>
  <si>
    <t>CS3U-350P HE</t>
  </si>
  <si>
    <t>CS3U-350P_MIX_CSIHE_EXT_V6_70_2018Q2.PAN</t>
  </si>
  <si>
    <t>CS3U-350P-AG 1500V HE</t>
  </si>
  <si>
    <t>CS3U-350P-AG_MIX_CSIHE_EXT_V6_70_1500V_2018Q2.PAN</t>
  </si>
  <si>
    <t>CS3U-350P-AG HE</t>
  </si>
  <si>
    <t>CS3U-350P-AG_MIX_CSIHE_EXT_V6_70_2018Q2.PAN</t>
  </si>
  <si>
    <t>CS3U-350PB-AG 1500V HE</t>
  </si>
  <si>
    <t>CS3U-350PB-AG_MIX_CSIHE_EXT_V6_70_1500V_2018Q2.PAN</t>
  </si>
  <si>
    <t>CS3U-350PB-AG HE</t>
  </si>
  <si>
    <t>CS3U-350PB-AG_MIX_CSIHE_EXT_V6_70_2018Q2.PAN</t>
  </si>
  <si>
    <t>CS3U-350PB-AG UL1500V HE</t>
  </si>
  <si>
    <t>CS3U-350PB-AG_MIX_CSIHE_EXT_V6_70_U1500_2018Q2.PAN</t>
  </si>
  <si>
    <t>CS3U-350PB-FG HE</t>
  </si>
  <si>
    <t>CS3U-350PB-FG_MIX_CSIHE_EXT_V6_70_2018Q2.PAN</t>
  </si>
  <si>
    <t>CS3U-350P-FG HE</t>
  </si>
  <si>
    <t>CS3U-350P-FG_MIX_CSIHE_EXT_V6_70_2018Q2.PAN</t>
  </si>
  <si>
    <t>CS3U-355P 1500V HE</t>
  </si>
  <si>
    <t>CS3U-355P_MIX_CSIHE_EXT_V6_70_1500V_2018Q2.PAN</t>
  </si>
  <si>
    <t>CS3U-355P HE</t>
  </si>
  <si>
    <t>CS3U-355P_MIX_CSIHE_EXT_V6_70_2018Q2.PAN</t>
  </si>
  <si>
    <t>CS3U-355P-AG 1500V HE</t>
  </si>
  <si>
    <t>CS3U-355P-AG_MIX_CSIHE_EXT_V6_70_1500V_2018Q2.PAN</t>
  </si>
  <si>
    <t>CS3U-355P-AG HE</t>
  </si>
  <si>
    <t>CS3U-355P-AG_MIX_CSIHE_EXT_V6_70_2018Q2.PAN</t>
  </si>
  <si>
    <t>CS3U-355PB-AG 1500V HE</t>
  </si>
  <si>
    <t>CS3U-355PB-AG_MIX_CSIHE_EXT_V6_70_1500V_2018Q2.PAN</t>
  </si>
  <si>
    <t>CS3U-355PB-AG HE</t>
  </si>
  <si>
    <t>CS3U-355PB-AG_MIX_CSIHE_EXT_V6_70_2018Q2.PAN</t>
  </si>
  <si>
    <t>CS3U-355PB-AG UL1500V HE</t>
  </si>
  <si>
    <t>CS3U-355PB-AG_MIX_CSIHE_EXT_V6_70_U1500_2018Q2.PAN</t>
  </si>
  <si>
    <t>CS3U-355PB-FG HE</t>
  </si>
  <si>
    <t>CS3U-355PB-FG_MIX_CSIHE_EXT_V6_70_2018Q2.PAN</t>
  </si>
  <si>
    <t>CS3U-355P-FG HE</t>
  </si>
  <si>
    <t>CS3U-355P-FG_MIX_CSIHE_EXT_V6_70_2018Q2.PAN</t>
  </si>
  <si>
    <t>CS3U-360MB-AG 1500V</t>
  </si>
  <si>
    <t>CS3U-360MB-AG_MIX_CSI_EXT_V6_70_1500V_2018Q2.PAN</t>
  </si>
  <si>
    <t>CS3U-360MB-AG</t>
  </si>
  <si>
    <t>CS3U-360MB-AG_MIX_CSI_EXT_V6_70_2018Q2.PAN</t>
  </si>
  <si>
    <t>CS3U-360MB-AG UL1500V</t>
  </si>
  <si>
    <t>CS3U-360MB-AG_MIX_CSI_EXT_V6_70_U1500_2018Q2.PAN</t>
  </si>
  <si>
    <t>CS3U-360MB-FG</t>
  </si>
  <si>
    <t>CS3U-360MB-FG_MIX_CSI_EXT_V6_70_2018Q2.PAN</t>
  </si>
  <si>
    <t>CS3U-360P 1500V HE</t>
  </si>
  <si>
    <t>CS3U-360P_MIX_CSIHE_EXT_V6_70_1500V_2018Q2.PAN</t>
  </si>
  <si>
    <t>CS3U-360P HE</t>
  </si>
  <si>
    <t>CS3U-360P_MIX_CSIHE_EXT_V6_70_2018Q2.PAN</t>
  </si>
  <si>
    <t>CS3U-360P-AG 1500V HE</t>
  </si>
  <si>
    <t>CS3U-360P-AG_MIX_CSIHE_EXT_V6_70_1500V_2018Q2.PAN</t>
  </si>
  <si>
    <t>CS3U-360P-AG HE</t>
  </si>
  <si>
    <t>CS3U-360P-AG_MIX_CSIHE_EXT_V6_70_2018Q2.PAN</t>
  </si>
  <si>
    <t>CS3U-360PB-AG 1500V HE</t>
  </si>
  <si>
    <t>CS3U-360PB-AG_MIX_CSIHE_EXT_V6_70_1500V_2018Q2.PAN</t>
  </si>
  <si>
    <t>CS3U-360PB-AG HE</t>
  </si>
  <si>
    <t>CS3U-360PB-AG_MIX_CSIHE_EXT_V6_70_2018Q2.PAN</t>
  </si>
  <si>
    <t>CS3U-360PB-AG UL1500V HE</t>
  </si>
  <si>
    <t>CS3U-360PB-AG_MIX_CSIHE_EXT_V6_70_U1500_2018Q2.PAN</t>
  </si>
  <si>
    <t>CS3U-360PB-FG HE</t>
  </si>
  <si>
    <t>CS3U-360PB-FG_MIX_CSIHE_EXT_V6_70_2018Q2.PAN</t>
  </si>
  <si>
    <t>CS3U-360P-FG HE</t>
  </si>
  <si>
    <t>CS3U-360P-FG_MIX_CSIHE_EXT_V6_70_2018Q2.PAN</t>
  </si>
  <si>
    <t>CS3U-365MB-AG 1500V</t>
  </si>
  <si>
    <t>CS3U-365MB-AG_MIX_CSI_EXT_V6_70_1500V_2018Q2.PAN</t>
  </si>
  <si>
    <t>CS3U-365MB-AG</t>
  </si>
  <si>
    <t>CS3U-365MB-AG_MIX_CSI_EXT_V6_70_2018Q2.PAN</t>
  </si>
  <si>
    <t>CS3U-365MB-AG UL1500V</t>
  </si>
  <si>
    <t>CS3U-365MB-AG_MIX_CSI_EXT_V6_70_U1500_2018Q2.PAN</t>
  </si>
  <si>
    <t>CS3U-365MB-FG</t>
  </si>
  <si>
    <t>CS3U-365MB-FG_MIX_CSI_EXT_V6_70_2018Q2.PAN</t>
  </si>
  <si>
    <t>CS3U-365P 1500V HE</t>
  </si>
  <si>
    <t>CS3U-365P_MIX_CSIHE_EXT_V6_70_1500V_2018Q2.PAN</t>
  </si>
  <si>
    <t>CS3U-365P HE</t>
  </si>
  <si>
    <t>CS3U-365P_MIX_CSIHE_EXT_V6_70_2018Q2.PAN</t>
  </si>
  <si>
    <t>CS3U-365P-AG 1500V HE</t>
  </si>
  <si>
    <t>CS3U-365P-AG_MIX_CSIHE_EXT_V6_70_1500V_2018Q2.PAN</t>
  </si>
  <si>
    <t>CS3U-365P-AG HE</t>
  </si>
  <si>
    <t>CS3U-365P-AG_MIX_CSIHE_EXT_V6_70_2018Q2.PAN</t>
  </si>
  <si>
    <t>CS3U-365PB-AG 1500V HE</t>
  </si>
  <si>
    <t>CS3U-365PB-AG_MIX_CSIHE_EXT_V6_70_1500V_2018Q2.PAN</t>
  </si>
  <si>
    <t>CS3U-365PB-AG HE</t>
  </si>
  <si>
    <t>CS3U-365PB-AG_MIX_CSIHE_EXT_V6_70_2018Q2.PAN</t>
  </si>
  <si>
    <t>CS3U-365PB-AG UL1500V HE</t>
  </si>
  <si>
    <t>CS3U-365PB-AG_MIX_CSIHE_EXT_V6_70_U1500_2018Q2.PAN</t>
  </si>
  <si>
    <t>CS3U-365PB-FG HE</t>
  </si>
  <si>
    <t>CS3U-365PB-FG_MIX_CSIHE_EXT_V6_70_2018Q2.PAN</t>
  </si>
  <si>
    <t>CS3U-365P-FG HE</t>
  </si>
  <si>
    <t>CS3U-365P-FG_MIX_CSIHE_EXT_V6_70_2018Q2.PAN</t>
  </si>
  <si>
    <t>CS3U-370MB-AG 1500V</t>
  </si>
  <si>
    <t>CS3U-370MB-AG_MIX_CSI_EXT_V6_70_1500V_2018Q2.PAN</t>
  </si>
  <si>
    <t>CS3U-370MB-AG</t>
  </si>
  <si>
    <t>CS3U-370MB-AG_MIX_CSI_EXT_V6_70_2018Q2.PAN</t>
  </si>
  <si>
    <t>CS3U-370MB-AG UL1500V</t>
  </si>
  <si>
    <t>CS3U-370MB-AG_MIX_CSI_EXT_V6_70_U1500_2018Q2.PAN</t>
  </si>
  <si>
    <t>CS3U-370MB-FG</t>
  </si>
  <si>
    <t>CS3U-370MB-FG_MIX_CSI_EXT_V6_70_2018Q2.PAN</t>
  </si>
  <si>
    <t>CS3U-375MB-AG 1500V</t>
  </si>
  <si>
    <t>CS3U-375MB-AG_MIX_CSI_EXT_V6_70_1500V_2018Q2.PAN</t>
  </si>
  <si>
    <t>CS3U-375MB-AG</t>
  </si>
  <si>
    <t>CS3U-375MB-AG_MIX_CSI_EXT_V6_70_2018Q2.PAN</t>
  </si>
  <si>
    <t>CS3U-375MB-AG UL1500V</t>
  </si>
  <si>
    <t>CS3U-375MB-AG_MIX_CSI_EXT_V6_70_U1500_2018Q2.PAN</t>
  </si>
  <si>
    <t>CS3U-375MB-FG</t>
  </si>
  <si>
    <t>CS3U-375MB-FG_MIX_CSI_EXT_V6_70_2018Q2.PAN</t>
  </si>
  <si>
    <t>CS6K - 280PB-FG HE</t>
  </si>
  <si>
    <t>CS6K-280PB-FG_MIX_CSIHE_EXT_V6_70_2018Q2.PAN</t>
  </si>
  <si>
    <t>CS6K - 285P 1500V HE</t>
  </si>
  <si>
    <t>CS6K-285P_MIX_CSIHE_EXT_V6_70_1500V_2018Q2.PAN</t>
  </si>
  <si>
    <t>CS6K - 285P HE</t>
  </si>
  <si>
    <t>CS6K-285P_MIX_CSIHE_EXT_V6_70_2018Q2.PAN</t>
  </si>
  <si>
    <t>CS6K - 285P-AG 1500V HE</t>
  </si>
  <si>
    <t>CS6K-285P-AG_MIX_CSIHE_EXT_V6_70_1500V_2018Q2.PAN</t>
  </si>
  <si>
    <t>CS6K - 285P-AG HE</t>
  </si>
  <si>
    <t>CS6K-285P-AG_MIX_CSIHE_EXT_V6_70_2018Q2.PAN</t>
  </si>
  <si>
    <t>CS6K - 285PB-FG HE</t>
  </si>
  <si>
    <t>CS6K-285PB-FG_MIX_CSIHE_EXT_V6_70_2018Q2.PAN</t>
  </si>
  <si>
    <t>CS6K - 285P-FG HE</t>
  </si>
  <si>
    <t>CS6K-285P-FG_MIX_CSIHE_EXT_V6_70_2018Q2.PAN</t>
  </si>
  <si>
    <t>CS6K - 290MB-FG</t>
  </si>
  <si>
    <t>CS6K-290MB-FG_MIX_CSI_EXT_V6_70_2018Q2.PAN</t>
  </si>
  <si>
    <t>CS6K - 290P 1500V HE</t>
  </si>
  <si>
    <t>CS6K-290P_MIX_CSIHE_EXT_V6_70_1500V_2018Q2.PAN</t>
  </si>
  <si>
    <t>CS6K - 290P HE</t>
  </si>
  <si>
    <t>CS6K-290P_MIX_CSIHE_EXT_V6_70_2018Q2.PAN</t>
  </si>
  <si>
    <t>CS6K - 290P-AG 1500V HE</t>
  </si>
  <si>
    <t>CS6K-290P-AG_MIX_CSIHE_EXT_V6_70_1500V_2018Q2.PAN</t>
  </si>
  <si>
    <t>CS6K - 290P-AG HE</t>
  </si>
  <si>
    <t>CS6K-290P-AG_MIX_CSIHE_EXT_V6_70_2018Q2.PAN</t>
  </si>
  <si>
    <t>CS6K - 290PB-FG HE</t>
  </si>
  <si>
    <t>CS6K-290PB-FG_MIX_CSIHE_EXT_V6_70_2018Q2.PAN</t>
  </si>
  <si>
    <t>CS6K - 290P-FG HE</t>
  </si>
  <si>
    <t>CS6K-290P-FG_MIX_CSIHE_EXT_V6_70_2018Q2.PAN</t>
  </si>
  <si>
    <t>CS6K - 295MB-FG</t>
  </si>
  <si>
    <t>CS6K-295MB-FG_MIX_CSI_EXT_V6_70_2018Q2.PAN</t>
  </si>
  <si>
    <t>CS6K - 295P 1500V HE</t>
  </si>
  <si>
    <t>CS6K-295P_MIX_CSIHE_EXT_V6_70_1500V_2018Q2.PAN</t>
  </si>
  <si>
    <t>CS6K - 295P HE</t>
  </si>
  <si>
    <t>CS6K-295P_MIX_CSIHE_EXT_V6_70_2018Q2.PAN</t>
  </si>
  <si>
    <t>CS6K - 295P-AG 1500V HE</t>
  </si>
  <si>
    <t>CS6K-295P-AG_MIX_CSIHE_EXT_V6_70_1500V_2018Q2.PAN</t>
  </si>
  <si>
    <t>CS6K - 295P-AG HE</t>
  </si>
  <si>
    <t>CS6K-295P-AG_MIX_CSIHE_EXT_V6_70_2018Q2.PAN</t>
  </si>
  <si>
    <t>CS6K - 295PB-FG HE</t>
  </si>
  <si>
    <t>CS6K-295PB-FG_MIX_CSIHE_EXT_V6_70_2018Q2.PAN</t>
  </si>
  <si>
    <t>CS6K - 295P-FG HE</t>
  </si>
  <si>
    <t>CS6K-295P-FG_MIX_CSIHE_EXT_V6_70_2018Q2.PAN</t>
  </si>
  <si>
    <t>CS6K - 300MB-FG</t>
  </si>
  <si>
    <t>CS6K-300MB-FG_MIX_CSI_EXT_V6_70_2018Q2.PAN</t>
  </si>
  <si>
    <t>CS6K - 305MB-FG</t>
  </si>
  <si>
    <t>CS6K-305MB-FG_MIX_CSI_EXT_V6_70_2018Q2.PAN</t>
  </si>
  <si>
    <t>CS6U - 340P 1500V HE</t>
  </si>
  <si>
    <t>CS6U-340P_MIX_CSIHE_EXT_V6_70_1500V_2018Q2.PAN</t>
  </si>
  <si>
    <t>CS6U - 340P HE</t>
  </si>
  <si>
    <t>CS6U-340P_MIX_CSIHE_EXT_V6_70_2018Q2.PAN</t>
  </si>
  <si>
    <t>CS6U - 345P 1500V HE</t>
  </si>
  <si>
    <t>CS6U-345P_MIX_CSIHE_EXT_V6_70_1500V_2018Q2.PAN</t>
  </si>
  <si>
    <t>CS6U - 345P HE</t>
  </si>
  <si>
    <t>CS6U-345P_MIX_CSIHE_EXT_V6_70_2018Q2.PAN</t>
  </si>
  <si>
    <t>CS6U - 350P 1500V HE</t>
  </si>
  <si>
    <t>CS6U-350P_MIX_CSIHE_EXT_V6_70_1500V_2018Q2.PAN</t>
  </si>
  <si>
    <t>CS6U - 350P HE</t>
  </si>
  <si>
    <t>CS6U-350P_MIX_CSIHE_EXT_V6_70_2018Q2.PAN</t>
  </si>
  <si>
    <t>CS6X - 340P-FG HE</t>
  </si>
  <si>
    <t>CS6X-340P-FG_MIX_CSIHE_EXT_V6_70_2018Q2.PAN</t>
  </si>
  <si>
    <t>CS6X - 345P-FG HE</t>
  </si>
  <si>
    <t>CS6X-345P-FG_MIX_CSIHE_EXT_V6_70_2018Q2.PAN</t>
  </si>
  <si>
    <t>CS6X - 350P-FG HE</t>
  </si>
  <si>
    <t>CS6X-350P-FG_MIX_CSIHE_EXT_V6_70_2018Q2.PAN</t>
  </si>
  <si>
    <t>From Climate File</t>
  </si>
  <si>
    <t xml:space="preserve">   Reflectivity of  ground between rows (Yearly or Monthly definitions, or use Site values, or read from climate file)</t>
  </si>
  <si>
    <t>1.5.3</t>
  </si>
  <si>
    <t>AlbedoFreq</t>
  </si>
  <si>
    <t>CLIMATE FILE DEFINITION</t>
  </si>
  <si>
    <t>Bifacial</t>
  </si>
  <si>
    <t>C:\CASSYS\version 1.5.3\Chintamani Monofacial Result.csv</t>
  </si>
  <si>
    <r>
      <t>INPUT FILE LOCATION</t>
    </r>
    <r>
      <rPr>
        <sz val="11"/>
        <color theme="1"/>
        <rFont val="Calibri"/>
        <family val="2"/>
        <scheme val="minor"/>
      </rPr>
      <t/>
    </r>
  </si>
  <si>
    <t>Path is relative to CASSYS workbook</t>
  </si>
  <si>
    <t>test/Input_Chintamani hourly_29th October 2018.csv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</si>
</sst>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* #,##0.00_);_(* \(#,##0.00\);_(* &quot;-&quot;??_);_(@_)"/>
    <numFmt numFmtId="165" formatCode=";;;"/>
    <numFmt numFmtId="166" formatCode="0.0"/>
    <numFmt numFmtId="167" formatCode="yyyy\-mm\-dd\ hh:mm:ss"/>
    <numFmt numFmtId="168" formatCode="###.##%"/>
    <numFmt numFmtId="169" formatCode="0.000"/>
    <numFmt numFmtId="170" formatCode="mmm"/>
    <numFmt numFmtId="171" formatCode=";;;\R\e\q\u\i\r\e\d\ \F\i\e\l\d"/>
    <numFmt numFmtId="172" formatCode="\C\omm\a"/>
    <numFmt numFmtId="173" formatCode="0.0%"/>
    <numFmt numFmtId="174" formatCode="#0.00&quot;°&quot;"/>
    <numFmt numFmtId="175" formatCode="General&quot;°&quot;"/>
    <numFmt numFmtId="176" formatCode="General&quot;'&quot;"/>
    <numFmt numFmtId="177" formatCode="General&quot;&quot;\&quot;"/>
    <numFmt numFmtId="178" formatCode="0&quot; MWh&quot;"/>
    <numFmt numFmtId="179" formatCode="&quot;  x    &quot;General&quot;  m²&quot;"/>
    <numFmt numFmtId="180" formatCode="0.0&quot;  kWh/m²&quot;"/>
    <numFmt numFmtId="181" formatCode="0.0000"/>
    <numFmt numFmtId="182" formatCode="0.000%"/>
    <numFmt numFmtId="183" formatCode="0.0000%"/>
  </numFmts>
  <fonts count="5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lbertus Medium"/>
      <family val="2"/>
    </font>
    <font>
      <b/>
      <sz val="16"/>
      <color theme="1"/>
      <name val="Albertus Medium"/>
      <family val="2"/>
    </font>
    <font>
      <i/>
      <sz val="11"/>
      <color theme="1"/>
      <name val="Albertus Medium"/>
      <family val="2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777777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000000"/>
      <name val="Albertus Medium"/>
      <family val="2"/>
    </font>
    <font>
      <b/>
      <sz val="16"/>
      <color rgb="FF000000"/>
      <name val="Calibri"/>
      <family val="2"/>
      <scheme val="minor"/>
    </font>
    <font>
      <i/>
      <sz val="11"/>
      <color rgb="FF000000"/>
      <name val="Albertus Medium"/>
      <family val="2"/>
    </font>
    <font>
      <sz val="11"/>
      <color rgb="FF000000"/>
      <name val="Albertus Medium"/>
      <family val="2"/>
    </font>
    <font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vertAlign val="superscript"/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6"/>
      <color theme="1"/>
      <name val="Albertus medium"/>
    </font>
    <font>
      <i/>
      <sz val="11"/>
      <color theme="1"/>
      <name val="Albertus Medium"/>
    </font>
    <font>
      <b/>
      <i/>
      <sz val="16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vertAlign val="subscript"/>
      <sz val="11"/>
      <color rgb="FF7F7F7F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333333"/>
      <name val="Verdana"/>
      <family val="2"/>
    </font>
    <font>
      <sz val="9"/>
      <color rgb="FF333333"/>
      <name val="Courier New"/>
      <family val="3"/>
    </font>
    <font>
      <i/>
      <sz val="9.9"/>
      <color rgb="FF333333"/>
      <name val="Verdana"/>
      <family val="2"/>
    </font>
    <font>
      <i/>
      <sz val="8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EF0C2"/>
        <bgColor indexed="64"/>
      </patternFill>
    </fill>
    <fill>
      <patternFill patternType="solid">
        <fgColor rgb="FFFFFFFF"/>
        <bgColor indexed="64"/>
      </patternFill>
    </fill>
    <fill>
      <gradientFill>
        <stop position="0">
          <color rgb="FF92D050"/>
        </stop>
        <stop position="0.5">
          <color theme="6" tint="0.40000610370189521"/>
        </stop>
        <stop position="1">
          <color rgb="FF92D050"/>
        </stop>
      </gradientFill>
    </fill>
    <fill>
      <gradientFill degree="90">
        <stop position="0">
          <color theme="0"/>
        </stop>
        <stop position="1">
          <color theme="2" tint="-9.8025452436902985E-2"/>
        </stop>
      </gradientFill>
    </fill>
    <fill>
      <gradientFill degree="90">
        <stop position="0">
          <color theme="7" tint="0.59999389629810485"/>
        </stop>
        <stop position="1">
          <color theme="7" tint="0.40000610370189521"/>
        </stop>
      </gradientFill>
    </fill>
    <fill>
      <gradientFill degree="270">
        <stop position="0">
          <color theme="8" tint="0.80001220740379042"/>
        </stop>
        <stop position="1">
          <color theme="8" tint="0.59999389629810485"/>
        </stop>
      </gradientFill>
    </fill>
    <fill>
      <gradientFill degree="270">
        <stop position="0">
          <color theme="2" tint="-9.8025452436902985E-2"/>
        </stop>
        <stop position="1">
          <color theme="2"/>
        </stop>
      </gradientFill>
    </fill>
    <fill>
      <gradientFill degree="90">
        <stop position="0">
          <color theme="2"/>
        </stop>
        <stop position="1">
          <color theme="2" tint="-9.8025452436902985E-2"/>
        </stop>
      </gradient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85DA4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0"/>
        </stop>
        <stop position="0.01">
          <color rgb="FFCCC0DA" tint="9.9978637043366805E-2"/>
        </stop>
        <stop position="0.99">
          <color rgb="FFCCC0DA" tint="-0.14999847407452621"/>
        </stop>
        <stop position="1">
          <color theme="4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0DCE7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9" fontId="1" fillId="0" borderId="0" applyFont="0" applyFill="0" applyBorder="0" applyAlignment="0" applyProtection="0"/>
    <xf numFmtId="0" fontId="44" fillId="0" borderId="0" applyNumberFormat="0" applyFill="0" applyBorder="0" applyAlignment="0" applyProtection="0"/>
  </cellStyleXfs>
  <cellXfs count="676">
    <xf numFmtId="0" fontId="0" fillId="0" borderId="0" xfId="0"/>
    <xf numFmtId="0" fontId="0" fillId="2" borderId="0" xfId="0" applyFill="1"/>
    <xf numFmtId="0" fontId="0" fillId="3" borderId="0" xfId="0" applyFill="1"/>
    <xf numFmtId="0" fontId="3" fillId="4" borderId="0" xfId="0" applyFont="1" applyFill="1"/>
    <xf numFmtId="0" fontId="3" fillId="5" borderId="0" xfId="0" applyFont="1" applyFill="1"/>
    <xf numFmtId="0" fontId="0" fillId="5" borderId="0" xfId="0" applyFill="1"/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Alignment="1">
      <alignment horizontal="center"/>
    </xf>
    <xf numFmtId="0" fontId="9" fillId="2" borderId="0" xfId="0" applyFont="1" applyFill="1"/>
    <xf numFmtId="0" fontId="11" fillId="2" borderId="0" xfId="0" applyFont="1" applyFill="1"/>
    <xf numFmtId="0" fontId="5" fillId="4" borderId="0" xfId="0" applyFont="1" applyFill="1"/>
    <xf numFmtId="0" fontId="0" fillId="4" borderId="0" xfId="0" applyFill="1"/>
    <xf numFmtId="0" fontId="12" fillId="4" borderId="0" xfId="0" applyFont="1" applyFill="1"/>
    <xf numFmtId="0" fontId="3" fillId="4" borderId="0" xfId="0" applyFont="1" applyFill="1" applyAlignment="1" applyProtection="1"/>
    <xf numFmtId="0" fontId="0" fillId="3" borderId="0" xfId="0" applyFont="1" applyFill="1"/>
    <xf numFmtId="0" fontId="0" fillId="2" borderId="0" xfId="0" applyFont="1" applyFill="1"/>
    <xf numFmtId="0" fontId="0" fillId="0" borderId="0" xfId="0" applyFont="1"/>
    <xf numFmtId="0" fontId="7" fillId="5" borderId="0" xfId="0" applyFont="1" applyFill="1"/>
    <xf numFmtId="0" fontId="0" fillId="5" borderId="0" xfId="0" applyFont="1" applyFill="1"/>
    <xf numFmtId="0" fontId="0" fillId="0" borderId="0" xfId="0" applyAlignment="1"/>
    <xf numFmtId="0" fontId="13" fillId="3" borderId="0" xfId="0" applyFont="1" applyFill="1"/>
    <xf numFmtId="170" fontId="0" fillId="2" borderId="0" xfId="0" applyNumberFormat="1" applyFill="1"/>
    <xf numFmtId="0" fontId="0" fillId="0" borderId="0" xfId="0" applyFill="1" applyProtection="1"/>
    <xf numFmtId="0" fontId="0" fillId="0" borderId="0" xfId="0" applyFill="1" applyBorder="1" applyProtection="1"/>
    <xf numFmtId="0" fontId="3" fillId="4" borderId="0" xfId="0" applyFont="1" applyFill="1" applyAlignment="1" applyProtection="1">
      <alignment horizontal="center"/>
    </xf>
    <xf numFmtId="0" fontId="3" fillId="2" borderId="0" xfId="0" applyFont="1" applyFill="1"/>
    <xf numFmtId="0" fontId="0" fillId="0" borderId="0" xfId="0" applyFill="1"/>
    <xf numFmtId="0" fontId="0" fillId="0" borderId="0" xfId="0"/>
    <xf numFmtId="0" fontId="0" fillId="0" borderId="0" xfId="0" applyAlignment="1">
      <alignment horizontal="left"/>
    </xf>
    <xf numFmtId="0" fontId="0" fillId="13" borderId="0" xfId="0" applyFill="1"/>
    <xf numFmtId="0" fontId="6" fillId="0" borderId="0" xfId="0" applyFont="1"/>
    <xf numFmtId="0" fontId="0" fillId="2" borderId="0" xfId="0" applyFill="1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13" borderId="0" xfId="0" applyFill="1" applyAlignment="1" applyProtection="1">
      <alignment horizontal="left"/>
      <protection hidden="1"/>
    </xf>
    <xf numFmtId="0" fontId="0" fillId="13" borderId="0" xfId="0" applyFill="1" applyProtection="1">
      <protection hidden="1"/>
    </xf>
    <xf numFmtId="0" fontId="0" fillId="12" borderId="0" xfId="0" applyFill="1" applyProtection="1">
      <protection hidden="1"/>
    </xf>
    <xf numFmtId="0" fontId="0" fillId="12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20" borderId="0" xfId="0" applyFill="1"/>
    <xf numFmtId="0" fontId="0" fillId="3" borderId="0" xfId="0" applyFill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11" fillId="2" borderId="0" xfId="0" applyFont="1" applyFill="1" applyProtection="1">
      <protection hidden="1"/>
    </xf>
    <xf numFmtId="0" fontId="9" fillId="2" borderId="0" xfId="0" applyFont="1" applyFill="1" applyProtection="1">
      <protection hidden="1"/>
    </xf>
    <xf numFmtId="0" fontId="0" fillId="2" borderId="0" xfId="0" applyFill="1" applyBorder="1" applyAlignment="1" applyProtection="1">
      <alignment horizontal="left"/>
      <protection hidden="1"/>
    </xf>
    <xf numFmtId="0" fontId="0" fillId="2" borderId="0" xfId="0" applyFill="1" applyBorder="1" applyProtection="1">
      <protection hidden="1"/>
    </xf>
    <xf numFmtId="0" fontId="0" fillId="2" borderId="12" xfId="0" applyFill="1" applyBorder="1" applyProtection="1">
      <protection hidden="1"/>
    </xf>
    <xf numFmtId="0" fontId="3" fillId="2" borderId="0" xfId="0" applyFont="1" applyFill="1" applyBorder="1" applyAlignment="1" applyProtection="1">
      <protection hidden="1"/>
    </xf>
    <xf numFmtId="0" fontId="6" fillId="4" borderId="0" xfId="0" applyFont="1" applyFill="1" applyProtection="1">
      <protection hidden="1"/>
    </xf>
    <xf numFmtId="0" fontId="0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7" fillId="5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0" fontId="6" fillId="14" borderId="14" xfId="1" applyFont="1" applyFill="1" applyBorder="1" applyAlignment="1" applyProtection="1">
      <alignment horizontal="center" vertical="center"/>
      <protection hidden="1"/>
    </xf>
    <xf numFmtId="0" fontId="17" fillId="2" borderId="0" xfId="0" applyFont="1" applyFill="1" applyProtection="1">
      <protection hidden="1"/>
    </xf>
    <xf numFmtId="0" fontId="0" fillId="2" borderId="0" xfId="0" applyFont="1" applyFill="1" applyBorder="1" applyProtection="1">
      <protection hidden="1"/>
    </xf>
    <xf numFmtId="0" fontId="3" fillId="4" borderId="0" xfId="0" applyFont="1" applyFill="1" applyProtection="1">
      <protection hidden="1"/>
    </xf>
    <xf numFmtId="0" fontId="3" fillId="4" borderId="0" xfId="0" applyFont="1" applyFill="1" applyAlignment="1" applyProtection="1"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7" fillId="5" borderId="0" xfId="0" applyFont="1" applyFill="1" applyAlignment="1" applyProtection="1">
      <protection hidden="1"/>
    </xf>
    <xf numFmtId="0" fontId="0" fillId="5" borderId="0" xfId="0" applyFill="1" applyProtection="1">
      <protection hidden="1"/>
    </xf>
    <xf numFmtId="0" fontId="6" fillId="14" borderId="15" xfId="1" applyFont="1" applyFill="1" applyBorder="1" applyAlignment="1" applyProtection="1">
      <alignment horizontal="center"/>
      <protection hidden="1"/>
    </xf>
    <xf numFmtId="0" fontId="3" fillId="2" borderId="0" xfId="0" applyFont="1" applyFill="1" applyProtection="1"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16" borderId="1" xfId="0" applyFill="1" applyBorder="1" applyAlignment="1" applyProtection="1">
      <alignment horizontal="center"/>
      <protection hidden="1"/>
    </xf>
    <xf numFmtId="0" fontId="8" fillId="5" borderId="0" xfId="0" applyFont="1" applyFill="1" applyProtection="1">
      <protection hidden="1"/>
    </xf>
    <xf numFmtId="0" fontId="6" fillId="19" borderId="1" xfId="1" applyFont="1" applyFill="1" applyBorder="1" applyAlignment="1" applyProtection="1">
      <alignment horizontal="center"/>
      <protection hidden="1"/>
    </xf>
    <xf numFmtId="0" fontId="6" fillId="18" borderId="1" xfId="1" applyFont="1" applyFill="1" applyBorder="1" applyAlignment="1" applyProtection="1">
      <alignment horizontal="center"/>
      <protection hidden="1"/>
    </xf>
    <xf numFmtId="0" fontId="0" fillId="17" borderId="1" xfId="0" applyFill="1" applyBorder="1" applyAlignment="1" applyProtection="1">
      <alignment horizontal="center"/>
      <protection hidden="1"/>
    </xf>
    <xf numFmtId="0" fontId="0" fillId="16" borderId="1" xfId="0" applyNumberFormat="1" applyFill="1" applyBorder="1" applyAlignment="1" applyProtection="1">
      <alignment horizontal="center"/>
      <protection hidden="1"/>
    </xf>
    <xf numFmtId="166" fontId="0" fillId="16" borderId="1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protection hidden="1"/>
    </xf>
    <xf numFmtId="0" fontId="0" fillId="0" borderId="0" xfId="0" applyAlignment="1" applyProtection="1">
      <protection hidden="1"/>
    </xf>
    <xf numFmtId="0" fontId="0" fillId="5" borderId="0" xfId="0" applyFill="1" applyAlignment="1" applyProtection="1">
      <protection hidden="1"/>
    </xf>
    <xf numFmtId="0" fontId="0" fillId="2" borderId="0" xfId="0" applyFill="1" applyBorder="1" applyAlignment="1" applyProtection="1">
      <protection hidden="1"/>
    </xf>
    <xf numFmtId="0" fontId="13" fillId="3" borderId="0" xfId="0" applyFont="1" applyFill="1" applyProtection="1">
      <protection hidden="1"/>
    </xf>
    <xf numFmtId="0" fontId="20" fillId="10" borderId="0" xfId="0" applyFont="1" applyFill="1" applyProtection="1">
      <protection hidden="1"/>
    </xf>
    <xf numFmtId="0" fontId="22" fillId="10" borderId="0" xfId="0" applyFont="1" applyFill="1" applyAlignment="1" applyProtection="1">
      <alignment horizontal="left" vertical="center"/>
      <protection hidden="1"/>
    </xf>
    <xf numFmtId="0" fontId="23" fillId="10" borderId="0" xfId="0" applyFont="1" applyFill="1" applyProtection="1">
      <protection hidden="1"/>
    </xf>
    <xf numFmtId="0" fontId="24" fillId="10" borderId="0" xfId="0" applyFont="1" applyFill="1" applyProtection="1">
      <protection hidden="1"/>
    </xf>
    <xf numFmtId="0" fontId="6" fillId="14" borderId="15" xfId="1" applyFont="1" applyFill="1" applyBorder="1" applyAlignment="1" applyProtection="1">
      <alignment horizontal="center" vertical="center"/>
      <protection hidden="1"/>
    </xf>
    <xf numFmtId="0" fontId="0" fillId="2" borderId="0" xfId="0" applyNumberFormat="1" applyFill="1" applyBorder="1" applyAlignment="1" applyProtection="1">
      <alignment horizontal="center"/>
      <protection hidden="1"/>
    </xf>
    <xf numFmtId="0" fontId="19" fillId="9" borderId="0" xfId="0" applyFont="1" applyFill="1" applyProtection="1">
      <protection hidden="1"/>
    </xf>
    <xf numFmtId="0" fontId="19" fillId="9" borderId="0" xfId="0" applyFont="1" applyFill="1" applyAlignment="1" applyProtection="1">
      <alignment horizontal="center"/>
      <protection hidden="1"/>
    </xf>
    <xf numFmtId="0" fontId="0" fillId="2" borderId="0" xfId="0" applyNumberFormat="1" applyFill="1" applyProtection="1">
      <protection hidden="1"/>
    </xf>
    <xf numFmtId="0" fontId="7" fillId="5" borderId="0" xfId="0" applyFont="1" applyFill="1" applyBorder="1" applyAlignment="1" applyProtection="1">
      <alignment horizontal="left"/>
      <protection hidden="1"/>
    </xf>
    <xf numFmtId="0" fontId="0" fillId="5" borderId="0" xfId="0" applyFill="1" applyBorder="1" applyProtection="1">
      <protection hidden="1"/>
    </xf>
    <xf numFmtId="0" fontId="6" fillId="14" borderId="1" xfId="1" applyFont="1" applyFill="1" applyBorder="1" applyAlignment="1" applyProtection="1">
      <alignment horizontal="center"/>
      <protection hidden="1"/>
    </xf>
    <xf numFmtId="0" fontId="4" fillId="2" borderId="0" xfId="0" applyFont="1" applyFill="1" applyBorder="1" applyProtection="1">
      <protection hidden="1"/>
    </xf>
    <xf numFmtId="0" fontId="16" fillId="5" borderId="0" xfId="0" applyFont="1" applyFill="1" applyBorder="1" applyProtection="1">
      <protection hidden="1"/>
    </xf>
    <xf numFmtId="0" fontId="7" fillId="2" borderId="0" xfId="0" applyFont="1" applyFill="1" applyBorder="1" applyAlignment="1" applyProtection="1">
      <alignment horizontal="left"/>
      <protection hidden="1"/>
    </xf>
    <xf numFmtId="0" fontId="16" fillId="2" borderId="0" xfId="0" applyFont="1" applyFill="1" applyBorder="1" applyProtection="1">
      <protection hidden="1"/>
    </xf>
    <xf numFmtId="0" fontId="3" fillId="5" borderId="1" xfId="0" applyFont="1" applyFill="1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3" fillId="2" borderId="12" xfId="0" applyFont="1" applyFill="1" applyBorder="1" applyProtection="1">
      <protection hidden="1"/>
    </xf>
    <xf numFmtId="0" fontId="0" fillId="2" borderId="11" xfId="0" applyFill="1" applyBorder="1" applyAlignment="1" applyProtection="1">
      <protection hidden="1"/>
    </xf>
    <xf numFmtId="0" fontId="0" fillId="22" borderId="0" xfId="0" applyFill="1" applyBorder="1" applyAlignment="1" applyProtection="1">
      <alignment horizontal="center"/>
      <protection hidden="1"/>
    </xf>
    <xf numFmtId="0" fontId="7" fillId="0" borderId="0" xfId="0" applyFont="1" applyFill="1" applyBorder="1" applyProtection="1">
      <protection hidden="1"/>
    </xf>
    <xf numFmtId="0" fontId="26" fillId="5" borderId="0" xfId="0" applyFon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7" fillId="5" borderId="0" xfId="0" applyFont="1" applyFill="1" applyBorder="1" applyProtection="1">
      <protection hidden="1"/>
    </xf>
    <xf numFmtId="0" fontId="0" fillId="0" borderId="5" xfId="0" applyBorder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left"/>
      <protection hidden="1"/>
    </xf>
    <xf numFmtId="0" fontId="0" fillId="5" borderId="0" xfId="0" applyFill="1" applyAlignment="1" applyProtection="1">
      <alignment horizontal="left"/>
      <protection hidden="1"/>
    </xf>
    <xf numFmtId="0" fontId="6" fillId="15" borderId="1" xfId="1" applyFont="1" applyFill="1" applyBorder="1" applyAlignment="1" applyProtection="1">
      <alignment horizontal="center"/>
      <protection hidden="1"/>
    </xf>
    <xf numFmtId="0" fontId="6" fillId="2" borderId="0" xfId="1" applyFont="1" applyFill="1" applyBorder="1" applyAlignment="1" applyProtection="1">
      <alignment horizontal="center"/>
      <protection hidden="1"/>
    </xf>
    <xf numFmtId="0" fontId="4" fillId="2" borderId="0" xfId="0" applyFont="1" applyFill="1" applyProtection="1">
      <protection hidden="1"/>
    </xf>
    <xf numFmtId="0" fontId="4" fillId="13" borderId="0" xfId="0" applyFont="1" applyFill="1" applyProtection="1">
      <protection hidden="1"/>
    </xf>
    <xf numFmtId="0" fontId="6" fillId="4" borderId="0" xfId="0" applyFont="1" applyFill="1" applyAlignment="1" applyProtection="1">
      <alignment horizontal="left"/>
      <protection hidden="1"/>
    </xf>
    <xf numFmtId="0" fontId="6" fillId="4" borderId="0" xfId="0" applyFont="1" applyFill="1" applyAlignment="1" applyProtection="1">
      <protection hidden="1"/>
    </xf>
    <xf numFmtId="0" fontId="6" fillId="4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0" fontId="27" fillId="13" borderId="0" xfId="0" applyNumberFormat="1" applyFont="1" applyFill="1" applyAlignment="1" applyProtection="1">
      <alignment vertical="center"/>
      <protection hidden="1"/>
    </xf>
    <xf numFmtId="0" fontId="3" fillId="2" borderId="0" xfId="0" applyNumberFormat="1" applyFont="1" applyFill="1" applyProtection="1">
      <protection hidden="1"/>
    </xf>
    <xf numFmtId="0" fontId="3" fillId="13" borderId="0" xfId="0" applyNumberFormat="1" applyFont="1" applyFill="1" applyProtection="1">
      <protection hidden="1"/>
    </xf>
    <xf numFmtId="0" fontId="0" fillId="13" borderId="0" xfId="0" applyNumberFormat="1" applyFill="1" applyProtection="1">
      <protection hidden="1"/>
    </xf>
    <xf numFmtId="0" fontId="0" fillId="13" borderId="0" xfId="0" applyNumberFormat="1" applyFont="1" applyFill="1" applyProtection="1">
      <protection hidden="1"/>
    </xf>
    <xf numFmtId="0" fontId="27" fillId="2" borderId="0" xfId="0" applyNumberFormat="1" applyFont="1" applyFill="1" applyAlignment="1" applyProtection="1">
      <alignment vertical="center"/>
      <protection hidden="1"/>
    </xf>
    <xf numFmtId="0" fontId="6" fillId="22" borderId="7" xfId="1" applyFont="1" applyFill="1" applyBorder="1" applyAlignment="1" applyProtection="1">
      <alignment horizontal="center"/>
      <protection hidden="1"/>
    </xf>
    <xf numFmtId="0" fontId="30" fillId="2" borderId="0" xfId="0" applyFont="1" applyFill="1" applyBorder="1" applyAlignment="1" applyProtection="1">
      <alignment vertical="center"/>
      <protection hidden="1"/>
    </xf>
    <xf numFmtId="0" fontId="0" fillId="2" borderId="12" xfId="0" applyFill="1" applyBorder="1" applyAlignment="1" applyProtection="1">
      <protection hidden="1"/>
    </xf>
    <xf numFmtId="0" fontId="0" fillId="2" borderId="10" xfId="0" applyFill="1" applyBorder="1" applyAlignment="1" applyProtection="1">
      <protection hidden="1"/>
    </xf>
    <xf numFmtId="0" fontId="0" fillId="2" borderId="5" xfId="0" applyFill="1" applyBorder="1" applyAlignment="1" applyProtection="1">
      <protection hidden="1"/>
    </xf>
    <xf numFmtId="0" fontId="3" fillId="2" borderId="12" xfId="0" applyFont="1" applyFill="1" applyBorder="1" applyAlignment="1" applyProtection="1">
      <protection hidden="1"/>
    </xf>
    <xf numFmtId="0" fontId="3" fillId="2" borderId="8" xfId="0" applyFont="1" applyFill="1" applyBorder="1" applyAlignment="1" applyProtection="1">
      <protection hidden="1"/>
    </xf>
    <xf numFmtId="0" fontId="3" fillId="2" borderId="9" xfId="0" applyFont="1" applyFill="1" applyBorder="1" applyAlignment="1" applyProtection="1">
      <protection hidden="1"/>
    </xf>
    <xf numFmtId="0" fontId="0" fillId="2" borderId="7" xfId="0" applyFill="1" applyBorder="1" applyAlignment="1" applyProtection="1">
      <protection hidden="1"/>
    </xf>
    <xf numFmtId="0" fontId="0" fillId="2" borderId="6" xfId="0" applyFill="1" applyBorder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0" fillId="17" borderId="1" xfId="0" applyFill="1" applyBorder="1" applyAlignment="1" applyProtection="1">
      <alignment horizontal="center" wrapText="1"/>
      <protection hidden="1"/>
    </xf>
    <xf numFmtId="167" fontId="0" fillId="0" borderId="0" xfId="0" applyNumberFormat="1" applyAlignment="1">
      <alignment horizontal="center" vertical="center" wrapText="1"/>
    </xf>
    <xf numFmtId="14" fontId="0" fillId="2" borderId="0" xfId="0" applyNumberFormat="1" applyFill="1"/>
    <xf numFmtId="0" fontId="3" fillId="13" borderId="0" xfId="0" applyFont="1" applyFill="1" applyProtection="1">
      <protection hidden="1"/>
    </xf>
    <xf numFmtId="0" fontId="3" fillId="13" borderId="0" xfId="0" applyFont="1" applyFill="1" applyBorder="1" applyProtection="1">
      <protection hidden="1"/>
    </xf>
    <xf numFmtId="0" fontId="34" fillId="2" borderId="0" xfId="0" applyFont="1" applyFill="1"/>
    <xf numFmtId="0" fontId="0" fillId="2" borderId="0" xfId="0" applyNumberFormat="1" applyFill="1"/>
    <xf numFmtId="0" fontId="35" fillId="2" borderId="0" xfId="0" applyNumberFormat="1" applyFont="1" applyFill="1"/>
    <xf numFmtId="0" fontId="30" fillId="25" borderId="2" xfId="0" applyFont="1" applyFill="1" applyBorder="1" applyAlignment="1" applyProtection="1">
      <alignment vertical="center"/>
      <protection hidden="1"/>
    </xf>
    <xf numFmtId="0" fontId="30" fillId="25" borderId="3" xfId="0" applyFont="1" applyFill="1" applyBorder="1" applyAlignment="1" applyProtection="1">
      <alignment vertical="center"/>
      <protection hidden="1"/>
    </xf>
    <xf numFmtId="0" fontId="30" fillId="25" borderId="3" xfId="0" applyFont="1" applyFill="1" applyBorder="1" applyAlignment="1" applyProtection="1">
      <alignment horizontal="center" vertical="center"/>
      <protection hidden="1"/>
    </xf>
    <xf numFmtId="0" fontId="29" fillId="25" borderId="3" xfId="0" applyFont="1" applyFill="1" applyBorder="1" applyAlignment="1" applyProtection="1">
      <alignment horizontal="left" vertical="center"/>
      <protection hidden="1"/>
    </xf>
    <xf numFmtId="0" fontId="29" fillId="25" borderId="3" xfId="0" applyFont="1" applyFill="1" applyBorder="1" applyAlignment="1" applyProtection="1">
      <alignment vertical="center"/>
      <protection hidden="1"/>
    </xf>
    <xf numFmtId="0" fontId="30" fillId="25" borderId="4" xfId="0" applyFont="1" applyFill="1" applyBorder="1" applyAlignment="1" applyProtection="1">
      <alignment vertical="center"/>
      <protection hidden="1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 applyProtection="1">
      <alignment horizontal="center"/>
      <protection hidden="1"/>
    </xf>
    <xf numFmtId="0" fontId="30" fillId="5" borderId="2" xfId="0" applyFont="1" applyFill="1" applyBorder="1" applyProtection="1">
      <protection hidden="1"/>
    </xf>
    <xf numFmtId="0" fontId="0" fillId="5" borderId="3" xfId="0" applyFill="1" applyBorder="1" applyProtection="1">
      <protection hidden="1"/>
    </xf>
    <xf numFmtId="0" fontId="0" fillId="2" borderId="1" xfId="4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2" borderId="1" xfId="4" applyFill="1" applyBorder="1" applyAlignment="1" applyProtection="1">
      <alignment horizontal="center"/>
      <protection locked="0"/>
    </xf>
    <xf numFmtId="10" fontId="0" fillId="2" borderId="1" xfId="0" applyNumberFormat="1" applyFill="1" applyBorder="1" applyAlignment="1" applyProtection="1">
      <alignment horizontal="center"/>
      <protection locked="0"/>
    </xf>
    <xf numFmtId="0" fontId="13" fillId="2" borderId="1" xfId="0" applyFont="1" applyFill="1" applyBorder="1" applyAlignment="1" applyProtection="1">
      <alignment horizontal="center"/>
      <protection locked="0"/>
    </xf>
    <xf numFmtId="0" fontId="3" fillId="14" borderId="15" xfId="1" applyFont="1" applyFill="1" applyBorder="1" applyAlignment="1" applyProtection="1">
      <alignment horizontal="center"/>
      <protection hidden="1"/>
    </xf>
    <xf numFmtId="0" fontId="0" fillId="0" borderId="0" xfId="0" applyAlignment="1">
      <alignment vertical="center"/>
    </xf>
    <xf numFmtId="172" fontId="0" fillId="0" borderId="0" xfId="2" applyNumberFormat="1" applyFont="1" applyAlignment="1">
      <alignment horizontal="center" vertical="center" wrapText="1"/>
    </xf>
    <xf numFmtId="21" fontId="0" fillId="2" borderId="18" xfId="0" applyNumberFormat="1" applyFill="1" applyBorder="1" applyAlignment="1" applyProtection="1">
      <alignment horizontal="center"/>
      <protection locked="0"/>
    </xf>
    <xf numFmtId="0" fontId="0" fillId="0" borderId="0" xfId="0" applyNumberFormat="1"/>
    <xf numFmtId="0" fontId="6" fillId="4" borderId="0" xfId="0" applyFont="1" applyFill="1" applyAlignment="1" applyProtection="1">
      <alignment horizontal="center"/>
      <protection hidden="1"/>
    </xf>
    <xf numFmtId="0" fontId="0" fillId="13" borderId="0" xfId="0" applyNumberFormat="1" applyFill="1" applyBorder="1" applyAlignment="1" applyProtection="1">
      <alignment horizontal="center"/>
      <protection hidden="1"/>
    </xf>
    <xf numFmtId="0" fontId="0" fillId="13" borderId="0" xfId="0" applyFill="1" applyBorder="1" applyAlignment="1" applyProtection="1">
      <alignment horizontal="center"/>
      <protection hidden="1"/>
    </xf>
    <xf numFmtId="0" fontId="37" fillId="2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Protection="1">
      <protection hidden="1"/>
    </xf>
    <xf numFmtId="0" fontId="0" fillId="2" borderId="0" xfId="0" applyFill="1" applyBorder="1"/>
    <xf numFmtId="0" fontId="0" fillId="2" borderId="11" xfId="0" applyFill="1" applyBorder="1" applyProtection="1">
      <protection hidden="1"/>
    </xf>
    <xf numFmtId="0" fontId="0" fillId="2" borderId="10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2" borderId="0" xfId="0" applyFill="1" applyBorder="1" applyAlignment="1">
      <alignment horizontal="left"/>
    </xf>
    <xf numFmtId="0" fontId="0" fillId="0" borderId="0" xfId="0" applyNumberFormat="1" applyAlignment="1">
      <alignment wrapText="1"/>
    </xf>
    <xf numFmtId="0" fontId="17" fillId="2" borderId="0" xfId="0" applyFont="1" applyFill="1" applyBorder="1" applyAlignment="1" applyProtection="1">
      <alignment horizontal="left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0" fontId="0" fillId="26" borderId="0" xfId="0" applyFill="1"/>
    <xf numFmtId="3" fontId="0" fillId="16" borderId="18" xfId="2" applyNumberFormat="1" applyFont="1" applyFill="1" applyBorder="1" applyAlignment="1" applyProtection="1">
      <alignment horizontal="center" vertical="center"/>
      <protection hidden="1"/>
    </xf>
    <xf numFmtId="0" fontId="3" fillId="2" borderId="19" xfId="0" applyFont="1" applyFill="1" applyBorder="1"/>
    <xf numFmtId="169" fontId="0" fillId="0" borderId="0" xfId="0" applyNumberFormat="1" applyProtection="1">
      <protection hidden="1"/>
    </xf>
    <xf numFmtId="0" fontId="6" fillId="2" borderId="0" xfId="1" applyFont="1" applyFill="1" applyBorder="1" applyAlignment="1" applyProtection="1">
      <alignment horizontal="left"/>
      <protection hidden="1"/>
    </xf>
    <xf numFmtId="0" fontId="0" fillId="17" borderId="17" xfId="0" applyFill="1" applyBorder="1" applyAlignment="1" applyProtection="1">
      <alignment horizontal="center" wrapText="1"/>
      <protection hidden="1"/>
    </xf>
    <xf numFmtId="0" fontId="0" fillId="17" borderId="17" xfId="0" applyFill="1" applyBorder="1" applyAlignment="1" applyProtection="1">
      <alignment horizontal="center"/>
      <protection hidden="1"/>
    </xf>
    <xf numFmtId="14" fontId="0" fillId="13" borderId="0" xfId="0" applyNumberFormat="1" applyFill="1"/>
    <xf numFmtId="0" fontId="0" fillId="0" borderId="0" xfId="2" applyNumberFormat="1" applyFont="1" applyFill="1" applyBorder="1" applyAlignment="1" applyProtection="1">
      <alignment horizontal="center"/>
      <protection hidden="1"/>
    </xf>
    <xf numFmtId="0" fontId="0" fillId="0" borderId="18" xfId="2" applyNumberFormat="1" applyFont="1" applyFill="1" applyBorder="1" applyAlignment="1" applyProtection="1">
      <alignment horizontal="center"/>
      <protection hidden="1"/>
    </xf>
    <xf numFmtId="0" fontId="0" fillId="13" borderId="1" xfId="0" applyFill="1" applyBorder="1" applyAlignment="1" applyProtection="1">
      <alignment horizontal="center"/>
      <protection locked="0" hidden="1"/>
    </xf>
    <xf numFmtId="2" fontId="0" fillId="2" borderId="0" xfId="0" applyNumberFormat="1" applyFill="1" applyProtection="1"/>
    <xf numFmtId="2" fontId="0" fillId="0" borderId="0" xfId="0" applyNumberFormat="1" applyProtection="1"/>
    <xf numFmtId="0" fontId="0" fillId="0" borderId="0" xfId="2" applyNumberFormat="1" applyFont="1" applyFill="1" applyBorder="1" applyAlignment="1" applyProtection="1">
      <alignment horizontal="center"/>
    </xf>
    <xf numFmtId="2" fontId="13" fillId="2" borderId="0" xfId="0" applyNumberFormat="1" applyFont="1" applyFill="1" applyProtection="1"/>
    <xf numFmtId="2" fontId="13" fillId="0" borderId="0" xfId="0" applyNumberFormat="1" applyFont="1" applyProtection="1"/>
    <xf numFmtId="2" fontId="0" fillId="0" borderId="18" xfId="2" applyNumberFormat="1" applyFont="1" applyFill="1" applyBorder="1" applyAlignment="1" applyProtection="1">
      <alignment horizontal="center"/>
      <protection locked="0"/>
    </xf>
    <xf numFmtId="2" fontId="0" fillId="0" borderId="0" xfId="2" applyNumberFormat="1" applyFont="1" applyFill="1" applyBorder="1" applyAlignment="1" applyProtection="1">
      <alignment horizontal="center"/>
      <protection hidden="1"/>
    </xf>
    <xf numFmtId="167" fontId="0" fillId="23" borderId="18" xfId="0" applyNumberFormat="1" applyFill="1" applyBorder="1" applyAlignment="1" applyProtection="1">
      <alignment horizontal="center"/>
      <protection hidden="1"/>
    </xf>
    <xf numFmtId="167" fontId="0" fillId="0" borderId="0" xfId="0" applyNumberFormat="1" applyProtection="1">
      <protection hidden="1"/>
    </xf>
    <xf numFmtId="2" fontId="0" fillId="0" borderId="18" xfId="2" applyNumberFormat="1" applyFont="1" applyFill="1" applyBorder="1" applyAlignment="1" applyProtection="1">
      <alignment horizontal="center"/>
      <protection locked="0" hidden="1"/>
    </xf>
    <xf numFmtId="0" fontId="17" fillId="0" borderId="0" xfId="0" applyFont="1" applyProtection="1">
      <protection hidden="1"/>
    </xf>
    <xf numFmtId="0" fontId="0" fillId="0" borderId="18" xfId="2" applyNumberFormat="1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0" fontId="29" fillId="27" borderId="1" xfId="1" applyFont="1" applyFill="1" applyBorder="1" applyAlignment="1" applyProtection="1">
      <alignment horizontal="center"/>
      <protection hidden="1"/>
    </xf>
    <xf numFmtId="11" fontId="6" fillId="14" borderId="18" xfId="1" applyNumberFormat="1" applyFont="1" applyFill="1" applyBorder="1" applyAlignment="1" applyProtection="1">
      <alignment horizontal="center"/>
      <protection hidden="1"/>
    </xf>
    <xf numFmtId="0" fontId="7" fillId="5" borderId="0" xfId="0" applyFont="1" applyFill="1" applyBorder="1" applyAlignment="1" applyProtection="1">
      <protection hidden="1"/>
    </xf>
    <xf numFmtId="0" fontId="0" fillId="0" borderId="0" xfId="0" applyBorder="1"/>
    <xf numFmtId="0" fontId="0" fillId="0" borderId="0" xfId="0" applyProtection="1">
      <protection locked="0"/>
    </xf>
    <xf numFmtId="0" fontId="6" fillId="14" borderId="18" xfId="1" applyFont="1" applyFill="1" applyBorder="1" applyAlignment="1">
      <alignment horizontal="center"/>
    </xf>
    <xf numFmtId="0" fontId="0" fillId="2" borderId="3" xfId="0" applyFill="1" applyBorder="1" applyAlignment="1" applyProtection="1">
      <protection hidden="1"/>
    </xf>
    <xf numFmtId="0" fontId="0" fillId="28" borderId="0" xfId="0" applyFill="1" applyProtection="1"/>
    <xf numFmtId="0" fontId="0" fillId="26" borderId="0" xfId="0" applyFill="1" applyProtection="1"/>
    <xf numFmtId="0" fontId="0" fillId="0" borderId="18" xfId="0" applyFont="1" applyBorder="1" applyAlignment="1" applyProtection="1">
      <alignment horizontal="center"/>
      <protection locked="0"/>
    </xf>
    <xf numFmtId="49" fontId="0" fillId="5" borderId="0" xfId="0" applyNumberFormat="1" applyFill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locked="0" hidden="1"/>
    </xf>
    <xf numFmtId="0" fontId="6" fillId="0" borderId="0" xfId="0" applyFont="1" applyFill="1" applyBorder="1" applyAlignment="1" applyProtection="1">
      <alignment horizontal="center"/>
      <protection hidden="1"/>
    </xf>
    <xf numFmtId="0" fontId="3" fillId="0" borderId="0" xfId="0" applyFont="1" applyFill="1"/>
    <xf numFmtId="0" fontId="6" fillId="0" borderId="0" xfId="1" applyFont="1" applyFill="1" applyBorder="1" applyAlignment="1" applyProtection="1">
      <protection hidden="1"/>
    </xf>
    <xf numFmtId="0" fontId="3" fillId="0" borderId="0" xfId="0" applyFont="1" applyFill="1" applyProtection="1">
      <protection hidden="1"/>
    </xf>
    <xf numFmtId="0" fontId="17" fillId="0" borderId="0" xfId="0" applyFon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0" borderId="0" xfId="0" applyFill="1" applyBorder="1" applyProtection="1">
      <protection hidden="1"/>
    </xf>
    <xf numFmtId="0" fontId="0" fillId="0" borderId="0" xfId="0" applyFill="1" applyAlignment="1" applyProtection="1">
      <protection hidden="1"/>
    </xf>
    <xf numFmtId="0" fontId="3" fillId="0" borderId="0" xfId="0" applyFont="1" applyFill="1" applyAlignment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17" fillId="0" borderId="0" xfId="0" applyFont="1" applyFill="1" applyAlignment="1" applyProtection="1">
      <protection hidden="1"/>
    </xf>
    <xf numFmtId="0" fontId="0" fillId="0" borderId="0" xfId="0" applyFill="1" applyAlignment="1"/>
    <xf numFmtId="0" fontId="0" fillId="0" borderId="0" xfId="0" applyFill="1" applyBorder="1" applyAlignment="1" applyProtection="1">
      <protection hidden="1"/>
    </xf>
    <xf numFmtId="2" fontId="0" fillId="0" borderId="1" xfId="0" applyNumberFormat="1" applyFill="1" applyBorder="1" applyAlignment="1" applyProtection="1">
      <alignment horizontal="center"/>
      <protection locked="0"/>
    </xf>
    <xf numFmtId="0" fontId="0" fillId="0" borderId="0" xfId="0" applyNumberFormat="1" applyFont="1" applyFill="1" applyAlignment="1" applyProtection="1">
      <protection hidden="1"/>
    </xf>
    <xf numFmtId="168" fontId="0" fillId="0" borderId="0" xfId="0" applyNumberFormat="1" applyFont="1" applyFill="1" applyBorder="1" applyAlignment="1" applyProtection="1">
      <alignment horizontal="center"/>
      <protection hidden="1"/>
    </xf>
    <xf numFmtId="165" fontId="13" fillId="0" borderId="0" xfId="0" applyNumberFormat="1" applyFont="1" applyFill="1" applyAlignment="1" applyProtection="1">
      <protection hidden="1"/>
    </xf>
    <xf numFmtId="165" fontId="13" fillId="0" borderId="0" xfId="0" applyNumberFormat="1" applyFont="1" applyFill="1" applyBorder="1" applyAlignment="1" applyProtection="1">
      <alignment horizontal="center"/>
      <protection hidden="1"/>
    </xf>
    <xf numFmtId="10" fontId="0" fillId="0" borderId="1" xfId="0" applyNumberFormat="1" applyFill="1" applyBorder="1" applyAlignment="1" applyProtection="1">
      <alignment horizontal="center"/>
      <protection locked="0"/>
    </xf>
    <xf numFmtId="0" fontId="0" fillId="0" borderId="0" xfId="0" applyFont="1" applyFill="1" applyAlignment="1" applyProtection="1">
      <protection hidden="1"/>
    </xf>
    <xf numFmtId="2" fontId="0" fillId="0" borderId="18" xfId="0" applyNumberFormat="1" applyFill="1" applyBorder="1" applyAlignment="1" applyProtection="1">
      <alignment horizontal="center" vertical="top"/>
      <protection locked="0"/>
    </xf>
    <xf numFmtId="165" fontId="13" fillId="0" borderId="0" xfId="0" applyNumberFormat="1" applyFont="1" applyFill="1" applyBorder="1" applyAlignment="1" applyProtection="1">
      <protection hidden="1"/>
    </xf>
    <xf numFmtId="0" fontId="0" fillId="0" borderId="0" xfId="0" applyFill="1" applyBorder="1" applyAlignment="1" applyProtection="1">
      <protection locked="0"/>
    </xf>
    <xf numFmtId="0" fontId="13" fillId="0" borderId="0" xfId="0" applyFont="1" applyFill="1" applyAlignment="1" applyProtection="1">
      <protection hidden="1"/>
    </xf>
    <xf numFmtId="0" fontId="0" fillId="0" borderId="0" xfId="0" applyFill="1" applyBorder="1" applyAlignment="1" applyProtection="1">
      <alignment wrapText="1"/>
      <protection hidden="1"/>
    </xf>
    <xf numFmtId="0" fontId="0" fillId="16" borderId="18" xfId="0" applyFill="1" applyBorder="1" applyAlignment="1" applyProtection="1">
      <alignment horizontal="center"/>
      <protection hidden="1"/>
    </xf>
    <xf numFmtId="165" fontId="0" fillId="0" borderId="0" xfId="0" applyNumberFormat="1" applyFill="1" applyProtection="1">
      <protection hidden="1"/>
    </xf>
    <xf numFmtId="165" fontId="0" fillId="0" borderId="0" xfId="0" applyNumberFormat="1" applyFill="1" applyProtection="1"/>
    <xf numFmtId="2" fontId="17" fillId="2" borderId="0" xfId="0" applyNumberFormat="1" applyFont="1" applyFill="1" applyProtection="1">
      <protection hidden="1"/>
    </xf>
    <xf numFmtId="0" fontId="0" fillId="0" borderId="18" xfId="0" applyFill="1" applyBorder="1" applyAlignment="1" applyProtection="1">
      <alignment horizontal="center"/>
      <protection locked="0" hidden="1"/>
    </xf>
    <xf numFmtId="0" fontId="17" fillId="0" borderId="0" xfId="0" applyFont="1" applyAlignment="1" applyProtection="1">
      <protection hidden="1"/>
    </xf>
    <xf numFmtId="2" fontId="0" fillId="0" borderId="18" xfId="0" applyNumberFormat="1" applyFill="1" applyBorder="1" applyAlignment="1" applyProtection="1">
      <alignment horizontal="center"/>
      <protection locked="0"/>
    </xf>
    <xf numFmtId="173" fontId="0" fillId="0" borderId="13" xfId="0" applyNumberFormat="1" applyFill="1" applyBorder="1" applyAlignment="1" applyProtection="1">
      <alignment horizontal="center"/>
      <protection locked="0"/>
    </xf>
    <xf numFmtId="175" fontId="0" fillId="0" borderId="18" xfId="0" applyNumberFormat="1" applyBorder="1" applyAlignment="1" applyProtection="1">
      <alignment horizontal="center"/>
      <protection locked="0"/>
    </xf>
    <xf numFmtId="171" fontId="0" fillId="16" borderId="1" xfId="0" applyNumberFormat="1" applyFill="1" applyBorder="1" applyAlignment="1" applyProtection="1">
      <alignment horizontal="center"/>
      <protection locked="0" hidden="1"/>
    </xf>
    <xf numFmtId="171" fontId="0" fillId="16" borderId="17" xfId="0" applyNumberFormat="1" applyFill="1" applyBorder="1" applyAlignment="1" applyProtection="1">
      <alignment horizontal="center"/>
      <protection locked="0" hidden="1"/>
    </xf>
    <xf numFmtId="0" fontId="0" fillId="29" borderId="18" xfId="0" applyFill="1" applyBorder="1" applyAlignment="1" applyProtection="1">
      <alignment horizontal="center"/>
    </xf>
    <xf numFmtId="0" fontId="0" fillId="0" borderId="0" xfId="0" applyNumberFormat="1" applyAlignment="1">
      <alignment horizontal="center" vertical="center" wrapText="1"/>
    </xf>
    <xf numFmtId="0" fontId="3" fillId="13" borderId="0" xfId="0" applyFont="1" applyFill="1"/>
    <xf numFmtId="0" fontId="0" fillId="0" borderId="9" xfId="0" applyBorder="1"/>
    <xf numFmtId="0" fontId="6" fillId="9" borderId="0" xfId="0" applyFont="1" applyFill="1" applyAlignment="1" applyProtection="1">
      <alignment horizontal="right"/>
      <protection hidden="1"/>
    </xf>
    <xf numFmtId="0" fontId="3" fillId="0" borderId="0" xfId="0" applyFont="1" applyFill="1" applyAlignment="1" applyProtection="1">
      <alignment horizontal="center"/>
      <protection hidden="1"/>
    </xf>
    <xf numFmtId="0" fontId="6" fillId="0" borderId="0" xfId="0" applyFont="1" applyFill="1" applyAlignment="1" applyProtection="1">
      <alignment horizontal="right"/>
      <protection hidden="1"/>
    </xf>
    <xf numFmtId="0" fontId="6" fillId="0" borderId="0" xfId="0" applyFont="1" applyFill="1" applyAlignment="1" applyProtection="1">
      <protection hidden="1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 applyProtection="1">
      <alignment horizontal="center"/>
      <protection locked="0"/>
    </xf>
    <xf numFmtId="0" fontId="0" fillId="13" borderId="18" xfId="0" applyFill="1" applyBorder="1" applyAlignment="1" applyProtection="1">
      <alignment horizontal="center"/>
      <protection locked="0" hidden="1"/>
    </xf>
    <xf numFmtId="0" fontId="0" fillId="13" borderId="1" xfId="0" applyFill="1" applyBorder="1" applyAlignment="1" applyProtection="1">
      <alignment horizontal="center"/>
      <protection locked="0"/>
    </xf>
    <xf numFmtId="0" fontId="44" fillId="0" borderId="0" xfId="6"/>
    <xf numFmtId="0" fontId="3" fillId="0" borderId="0" xfId="0" applyFont="1"/>
    <xf numFmtId="0" fontId="0" fillId="0" borderId="0" xfId="0" applyFill="1" applyBorder="1" applyAlignment="1" applyProtection="1">
      <alignment horizontal="center" vertical="center"/>
      <protection hidden="1"/>
    </xf>
    <xf numFmtId="0" fontId="44" fillId="0" borderId="0" xfId="6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44" fillId="0" borderId="0" xfId="6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169" fontId="0" fillId="0" borderId="18" xfId="0" applyNumberFormat="1" applyBorder="1" applyAlignment="1" applyProtection="1">
      <alignment horizontal="center" vertical="center"/>
      <protection locked="0"/>
    </xf>
    <xf numFmtId="0" fontId="0" fillId="2" borderId="9" xfId="0" applyFill="1" applyBorder="1" applyProtection="1">
      <protection hidden="1"/>
    </xf>
    <xf numFmtId="0" fontId="3" fillId="2" borderId="8" xfId="0" applyFont="1" applyFill="1" applyBorder="1" applyProtection="1">
      <protection hidden="1"/>
    </xf>
    <xf numFmtId="0" fontId="17" fillId="2" borderId="8" xfId="0" applyFont="1" applyFill="1" applyBorder="1" applyAlignment="1" applyProtection="1">
      <alignment horizontal="left"/>
      <protection hidden="1"/>
    </xf>
    <xf numFmtId="1" fontId="13" fillId="0" borderId="18" xfId="0" applyNumberFormat="1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13" borderId="18" xfId="0" applyFill="1" applyBorder="1" applyAlignment="1" applyProtection="1">
      <alignment horizontal="center"/>
      <protection locked="0"/>
    </xf>
    <xf numFmtId="0" fontId="2" fillId="0" borderId="0" xfId="1" applyProtection="1">
      <protection locked="0"/>
    </xf>
    <xf numFmtId="0" fontId="6" fillId="9" borderId="0" xfId="0" applyFont="1" applyFill="1" applyAlignment="1" applyProtection="1">
      <alignment horizontal="right"/>
      <protection hidden="1"/>
    </xf>
    <xf numFmtId="0" fontId="0" fillId="0" borderId="0" xfId="0" applyFont="1" applyFill="1"/>
    <xf numFmtId="0" fontId="6" fillId="9" borderId="0" xfId="0" applyFont="1" applyFill="1" applyAlignment="1" applyProtection="1">
      <alignment horizontal="right"/>
      <protection hidden="1"/>
    </xf>
    <xf numFmtId="0" fontId="6" fillId="4" borderId="0" xfId="0" applyFont="1" applyFill="1" applyBorder="1" applyAlignment="1" applyProtection="1">
      <alignment horizontal="center"/>
      <protection hidden="1"/>
    </xf>
    <xf numFmtId="0" fontId="0" fillId="3" borderId="0" xfId="0" applyFill="1" applyBorder="1" applyProtection="1">
      <protection hidden="1"/>
    </xf>
    <xf numFmtId="0" fontId="44" fillId="0" borderId="0" xfId="6" applyNumberFormat="1" applyFill="1" applyBorder="1" applyAlignment="1" applyProtection="1">
      <alignment horizontal="left" vertical="center" wrapText="1"/>
      <protection hidden="1"/>
    </xf>
    <xf numFmtId="0" fontId="6" fillId="30" borderId="18" xfId="1" applyFont="1" applyFill="1" applyBorder="1" applyAlignment="1" applyProtection="1">
      <alignment horizontal="center"/>
      <protection hidden="1"/>
    </xf>
    <xf numFmtId="0" fontId="0" fillId="0" borderId="0" xfId="0"/>
    <xf numFmtId="0" fontId="0" fillId="2" borderId="0" xfId="0" applyFill="1" applyProtection="1">
      <protection hidden="1"/>
    </xf>
    <xf numFmtId="0" fontId="0" fillId="13" borderId="0" xfId="0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0" fillId="2" borderId="0" xfId="0" applyNumberFormat="1" applyFill="1" applyProtection="1">
      <protection hidden="1"/>
    </xf>
    <xf numFmtId="0" fontId="26" fillId="2" borderId="0" xfId="0" applyFont="1" applyFill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0" fillId="11" borderId="11" xfId="0" applyFill="1" applyBorder="1" applyAlignment="1" applyProtection="1">
      <alignment horizontal="center"/>
      <protection hidden="1"/>
    </xf>
    <xf numFmtId="0" fontId="0" fillId="2" borderId="11" xfId="0" applyFill="1" applyBorder="1" applyAlignment="1" applyProtection="1">
      <alignment horizontal="center"/>
      <protection hidden="1"/>
    </xf>
    <xf numFmtId="0" fontId="27" fillId="13" borderId="0" xfId="0" applyNumberFormat="1" applyFont="1" applyFill="1" applyAlignment="1" applyProtection="1">
      <alignment vertical="center"/>
      <protection hidden="1"/>
    </xf>
    <xf numFmtId="0" fontId="3" fillId="13" borderId="0" xfId="0" applyNumberFormat="1" applyFont="1" applyFill="1" applyProtection="1">
      <protection hidden="1"/>
    </xf>
    <xf numFmtId="0" fontId="0" fillId="13" borderId="0" xfId="0" applyNumberFormat="1" applyFill="1" applyProtection="1">
      <protection hidden="1"/>
    </xf>
    <xf numFmtId="0" fontId="0" fillId="13" borderId="0" xfId="0" applyNumberFormat="1" applyFont="1" applyFill="1" applyProtection="1">
      <protection hidden="1"/>
    </xf>
    <xf numFmtId="0" fontId="0" fillId="11" borderId="0" xfId="0" applyNumberFormat="1" applyFill="1" applyAlignment="1" applyProtection="1">
      <alignment horizontal="center"/>
      <protection hidden="1"/>
    </xf>
    <xf numFmtId="0" fontId="26" fillId="2" borderId="0" xfId="0" applyNumberFormat="1" applyFont="1" applyFill="1" applyAlignment="1" applyProtection="1">
      <alignment horizontal="center"/>
      <protection hidden="1"/>
    </xf>
    <xf numFmtId="0" fontId="0" fillId="11" borderId="0" xfId="0" applyNumberFormat="1" applyFill="1" applyProtection="1">
      <protection hidden="1"/>
    </xf>
    <xf numFmtId="0" fontId="0" fillId="13" borderId="0" xfId="0" applyNumberFormat="1" applyFill="1" applyBorder="1" applyAlignment="1" applyProtection="1">
      <alignment horizontal="center"/>
      <protection hidden="1"/>
    </xf>
    <xf numFmtId="178" fontId="3" fillId="0" borderId="0" xfId="0" applyNumberFormat="1" applyFont="1" applyAlignment="1"/>
    <xf numFmtId="178" fontId="3" fillId="0" borderId="0" xfId="0" applyNumberFormat="1" applyFont="1" applyBorder="1" applyAlignment="1"/>
    <xf numFmtId="0" fontId="3" fillId="0" borderId="0" xfId="0" applyFont="1" applyBorder="1"/>
    <xf numFmtId="0" fontId="0" fillId="0" borderId="0" xfId="0" applyBorder="1" applyAlignment="1"/>
    <xf numFmtId="0" fontId="46" fillId="0" borderId="0" xfId="0" applyFont="1" applyAlignment="1"/>
    <xf numFmtId="0" fontId="30" fillId="0" borderId="0" xfId="0" applyFont="1" applyBorder="1" applyAlignment="1"/>
    <xf numFmtId="0" fontId="0" fillId="0" borderId="3" xfId="5" applyNumberFormat="1" applyFont="1" applyBorder="1" applyAlignment="1"/>
    <xf numFmtId="0" fontId="3" fillId="0" borderId="2" xfId="0" applyFont="1" applyBorder="1"/>
    <xf numFmtId="166" fontId="0" fillId="0" borderId="0" xfId="5" applyNumberFormat="1" applyFont="1" applyFill="1" applyBorder="1"/>
    <xf numFmtId="0" fontId="3" fillId="0" borderId="3" xfId="5" applyNumberFormat="1" applyFont="1" applyFill="1" applyBorder="1" applyAlignment="1"/>
    <xf numFmtId="0" fontId="0" fillId="0" borderId="0" xfId="0" applyFill="1" applyBorder="1"/>
    <xf numFmtId="2" fontId="3" fillId="0" borderId="18" xfId="5" applyNumberFormat="1" applyFont="1" applyBorder="1" applyAlignment="1"/>
    <xf numFmtId="10" fontId="0" fillId="0" borderId="0" xfId="5" applyNumberFormat="1" applyFont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178" fontId="3" fillId="0" borderId="0" xfId="0" applyNumberFormat="1" applyFont="1" applyAlignment="1">
      <alignment horizontal="center"/>
    </xf>
    <xf numFmtId="0" fontId="3" fillId="0" borderId="0" xfId="0" applyFont="1" applyBorder="1" applyAlignment="1">
      <alignment vertical="center"/>
    </xf>
    <xf numFmtId="0" fontId="0" fillId="0" borderId="18" xfId="0" applyBorder="1" applyAlignment="1">
      <alignment horizontal="center"/>
    </xf>
    <xf numFmtId="0" fontId="0" fillId="0" borderId="17" xfId="0" applyFont="1" applyBorder="1" applyAlignment="1">
      <alignment vertical="center"/>
    </xf>
    <xf numFmtId="10" fontId="0" fillId="0" borderId="17" xfId="0" applyNumberFormat="1" applyFont="1" applyBorder="1" applyAlignment="1">
      <alignment vertical="center"/>
    </xf>
    <xf numFmtId="179" fontId="3" fillId="0" borderId="4" xfId="0" applyNumberFormat="1" applyFont="1" applyBorder="1" applyAlignment="1">
      <alignment horizontal="left" vertical="center"/>
    </xf>
    <xf numFmtId="166" fontId="0" fillId="0" borderId="0" xfId="0" applyNumberFormat="1" applyFill="1" applyBorder="1"/>
    <xf numFmtId="166" fontId="3" fillId="0" borderId="18" xfId="0" applyNumberFormat="1" applyFont="1" applyFill="1" applyBorder="1"/>
    <xf numFmtId="180" fontId="3" fillId="0" borderId="2" xfId="0" applyNumberFormat="1" applyFont="1" applyBorder="1" applyAlignment="1">
      <alignment horizontal="right" vertical="center"/>
    </xf>
    <xf numFmtId="0" fontId="0" fillId="32" borderId="21" xfId="0" applyFill="1" applyBorder="1"/>
    <xf numFmtId="10" fontId="0" fillId="33" borderId="18" xfId="5" applyNumberFormat="1" applyFont="1" applyFill="1" applyBorder="1" applyAlignment="1"/>
    <xf numFmtId="10" fontId="0" fillId="0" borderId="0" xfId="5" applyNumberFormat="1" applyFont="1" applyBorder="1" applyAlignment="1"/>
    <xf numFmtId="0" fontId="3" fillId="33" borderId="18" xfId="5" applyNumberFormat="1" applyFont="1" applyFill="1" applyBorder="1" applyAlignment="1"/>
    <xf numFmtId="0" fontId="48" fillId="0" borderId="0" xfId="0" applyFont="1"/>
    <xf numFmtId="0" fontId="0" fillId="34" borderId="0" xfId="0" applyFill="1" applyAlignment="1">
      <alignment horizontal="left" vertical="center" wrapText="1" indent="2"/>
    </xf>
    <xf numFmtId="0" fontId="50" fillId="0" borderId="0" xfId="0" applyFont="1" applyAlignment="1">
      <alignment horizontal="left" vertical="center" wrapText="1"/>
    </xf>
    <xf numFmtId="0" fontId="49" fillId="0" borderId="0" xfId="0" applyFont="1" applyBorder="1" applyAlignment="1">
      <alignment horizontal="left" vertical="center" readingOrder="1"/>
    </xf>
    <xf numFmtId="0" fontId="0" fillId="0" borderId="9" xfId="0" applyFill="1" applyBorder="1"/>
    <xf numFmtId="0" fontId="0" fillId="0" borderId="0" xfId="0" applyNumberFormat="1" applyFill="1" applyProtection="1">
      <protection hidden="1"/>
    </xf>
    <xf numFmtId="4" fontId="0" fillId="0" borderId="18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Protection="1">
      <protection hidden="1"/>
    </xf>
    <xf numFmtId="2" fontId="0" fillId="0" borderId="18" xfId="0" applyNumberFormat="1" applyFill="1" applyBorder="1" applyAlignment="1" applyProtection="1">
      <alignment horizontal="center" vertical="center"/>
      <protection locked="0"/>
    </xf>
    <xf numFmtId="2" fontId="0" fillId="0" borderId="0" xfId="0" applyNumberFormat="1" applyFill="1" applyAlignment="1">
      <alignment horizontal="center" vertical="center"/>
    </xf>
    <xf numFmtId="4" fontId="0" fillId="0" borderId="0" xfId="2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/>
      <protection hidden="1"/>
    </xf>
    <xf numFmtId="10" fontId="0" fillId="0" borderId="18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>
      <alignment horizontal="center"/>
    </xf>
    <xf numFmtId="10" fontId="0" fillId="0" borderId="0" xfId="5" applyNumberFormat="1" applyFont="1" applyFill="1" applyBorder="1" applyAlignment="1" applyProtection="1">
      <alignment horizontal="center" vertical="center"/>
      <protection hidden="1"/>
    </xf>
    <xf numFmtId="10" fontId="0" fillId="0" borderId="0" xfId="0" applyNumberFormat="1" applyFill="1" applyBorder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ont="1" applyFill="1" applyAlignment="1" applyProtection="1">
      <alignment horizontal="left"/>
      <protection hidden="1"/>
    </xf>
    <xf numFmtId="0" fontId="18" fillId="0" borderId="0" xfId="0" applyFont="1" applyFill="1" applyProtection="1">
      <protection hidden="1"/>
    </xf>
    <xf numFmtId="0" fontId="3" fillId="0" borderId="0" xfId="0" applyFont="1" applyFill="1" applyBorder="1" applyProtection="1"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0" fillId="0" borderId="9" xfId="0" applyFont="1" applyFill="1" applyBorder="1" applyAlignment="1" applyProtection="1">
      <protection hidden="1"/>
    </xf>
    <xf numFmtId="0" fontId="0" fillId="0" borderId="9" xfId="0" applyFont="1" applyFill="1" applyBorder="1" applyAlignment="1" applyProtection="1">
      <alignment horizontal="center"/>
      <protection hidden="1"/>
    </xf>
    <xf numFmtId="0" fontId="0" fillId="0" borderId="0" xfId="0" applyFont="1" applyFill="1" applyAlignment="1" applyProtection="1">
      <alignment horizontal="center"/>
      <protection hidden="1"/>
    </xf>
    <xf numFmtId="174" fontId="0" fillId="0" borderId="1" xfId="4" applyNumberFormat="1" applyFont="1" applyFill="1" applyBorder="1" applyAlignment="1" applyProtection="1">
      <alignment horizontal="center"/>
      <protection locked="0"/>
    </xf>
    <xf numFmtId="175" fontId="0" fillId="0" borderId="2" xfId="0" applyNumberFormat="1" applyFont="1" applyFill="1" applyBorder="1" applyAlignment="1" applyProtection="1">
      <alignment horizontal="center"/>
      <protection locked="0"/>
    </xf>
    <xf numFmtId="176" fontId="0" fillId="0" borderId="2" xfId="0" applyNumberFormat="1" applyFont="1" applyFill="1" applyBorder="1" applyAlignment="1" applyProtection="1">
      <alignment horizontal="center"/>
      <protection locked="0"/>
    </xf>
    <xf numFmtId="177" fontId="0" fillId="0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hidden="1"/>
    </xf>
    <xf numFmtId="0" fontId="17" fillId="0" borderId="0" xfId="0" applyNumberFormat="1" applyFont="1" applyFill="1" applyProtection="1">
      <protection hidden="1"/>
    </xf>
    <xf numFmtId="2" fontId="0" fillId="0" borderId="1" xfId="4" applyNumberFormat="1" applyFont="1" applyFill="1" applyBorder="1" applyAlignment="1" applyProtection="1">
      <alignment horizontal="center"/>
      <protection locked="0"/>
    </xf>
    <xf numFmtId="2" fontId="0" fillId="0" borderId="1" xfId="2" applyNumberFormat="1" applyFont="1" applyFill="1" applyBorder="1" applyAlignment="1" applyProtection="1">
      <alignment horizontal="center"/>
      <protection locked="0"/>
    </xf>
    <xf numFmtId="2" fontId="0" fillId="0" borderId="5" xfId="2" applyNumberFormat="1" applyFont="1" applyFill="1" applyBorder="1" applyAlignment="1" applyProtection="1">
      <alignment horizontal="center"/>
      <protection hidden="1"/>
    </xf>
    <xf numFmtId="0" fontId="3" fillId="0" borderId="0" xfId="0" applyFont="1" applyFill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166" fontId="0" fillId="0" borderId="0" xfId="0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Font="1" applyFill="1" applyBorder="1" applyAlignment="1" applyProtection="1">
      <alignment horizontal="center"/>
      <protection hidden="1"/>
    </xf>
    <xf numFmtId="0" fontId="13" fillId="0" borderId="0" xfId="0" applyFont="1" applyFill="1" applyAlignment="1" applyProtection="1">
      <alignment horizontal="center"/>
      <protection hidden="1"/>
    </xf>
    <xf numFmtId="2" fontId="0" fillId="0" borderId="0" xfId="0" applyNumberFormat="1" applyFont="1" applyFill="1" applyBorder="1" applyAlignment="1" applyProtection="1">
      <alignment horizontal="left"/>
      <protection hidden="1"/>
    </xf>
    <xf numFmtId="2" fontId="0" fillId="0" borderId="1" xfId="0" applyNumberFormat="1" applyFont="1" applyFill="1" applyBorder="1" applyAlignment="1" applyProtection="1">
      <alignment horizontal="center"/>
      <protection locked="0" hidden="1"/>
    </xf>
    <xf numFmtId="0" fontId="0" fillId="0" borderId="0" xfId="0" quotePrefix="1" applyFill="1" applyProtection="1">
      <protection hidden="1"/>
    </xf>
    <xf numFmtId="2" fontId="0" fillId="0" borderId="0" xfId="0" applyNumberFormat="1" applyFill="1" applyProtection="1"/>
    <xf numFmtId="2" fontId="0" fillId="0" borderId="1" xfId="0" quotePrefix="1" applyNumberFormat="1" applyFill="1" applyBorder="1" applyAlignment="1" applyProtection="1">
      <alignment horizontal="center"/>
      <protection locked="0"/>
    </xf>
    <xf numFmtId="2" fontId="17" fillId="0" borderId="0" xfId="0" applyNumberFormat="1" applyFont="1" applyFill="1" applyProtection="1"/>
    <xf numFmtId="2" fontId="13" fillId="0" borderId="0" xfId="0" applyNumberFormat="1" applyFont="1" applyFill="1" applyProtection="1"/>
    <xf numFmtId="2" fontId="13" fillId="0" borderId="13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Fill="1" applyProtection="1"/>
    <xf numFmtId="2" fontId="0" fillId="0" borderId="0" xfId="0" applyNumberFormat="1" applyFill="1" applyBorder="1" applyProtection="1"/>
    <xf numFmtId="2" fontId="0" fillId="0" borderId="20" xfId="0" applyNumberFormat="1" applyFill="1" applyBorder="1" applyProtection="1"/>
    <xf numFmtId="0" fontId="0" fillId="0" borderId="13" xfId="0" applyNumberFormat="1" applyFill="1" applyBorder="1" applyAlignment="1" applyProtection="1">
      <alignment horizontal="center"/>
      <protection locked="0"/>
    </xf>
    <xf numFmtId="2" fontId="3" fillId="0" borderId="0" xfId="0" applyNumberFormat="1" applyFont="1" applyFill="1" applyProtection="1"/>
    <xf numFmtId="1" fontId="0" fillId="0" borderId="1" xfId="0" applyNumberFormat="1" applyFill="1" applyBorder="1" applyAlignment="1" applyProtection="1">
      <alignment horizontal="center"/>
      <protection locked="0"/>
    </xf>
    <xf numFmtId="0" fontId="17" fillId="0" borderId="0" xfId="0" applyFont="1" applyFill="1" applyProtection="1"/>
    <xf numFmtId="0" fontId="0" fillId="0" borderId="18" xfId="0" applyFill="1" applyBorder="1" applyAlignment="1" applyProtection="1">
      <alignment horizontal="center"/>
      <protection locked="0"/>
    </xf>
    <xf numFmtId="0" fontId="17" fillId="0" borderId="0" xfId="0" applyFont="1" applyFill="1"/>
    <xf numFmtId="2" fontId="0" fillId="0" borderId="18" xfId="0" applyNumberFormat="1" applyFill="1" applyBorder="1" applyAlignment="1" applyProtection="1">
      <alignment horizontal="center"/>
    </xf>
    <xf numFmtId="0" fontId="3" fillId="0" borderId="0" xfId="0" applyFont="1" applyFill="1" applyProtection="1"/>
    <xf numFmtId="0" fontId="0" fillId="0" borderId="0" xfId="0" applyFill="1" applyBorder="1" applyAlignment="1" applyProtection="1">
      <alignment horizontal="center"/>
    </xf>
    <xf numFmtId="14" fontId="0" fillId="0" borderId="0" xfId="0" applyNumberFormat="1" applyFill="1" applyProtection="1">
      <protection hidden="1"/>
    </xf>
    <xf numFmtId="16" fontId="0" fillId="0" borderId="0" xfId="0" applyNumberFormat="1" applyFill="1" applyProtection="1">
      <protection hidden="1"/>
    </xf>
    <xf numFmtId="0" fontId="0" fillId="17" borderId="18" xfId="0" applyFill="1" applyBorder="1" applyAlignment="1" applyProtection="1">
      <alignment horizontal="center"/>
      <protection hidden="1"/>
    </xf>
    <xf numFmtId="0" fontId="0" fillId="2" borderId="18" xfId="4" applyFont="1" applyFill="1" applyBorder="1" applyAlignment="1" applyProtection="1">
      <alignment horizontal="center"/>
      <protection locked="0"/>
    </xf>
    <xf numFmtId="0" fontId="0" fillId="16" borderId="18" xfId="2" applyNumberFormat="1" applyFont="1" applyFill="1" applyBorder="1" applyAlignment="1" applyProtection="1">
      <alignment horizontal="center"/>
      <protection hidden="1"/>
    </xf>
    <xf numFmtId="10" fontId="0" fillId="2" borderId="18" xfId="0" applyNumberFormat="1" applyFill="1" applyBorder="1" applyAlignment="1" applyProtection="1">
      <alignment horizontal="center"/>
      <protection locked="0"/>
    </xf>
    <xf numFmtId="169" fontId="0" fillId="16" borderId="18" xfId="0" applyNumberFormat="1" applyFill="1" applyBorder="1" applyAlignment="1" applyProtection="1">
      <alignment horizontal="center"/>
      <protection hidden="1"/>
    </xf>
    <xf numFmtId="165" fontId="13" fillId="0" borderId="0" xfId="0" applyNumberFormat="1" applyFont="1" applyFill="1" applyBorder="1" applyProtection="1">
      <protection hidden="1"/>
    </xf>
    <xf numFmtId="165" fontId="0" fillId="0" borderId="0" xfId="0" applyNumberFormat="1" applyFill="1" applyBorder="1" applyProtection="1">
      <protection hidden="1"/>
    </xf>
    <xf numFmtId="0" fontId="3" fillId="0" borderId="18" xfId="0" applyFont="1" applyFill="1" applyBorder="1" applyAlignment="1" applyProtection="1">
      <alignment horizontal="center"/>
      <protection hidden="1"/>
    </xf>
    <xf numFmtId="166" fontId="3" fillId="31" borderId="18" xfId="0" applyNumberFormat="1" applyFont="1" applyFill="1" applyBorder="1" applyAlignment="1">
      <alignment horizontal="center"/>
    </xf>
    <xf numFmtId="0" fontId="0" fillId="32" borderId="22" xfId="0" applyFill="1" applyBorder="1" applyAlignment="1"/>
    <xf numFmtId="0" fontId="0" fillId="32" borderId="22" xfId="0" applyFill="1" applyBorder="1"/>
    <xf numFmtId="0" fontId="0" fillId="0" borderId="0" xfId="0" applyFill="1" applyBorder="1" applyAlignment="1"/>
    <xf numFmtId="181" fontId="0" fillId="2" borderId="18" xfId="0" applyNumberFormat="1" applyFill="1" applyBorder="1" applyAlignment="1" applyProtection="1">
      <protection locked="0"/>
    </xf>
    <xf numFmtId="3" fontId="0" fillId="0" borderId="0" xfId="2" applyNumberFormat="1" applyFont="1" applyFill="1" applyBorder="1" applyAlignment="1" applyProtection="1">
      <alignment vertical="center"/>
      <protection hidden="1"/>
    </xf>
    <xf numFmtId="0" fontId="0" fillId="0" borderId="18" xfId="0" applyFill="1" applyBorder="1" applyAlignment="1" applyProtection="1">
      <protection hidden="1"/>
    </xf>
    <xf numFmtId="0" fontId="0" fillId="0" borderId="0" xfId="0" applyFill="1" applyAlignment="1" applyProtection="1">
      <alignment horizontal="left" indent="4"/>
      <protection hidden="1"/>
    </xf>
    <xf numFmtId="0" fontId="0" fillId="0" borderId="0" xfId="0" applyFill="1" applyAlignment="1" applyProtection="1">
      <alignment horizontal="left" indent="3"/>
      <protection hidden="1"/>
    </xf>
    <xf numFmtId="22" fontId="3" fillId="2" borderId="12" xfId="0" applyNumberFormat="1" applyFont="1" applyFill="1" applyBorder="1" applyAlignment="1" applyProtection="1">
      <alignment horizontal="left"/>
      <protection hidden="1"/>
    </xf>
    <xf numFmtId="0" fontId="0" fillId="0" borderId="0" xfId="0" applyFill="1" applyAlignment="1" applyProtection="1">
      <alignment horizontal="left" indent="2"/>
      <protection hidden="1"/>
    </xf>
    <xf numFmtId="0" fontId="6" fillId="19" borderId="18" xfId="1" applyFont="1" applyFill="1" applyBorder="1" applyAlignment="1" applyProtection="1">
      <alignment horizontal="center"/>
      <protection hidden="1"/>
    </xf>
    <xf numFmtId="0" fontId="6" fillId="14" borderId="23" xfId="1" applyFont="1" applyFill="1" applyBorder="1" applyAlignment="1" applyProtection="1">
      <alignment horizontal="center" vertical="center"/>
      <protection hidden="1"/>
    </xf>
    <xf numFmtId="0" fontId="36" fillId="0" borderId="16" xfId="0" applyFont="1" applyBorder="1" applyAlignment="1">
      <alignment horizontal="center"/>
    </xf>
    <xf numFmtId="2" fontId="0" fillId="0" borderId="18" xfId="0" quotePrefix="1" applyNumberFormat="1" applyFill="1" applyBorder="1" applyAlignment="1" applyProtection="1">
      <alignment horizontal="center"/>
      <protection locked="0"/>
    </xf>
    <xf numFmtId="10" fontId="1" fillId="0" borderId="19" xfId="5" applyNumberFormat="1" applyFont="1" applyBorder="1" applyAlignment="1">
      <alignment horizontal="right"/>
    </xf>
    <xf numFmtId="0" fontId="3" fillId="0" borderId="18" xfId="0" applyFont="1" applyBorder="1"/>
    <xf numFmtId="0" fontId="0" fillId="0" borderId="18" xfId="0" applyFont="1" applyBorder="1"/>
    <xf numFmtId="0" fontId="30" fillId="0" borderId="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30" fillId="0" borderId="0" xfId="0" applyFont="1" applyFill="1" applyBorder="1" applyAlignment="1"/>
    <xf numFmtId="0" fontId="46" fillId="0" borderId="0" xfId="0" applyFont="1" applyFill="1" applyBorder="1" applyAlignment="1"/>
    <xf numFmtId="0" fontId="3" fillId="0" borderId="0" xfId="0" applyFont="1" applyFill="1" applyAlignment="1" applyProtection="1">
      <alignment horizontal="left" indent="2"/>
      <protection hidden="1"/>
    </xf>
    <xf numFmtId="0" fontId="0" fillId="0" borderId="12" xfId="0" applyFont="1" applyBorder="1"/>
    <xf numFmtId="0" fontId="0" fillId="0" borderId="8" xfId="0" applyFont="1" applyBorder="1"/>
    <xf numFmtId="10" fontId="3" fillId="0" borderId="16" xfId="5" applyNumberFormat="1" applyFont="1" applyBorder="1" applyAlignment="1">
      <alignment horizontal="right"/>
    </xf>
    <xf numFmtId="10" fontId="3" fillId="0" borderId="17" xfId="5" applyNumberFormat="1" applyFont="1" applyBorder="1" applyAlignment="1">
      <alignment horizontal="center"/>
    </xf>
    <xf numFmtId="10" fontId="1" fillId="0" borderId="16" xfId="5" applyNumberFormat="1" applyFont="1" applyBorder="1" applyAlignment="1">
      <alignment horizontal="right"/>
    </xf>
    <xf numFmtId="10" fontId="1" fillId="0" borderId="17" xfId="5" applyNumberFormat="1" applyFont="1" applyBorder="1" applyAlignment="1">
      <alignment horizontal="right"/>
    </xf>
    <xf numFmtId="0" fontId="0" fillId="0" borderId="7" xfId="0" applyFont="1" applyBorder="1"/>
    <xf numFmtId="10" fontId="3" fillId="0" borderId="7" xfId="5" applyNumberFormat="1" applyFont="1" applyBorder="1" applyAlignment="1">
      <alignment horizontal="center"/>
    </xf>
    <xf numFmtId="0" fontId="0" fillId="0" borderId="9" xfId="5" applyNumberFormat="1" applyFont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2" borderId="0" xfId="0" applyNumberFormat="1" applyFont="1" applyFill="1" applyBorder="1" applyAlignment="1" applyProtection="1">
      <alignment horizontal="center"/>
      <protection hidden="1"/>
    </xf>
    <xf numFmtId="1" fontId="3" fillId="31" borderId="18" xfId="0" applyNumberFormat="1" applyFont="1" applyFill="1" applyBorder="1"/>
    <xf numFmtId="1" fontId="3" fillId="31" borderId="18" xfId="0" applyNumberFormat="1" applyFont="1" applyFill="1" applyBorder="1" applyAlignment="1">
      <alignment horizontal="right"/>
    </xf>
    <xf numFmtId="1" fontId="0" fillId="31" borderId="19" xfId="0" applyNumberFormat="1" applyFill="1" applyBorder="1"/>
    <xf numFmtId="166" fontId="3" fillId="0" borderId="18" xfId="5" applyNumberFormat="1" applyFont="1" applyFill="1" applyBorder="1" applyAlignment="1">
      <alignment horizontal="right"/>
    </xf>
    <xf numFmtId="166" fontId="3" fillId="0" borderId="18" xfId="0" applyNumberFormat="1" applyFont="1" applyFill="1" applyBorder="1" applyAlignment="1">
      <alignment horizontal="right"/>
    </xf>
    <xf numFmtId="1" fontId="0" fillId="0" borderId="0" xfId="0" applyNumberFormat="1"/>
    <xf numFmtId="10" fontId="0" fillId="0" borderId="16" xfId="5" applyNumberFormat="1" applyFont="1" applyBorder="1"/>
    <xf numFmtId="10" fontId="0" fillId="0" borderId="19" xfId="5" applyNumberFormat="1" applyFont="1" applyBorder="1"/>
    <xf numFmtId="10" fontId="3" fillId="0" borderId="18" xfId="5" applyNumberFormat="1" applyFont="1" applyFill="1" applyBorder="1" applyAlignment="1"/>
    <xf numFmtId="10" fontId="0" fillId="0" borderId="17" xfId="5" applyNumberFormat="1" applyFont="1" applyBorder="1"/>
    <xf numFmtId="0" fontId="0" fillId="0" borderId="0" xfId="0"/>
    <xf numFmtId="2" fontId="0" fillId="0" borderId="0" xfId="0" applyNumberFormat="1" applyFill="1"/>
    <xf numFmtId="182" fontId="0" fillId="0" borderId="0" xfId="5" applyNumberFormat="1" applyFont="1" applyFill="1"/>
    <xf numFmtId="10" fontId="3" fillId="0" borderId="17" xfId="5" applyNumberFormat="1" applyFont="1" applyBorder="1" applyAlignment="1"/>
    <xf numFmtId="10" fontId="0" fillId="0" borderId="18" xfId="5" applyNumberFormat="1" applyFont="1" applyBorder="1"/>
    <xf numFmtId="10" fontId="0" fillId="0" borderId="11" xfId="5" applyNumberFormat="1" applyFont="1" applyBorder="1"/>
    <xf numFmtId="0" fontId="0" fillId="0" borderId="19" xfId="0" applyFont="1" applyBorder="1"/>
    <xf numFmtId="0" fontId="0" fillId="0" borderId="18" xfId="0" applyFont="1" applyFill="1" applyBorder="1"/>
    <xf numFmtId="166" fontId="3" fillId="0" borderId="18" xfId="5" applyNumberFormat="1" applyFont="1" applyFill="1" applyBorder="1"/>
    <xf numFmtId="178" fontId="3" fillId="0" borderId="0" xfId="0" applyNumberFormat="1" applyFont="1" applyFill="1" applyBorder="1" applyAlignment="1">
      <alignment horizontal="center"/>
    </xf>
    <xf numFmtId="178" fontId="3" fillId="0" borderId="0" xfId="0" applyNumberFormat="1" applyFont="1" applyFill="1" applyBorder="1" applyAlignment="1"/>
    <xf numFmtId="0" fontId="0" fillId="0" borderId="24" xfId="0" applyFill="1" applyBorder="1"/>
    <xf numFmtId="0" fontId="46" fillId="0" borderId="0" xfId="0" applyFont="1" applyBorder="1" applyAlignment="1"/>
    <xf numFmtId="0" fontId="0" fillId="32" borderId="0" xfId="0" applyFill="1" applyBorder="1" applyAlignment="1"/>
    <xf numFmtId="178" fontId="3" fillId="0" borderId="0" xfId="0" applyNumberFormat="1" applyFont="1" applyBorder="1" applyAlignment="1">
      <alignment horizontal="center"/>
    </xf>
    <xf numFmtId="1" fontId="3" fillId="31" borderId="17" xfId="0" applyNumberFormat="1" applyFont="1" applyFill="1" applyBorder="1"/>
    <xf numFmtId="166" fontId="3" fillId="0" borderId="18" xfId="5" applyNumberFormat="1" applyFont="1" applyBorder="1" applyAlignment="1"/>
    <xf numFmtId="183" fontId="0" fillId="0" borderId="0" xfId="5" applyNumberFormat="1" applyFont="1"/>
    <xf numFmtId="10" fontId="0" fillId="0" borderId="6" xfId="5" applyNumberFormat="1" applyFont="1" applyBorder="1"/>
    <xf numFmtId="0" fontId="3" fillId="0" borderId="16" xfId="0" applyFont="1" applyBorder="1"/>
    <xf numFmtId="0" fontId="0" fillId="0" borderId="16" xfId="0" applyFont="1" applyBorder="1"/>
    <xf numFmtId="0" fontId="0" fillId="0" borderId="0" xfId="0"/>
    <xf numFmtId="4" fontId="0" fillId="16" borderId="18" xfId="2" applyNumberFormat="1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6" fontId="3" fillId="0" borderId="2" xfId="5" applyNumberFormat="1" applyFont="1" applyBorder="1" applyAlignment="1"/>
    <xf numFmtId="10" fontId="3" fillId="0" borderId="2" xfId="5" applyNumberFormat="1" applyFont="1" applyBorder="1" applyAlignment="1"/>
    <xf numFmtId="10" fontId="3" fillId="0" borderId="4" xfId="5" applyNumberFormat="1" applyFont="1" applyBorder="1" applyAlignment="1"/>
    <xf numFmtId="0" fontId="0" fillId="0" borderId="16" xfId="0" applyFill="1" applyBorder="1"/>
    <xf numFmtId="10" fontId="0" fillId="0" borderId="11" xfId="5" applyNumberFormat="1" applyFont="1" applyFill="1" applyBorder="1" applyAlignment="1"/>
    <xf numFmtId="1" fontId="0" fillId="31" borderId="18" xfId="0" applyNumberFormat="1" applyFill="1" applyBorder="1"/>
    <xf numFmtId="2" fontId="0" fillId="0" borderId="7" xfId="0" applyNumberFormat="1" applyFill="1" applyBorder="1"/>
    <xf numFmtId="2" fontId="0" fillId="0" borderId="12" xfId="0" applyNumberFormat="1" applyFill="1" applyBorder="1"/>
    <xf numFmtId="2" fontId="0" fillId="0" borderId="2" xfId="0" applyNumberFormat="1" applyFill="1" applyBorder="1"/>
    <xf numFmtId="2" fontId="0" fillId="0" borderId="8" xfId="0" applyNumberFormat="1" applyFill="1" applyBorder="1"/>
    <xf numFmtId="0" fontId="0" fillId="0" borderId="19" xfId="0" applyFill="1" applyBorder="1"/>
    <xf numFmtId="166" fontId="0" fillId="0" borderId="19" xfId="0" applyNumberFormat="1" applyFill="1" applyBorder="1"/>
    <xf numFmtId="0" fontId="3" fillId="0" borderId="18" xfId="5" applyNumberFormat="1" applyFont="1" applyFill="1" applyBorder="1" applyAlignment="1"/>
    <xf numFmtId="0" fontId="0" fillId="0" borderId="19" xfId="0" applyFont="1" applyFill="1" applyBorder="1"/>
    <xf numFmtId="0" fontId="0" fillId="0" borderId="18" xfId="5" applyNumberFormat="1" applyFont="1" applyBorder="1" applyAlignment="1"/>
    <xf numFmtId="166" fontId="3" fillId="0" borderId="4" xfId="5" applyNumberFormat="1" applyFont="1" applyBorder="1" applyAlignment="1"/>
    <xf numFmtId="166" fontId="0" fillId="0" borderId="16" xfId="0" applyNumberFormat="1" applyFill="1" applyBorder="1"/>
    <xf numFmtId="166" fontId="0" fillId="0" borderId="17" xfId="0" applyNumberFormat="1" applyFill="1" applyBorder="1"/>
    <xf numFmtId="166" fontId="0" fillId="0" borderId="18" xfId="0" applyNumberFormat="1" applyFill="1" applyBorder="1"/>
    <xf numFmtId="2" fontId="0" fillId="0" borderId="0" xfId="0" applyNumberFormat="1"/>
    <xf numFmtId="2" fontId="0" fillId="0" borderId="0" xfId="0" applyNumberFormat="1" applyAlignment="1"/>
    <xf numFmtId="2" fontId="30" fillId="0" borderId="0" xfId="0" applyNumberFormat="1" applyFont="1" applyBorder="1" applyAlignment="1"/>
    <xf numFmtId="2" fontId="46" fillId="0" borderId="0" xfId="0" applyNumberFormat="1" applyFont="1" applyAlignment="1"/>
    <xf numFmtId="2" fontId="0" fillId="32" borderId="22" xfId="0" applyNumberFormat="1" applyFill="1" applyBorder="1" applyAlignment="1"/>
    <xf numFmtId="2" fontId="0" fillId="0" borderId="0" xfId="0" applyNumberFormat="1" applyFill="1" applyBorder="1" applyAlignment="1"/>
    <xf numFmtId="2" fontId="3" fillId="0" borderId="0" xfId="0" applyNumberFormat="1" applyFont="1" applyAlignment="1">
      <alignment horizontal="center"/>
    </xf>
    <xf numFmtId="2" fontId="3" fillId="0" borderId="0" xfId="0" applyNumberFormat="1" applyFont="1" applyAlignment="1"/>
    <xf numFmtId="2" fontId="0" fillId="0" borderId="0" xfId="0" applyNumberFormat="1" applyBorder="1"/>
    <xf numFmtId="0" fontId="0" fillId="0" borderId="18" xfId="0" applyBorder="1" applyAlignment="1" applyProtection="1">
      <alignment horizontal="center"/>
      <protection locked="0"/>
    </xf>
    <xf numFmtId="0" fontId="7" fillId="5" borderId="0" xfId="0" quotePrefix="1" applyFont="1" applyFill="1" applyProtection="1">
      <protection hidden="1"/>
    </xf>
    <xf numFmtId="0" fontId="51" fillId="0" borderId="0" xfId="0" applyFont="1"/>
    <xf numFmtId="0" fontId="0" fillId="0" borderId="16" xfId="0" applyBorder="1"/>
    <xf numFmtId="0" fontId="0" fillId="0" borderId="17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1" fontId="0" fillId="13" borderId="0" xfId="0" applyNumberFormat="1" applyFill="1" applyAlignment="1">
      <alignment horizontal="center"/>
    </xf>
    <xf numFmtId="9" fontId="6" fillId="6" borderId="0" xfId="1" applyNumberFormat="1" applyFont="1" applyFill="1" applyBorder="1" applyAlignment="1" applyProtection="1">
      <alignment horizontal="left"/>
      <protection hidden="1"/>
    </xf>
    <xf numFmtId="0" fontId="0" fillId="0" borderId="18" xfId="0" applyBorder="1" applyAlignment="1" applyProtection="1">
      <alignment horizontal="center"/>
      <protection locked="0"/>
    </xf>
    <xf numFmtId="0" fontId="42" fillId="2" borderId="0" xfId="0" applyFont="1" applyFill="1" applyProtection="1">
      <protection hidden="1"/>
    </xf>
    <xf numFmtId="0" fontId="6" fillId="0" borderId="1" xfId="0" applyFont="1" applyFill="1" applyBorder="1" applyAlignment="1" applyProtection="1">
      <alignment horizontal="center"/>
      <protection locked="0"/>
    </xf>
    <xf numFmtId="2" fontId="0" fillId="35" borderId="18" xfId="2" applyNumberFormat="1" applyFont="1" applyFill="1" applyBorder="1" applyAlignment="1" applyProtection="1">
      <alignment horizontal="center"/>
      <protection hidden="1"/>
    </xf>
    <xf numFmtId="2" fontId="0" fillId="35" borderId="18" xfId="0" applyNumberFormat="1" applyFill="1" applyBorder="1" applyAlignment="1" applyProtection="1">
      <alignment horizontal="center"/>
      <protection hidden="1"/>
    </xf>
    <xf numFmtId="2" fontId="0" fillId="35" borderId="1" xfId="2" applyNumberFormat="1" applyFont="1" applyFill="1" applyBorder="1" applyAlignment="1" applyProtection="1">
      <alignment horizontal="center"/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0" fillId="0" borderId="18" xfId="0" applyBorder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0" borderId="0" xfId="0" applyFont="1" applyProtection="1"/>
    <xf numFmtId="0" fontId="0" fillId="2" borderId="0" xfId="0" applyFont="1" applyFill="1" applyProtection="1"/>
    <xf numFmtId="0" fontId="0" fillId="0" borderId="0" xfId="0" applyFont="1" applyFill="1" applyProtection="1"/>
    <xf numFmtId="0" fontId="0" fillId="5" borderId="0" xfId="0" applyFont="1" applyFill="1" applyProtection="1"/>
    <xf numFmtId="0" fontId="51" fillId="0" borderId="0" xfId="0" applyFont="1" applyProtection="1"/>
    <xf numFmtId="0" fontId="0" fillId="0" borderId="16" xfId="0" applyBorder="1" applyProtection="1"/>
    <xf numFmtId="0" fontId="0" fillId="0" borderId="17" xfId="0" applyBorder="1" applyProtection="1"/>
    <xf numFmtId="0" fontId="0" fillId="0" borderId="19" xfId="0" applyBorder="1" applyProtection="1"/>
    <xf numFmtId="0" fontId="0" fillId="0" borderId="0" xfId="0" applyAlignment="1" applyProtection="1">
      <alignment horizontal="center"/>
    </xf>
    <xf numFmtId="0" fontId="3" fillId="0" borderId="0" xfId="0" applyFont="1" applyProtection="1"/>
    <xf numFmtId="0" fontId="3" fillId="0" borderId="19" xfId="0" applyFont="1" applyBorder="1" applyProtection="1"/>
    <xf numFmtId="0" fontId="0" fillId="0" borderId="0" xfId="0" applyBorder="1" applyProtection="1"/>
    <xf numFmtId="0" fontId="3" fillId="4" borderId="0" xfId="0" applyFont="1" applyFill="1" applyProtection="1"/>
    <xf numFmtId="0" fontId="3" fillId="4" borderId="0" xfId="0" applyFont="1" applyFill="1" applyAlignment="1" applyProtection="1">
      <alignment horizontal="right"/>
    </xf>
    <xf numFmtId="2" fontId="0" fillId="0" borderId="18" xfId="0" applyNumberFormat="1" applyBorder="1" applyAlignment="1" applyProtection="1">
      <alignment horizontal="center"/>
      <protection locked="0"/>
    </xf>
    <xf numFmtId="173" fontId="0" fillId="0" borderId="18" xfId="0" applyNumberFormat="1" applyBorder="1" applyAlignment="1" applyProtection="1">
      <alignment horizontal="center"/>
      <protection locked="0"/>
    </xf>
    <xf numFmtId="2" fontId="0" fillId="35" borderId="18" xfId="0" applyNumberFormat="1" applyFill="1" applyBorder="1" applyAlignment="1" applyProtection="1">
      <alignment horizontal="center"/>
    </xf>
    <xf numFmtId="0" fontId="0" fillId="35" borderId="18" xfId="2" applyNumberFormat="1" applyFont="1" applyFill="1" applyBorder="1" applyAlignment="1" applyProtection="1">
      <alignment horizontal="center"/>
    </xf>
    <xf numFmtId="0" fontId="0" fillId="2" borderId="11" xfId="0" applyFill="1" applyBorder="1" applyAlignment="1">
      <alignment horizontal="center"/>
    </xf>
    <xf numFmtId="2" fontId="0" fillId="36" borderId="18" xfId="0" applyNumberFormat="1" applyFill="1" applyBorder="1" applyAlignment="1" applyProtection="1">
      <alignment horizontal="center"/>
      <protection locked="0"/>
    </xf>
    <xf numFmtId="167" fontId="0" fillId="2" borderId="0" xfId="0" applyNumberFormat="1" applyFill="1" applyAlignment="1" applyProtection="1">
      <alignment horizontal="center"/>
      <protection hidden="1"/>
    </xf>
    <xf numFmtId="0" fontId="0" fillId="0" borderId="18" xfId="0" applyFill="1" applyBorder="1"/>
    <xf numFmtId="0" fontId="0" fillId="0" borderId="18" xfId="0" applyFill="1" applyBorder="1" applyAlignment="1">
      <alignment horizontal="right"/>
    </xf>
    <xf numFmtId="0" fontId="3" fillId="0" borderId="18" xfId="0" applyFont="1" applyFill="1" applyBorder="1" applyAlignment="1">
      <alignment horizontal="right"/>
    </xf>
    <xf numFmtId="0" fontId="0" fillId="0" borderId="18" xfId="0" applyBorder="1"/>
    <xf numFmtId="0" fontId="0" fillId="0" borderId="17" xfId="0" applyFill="1" applyBorder="1"/>
    <xf numFmtId="1" fontId="0" fillId="31" borderId="2" xfId="0" applyNumberFormat="1" applyFont="1" applyFill="1" applyBorder="1"/>
    <xf numFmtId="166" fontId="0" fillId="0" borderId="16" xfId="0" applyNumberFormat="1" applyFont="1" applyFill="1" applyBorder="1"/>
    <xf numFmtId="166" fontId="0" fillId="0" borderId="16" xfId="0" applyNumberFormat="1" applyFont="1" applyBorder="1"/>
    <xf numFmtId="166" fontId="0" fillId="0" borderId="19" xfId="0" applyNumberFormat="1" applyFont="1" applyFill="1" applyBorder="1"/>
    <xf numFmtId="166" fontId="0" fillId="0" borderId="19" xfId="0" applyNumberFormat="1" applyFont="1" applyBorder="1"/>
    <xf numFmtId="166" fontId="0" fillId="0" borderId="17" xfId="0" applyNumberFormat="1" applyFont="1" applyFill="1" applyBorder="1"/>
    <xf numFmtId="166" fontId="0" fillId="0" borderId="17" xfId="0" applyNumberFormat="1" applyFont="1" applyBorder="1"/>
    <xf numFmtId="9" fontId="0" fillId="0" borderId="19" xfId="5" applyFont="1" applyFill="1" applyBorder="1"/>
    <xf numFmtId="0" fontId="3" fillId="0" borderId="19" xfId="0" applyFont="1" applyFill="1" applyBorder="1" applyAlignment="1" applyProtection="1">
      <alignment horizontal="center"/>
      <protection hidden="1"/>
    </xf>
    <xf numFmtId="166" fontId="0" fillId="0" borderId="0" xfId="0" applyNumberFormat="1"/>
    <xf numFmtId="0" fontId="0" fillId="35" borderId="18" xfId="0" applyFill="1" applyBorder="1" applyAlignment="1" applyProtection="1">
      <alignment horizontal="center"/>
    </xf>
    <xf numFmtId="0" fontId="0" fillId="0" borderId="0" xfId="0" applyNumberFormat="1" applyFont="1" applyFill="1" applyProtection="1">
      <protection hidden="1"/>
    </xf>
    <xf numFmtId="0" fontId="0" fillId="13" borderId="18" xfId="0" applyNumberFormat="1" applyFont="1" applyFill="1" applyBorder="1" applyAlignment="1" applyProtection="1">
      <alignment horizontal="center"/>
      <protection hidden="1"/>
    </xf>
    <xf numFmtId="172" fontId="0" fillId="0" borderId="0" xfId="0" applyNumberForma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7" xfId="0" applyFill="1" applyBorder="1" applyProtection="1"/>
    <xf numFmtId="0" fontId="0" fillId="16" borderId="1" xfId="0" quotePrefix="1" applyFill="1" applyBorder="1" applyAlignment="1" applyProtection="1">
      <alignment horizontal="center"/>
      <protection hidden="1"/>
    </xf>
    <xf numFmtId="0" fontId="0" fillId="2" borderId="0" xfId="0" applyNumberFormat="1" applyFill="1" applyBorder="1" applyProtection="1">
      <protection hidden="1"/>
    </xf>
    <xf numFmtId="2" fontId="0" fillId="0" borderId="9" xfId="0" applyNumberFormat="1" applyFont="1" applyFill="1" applyBorder="1" applyAlignment="1" applyProtection="1">
      <alignment horizontal="center"/>
      <protection hidden="1"/>
    </xf>
    <xf numFmtId="2" fontId="0" fillId="2" borderId="4" xfId="0" applyNumberFormat="1" applyFont="1" applyFill="1" applyBorder="1" applyAlignment="1" applyProtection="1">
      <alignment horizontal="center"/>
      <protection locked="0"/>
    </xf>
    <xf numFmtId="0" fontId="0" fillId="0" borderId="17" xfId="0" applyFont="1" applyBorder="1"/>
    <xf numFmtId="0" fontId="17" fillId="2" borderId="7" xfId="0" applyFont="1" applyFill="1" applyBorder="1" applyAlignment="1" applyProtection="1">
      <protection hidden="1"/>
    </xf>
    <xf numFmtId="0" fontId="17" fillId="0" borderId="5" xfId="0" applyFont="1" applyBorder="1" applyAlignment="1" applyProtection="1">
      <protection hidden="1"/>
    </xf>
    <xf numFmtId="0" fontId="17" fillId="0" borderId="5" xfId="0" applyFont="1" applyBorder="1" applyAlignment="1" applyProtection="1">
      <alignment horizontal="right"/>
      <protection hidden="1"/>
    </xf>
    <xf numFmtId="2" fontId="13" fillId="0" borderId="18" xfId="0" applyNumberFormat="1" applyFont="1" applyFill="1" applyBorder="1" applyAlignment="1" applyProtection="1">
      <alignment horizontal="center"/>
      <protection locked="0"/>
    </xf>
    <xf numFmtId="2" fontId="13" fillId="0" borderId="16" xfId="0" applyNumberFormat="1" applyFont="1" applyFill="1" applyBorder="1" applyAlignment="1" applyProtection="1">
      <alignment horizontal="center"/>
      <protection locked="0"/>
    </xf>
    <xf numFmtId="0" fontId="0" fillId="13" borderId="16" xfId="0" applyFill="1" applyBorder="1" applyAlignment="1" applyProtection="1">
      <alignment horizontal="center"/>
      <protection locked="0" hidden="1"/>
    </xf>
    <xf numFmtId="9" fontId="6" fillId="0" borderId="0" xfId="1" applyNumberFormat="1" applyFont="1" applyFill="1" applyBorder="1" applyAlignment="1" applyProtection="1">
      <alignment horizontal="left"/>
      <protection hidden="1"/>
    </xf>
    <xf numFmtId="0" fontId="6" fillId="6" borderId="0" xfId="1" applyFont="1" applyFill="1" applyBorder="1" applyAlignment="1" applyProtection="1">
      <alignment horizontal="left"/>
      <protection hidden="1"/>
    </xf>
    <xf numFmtId="0" fontId="6" fillId="4" borderId="0" xfId="1" applyFont="1" applyFill="1" applyAlignment="1" applyProtection="1">
      <alignment horizontal="center"/>
      <protection hidden="1"/>
    </xf>
    <xf numFmtId="0" fontId="0" fillId="24" borderId="1" xfId="0" applyNumberFormat="1" applyFill="1" applyBorder="1" applyAlignment="1" applyProtection="1">
      <alignment horizontal="center" vertical="center"/>
      <protection hidden="1"/>
    </xf>
    <xf numFmtId="0" fontId="6" fillId="6" borderId="5" xfId="1" applyFont="1" applyFill="1" applyBorder="1" applyAlignment="1" applyProtection="1">
      <alignment horizontal="left"/>
      <protection hidden="1"/>
    </xf>
    <xf numFmtId="0" fontId="31" fillId="5" borderId="2" xfId="0" applyFont="1" applyFill="1" applyBorder="1" applyAlignment="1" applyProtection="1">
      <alignment vertical="center"/>
      <protection hidden="1"/>
    </xf>
    <xf numFmtId="0" fontId="31" fillId="5" borderId="3" xfId="0" applyFont="1" applyFill="1" applyBorder="1" applyAlignment="1" applyProtection="1">
      <alignment vertical="center"/>
      <protection hidden="1"/>
    </xf>
    <xf numFmtId="0" fontId="31" fillId="5" borderId="4" xfId="0" applyFont="1" applyFill="1" applyBorder="1" applyAlignment="1" applyProtection="1">
      <alignment vertical="center"/>
      <protection hidden="1"/>
    </xf>
    <xf numFmtId="0" fontId="31" fillId="5" borderId="2" xfId="0" applyFont="1" applyFill="1" applyBorder="1" applyAlignment="1">
      <alignment horizontal="left"/>
    </xf>
    <xf numFmtId="0" fontId="35" fillId="5" borderId="3" xfId="0" applyFont="1" applyFill="1" applyBorder="1" applyAlignment="1">
      <alignment horizontal="left"/>
    </xf>
    <xf numFmtId="0" fontId="35" fillId="5" borderId="4" xfId="0" applyFont="1" applyFill="1" applyBorder="1" applyAlignment="1">
      <alignment horizontal="left"/>
    </xf>
    <xf numFmtId="0" fontId="3" fillId="6" borderId="5" xfId="0" applyFont="1" applyFill="1" applyBorder="1" applyAlignment="1" applyProtection="1">
      <alignment horizontal="left"/>
      <protection locked="0"/>
    </xf>
    <xf numFmtId="9" fontId="6" fillId="6" borderId="0" xfId="1" applyNumberFormat="1" applyFont="1" applyFill="1" applyBorder="1" applyAlignment="1" applyProtection="1">
      <alignment horizontal="left"/>
      <protection hidden="1"/>
    </xf>
    <xf numFmtId="0" fontId="43" fillId="2" borderId="0" xfId="0" applyFont="1" applyFill="1" applyBorder="1" applyAlignment="1" applyProtection="1">
      <alignment horizontal="center"/>
      <protection hidden="1"/>
    </xf>
    <xf numFmtId="0" fontId="31" fillId="5" borderId="2" xfId="0" applyFont="1" applyFill="1" applyBorder="1" applyAlignment="1" applyProtection="1">
      <alignment horizontal="left" vertical="center"/>
      <protection hidden="1"/>
    </xf>
    <xf numFmtId="0" fontId="31" fillId="5" borderId="3" xfId="0" applyFont="1" applyFill="1" applyBorder="1" applyAlignment="1" applyProtection="1">
      <alignment horizontal="left" vertical="center"/>
      <protection hidden="1"/>
    </xf>
    <xf numFmtId="0" fontId="31" fillId="5" borderId="4" xfId="0" applyFont="1" applyFill="1" applyBorder="1" applyAlignment="1" applyProtection="1">
      <alignment horizontal="left" vertical="center"/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31" fillId="5" borderId="18" xfId="0" applyFont="1" applyFill="1" applyBorder="1" applyAlignment="1" applyProtection="1">
      <alignment vertical="center"/>
      <protection hidden="1"/>
    </xf>
    <xf numFmtId="0" fontId="32" fillId="21" borderId="7" xfId="0" applyFont="1" applyFill="1" applyBorder="1" applyAlignment="1" applyProtection="1">
      <alignment horizontal="center" vertical="center"/>
      <protection hidden="1"/>
    </xf>
    <xf numFmtId="0" fontId="32" fillId="21" borderId="5" xfId="0" applyFont="1" applyFill="1" applyBorder="1" applyAlignment="1" applyProtection="1">
      <alignment horizontal="center" vertical="center"/>
      <protection hidden="1"/>
    </xf>
    <xf numFmtId="0" fontId="32" fillId="21" borderId="6" xfId="0" applyFont="1" applyFill="1" applyBorder="1" applyAlignment="1" applyProtection="1">
      <alignment horizontal="center" vertical="center"/>
      <protection hidden="1"/>
    </xf>
    <xf numFmtId="0" fontId="32" fillId="21" borderId="8" xfId="0" applyFont="1" applyFill="1" applyBorder="1" applyAlignment="1" applyProtection="1">
      <alignment horizontal="center" vertical="center"/>
      <protection hidden="1"/>
    </xf>
    <xf numFmtId="0" fontId="32" fillId="21" borderId="9" xfId="0" applyFont="1" applyFill="1" applyBorder="1" applyAlignment="1" applyProtection="1">
      <alignment horizontal="center" vertical="center"/>
      <protection hidden="1"/>
    </xf>
    <xf numFmtId="0" fontId="32" fillId="21" borderId="10" xfId="0" applyFont="1" applyFill="1" applyBorder="1" applyAlignment="1" applyProtection="1">
      <alignment horizontal="center" vertical="center"/>
      <protection hidden="1"/>
    </xf>
    <xf numFmtId="0" fontId="0" fillId="0" borderId="2" xfId="4" applyNumberFormat="1" applyFont="1" applyFill="1" applyBorder="1" applyAlignment="1" applyProtection="1">
      <alignment horizontal="center" vertical="center"/>
      <protection locked="0"/>
    </xf>
    <xf numFmtId="0" fontId="0" fillId="0" borderId="3" xfId="4" applyNumberFormat="1" applyFont="1" applyFill="1" applyBorder="1" applyAlignment="1" applyProtection="1">
      <alignment horizontal="center" vertical="center"/>
      <protection locked="0"/>
    </xf>
    <xf numFmtId="0" fontId="0" fillId="0" borderId="4" xfId="4" applyNumberFormat="1" applyFont="1" applyFill="1" applyBorder="1" applyAlignment="1" applyProtection="1">
      <alignment horizontal="center" vertical="center"/>
      <protection locked="0"/>
    </xf>
    <xf numFmtId="0" fontId="0" fillId="0" borderId="2" xfId="4" applyNumberFormat="1" applyFont="1" applyFill="1" applyBorder="1" applyAlignment="1" applyProtection="1">
      <alignment horizontal="center"/>
      <protection locked="0"/>
    </xf>
    <xf numFmtId="0" fontId="0" fillId="0" borderId="3" xfId="4" applyNumberFormat="1" applyFont="1" applyFill="1" applyBorder="1" applyAlignment="1" applyProtection="1">
      <alignment horizontal="center"/>
      <protection locked="0"/>
    </xf>
    <xf numFmtId="0" fontId="0" fillId="0" borderId="4" xfId="4" applyNumberFormat="1" applyFont="1" applyFill="1" applyBorder="1" applyAlignment="1" applyProtection="1">
      <alignment horizontal="center"/>
      <protection locked="0"/>
    </xf>
    <xf numFmtId="0" fontId="0" fillId="0" borderId="2" xfId="0" applyFont="1" applyFill="1" applyBorder="1" applyAlignment="1" applyProtection="1">
      <alignment horizontal="center"/>
      <protection locked="0"/>
    </xf>
    <xf numFmtId="0" fontId="0" fillId="0" borderId="4" xfId="0" applyFont="1" applyFill="1" applyBorder="1" applyAlignment="1" applyProtection="1">
      <alignment horizontal="center"/>
      <protection locked="0"/>
    </xf>
    <xf numFmtId="0" fontId="6" fillId="9" borderId="0" xfId="0" applyFont="1" applyFill="1" applyAlignment="1" applyProtection="1">
      <alignment horizontal="right"/>
      <protection hidden="1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1" fillId="2" borderId="0" xfId="0" applyFont="1" applyFill="1" applyAlignment="1" applyProtection="1">
      <alignment vertical="center"/>
      <protection hidden="1"/>
    </xf>
    <xf numFmtId="0" fontId="0" fillId="2" borderId="0" xfId="0" applyFill="1" applyAlignment="1" applyProtection="1">
      <alignment vertical="center"/>
      <protection hidden="1"/>
    </xf>
    <xf numFmtId="0" fontId="3" fillId="4" borderId="0" xfId="0" applyFont="1" applyFill="1" applyAlignment="1" applyProtection="1">
      <alignment horizontal="right"/>
      <protection hidden="1"/>
    </xf>
    <xf numFmtId="0" fontId="6" fillId="19" borderId="18" xfId="1" applyFont="1" applyFill="1" applyBorder="1" applyAlignment="1" applyProtection="1">
      <alignment horizontal="center"/>
      <protection hidden="1"/>
    </xf>
    <xf numFmtId="0" fontId="0" fillId="17" borderId="2" xfId="0" applyFill="1" applyBorder="1" applyAlignment="1" applyProtection="1">
      <alignment horizontal="center" wrapText="1"/>
      <protection hidden="1"/>
    </xf>
    <xf numFmtId="0" fontId="0" fillId="17" borderId="3" xfId="0" applyFill="1" applyBorder="1" applyAlignment="1" applyProtection="1">
      <alignment horizontal="center" wrapText="1"/>
      <protection hidden="1"/>
    </xf>
    <xf numFmtId="0" fontId="0" fillId="17" borderId="4" xfId="0" applyFill="1" applyBorder="1" applyAlignment="1" applyProtection="1">
      <alignment horizontal="center" wrapText="1"/>
      <protection hidden="1"/>
    </xf>
    <xf numFmtId="0" fontId="1" fillId="17" borderId="2" xfId="3" applyFill="1" applyBorder="1" applyAlignment="1" applyProtection="1">
      <alignment horizontal="center" wrapText="1"/>
      <protection hidden="1"/>
    </xf>
    <xf numFmtId="0" fontId="1" fillId="17" borderId="3" xfId="3" applyFill="1" applyBorder="1" applyAlignment="1" applyProtection="1">
      <alignment horizontal="center" wrapText="1"/>
      <protection hidden="1"/>
    </xf>
    <xf numFmtId="0" fontId="1" fillId="17" borderId="4" xfId="3" applyFill="1" applyBorder="1" applyAlignment="1" applyProtection="1">
      <alignment horizontal="center" wrapText="1"/>
      <protection hidden="1"/>
    </xf>
    <xf numFmtId="0" fontId="0" fillId="0" borderId="7" xfId="0" applyFill="1" applyBorder="1" applyAlignment="1" applyProtection="1">
      <alignment horizontal="left" indent="3"/>
      <protection hidden="1"/>
    </xf>
    <xf numFmtId="0" fontId="0" fillId="0" borderId="6" xfId="0" applyFill="1" applyBorder="1" applyAlignment="1" applyProtection="1">
      <alignment horizontal="left" indent="3"/>
      <protection hidden="1"/>
    </xf>
    <xf numFmtId="0" fontId="0" fillId="0" borderId="12" xfId="0" applyFill="1" applyBorder="1" applyAlignment="1" applyProtection="1">
      <alignment horizontal="left" indent="3"/>
      <protection hidden="1"/>
    </xf>
    <xf numFmtId="0" fontId="0" fillId="0" borderId="11" xfId="0" applyFill="1" applyBorder="1" applyAlignment="1" applyProtection="1">
      <alignment horizontal="left" indent="3"/>
      <protection hidden="1"/>
    </xf>
    <xf numFmtId="0" fontId="3" fillId="0" borderId="0" xfId="0" applyFont="1" applyFill="1" applyAlignment="1" applyProtection="1">
      <alignment horizontal="left" indent="3"/>
      <protection hidden="1"/>
    </xf>
    <xf numFmtId="0" fontId="3" fillId="0" borderId="18" xfId="0" applyFont="1" applyBorder="1" applyAlignment="1">
      <alignment horizontal="center"/>
    </xf>
    <xf numFmtId="0" fontId="21" fillId="10" borderId="0" xfId="0" applyFont="1" applyFill="1" applyAlignment="1" applyProtection="1">
      <alignment horizontal="left" vertic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6" fillId="4" borderId="0" xfId="0" applyFont="1" applyFill="1" applyBorder="1" applyAlignment="1" applyProtection="1">
      <alignment horizontal="center"/>
      <protection hidden="1"/>
    </xf>
    <xf numFmtId="0" fontId="19" fillId="9" borderId="0" xfId="0" applyFont="1" applyFill="1" applyAlignment="1" applyProtection="1">
      <alignment horizontal="center"/>
      <protection hidden="1"/>
    </xf>
    <xf numFmtId="0" fontId="6" fillId="0" borderId="0" xfId="1" applyFont="1" applyFill="1" applyAlignment="1" applyProtection="1">
      <alignment horizontal="center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left"/>
      <protection hidden="1"/>
    </xf>
    <xf numFmtId="0" fontId="3" fillId="5" borderId="2" xfId="0" applyFont="1" applyFill="1" applyBorder="1" applyAlignment="1" applyProtection="1">
      <alignment horizontal="left"/>
      <protection hidden="1"/>
    </xf>
    <xf numFmtId="0" fontId="3" fillId="5" borderId="4" xfId="0" applyFont="1" applyFill="1" applyBorder="1" applyAlignment="1" applyProtection="1">
      <alignment horizontal="left"/>
      <protection hidden="1"/>
    </xf>
    <xf numFmtId="0" fontId="3" fillId="2" borderId="2" xfId="0" applyFont="1" applyFill="1" applyBorder="1" applyAlignment="1" applyProtection="1">
      <alignment horizontal="left"/>
      <protection hidden="1"/>
    </xf>
    <xf numFmtId="0" fontId="3" fillId="2" borderId="4" xfId="0" applyFont="1" applyFill="1" applyBorder="1" applyAlignment="1" applyProtection="1">
      <alignment horizontal="left"/>
      <protection hidden="1"/>
    </xf>
    <xf numFmtId="0" fontId="3" fillId="2" borderId="0" xfId="0" applyFont="1" applyFill="1" applyProtection="1">
      <protection hidden="1"/>
    </xf>
    <xf numFmtId="0" fontId="3" fillId="2" borderId="11" xfId="0" applyFont="1" applyFill="1" applyBorder="1" applyProtection="1">
      <protection hidden="1"/>
    </xf>
    <xf numFmtId="0" fontId="0" fillId="13" borderId="2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4" xfId="0" applyFill="1" applyBorder="1" applyAlignment="1" applyProtection="1">
      <alignment horizontal="left"/>
      <protection locked="0"/>
    </xf>
    <xf numFmtId="0" fontId="11" fillId="2" borderId="0" xfId="0" applyFont="1" applyFill="1" applyAlignment="1" applyProtection="1">
      <alignment horizontal="left"/>
      <protection hidden="1"/>
    </xf>
    <xf numFmtId="0" fontId="3" fillId="2" borderId="1" xfId="0" applyFont="1" applyFill="1" applyBorder="1" applyProtection="1">
      <protection hidden="1"/>
    </xf>
    <xf numFmtId="0" fontId="3" fillId="2" borderId="0" xfId="0" applyFont="1" applyFill="1" applyBorder="1" applyProtection="1">
      <protection hidden="1"/>
    </xf>
    <xf numFmtId="0" fontId="0" fillId="0" borderId="18" xfId="0" applyBorder="1" applyAlignment="1" applyProtection="1">
      <alignment horizontal="center"/>
      <protection locked="0"/>
    </xf>
    <xf numFmtId="0" fontId="3" fillId="2" borderId="0" xfId="0" applyNumberFormat="1" applyFont="1" applyFill="1" applyBorder="1" applyAlignment="1" applyProtection="1">
      <protection hidden="1"/>
    </xf>
    <xf numFmtId="0" fontId="0" fillId="2" borderId="0" xfId="0" applyNumberFormat="1" applyFill="1" applyAlignment="1" applyProtection="1">
      <protection hidden="1"/>
    </xf>
    <xf numFmtId="0" fontId="0" fillId="13" borderId="7" xfId="0" applyFill="1" applyBorder="1" applyAlignment="1" applyProtection="1">
      <alignment horizontal="left"/>
      <protection locked="0" hidden="1"/>
    </xf>
    <xf numFmtId="0" fontId="0" fillId="13" borderId="5" xfId="0" applyFill="1" applyBorder="1" applyAlignment="1" applyProtection="1">
      <alignment horizontal="left"/>
      <protection locked="0" hidden="1"/>
    </xf>
    <xf numFmtId="0" fontId="0" fillId="12" borderId="3" xfId="0" applyFill="1" applyBorder="1" applyAlignment="1" applyProtection="1">
      <alignment horizontal="left"/>
      <protection locked="0" hidden="1"/>
    </xf>
    <xf numFmtId="0" fontId="0" fillId="2" borderId="3" xfId="0" applyFill="1" applyBorder="1" applyAlignment="1" applyProtection="1">
      <alignment horizontal="left"/>
      <protection locked="0" hidden="1"/>
    </xf>
    <xf numFmtId="0" fontId="0" fillId="2" borderId="4" xfId="0" applyFill="1" applyBorder="1" applyAlignment="1" applyProtection="1">
      <alignment horizontal="left"/>
      <protection locked="0" hidden="1"/>
    </xf>
    <xf numFmtId="0" fontId="18" fillId="2" borderId="5" xfId="0" applyFont="1" applyFill="1" applyBorder="1" applyAlignment="1" applyProtection="1">
      <alignment horizontal="left"/>
      <protection hidden="1"/>
    </xf>
    <xf numFmtId="0" fontId="18" fillId="0" borderId="5" xfId="0" applyFont="1" applyBorder="1" applyAlignment="1" applyProtection="1">
      <alignment horizontal="left"/>
      <protection hidden="1"/>
    </xf>
    <xf numFmtId="0" fontId="10" fillId="2" borderId="0" xfId="0" applyFont="1" applyFill="1" applyAlignment="1">
      <alignment horizontal="left" vertical="center"/>
    </xf>
    <xf numFmtId="0" fontId="0" fillId="0" borderId="18" xfId="0" applyBorder="1" applyAlignment="1">
      <alignment horizontal="center"/>
    </xf>
    <xf numFmtId="0" fontId="6" fillId="9" borderId="0" xfId="0" applyFont="1" applyFill="1" applyAlignment="1">
      <alignment horizontal="center"/>
    </xf>
    <xf numFmtId="0" fontId="3" fillId="4" borderId="0" xfId="0" applyFont="1" applyFill="1" applyAlignment="1" applyProtection="1">
      <alignment horizontal="center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33" fillId="2" borderId="0" xfId="0" applyFont="1" applyFill="1" applyBorder="1" applyAlignment="1">
      <alignment horizontal="center" vertical="center"/>
    </xf>
  </cellXfs>
  <cellStyles count="7">
    <cellStyle name="20% - Accent5" xfId="3" builtinId="46"/>
    <cellStyle name="20% - Accent6" xfId="4" builtinId="50"/>
    <cellStyle name="Comma" xfId="2" builtinId="3"/>
    <cellStyle name="Explanatory Text" xfId="6" builtinId="53"/>
    <cellStyle name="Hyperlink" xfId="1" builtinId="8"/>
    <cellStyle name="Normal" xfId="0" builtinId="0"/>
    <cellStyle name="Percent" xfId="5" builtinId="5"/>
  </cellStyles>
  <dxfs count="12">
    <dxf>
      <font>
        <color theme="0"/>
      </font>
      <fill>
        <patternFill>
          <bgColor rgb="FFC00000"/>
        </patternFill>
      </fill>
    </dxf>
    <dxf>
      <fill>
        <patternFill>
          <bgColor rgb="FFB0DCE7"/>
        </patternFill>
      </fill>
    </dxf>
    <dxf>
      <fill>
        <patternFill>
          <bgColor rgb="FFB0DCE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ill>
        <gradientFill degree="90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7" tint="0.59999389629810485"/>
          </stop>
          <stop position="1">
            <color theme="7" tint="0.40000610370189521"/>
          </stop>
        </gradientFill>
      </fill>
    </dxf>
  </dxfs>
  <tableStyles count="0" defaultTableStyle="TableStyleMedium2" defaultPivotStyle="PivotStyleLight16"/>
  <colors>
    <mruColors>
      <color rgb="FFF86868"/>
      <color rgb="FFB0DCE7"/>
      <color rgb="FF85DA46"/>
      <color rgb="FF000000"/>
      <color rgb="FFCC0000"/>
      <color rgb="FF93EC74"/>
      <color rgb="FFFF6600"/>
      <color rgb="FF0091C4"/>
      <color rgb="FF79F369"/>
      <color rgb="FF5EF0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3.xml"/><Relationship Id="rId28" Type="http://schemas.openxmlformats.org/officeDocument/2006/relationships/worksheet" Target="worksheets/sheet2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2.xml"/><Relationship Id="rId27" Type="http://schemas.openxmlformats.org/officeDocument/2006/relationships/worksheet" Target="worksheets/sheet24.xml"/><Relationship Id="rId30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584959541870814E-2"/>
          <c:y val="6.6668254874619665E-2"/>
          <c:w val="0.92935320111193453"/>
          <c:h val="0.8290847529803094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Site!$W$14:$W$25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4E-40F2-9069-993F65094852}"/>
            </c:ext>
          </c:extLst>
        </c:ser>
        <c:ser>
          <c:idx val="1"/>
          <c:order val="1"/>
          <c:spPr>
            <a:solidFill>
              <a:srgbClr val="F86868"/>
            </a:solidFill>
            <a:ln w="12700" cmpd="sng">
              <a:gradFill>
                <a:gsLst>
                  <a:gs pos="0">
                    <a:srgbClr val="CCCCFF">
                      <a:lumMod val="60000"/>
                      <a:lumOff val="40000"/>
                    </a:srgbClr>
                  </a:gs>
                  <a:gs pos="17999">
                    <a:srgbClr val="99CCFF"/>
                  </a:gs>
                  <a:gs pos="36000">
                    <a:srgbClr val="9966FF"/>
                  </a:gs>
                  <a:gs pos="61000">
                    <a:srgbClr val="CC99FF"/>
                  </a:gs>
                  <a:gs pos="82001">
                    <a:srgbClr val="99CCFF"/>
                  </a:gs>
                  <a:gs pos="100000">
                    <a:srgbClr val="CCCCFF"/>
                  </a:gs>
                </a:gsLst>
                <a:lin ang="5400000" scaled="0"/>
              </a:gradFill>
            </a:ln>
            <a:effectLst/>
            <a:scene3d>
              <a:camera prst="orthographicFront"/>
              <a:lightRig rig="soft" dir="t">
                <a:rot lat="0" lon="0" rev="3600000"/>
              </a:lightRig>
            </a:scene3d>
            <a:sp3d/>
          </c:spPr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Site!$X$14:$X$25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4E-40F2-9069-993F65094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8841344"/>
        <c:axId val="378843136"/>
      </c:barChart>
      <c:catAx>
        <c:axId val="378841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9050"/>
        </c:spPr>
        <c:txPr>
          <a:bodyPr/>
          <a:lstStyle/>
          <a:p>
            <a:pPr>
              <a:defRPr sz="1050"/>
            </a:pPr>
            <a:endParaRPr lang="en-US"/>
          </a:p>
        </c:txPr>
        <c:crossAx val="378843136"/>
        <c:crosses val="autoZero"/>
        <c:auto val="1"/>
        <c:lblAlgn val="ctr"/>
        <c:lblOffset val="100"/>
        <c:noMultiLvlLbl val="0"/>
      </c:catAx>
      <c:valAx>
        <c:axId val="378843136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5875"/>
        </c:spPr>
        <c:txPr>
          <a:bodyPr/>
          <a:lstStyle/>
          <a:p>
            <a:pPr>
              <a:defRPr sz="1050"/>
            </a:pPr>
            <a:endParaRPr lang="en-US"/>
          </a:p>
        </c:txPr>
        <c:crossAx val="378841344"/>
        <c:crosses val="autoZero"/>
        <c:crossBetween val="between"/>
      </c:valAx>
    </c:plotArea>
    <c:plotVisOnly val="0"/>
    <c:dispBlanksAs val="gap"/>
    <c:showDLblsOverMax val="0"/>
  </c:chart>
  <c:spPr>
    <a:noFill/>
    <a:ln>
      <a:solidFill>
        <a:schemeClr val="tx1"/>
      </a:solidFill>
    </a:ln>
    <a:effectLst/>
    <a:scene3d>
      <a:camera prst="orthographicFront"/>
      <a:lightRig rig="balanced" dir="t"/>
    </a:scene3d>
    <a:sp3d>
      <a:bevelT w="12700"/>
    </a:sp3d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/>
            </a:pPr>
            <a:r>
              <a:rPr lang="en-CA" sz="1200" b="1"/>
              <a:t>Unlimited</a:t>
            </a:r>
            <a:r>
              <a:rPr lang="en-CA" sz="1200" b="1" baseline="0"/>
              <a:t> Rows: </a:t>
            </a:r>
            <a:r>
              <a:rPr lang="en-CA" sz="1200" b="1"/>
              <a:t>Visual</a:t>
            </a:r>
            <a:r>
              <a:rPr lang="en-CA" sz="1200" b="1" baseline="0"/>
              <a:t> of </a:t>
            </a:r>
            <a:r>
              <a:rPr lang="en-CA" sz="1200" b="1"/>
              <a:t>Row Orientation</a:t>
            </a:r>
          </a:p>
        </c:rich>
      </c:tx>
      <c:layout>
        <c:manualLayout>
          <c:xMode val="edge"/>
          <c:yMode val="edge"/>
          <c:x val="0.278859060402684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9006323873945272E-2"/>
          <c:y val="0.13792412499332579"/>
          <c:w val="0.89504289312829188"/>
          <c:h val="0.6498157956493863"/>
        </c:manualLayout>
      </c:layout>
      <c:scatterChart>
        <c:scatterStyle val="smoothMarker"/>
        <c:varyColors val="0"/>
        <c:ser>
          <c:idx val="0"/>
          <c:order val="0"/>
          <c:tx>
            <c:v>Panel 1</c:v>
          </c:tx>
          <c:spPr>
            <a:ln w="38100">
              <a:solidFill>
                <a:srgbClr val="0070C0"/>
              </a:solidFill>
            </a:ln>
            <a:effectLst/>
          </c:spPr>
          <c:marker>
            <c:symbol val="none"/>
          </c:marker>
          <c:xVal>
            <c:numRef>
              <c:f>'Orientation and Shading'!$Z$10:$Z$11</c:f>
              <c:numCache>
                <c:formatCode>General</c:formatCode>
                <c:ptCount val="2"/>
                <c:pt idx="0">
                  <c:v>0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27-4571-A9E1-0B53DB327B5F}"/>
            </c:ext>
          </c:extLst>
        </c:ser>
        <c:ser>
          <c:idx val="1"/>
          <c:order val="1"/>
          <c:tx>
            <c:v>Panel 2</c:v>
          </c:tx>
          <c:spPr>
            <a:ln w="38100">
              <a:solidFill>
                <a:srgbClr val="0070C0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Shading'!$AA$10:$AA$11</c:f>
              <c:numCache>
                <c:formatCode>General</c:formatCode>
                <c:ptCount val="2"/>
                <c:pt idx="0">
                  <c:v>1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27-4571-A9E1-0B53DB327B5F}"/>
            </c:ext>
          </c:extLst>
        </c:ser>
        <c:ser>
          <c:idx val="2"/>
          <c:order val="2"/>
          <c:tx>
            <c:v>Panel 1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Shading'!$Z$9:$Z$10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27-4571-A9E1-0B53DB327B5F}"/>
            </c:ext>
          </c:extLst>
        </c:ser>
        <c:ser>
          <c:idx val="3"/>
          <c:order val="3"/>
          <c:tx>
            <c:v>Panel 1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Shading'!$Z$11:$Z$12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27-4571-A9E1-0B53DB327B5F}"/>
            </c:ext>
          </c:extLst>
        </c:ser>
        <c:ser>
          <c:idx val="4"/>
          <c:order val="4"/>
          <c:tx>
            <c:v>Panel 2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Shading'!$AA$9:$AA$10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27-4571-A9E1-0B53DB327B5F}"/>
            </c:ext>
          </c:extLst>
        </c:ser>
        <c:ser>
          <c:idx val="5"/>
          <c:order val="5"/>
          <c:tx>
            <c:v>Panel 2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Shading'!$AA$11:$AA$12</c:f>
              <c:numCache>
                <c:formatCode>General</c:formatCode>
                <c:ptCount val="2"/>
                <c:pt idx="0">
                  <c:v>1.8660254037844388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27-4571-A9E1-0B53DB327B5F}"/>
            </c:ext>
          </c:extLst>
        </c:ser>
        <c:ser>
          <c:idx val="6"/>
          <c:order val="6"/>
          <c:tx>
            <c:v>Panel 3</c:v>
          </c:tx>
          <c:spPr>
            <a:ln>
              <a:solidFill>
                <a:schemeClr val="accent1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Shading'!$AB$10:$AB$11</c:f>
              <c:numCache>
                <c:formatCode>General</c:formatCode>
                <c:ptCount val="2"/>
                <c:pt idx="0">
                  <c:v>2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427-4571-A9E1-0B53DB327B5F}"/>
            </c:ext>
          </c:extLst>
        </c:ser>
        <c:ser>
          <c:idx val="7"/>
          <c:order val="7"/>
          <c:tx>
            <c:v>Panel 3 Top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Shading'!$AB$9:$AB$10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427-4571-A9E1-0B53DB327B5F}"/>
            </c:ext>
          </c:extLst>
        </c:ser>
        <c:ser>
          <c:idx val="8"/>
          <c:order val="8"/>
          <c:tx>
            <c:v>Panel 3 Bottom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Shading'!$AB$11:$AB$12</c:f>
              <c:numCache>
                <c:formatCode>General</c:formatCode>
                <c:ptCount val="2"/>
                <c:pt idx="0">
                  <c:v>2.8660254037844388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427-4571-A9E1-0B53DB327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879552"/>
        <c:axId val="375885824"/>
      </c:scatterChart>
      <c:valAx>
        <c:axId val="375879552"/>
        <c:scaling>
          <c:orientation val="minMax"/>
          <c:max val="15"/>
          <c:min val="-2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CA" b="1"/>
                  <a:t>Ground (m)</a:t>
                </a:r>
              </a:p>
            </c:rich>
          </c:tx>
          <c:layout>
            <c:manualLayout>
              <c:xMode val="edge"/>
              <c:yMode val="edge"/>
              <c:x val="0.44939121703746765"/>
              <c:y val="0.8915861111828490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75885824"/>
        <c:crosses val="autoZero"/>
        <c:crossBetween val="midCat"/>
        <c:majorUnit val="1"/>
        <c:minorUnit val="0.2"/>
      </c:valAx>
      <c:valAx>
        <c:axId val="375885824"/>
        <c:scaling>
          <c:orientation val="minMax"/>
          <c:max val="6"/>
          <c:min val="0"/>
        </c:scaling>
        <c:delete val="0"/>
        <c:axPos val="l"/>
        <c:majorGridlines>
          <c:spPr>
            <a:ln>
              <a:gradFill>
                <a:gsLst>
                  <a:gs pos="100000">
                    <a:schemeClr val="tx2">
                      <a:lumMod val="40000"/>
                      <a:lumOff val="60000"/>
                    </a:schemeClr>
                  </a:gs>
                  <a:gs pos="37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  <a:effectLst>
              <a:softEdge rad="0"/>
            </a:effectLst>
          </c:spPr>
        </c:majorGridlines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CA" b="1"/>
                  <a:t>Height</a:t>
                </a:r>
                <a:r>
                  <a:rPr lang="en-CA" b="1" baseline="0"/>
                  <a:t> (m)</a:t>
                </a:r>
                <a:endParaRPr lang="en-CA" b="1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75879552"/>
        <c:crossesAt val="-2"/>
        <c:crossBetween val="midCat"/>
        <c:majorUnit val="1"/>
        <c:minorUnit val="0.2"/>
      </c:valAx>
    </c:plotArea>
    <c:plotVisOnly val="0"/>
    <c:dispBlanksAs val="gap"/>
    <c:showDLblsOverMax val="0"/>
  </c:chart>
  <c:spPr>
    <a:ln>
      <a:solidFill>
        <a:schemeClr val="tx1"/>
      </a:solidFill>
    </a:ln>
    <a:effectLst>
      <a:softEdge rad="12700"/>
    </a:effectLst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584959541870814E-2"/>
          <c:y val="6.6668254874619665E-2"/>
          <c:w val="0.92935320111193453"/>
          <c:h val="0.8290847529803094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86868"/>
            </a:solidFill>
          </c:spPr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Bifacial!$V$27:$V$38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7C-45FB-B959-C25E2FF0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5953280"/>
        <c:axId val="375954816"/>
      </c:barChart>
      <c:catAx>
        <c:axId val="375953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9050"/>
        </c:spPr>
        <c:txPr>
          <a:bodyPr/>
          <a:lstStyle/>
          <a:p>
            <a:pPr>
              <a:defRPr sz="1050"/>
            </a:pPr>
            <a:endParaRPr lang="en-US"/>
          </a:p>
        </c:txPr>
        <c:crossAx val="375954816"/>
        <c:crosses val="autoZero"/>
        <c:auto val="1"/>
        <c:lblAlgn val="ctr"/>
        <c:lblOffset val="100"/>
        <c:noMultiLvlLbl val="0"/>
      </c:catAx>
      <c:valAx>
        <c:axId val="375954816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5875"/>
        </c:spPr>
        <c:txPr>
          <a:bodyPr/>
          <a:lstStyle/>
          <a:p>
            <a:pPr>
              <a:defRPr sz="1050"/>
            </a:pPr>
            <a:endParaRPr lang="en-US"/>
          </a:p>
        </c:txPr>
        <c:crossAx val="375953280"/>
        <c:crosses val="autoZero"/>
        <c:crossBetween val="between"/>
      </c:valAx>
    </c:plotArea>
    <c:plotVisOnly val="0"/>
    <c:dispBlanksAs val="gap"/>
    <c:showDLblsOverMax val="0"/>
  </c:chart>
  <c:spPr>
    <a:noFill/>
    <a:ln>
      <a:solidFill>
        <a:schemeClr val="tx1"/>
      </a:solidFill>
    </a:ln>
    <a:effectLst/>
    <a:scene3d>
      <a:camera prst="orthographicFront"/>
      <a:lightRig rig="balanced" dir="t"/>
    </a:scene3d>
    <a:sp3d>
      <a:bevelT w="12700"/>
    </a:sp3d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919270774913821"/>
          <c:y val="2.27920227920227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3795951886382294E-2"/>
          <c:y val="0.18057913385826771"/>
          <c:w val="0.87809590454786113"/>
          <c:h val="0.58332511372942852"/>
        </c:manualLayout>
      </c:layout>
      <c:scatterChart>
        <c:scatterStyle val="lineMarker"/>
        <c:varyColors val="0"/>
        <c:ser>
          <c:idx val="0"/>
          <c:order val="0"/>
          <c:tx>
            <c:v>Horizon</c:v>
          </c:tx>
          <c:spPr>
            <a:ln w="25400">
              <a:solidFill>
                <a:schemeClr val="accent3"/>
              </a:solidFill>
            </a:ln>
          </c:spPr>
          <c:marker>
            <c:symbol val="circle"/>
            <c:size val="3"/>
          </c:marker>
          <c:xVal>
            <c:numRef>
              <c:f>(Horizon!$W$34,Horizon!$C$35:$C$394,Horizon!$W$33)</c:f>
              <c:numCache>
                <c:formatCode>General"°"</c:formatCode>
                <c:ptCount val="362"/>
                <c:pt idx="0" formatCode="General">
                  <c:v>-360</c:v>
                </c:pt>
                <c:pt idx="1">
                  <c:v>0</c:v>
                </c:pt>
                <c:pt idx="361" formatCode="General">
                  <c:v>360</c:v>
                </c:pt>
              </c:numCache>
            </c:numRef>
          </c:xVal>
          <c:yVal>
            <c:numRef>
              <c:f>(Horizon!$X$34,Horizon!$D$35:$D$394,Horizon!$X$33)</c:f>
              <c:numCache>
                <c:formatCode>General"°"</c:formatCode>
                <c:ptCount val="362"/>
                <c:pt idx="0" formatCode="General">
                  <c:v>0</c:v>
                </c:pt>
                <c:pt idx="1">
                  <c:v>0</c:v>
                </c:pt>
                <c:pt idx="361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58-47BD-921A-EE1E8E7B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929152"/>
        <c:axId val="378931072"/>
      </c:scatterChart>
      <c:valAx>
        <c:axId val="378929152"/>
        <c:scaling>
          <c:orientation val="minMax"/>
          <c:max val="180"/>
          <c:min val="-180"/>
        </c:scaling>
        <c:delete val="0"/>
        <c:axPos val="b"/>
        <c:majorGridlines/>
        <c:title>
          <c:tx>
            <c:rich>
              <a:bodyPr anchor="t" anchorCtr="1"/>
              <a:lstStyle/>
              <a:p>
                <a:pPr>
                  <a:defRPr/>
                </a:pPr>
                <a:r>
                  <a:rPr lang="en-CA"/>
                  <a:t>Azimuth (°)</a:t>
                </a:r>
              </a:p>
            </c:rich>
          </c:tx>
          <c:layout>
            <c:manualLayout>
              <c:xMode val="edge"/>
              <c:yMode val="edge"/>
              <c:x val="0.46068307499298439"/>
              <c:y val="0.8920588152287415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78931072"/>
        <c:crosses val="autoZero"/>
        <c:crossBetween val="midCat"/>
        <c:majorUnit val="30"/>
        <c:minorUnit val="10"/>
      </c:valAx>
      <c:valAx>
        <c:axId val="378931072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Elevation (°)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8929152"/>
        <c:crossesAt val="-180"/>
        <c:crossBetween val="midCat"/>
        <c:majorUnit val="10"/>
        <c:minorUnit val="5"/>
      </c:valAx>
    </c:plotArea>
    <c:plotVisOnly val="0"/>
    <c:dispBlanksAs val="span"/>
    <c:showDLblsOverMax val="0"/>
  </c:chart>
  <c:spPr>
    <a:ln>
      <a:solidFill>
        <a:schemeClr val="tx1"/>
      </a:solidFill>
    </a:ln>
    <a:effectLst/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9.635937303871063E-2"/>
          <c:y val="0.21375011313241019"/>
          <c:w val="0.87955889466789328"/>
          <c:h val="0.55606796995203189"/>
        </c:manualLayout>
      </c:layout>
      <c:scatterChart>
        <c:scatterStyle val="smoothMarker"/>
        <c:varyColors val="0"/>
        <c:ser>
          <c:idx val="0"/>
          <c:order val="0"/>
          <c:tx>
            <c:v>Incidence Angle Modifier Model</c:v>
          </c:tx>
          <c:spPr>
            <a:ln w="34925">
              <a:solidFill>
                <a:schemeClr val="accent2">
                  <a:lumMod val="60000"/>
                  <a:lumOff val="40000"/>
                  <a:alpha val="88000"/>
                </a:schemeClr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</c:spPr>
          </c:marker>
          <c:xVal>
            <c:numRef>
              <c:f>(Losses!$D$31:$M$31,Losses!$E$33:$M$33)</c:f>
            </c:numRef>
          </c:xVal>
          <c:yVal>
            <c:numRef>
              <c:f>(Losses!$D$32:$M$32,Losses!$E$34:$M$34)</c:f>
            </c:numRef>
          </c:yVal>
          <c:smooth val="1"/>
          <c:extLst>
            <c:ext xmlns:c16="http://schemas.microsoft.com/office/drawing/2014/chart" uri="{C3380CC4-5D6E-409C-BE32-E72D297353CC}">
              <c16:uniqueId val="{00000000-8EBE-452C-BF4C-8CD3AFB3E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75296"/>
        <c:axId val="379177600"/>
      </c:scatterChart>
      <c:valAx>
        <c:axId val="3791752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0"/>
                </a:pPr>
                <a:r>
                  <a:rPr lang="en-CA" sz="1100" b="0"/>
                  <a:t>Angle of Incidence (°)</a:t>
                </a:r>
              </a:p>
            </c:rich>
          </c:tx>
          <c:layout>
            <c:manualLayout>
              <c:xMode val="edge"/>
              <c:yMode val="edge"/>
              <c:x val="0.43187183239426363"/>
              <c:y val="0.90557471264367817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1050" b="1"/>
            </a:pPr>
            <a:endParaRPr lang="en-US"/>
          </a:p>
        </c:txPr>
        <c:crossAx val="379177600"/>
        <c:crosses val="autoZero"/>
        <c:crossBetween val="midCat"/>
      </c:valAx>
      <c:valAx>
        <c:axId val="379177600"/>
        <c:scaling>
          <c:orientation val="minMax"/>
          <c:max val="1.1000000000000001"/>
          <c:min val="0"/>
        </c:scaling>
        <c:delete val="0"/>
        <c:axPos val="l"/>
        <c:majorGridlines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10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</c:spPr>
        </c:majorGridlines>
        <c:title>
          <c:tx>
            <c:rich>
              <a:bodyPr rot="-5400000" vert="horz"/>
              <a:lstStyle/>
              <a:p>
                <a:pPr algn="ctr" rtl="0">
                  <a:defRPr lang="en-CA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Incidence Angle Modifier</a:t>
                </a:r>
              </a:p>
            </c:rich>
          </c:tx>
          <c:layout>
            <c:manualLayout>
              <c:xMode val="edge"/>
              <c:yMode val="edge"/>
              <c:x val="4.3132113727533993E-3"/>
              <c:y val="0.17352022807493891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050" b="1"/>
            </a:pPr>
            <a:endParaRPr lang="en-US"/>
          </a:p>
        </c:txPr>
        <c:crossAx val="379175296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span"/>
    <c:showDLblsOverMax val="0"/>
  </c:chart>
  <c:spPr>
    <a:ln>
      <a:solidFill>
        <a:schemeClr val="tx1"/>
      </a:solidFill>
    </a:ln>
    <a:effectLst>
      <a:softEdge rad="12700"/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00">
                <a:latin typeface="+mn-lt"/>
                <a:cs typeface="Times New Roman" panose="02020603050405020304" pitchFamily="18" charset="0"/>
              </a:defRPr>
            </a:pPr>
            <a:r>
              <a:rPr lang="en-CA" sz="1200">
                <a:latin typeface="+mn-lt"/>
                <a:cs typeface="Times New Roman" panose="02020603050405020304" pitchFamily="18" charset="0"/>
              </a:rPr>
              <a:t>Soiling</a:t>
            </a:r>
            <a:r>
              <a:rPr lang="en-CA" sz="1200" baseline="0">
                <a:latin typeface="+mn-lt"/>
                <a:cs typeface="Times New Roman" panose="02020603050405020304" pitchFamily="18" charset="0"/>
              </a:rPr>
              <a:t> Losses by Month</a:t>
            </a:r>
            <a:endParaRPr lang="en-CA" sz="1200">
              <a:latin typeface="+mn-lt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39664928247605413"/>
          <c:y val="2.17150187841905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70630208982708"/>
          <c:y val="0.11139237005460774"/>
          <c:w val="0.87342930489352655"/>
          <c:h val="0.674827381164659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E58C83"/>
            </a:solidFill>
            <a:effectLst>
              <a:outerShdw blurRad="50800" dist="38100" dir="966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sunset" dir="t"/>
            </a:scene3d>
            <a:sp3d prstMaterial="softEdge">
              <a:bevelT w="44450"/>
              <a:bevelB w="69850" h="120650" prst="coolSlant"/>
            </a:sp3d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Soiling!$X$18:$X$29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5B-44F5-886C-9B74C57BF1F9}"/>
            </c:ext>
          </c:extLst>
        </c:ser>
        <c:ser>
          <c:idx val="1"/>
          <c:order val="1"/>
          <c:spPr>
            <a:solidFill>
              <a:srgbClr val="F86868"/>
            </a:solidFill>
            <a:effectLst/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Soiling!$Y$18:$Y$29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5B-44F5-886C-9B74C57BF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379475072"/>
        <c:axId val="379476992"/>
      </c:barChart>
      <c:catAx>
        <c:axId val="379475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>
                    <a:latin typeface="+mn-lt"/>
                    <a:cs typeface="Times New Roman" panose="02020603050405020304" pitchFamily="18" charset="0"/>
                  </a:defRPr>
                </a:pPr>
                <a:r>
                  <a:rPr lang="en-CA" sz="1100">
                    <a:latin typeface="+mn-lt"/>
                    <a:cs typeface="Times New Roman" panose="02020603050405020304" pitchFamily="18" charset="0"/>
                  </a:rPr>
                  <a:t>Months</a:t>
                </a:r>
              </a:p>
            </c:rich>
          </c:tx>
          <c:layout>
            <c:manualLayout>
              <c:xMode val="edge"/>
              <c:yMode val="edge"/>
              <c:x val="0.46031264273783956"/>
              <c:y val="0.899180729550666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79476992"/>
        <c:crosses val="autoZero"/>
        <c:auto val="1"/>
        <c:lblAlgn val="ctr"/>
        <c:lblOffset val="100"/>
        <c:noMultiLvlLbl val="0"/>
      </c:catAx>
      <c:valAx>
        <c:axId val="379476992"/>
        <c:scaling>
          <c:orientation val="minMax"/>
        </c:scaling>
        <c:delete val="0"/>
        <c:axPos val="l"/>
        <c:majorGridlines>
          <c:spPr>
            <a:ln w="12700" cap="sq" cmpd="dbl">
              <a:solidFill>
                <a:schemeClr val="accent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r>
                  <a:rPr lang="en-CA"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Percentage</a:t>
                </a:r>
                <a:r>
                  <a:rPr lang="en-CA" sz="1200" baseline="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 Loss</a:t>
                </a:r>
                <a:endParaRPr lang="en-CA" sz="1200">
                  <a:latin typeface="+mn-lt"/>
                  <a:ea typeface="Tahoma" panose="020B0604030504040204" pitchFamily="34" charset="0"/>
                  <a:cs typeface="Tahoma" panose="020B0604030504040204" pitchFamily="34" charset="0"/>
                </a:endParaRP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379475072"/>
        <c:crosses val="autoZero"/>
        <c:crossBetween val="between"/>
      </c:valAx>
      <c:spPr>
        <a:ln>
          <a:noFill/>
        </a:ln>
        <a:effectLst>
          <a:innerShdw blurRad="63500" dist="25400" dir="5400000">
            <a:schemeClr val="bg2">
              <a:lumMod val="75000"/>
              <a:alpha val="43000"/>
            </a:schemeClr>
          </a:innerShdw>
        </a:effectLst>
        <a:scene3d>
          <a:camera prst="orthographicFront"/>
          <a:lightRig rig="sunrise" dir="t">
            <a:rot lat="0" lon="0" rev="0"/>
          </a:lightRig>
        </a:scene3d>
      </c:spPr>
    </c:plotArea>
    <c:plotVisOnly val="0"/>
    <c:dispBlanksAs val="gap"/>
    <c:showDLblsOverMax val="0"/>
  </c:chart>
  <c:spPr>
    <a:ln>
      <a:solidFill>
        <a:schemeClr val="tx1"/>
      </a:solidFill>
    </a:ln>
    <a:effectLst/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Spectral!$E$14:$O$14</c:f>
            </c:numRef>
          </c:xVal>
          <c:yVal>
            <c:numRef>
              <c:f>Spectral!$E$15:$O$15</c:f>
            </c:numRef>
          </c:yVal>
          <c:smooth val="0"/>
          <c:extLst>
            <c:ext xmlns:c16="http://schemas.microsoft.com/office/drawing/2014/chart" uri="{C3380CC4-5D6E-409C-BE32-E72D297353CC}">
              <c16:uniqueId val="{00000000-F268-4BF0-8978-E23AFA141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403712"/>
        <c:axId val="380406016"/>
      </c:scatterChart>
      <c:valAx>
        <c:axId val="380403712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100" b="1"/>
                  <a:t>Clearness index [ 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06016"/>
        <c:crosses val="autoZero"/>
        <c:crossBetween val="midCat"/>
        <c:majorUnit val="0.1"/>
      </c:valAx>
      <c:valAx>
        <c:axId val="38040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100" b="1"/>
                  <a:t>Spectral correction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03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Transformer Losses</a:t>
            </a:r>
          </a:p>
        </c:rich>
      </c:tx>
      <c:layout>
        <c:manualLayout>
          <c:xMode val="edge"/>
          <c:yMode val="edge"/>
          <c:x val="0.35434684374707492"/>
          <c:y val="4.962379702537184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279739239480352E-2"/>
          <c:y val="8.7599086085462338E-2"/>
          <c:w val="0.86759198050000641"/>
          <c:h val="0.771422211192082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Transformer!$X$9</c:f>
              <c:strCache>
                <c:ptCount val="1"/>
                <c:pt idx="0">
                  <c:v>Iron Loss (kW)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Transformer!$X$10:$X$18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8-4EB5-A793-8179CF01B9C2}"/>
            </c:ext>
          </c:extLst>
        </c:ser>
        <c:ser>
          <c:idx val="1"/>
          <c:order val="1"/>
          <c:tx>
            <c:strRef>
              <c:f>Transformer!$Y$9</c:f>
              <c:strCache>
                <c:ptCount val="1"/>
                <c:pt idx="0">
                  <c:v>Resistive Loss (kW)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Transformer!$Y$10:$Y$18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8-4EB5-A793-8179CF01B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031360"/>
        <c:axId val="380033280"/>
      </c:scatterChart>
      <c:valAx>
        <c:axId val="380031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Power from Inverters (kW)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80033280"/>
        <c:crosses val="autoZero"/>
        <c:crossBetween val="midCat"/>
      </c:valAx>
      <c:valAx>
        <c:axId val="380033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Transformer  Losses  (kW)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80031360"/>
        <c:crosses val="autoZero"/>
        <c:crossBetween val="midCat"/>
      </c:valAx>
      <c:spPr>
        <a:effectLst/>
      </c:spPr>
    </c:plotArea>
    <c:legend>
      <c:legendPos val="r"/>
      <c:layout>
        <c:manualLayout>
          <c:xMode val="edge"/>
          <c:yMode val="edge"/>
          <c:x val="0.27179826184611844"/>
          <c:y val="0.79103587555878285"/>
          <c:w val="0.70443080352395182"/>
          <c:h val="6.9801447729696597E-2"/>
        </c:manualLayout>
      </c:layout>
      <c:overlay val="0"/>
    </c:legend>
    <c:plotVisOnly val="0"/>
    <c:dispBlanksAs val="gap"/>
    <c:showDLblsOverMax val="0"/>
  </c:chart>
  <c:spPr>
    <a:solidFill>
      <a:schemeClr val="bg1"/>
    </a:solidFill>
    <a:ln>
      <a:solidFill>
        <a:schemeClr val="tx1"/>
      </a:solidFill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Losses Diagram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952360417436237E-2"/>
          <c:y val="0.1059283854225444"/>
          <c:w val="0.57716804928762944"/>
          <c:h val="0.87496195508915398"/>
        </c:manualLayout>
      </c:layout>
      <c:barChart>
        <c:barDir val="bar"/>
        <c:grouping val="stacked"/>
        <c:varyColors val="0"/>
        <c:ser>
          <c:idx val="0"/>
          <c:order val="0"/>
          <c:tx>
            <c:v>Energy Base</c:v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c:spPr>
          <c:invertIfNegative val="0"/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7CD-47A9-8E4C-96C65D6C9A5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7CD-47A9-8E4C-96C65D6C9A5D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E7CD-47A9-8E4C-96C65D6C9A5D}"/>
              </c:ext>
            </c:extLst>
          </c:dPt>
          <c:dPt>
            <c:idx val="9"/>
            <c:invertIfNegative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4-E7CD-47A9-8E4C-96C65D6C9A5D}"/>
              </c:ext>
            </c:extLst>
          </c:dPt>
          <c:dPt>
            <c:idx val="10"/>
            <c:invertIfNegative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6-7BBF-4576-826F-E8EAEEB0088D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7CD-47A9-8E4C-96C65D6C9A5D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7CD-47A9-8E4C-96C65D6C9A5D}"/>
              </c:ext>
            </c:extLst>
          </c:dPt>
          <c:dPt>
            <c:idx val="1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E7CD-47A9-8E4C-96C65D6C9A5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7BBF-4576-826F-E8EAEEB0088D}"/>
              </c:ext>
            </c:extLst>
          </c:dPt>
          <c:dPt>
            <c:idx val="18"/>
            <c:invertIfNegative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9-E7CD-47A9-8E4C-96C65D6C9A5D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E7CD-47A9-8E4C-96C65D6C9A5D}"/>
              </c:ext>
            </c:extLst>
          </c:dPt>
          <c:dPt>
            <c:idx val="2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E7CD-47A9-8E4C-96C65D6C9A5D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E7CD-47A9-8E4C-96C65D6C9A5D}"/>
              </c:ext>
            </c:extLst>
          </c:dPt>
          <c:dPt>
            <c:idx val="2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E7CD-47A9-8E4C-96C65D6C9A5D}"/>
              </c:ext>
            </c:extLst>
          </c:dPt>
          <c:dPt>
            <c:idx val="23"/>
            <c:invertIfNegative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6-7BBF-4576-826F-E8EAEEB0088D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E7CD-47A9-8E4C-96C65D6C9A5D}"/>
              </c:ext>
            </c:extLst>
          </c:dPt>
          <c:dPt>
            <c:idx val="25"/>
            <c:invertIfNegative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3-E7CD-47A9-8E4C-96C65D6C9A5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9-596E-4A52-B67E-9AC827E9F0F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7BBF-4576-826F-E8EAEEB0088D}"/>
              </c:ext>
            </c:extLst>
          </c:dPt>
          <c:dPt>
            <c:idx val="29"/>
            <c:invertIfNegative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2A-CA19-4598-81C5-18C868146FE2}"/>
              </c:ext>
            </c:extLst>
          </c:dPt>
          <c:dLbls>
            <c:dLbl>
              <c:idx val="7"/>
              <c:layout>
                <c:manualLayout>
                  <c:x val="2.040013515442239E-3"/>
                  <c:y val="1.4283926754309033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CD-47A9-8E4C-96C65D6C9A5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7CD-47A9-8E4C-96C65D6C9A5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CD-47A9-8E4C-96C65D6C9A5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7CD-47A9-8E4C-96C65D6C9A5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CD-47A9-8E4C-96C65D6C9A5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7CD-47A9-8E4C-96C65D6C9A5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BF-4576-826F-E8EAEEB008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7CD-47A9-8E4C-96C65D6C9A5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CD-47A9-8E4C-96C65D6C9A5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CD-47A9-8E4C-96C65D6C9A5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7CD-47A9-8E4C-96C65D6C9A5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7CD-47A9-8E4C-96C65D6C9A5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7CD-47A9-8E4C-96C65D6C9A5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96E-4A52-B67E-9AC827E9F0FC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BBF-4576-826F-E8EAEEB0088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A19-4598-81C5-18C868146FE2}"/>
                </c:ext>
              </c:extLst>
            </c:dLbl>
            <c:numFmt formatCode="0&quot;  MWh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3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'Loss Diagram Values'!$B$10:$B$39</c:f>
              <c:strCache>
                <c:ptCount val="30"/>
                <c:pt idx="0">
                  <c:v>     HORIZONTAL GLOBAL RADIATION</c:v>
                </c:pt>
                <c:pt idx="1">
                  <c:v>          Global radiation in array plane</c:v>
                </c:pt>
                <c:pt idx="2">
                  <c:v>          Horizon shading losses</c:v>
                </c:pt>
                <c:pt idx="3">
                  <c:v>          Near shading losses</c:v>
                </c:pt>
                <c:pt idx="4">
                  <c:v>          Soiling losses</c:v>
                </c:pt>
                <c:pt idx="5">
                  <c:v>          Incident angle losses</c:v>
                </c:pt>
                <c:pt idx="6">
                  <c:v>          Bifacial gains</c:v>
                </c:pt>
                <c:pt idx="7">
                  <c:v>          Spectral gains or losses</c:v>
                </c:pt>
                <c:pt idx="8">
                  <c:v>     EFFECTIVE POA RADIATION</c:v>
                </c:pt>
                <c:pt idx="9">
                  <c:v>          PV conversion**</c:v>
                </c:pt>
                <c:pt idx="10">
                  <c:v>     PV ARRAY NOMINAL ENERGY</c:v>
                </c:pt>
                <c:pt idx="11">
                  <c:v>          Energy loss due to temperature</c:v>
                </c:pt>
                <c:pt idx="12">
                  <c:v>          Energy loss due to irradiance</c:v>
                </c:pt>
                <c:pt idx="13">
                  <c:v>          Module quality losses</c:v>
                </c:pt>
                <c:pt idx="14">
                  <c:v>          Module LID losses</c:v>
                </c:pt>
                <c:pt idx="15">
                  <c:v>          Module ageing losses</c:v>
                </c:pt>
                <c:pt idx="16">
                  <c:v>          Mismatch losses</c:v>
                </c:pt>
                <c:pt idx="17">
                  <c:v>          DC wiring losses</c:v>
                </c:pt>
                <c:pt idx="18">
                  <c:v>     VIRTUAL ENERGY AT INPUT OF INVERTER</c:v>
                </c:pt>
                <c:pt idx="19">
                  <c:v>          Energy losses to input voltage too low</c:v>
                </c:pt>
                <c:pt idx="20">
                  <c:v>          Energy losses to input voltage too high</c:v>
                </c:pt>
                <c:pt idx="21">
                  <c:v>          Energy losses to input power too low</c:v>
                </c:pt>
                <c:pt idx="22">
                  <c:v>          Energy losses to input power too high (clipping)</c:v>
                </c:pt>
                <c:pt idx="23">
                  <c:v>     ACTUAL ENERGY AT INPUT OF INVERTER</c:v>
                </c:pt>
                <c:pt idx="24">
                  <c:v>          DC/AC conversion losses</c:v>
                </c:pt>
                <c:pt idx="25">
                  <c:v>     INVERTER OUTPUT</c:v>
                </c:pt>
                <c:pt idx="26">
                  <c:v>          AC wiring losses</c:v>
                </c:pt>
                <c:pt idx="27">
                  <c:v>          Main transformer losses (night)</c:v>
                </c:pt>
                <c:pt idx="28">
                  <c:v>          Main transformer losses (day)</c:v>
                </c:pt>
                <c:pt idx="29">
                  <c:v>     ENERGY TO GRID</c:v>
                </c:pt>
              </c:strCache>
            </c:strRef>
          </c:cat>
          <c:val>
            <c:numRef>
              <c:f>'Loss Diagram Values'!$D$10:$D$39</c:f>
              <c:numCache>
                <c:formatCode>General</c:formatCode>
                <c:ptCount val="30"/>
                <c:pt idx="10" formatCode="0.00">
                  <c:v>20443.6021162451</c:v>
                </c:pt>
                <c:pt idx="11" formatCode="0.0">
                  <c:v>20071.917140470472</c:v>
                </c:pt>
                <c:pt idx="12" formatCode="0.0">
                  <c:v>19485.802771116458</c:v>
                </c:pt>
                <c:pt idx="13" formatCode="0.0">
                  <c:v>19485.802771116458</c:v>
                </c:pt>
                <c:pt idx="14" formatCode="0.0">
                  <c:v>19485.802771116458</c:v>
                </c:pt>
                <c:pt idx="15" formatCode="0.0">
                  <c:v>19485.802771116458</c:v>
                </c:pt>
                <c:pt idx="16" formatCode="0.0">
                  <c:v>19299.518448323102</c:v>
                </c:pt>
                <c:pt idx="17" formatCode="0.0">
                  <c:v>19154.26549251522</c:v>
                </c:pt>
                <c:pt idx="18" formatCode="0.0">
                  <c:v>19154.26549251522</c:v>
                </c:pt>
                <c:pt idx="19" formatCode="0.0">
                  <c:v>19153.091120354922</c:v>
                </c:pt>
                <c:pt idx="20" formatCode="0.0">
                  <c:v>19153.091120354922</c:v>
                </c:pt>
                <c:pt idx="21" formatCode="0.0">
                  <c:v>19142.268256984953</c:v>
                </c:pt>
                <c:pt idx="22" formatCode="0.0">
                  <c:v>18296.895000734316</c:v>
                </c:pt>
                <c:pt idx="23" formatCode="0.0">
                  <c:v>18296.895000734301</c:v>
                </c:pt>
                <c:pt idx="24" formatCode="0.0">
                  <c:v>17977.609143511465</c:v>
                </c:pt>
                <c:pt idx="25" formatCode="0.0">
                  <c:v>17977.609143511399</c:v>
                </c:pt>
                <c:pt idx="26" formatCode="0.0">
                  <c:v>17840.0164467791</c:v>
                </c:pt>
                <c:pt idx="27" formatCode="0.0">
                  <c:v>17659.4964467791</c:v>
                </c:pt>
                <c:pt idx="28" formatCode="0.0">
                  <c:v>17350.458205818217</c:v>
                </c:pt>
                <c:pt idx="29" formatCode="0.0">
                  <c:v>17350.458154859698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7CD-47A9-8E4C-96C65D6C9A5D}"/>
            </c:ext>
          </c:extLst>
        </c:ser>
        <c:ser>
          <c:idx val="1"/>
          <c:order val="1"/>
          <c:tx>
            <c:v>Energy Fall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A19-4598-81C5-18C868146F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A19-4598-81C5-18C868146F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A19-4598-81C5-18C868146F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CA19-4598-81C5-18C868146F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A19-4598-81C5-18C868146F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A19-4598-81C5-18C868146F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A19-4598-81C5-18C868146F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CA19-4598-81C5-18C868146F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CA19-4598-81C5-18C868146F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CA19-4598-81C5-18C868146F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CA19-4598-81C5-18C868146F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CA19-4598-81C5-18C868146F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CA19-4598-81C5-18C868146F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CA19-4598-81C5-18C868146F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CA19-4598-81C5-18C868146F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CA19-4598-81C5-18C868146FE2}"/>
                </c:ext>
              </c:extLst>
            </c:dLbl>
            <c:dLbl>
              <c:idx val="16"/>
              <c:tx>
                <c:strRef>
                  <c:f>'Loss Diagram Values'!$C$26</c:f>
                  <c:strCache>
                    <c:ptCount val="1"/>
                    <c:pt idx="0">
                      <c:v>-0.91%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{3ACC80A0-B8BC-4691-AFDD-58B494DF3F59}</c15:txfldGUID>
                      <c15:f>'Loss Diagram Values'!$C$26</c15:f>
                      <c15:dlblFieldTableCache>
                        <c:ptCount val="1"/>
                        <c:pt idx="0">
                          <c:v>-0.91%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27-CA19-4598-81C5-18C868146F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CA19-4598-81C5-18C868146F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CA19-4598-81C5-18C868146F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CA19-4598-81C5-18C868146F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CA19-4598-81C5-18C868146F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CA19-4598-81C5-18C868146F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CA19-4598-81C5-18C868146F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CA19-4598-81C5-18C868146F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CA19-4598-81C5-18C868146F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CA19-4598-81C5-18C868146F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CA19-4598-81C5-18C868146F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CA19-4598-81C5-18C868146F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CA19-4598-81C5-18C868146F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CA19-4598-81C5-18C868146FE2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'Loss Diagram Values'!$B$10:$B$39</c:f>
              <c:strCache>
                <c:ptCount val="30"/>
                <c:pt idx="0">
                  <c:v>     HORIZONTAL GLOBAL RADIATION</c:v>
                </c:pt>
                <c:pt idx="1">
                  <c:v>          Global radiation in array plane</c:v>
                </c:pt>
                <c:pt idx="2">
                  <c:v>          Horizon shading losses</c:v>
                </c:pt>
                <c:pt idx="3">
                  <c:v>          Near shading losses</c:v>
                </c:pt>
                <c:pt idx="4">
                  <c:v>          Soiling losses</c:v>
                </c:pt>
                <c:pt idx="5">
                  <c:v>          Incident angle losses</c:v>
                </c:pt>
                <c:pt idx="6">
                  <c:v>          Bifacial gains</c:v>
                </c:pt>
                <c:pt idx="7">
                  <c:v>          Spectral gains or losses</c:v>
                </c:pt>
                <c:pt idx="8">
                  <c:v>     EFFECTIVE POA RADIATION</c:v>
                </c:pt>
                <c:pt idx="9">
                  <c:v>          PV conversion**</c:v>
                </c:pt>
                <c:pt idx="10">
                  <c:v>     PV ARRAY NOMINAL ENERGY</c:v>
                </c:pt>
                <c:pt idx="11">
                  <c:v>          Energy loss due to temperature</c:v>
                </c:pt>
                <c:pt idx="12">
                  <c:v>          Energy loss due to irradiance</c:v>
                </c:pt>
                <c:pt idx="13">
                  <c:v>          Module quality losses</c:v>
                </c:pt>
                <c:pt idx="14">
                  <c:v>          Module LID losses</c:v>
                </c:pt>
                <c:pt idx="15">
                  <c:v>          Module ageing losses</c:v>
                </c:pt>
                <c:pt idx="16">
                  <c:v>          Mismatch losses</c:v>
                </c:pt>
                <c:pt idx="17">
                  <c:v>          DC wiring losses</c:v>
                </c:pt>
                <c:pt idx="18">
                  <c:v>     VIRTUAL ENERGY AT INPUT OF INVERTER</c:v>
                </c:pt>
                <c:pt idx="19">
                  <c:v>          Energy losses to input voltage too low</c:v>
                </c:pt>
                <c:pt idx="20">
                  <c:v>          Energy losses to input voltage too high</c:v>
                </c:pt>
                <c:pt idx="21">
                  <c:v>          Energy losses to input power too low</c:v>
                </c:pt>
                <c:pt idx="22">
                  <c:v>          Energy losses to input power too high (clipping)</c:v>
                </c:pt>
                <c:pt idx="23">
                  <c:v>     ACTUAL ENERGY AT INPUT OF INVERTER</c:v>
                </c:pt>
                <c:pt idx="24">
                  <c:v>          DC/AC conversion losses</c:v>
                </c:pt>
                <c:pt idx="25">
                  <c:v>     INVERTER OUTPUT</c:v>
                </c:pt>
                <c:pt idx="26">
                  <c:v>          AC wiring losses</c:v>
                </c:pt>
                <c:pt idx="27">
                  <c:v>          Main transformer losses (night)</c:v>
                </c:pt>
                <c:pt idx="28">
                  <c:v>          Main transformer losses (day)</c:v>
                </c:pt>
                <c:pt idx="29">
                  <c:v>     ENERGY TO GRID</c:v>
                </c:pt>
              </c:strCache>
            </c:strRef>
          </c:cat>
          <c:val>
            <c:numRef>
              <c:f>'Loss Diagram Values'!$E$10:$E$39</c:f>
              <c:numCache>
                <c:formatCode>General</c:formatCode>
                <c:ptCount val="30"/>
                <c:pt idx="11" formatCode="0.00">
                  <c:v>371.68497577462767</c:v>
                </c:pt>
                <c:pt idx="12" formatCode="0.00">
                  <c:v>586.11436935401434</c:v>
                </c:pt>
                <c:pt idx="13" formatCode="0.00">
                  <c:v>0</c:v>
                </c:pt>
                <c:pt idx="14" formatCode="0.00">
                  <c:v>0</c:v>
                </c:pt>
                <c:pt idx="15" formatCode="0.00">
                  <c:v>0</c:v>
                </c:pt>
                <c:pt idx="16" formatCode="0.00">
                  <c:v>186.28432279335539</c:v>
                </c:pt>
                <c:pt idx="17" formatCode="0.00">
                  <c:v>145.25295580788224</c:v>
                </c:pt>
                <c:pt idx="19" formatCode="0.00">
                  <c:v>1.1743721602979349</c:v>
                </c:pt>
                <c:pt idx="20" formatCode="0.00">
                  <c:v>0</c:v>
                </c:pt>
                <c:pt idx="21" formatCode="0.00">
                  <c:v>10.822863369969127</c:v>
                </c:pt>
                <c:pt idx="22" formatCode="0.00">
                  <c:v>845.3732562506375</c:v>
                </c:pt>
                <c:pt idx="24" formatCode="0.00">
                  <c:v>319.28585722283606</c:v>
                </c:pt>
                <c:pt idx="26" formatCode="0.00">
                  <c:v>137.59269673229937</c:v>
                </c:pt>
                <c:pt idx="27" formatCode="0.00">
                  <c:v>180.52000000000044</c:v>
                </c:pt>
                <c:pt idx="28" formatCode="0.00">
                  <c:v>309.03824096088283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'Loss Diagram Values'!$C$26</c15:f>
                <c15:dlblRangeCache>
                  <c:ptCount val="1"/>
                  <c:pt idx="0">
                    <c:v>-0.91%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E-E7CD-47A9-8E4C-96C65D6C9A5D}"/>
            </c:ext>
          </c:extLst>
        </c:ser>
        <c:ser>
          <c:idx val="2"/>
          <c:order val="2"/>
          <c:tx>
            <c:v>Energy Rise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'Loss Diagram Values'!$B$10:$B$39</c:f>
              <c:strCache>
                <c:ptCount val="30"/>
                <c:pt idx="0">
                  <c:v>     HORIZONTAL GLOBAL RADIATION</c:v>
                </c:pt>
                <c:pt idx="1">
                  <c:v>          Global radiation in array plane</c:v>
                </c:pt>
                <c:pt idx="2">
                  <c:v>          Horizon shading losses</c:v>
                </c:pt>
                <c:pt idx="3">
                  <c:v>          Near shading losses</c:v>
                </c:pt>
                <c:pt idx="4">
                  <c:v>          Soiling losses</c:v>
                </c:pt>
                <c:pt idx="5">
                  <c:v>          Incident angle losses</c:v>
                </c:pt>
                <c:pt idx="6">
                  <c:v>          Bifacial gains</c:v>
                </c:pt>
                <c:pt idx="7">
                  <c:v>          Spectral gains or losses</c:v>
                </c:pt>
                <c:pt idx="8">
                  <c:v>     EFFECTIVE POA RADIATION</c:v>
                </c:pt>
                <c:pt idx="9">
                  <c:v>          PV conversion**</c:v>
                </c:pt>
                <c:pt idx="10">
                  <c:v>     PV ARRAY NOMINAL ENERGY</c:v>
                </c:pt>
                <c:pt idx="11">
                  <c:v>          Energy loss due to temperature</c:v>
                </c:pt>
                <c:pt idx="12">
                  <c:v>          Energy loss due to irradiance</c:v>
                </c:pt>
                <c:pt idx="13">
                  <c:v>          Module quality losses</c:v>
                </c:pt>
                <c:pt idx="14">
                  <c:v>          Module LID losses</c:v>
                </c:pt>
                <c:pt idx="15">
                  <c:v>          Module ageing losses</c:v>
                </c:pt>
                <c:pt idx="16">
                  <c:v>          Mismatch losses</c:v>
                </c:pt>
                <c:pt idx="17">
                  <c:v>          DC wiring losses</c:v>
                </c:pt>
                <c:pt idx="18">
                  <c:v>     VIRTUAL ENERGY AT INPUT OF INVERTER</c:v>
                </c:pt>
                <c:pt idx="19">
                  <c:v>          Energy losses to input voltage too low</c:v>
                </c:pt>
                <c:pt idx="20">
                  <c:v>          Energy losses to input voltage too high</c:v>
                </c:pt>
                <c:pt idx="21">
                  <c:v>          Energy losses to input power too low</c:v>
                </c:pt>
                <c:pt idx="22">
                  <c:v>          Energy losses to input power too high (clipping)</c:v>
                </c:pt>
                <c:pt idx="23">
                  <c:v>     ACTUAL ENERGY AT INPUT OF INVERTER</c:v>
                </c:pt>
                <c:pt idx="24">
                  <c:v>          DC/AC conversion losses</c:v>
                </c:pt>
                <c:pt idx="25">
                  <c:v>     INVERTER OUTPUT</c:v>
                </c:pt>
                <c:pt idx="26">
                  <c:v>          AC wiring losses</c:v>
                </c:pt>
                <c:pt idx="27">
                  <c:v>          Main transformer losses (night)</c:v>
                </c:pt>
                <c:pt idx="28">
                  <c:v>          Main transformer losses (day)</c:v>
                </c:pt>
                <c:pt idx="29">
                  <c:v>     ENERGY TO GRID</c:v>
                </c:pt>
              </c:strCache>
            </c:strRef>
          </c:cat>
          <c:val>
            <c:numRef>
              <c:f>'Loss Diagram Values'!$F$10:$F$39</c:f>
              <c:numCache>
                <c:formatCode>General</c:formatCode>
                <c:ptCount val="30"/>
                <c:pt idx="11" formatCode="0.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 formatCode="0.0">
                  <c:v>0</c:v>
                </c:pt>
                <c:pt idx="17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7CD-47A9-8E4C-96C65D6C9A5D}"/>
            </c:ext>
          </c:extLst>
        </c:ser>
        <c:ser>
          <c:idx val="6"/>
          <c:order val="6"/>
          <c:tx>
            <c:v>Energy Buffer</c:v>
          </c:tx>
          <c:spPr>
            <a:noFill/>
            <a:ln>
              <a:noFill/>
            </a:ln>
          </c:spPr>
          <c:invertIfNegative val="0"/>
          <c:dLbls>
            <c:dLbl>
              <c:idx val="9"/>
              <c:dLblPos val="inBase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7CD-47A9-8E4C-96C65D6C9A5D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7CD-47A9-8E4C-96C65D6C9A5D}"/>
                </c:ext>
              </c:extLst>
            </c:dLbl>
            <c:dLbl>
              <c:idx val="11"/>
              <c:tx>
                <c:strRef>
                  <c:f>'Loss Diagram Values'!$C$21</c:f>
                  <c:strCache>
                    <c:ptCount val="1"/>
                    <c:pt idx="0">
                      <c:v>-1.82%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{96111B7E-F951-4208-A46A-AC347A40CA11}</c15:txfldGUID>
                      <c15:f>'Loss Diagram Values'!$C$21</c15:f>
                      <c15:dlblFieldTableCache>
                        <c:ptCount val="1"/>
                        <c:pt idx="0">
                          <c:v>-1.82%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E7CD-47A9-8E4C-96C65D6C9A5D}"/>
                </c:ext>
              </c:extLst>
            </c:dLbl>
            <c:dLbl>
              <c:idx val="12"/>
              <c:tx>
                <c:strRef>
                  <c:f>'Loss Diagram Values'!$C$22</c:f>
                  <c:strCache>
                    <c:ptCount val="1"/>
                    <c:pt idx="0">
                      <c:v>-2.87%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{39DFF59A-3DA8-493C-98FA-E729C1C9C91A}</c15:txfldGUID>
                      <c15:f>'Loss Diagram Values'!$C$22</c15:f>
                      <c15:dlblFieldTableCache>
                        <c:ptCount val="1"/>
                        <c:pt idx="0">
                          <c:v>-2.87%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E7CD-47A9-8E4C-96C65D6C9A5D}"/>
                </c:ext>
              </c:extLst>
            </c:dLbl>
            <c:dLbl>
              <c:idx val="13"/>
              <c:tx>
                <c:strRef>
                  <c:f>'Loss Diagram Values'!$C$23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{33CF7757-2ADB-4B33-AA4F-D116CBB5C8F8}</c15:txfldGUID>
                      <c15:f>'Loss Diagram Values'!$C$23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E7CD-47A9-8E4C-96C65D6C9A5D}"/>
                </c:ext>
              </c:extLst>
            </c:dLbl>
            <c:dLbl>
              <c:idx val="14"/>
              <c:tx>
                <c:strRef>
                  <c:f>'Loss Diagram Values'!$C$24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{AD3D6128-C7A5-4540-BAFF-30BF59ED0F24}</c15:txfldGUID>
                      <c15:f>'Loss Diagram Values'!$C$24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E7CD-47A9-8E4C-96C65D6C9A5D}"/>
                </c:ext>
              </c:extLst>
            </c:dLbl>
            <c:dLbl>
              <c:idx val="15"/>
              <c:tx>
                <c:strRef>
                  <c:f>'Loss Diagram Values'!$C$25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inBase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{DC818A45-CB69-49B8-B9CD-A3E28E559542}</c15:txfldGUID>
                      <c15:f>'Loss Diagram Values'!$C$25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E7CD-47A9-8E4C-96C65D6C9A5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7CD-47A9-8E4C-96C65D6C9A5D}"/>
                </c:ext>
              </c:extLst>
            </c:dLbl>
            <c:dLbl>
              <c:idx val="17"/>
              <c:tx>
                <c:strRef>
                  <c:f>'Loss Diagram Values'!$C$27</c:f>
                  <c:strCache>
                    <c:ptCount val="1"/>
                    <c:pt idx="0">
                      <c:v>-0.71%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{8ECEB68D-4C07-4F87-B590-0FDDAC760B57}</c15:txfldGUID>
                      <c15:f>'Loss Diagram Values'!$C$27</c15:f>
                      <c15:dlblFieldTableCache>
                        <c:ptCount val="1"/>
                        <c:pt idx="0">
                          <c:v>-0.71%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E7CD-47A9-8E4C-96C65D6C9A5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7CD-47A9-8E4C-96C65D6C9A5D}"/>
                </c:ext>
              </c:extLst>
            </c:dLbl>
            <c:dLbl>
              <c:idx val="19"/>
              <c:tx>
                <c:strRef>
                  <c:f>'Loss Diagram Values'!$C$29</c:f>
                  <c:strCache>
                    <c:ptCount val="1"/>
                    <c:pt idx="0">
                      <c:v>-0.01%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{32EB0516-93A6-453B-B2DC-D8EDEF36338D}</c15:txfldGUID>
                      <c15:f>'Loss Diagram Values'!$C$29</c15:f>
                      <c15:dlblFieldTableCache>
                        <c:ptCount val="1"/>
                        <c:pt idx="0">
                          <c:v>-0.01%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E7CD-47A9-8E4C-96C65D6C9A5D}"/>
                </c:ext>
              </c:extLst>
            </c:dLbl>
            <c:dLbl>
              <c:idx val="20"/>
              <c:tx>
                <c:strRef>
                  <c:f>'Loss Diagram Values'!$C$30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inBase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{C698B6F5-3D98-49B9-B4ED-0087E2C0F24B}</c15:txfldGUID>
                      <c15:f>'Loss Diagram Values'!$C$30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E7CD-47A9-8E4C-96C65D6C9A5D}"/>
                </c:ext>
              </c:extLst>
            </c:dLbl>
            <c:dLbl>
              <c:idx val="21"/>
              <c:tx>
                <c:strRef>
                  <c:f>'Loss Diagram Values'!$C$31</c:f>
                  <c:strCache>
                    <c:ptCount val="1"/>
                    <c:pt idx="0">
                      <c:v>-0.06%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{66914341-657E-41E1-B65A-C414A34DCDA9}</c15:txfldGUID>
                      <c15:f>'Loss Diagram Values'!$C$31</c15:f>
                      <c15:dlblFieldTableCache>
                        <c:ptCount val="1"/>
                        <c:pt idx="0">
                          <c:v>-0.06%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E7CD-47A9-8E4C-96C65D6C9A5D}"/>
                </c:ext>
              </c:extLst>
            </c:dLbl>
            <c:dLbl>
              <c:idx val="22"/>
              <c:tx>
                <c:strRef>
                  <c:f>'Loss Diagram Values'!$C$32</c:f>
                  <c:strCache>
                    <c:ptCount val="1"/>
                    <c:pt idx="0">
                      <c:v>-4.41%</c:v>
                    </c:pt>
                  </c:strCache>
                </c:strRef>
              </c:tx>
              <c:dLblPos val="inBase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{3150A8E9-7AD1-43AE-AE5C-4C5B6211796D}</c15:txfldGUID>
                      <c15:f>'Loss Diagram Values'!$C$32</c15:f>
                      <c15:dlblFieldTableCache>
                        <c:ptCount val="1"/>
                        <c:pt idx="0">
                          <c:v>-4.41%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E7CD-47A9-8E4C-96C65D6C9A5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E7CD-47A9-8E4C-96C65D6C9A5D}"/>
                </c:ext>
              </c:extLst>
            </c:dLbl>
            <c:dLbl>
              <c:idx val="24"/>
              <c:tx>
                <c:strRef>
                  <c:f>'Loss Diagram Values'!$C$34</c:f>
                  <c:strCache>
                    <c:ptCount val="1"/>
                    <c:pt idx="0">
                      <c:v>-1.75%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{699F8232-3D9B-4BF3-9EAD-96653FCDC688}</c15:txfldGUID>
                      <c15:f>'Loss Diagram Values'!$C$34</c15:f>
                      <c15:dlblFieldTableCache>
                        <c:ptCount val="1"/>
                        <c:pt idx="0">
                          <c:v>-1.75%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E7CD-47A9-8E4C-96C65D6C9A5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E7CD-47A9-8E4C-96C65D6C9A5D}"/>
                </c:ext>
              </c:extLst>
            </c:dLbl>
            <c:dLbl>
              <c:idx val="26"/>
              <c:tx>
                <c:strRef>
                  <c:f>'Loss Diagram Values'!$C$36</c:f>
                  <c:strCache>
                    <c:ptCount val="1"/>
                    <c:pt idx="0">
                      <c:v>-0.77%</c:v>
                    </c:pt>
                  </c:strCache>
                </c:strRef>
              </c:tx>
              <c:dLblPos val="inBase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{CBAA3BBE-4528-4616-955F-0685EF69A67A}</c15:txfldGUID>
                      <c15:f>'Loss Diagram Values'!$C$36</c15:f>
                      <c15:dlblFieldTableCache>
                        <c:ptCount val="1"/>
                        <c:pt idx="0">
                          <c:v>-0.77%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596E-4A52-B67E-9AC827E9F0FC}"/>
                </c:ext>
              </c:extLst>
            </c:dLbl>
            <c:dLbl>
              <c:idx val="27"/>
              <c:tx>
                <c:strRef>
                  <c:f>'Loss Diagram Values'!$C$37</c:f>
                  <c:strCache>
                    <c:ptCount val="1"/>
                    <c:pt idx="0">
                      <c:v>-1.00%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{49C83482-DDAD-4AD7-A73C-72EC3B822A20}</c15:txfldGUID>
                      <c15:f>'Loss Diagram Values'!$C$37</c15:f>
                      <c15:dlblFieldTableCache>
                        <c:ptCount val="1"/>
                        <c:pt idx="0">
                          <c:v>-1.00%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7BBF-4576-826F-E8EAEEB0088D}"/>
                </c:ext>
              </c:extLst>
            </c:dLbl>
            <c:dLbl>
              <c:idx val="28"/>
              <c:tx>
                <c:strRef>
                  <c:f>'Loss Diagram Values'!$C$38</c:f>
                  <c:strCache>
                    <c:ptCount val="1"/>
                    <c:pt idx="0">
                      <c:v>-1.72%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{F7DF2A06-53BC-4131-8EE3-86C19E5B5828}</c15:txfldGUID>
                      <c15:f>'Loss Diagram Values'!$C$38</c15:f>
                      <c15:dlblFieldTableCache>
                        <c:ptCount val="1"/>
                        <c:pt idx="0">
                          <c:v>-1.72%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CA19-4598-81C5-18C868146FE2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A19-4598-81C5-18C868146FE2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'Loss Diagram Values'!$G$10:$G$39</c:f>
              <c:numCache>
                <c:formatCode>General</c:formatCode>
                <c:ptCount val="30"/>
                <c:pt idx="10" formatCode="0.0">
                  <c:v>272.58136154993468</c:v>
                </c:pt>
                <c:pt idx="11" formatCode="0.0">
                  <c:v>272.58136154993468</c:v>
                </c:pt>
                <c:pt idx="12" formatCode="0.0">
                  <c:v>272.58136154993468</c:v>
                </c:pt>
                <c:pt idx="13" formatCode="0.0">
                  <c:v>272.58136154993468</c:v>
                </c:pt>
                <c:pt idx="14" formatCode="0.0">
                  <c:v>272.58136154993468</c:v>
                </c:pt>
                <c:pt idx="15" formatCode="0.0">
                  <c:v>272.58136154993468</c:v>
                </c:pt>
                <c:pt idx="16" formatCode="0.0">
                  <c:v>272.58136154993468</c:v>
                </c:pt>
                <c:pt idx="17" formatCode="0.0">
                  <c:v>272.58136154993468</c:v>
                </c:pt>
                <c:pt idx="18" formatCode="0.0">
                  <c:v>272.58136154993468</c:v>
                </c:pt>
                <c:pt idx="19" formatCode="0.0">
                  <c:v>272.58136154993468</c:v>
                </c:pt>
                <c:pt idx="20" formatCode="0.0">
                  <c:v>272.58136154993468</c:v>
                </c:pt>
                <c:pt idx="21" formatCode="0.0">
                  <c:v>272.58136154993468</c:v>
                </c:pt>
                <c:pt idx="22" formatCode="0.0">
                  <c:v>272.58136154993468</c:v>
                </c:pt>
                <c:pt idx="23" formatCode="0.0">
                  <c:v>272.58136154993468</c:v>
                </c:pt>
                <c:pt idx="24" formatCode="0.0">
                  <c:v>272.58136154993468</c:v>
                </c:pt>
                <c:pt idx="25" formatCode="0.0">
                  <c:v>272.58136154993468</c:v>
                </c:pt>
                <c:pt idx="26" formatCode="0.0">
                  <c:v>272.58136154993468</c:v>
                </c:pt>
                <c:pt idx="27" formatCode="0.0">
                  <c:v>272.58136154993468</c:v>
                </c:pt>
                <c:pt idx="28" formatCode="0.0">
                  <c:v>272.58136154993468</c:v>
                </c:pt>
                <c:pt idx="29" formatCode="0.0">
                  <c:v>272.58136154993468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E7CD-47A9-8E4C-96C65D6C9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80949632"/>
        <c:axId val="380951168"/>
      </c:barChart>
      <c:barChart>
        <c:barDir val="bar"/>
        <c:grouping val="stacked"/>
        <c:varyColors val="0"/>
        <c:ser>
          <c:idx val="3"/>
          <c:order val="3"/>
          <c:tx>
            <c:v>Radiation Base</c:v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34-E7CD-47A9-8E4C-96C65D6C9A5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E7CD-47A9-8E4C-96C65D6C9A5D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E7CD-47A9-8E4C-96C65D6C9A5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E7CD-47A9-8E4C-96C65D6C9A5D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3C-E7CD-47A9-8E4C-96C65D6C9A5D}"/>
              </c:ext>
            </c:extLst>
          </c:dPt>
          <c:dPt>
            <c:idx val="8"/>
            <c:invertIfNegative val="0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26-7BBF-4576-826F-E8EAEEB0088D}"/>
              </c:ext>
            </c:extLst>
          </c:dPt>
          <c:dLbls>
            <c:dLbl>
              <c:idx val="0"/>
              <c:numFmt formatCode="0&quot;  kWh/m²&quot;" sourceLinked="0"/>
              <c:spPr/>
              <c:txPr>
                <a:bodyPr/>
                <a:lstStyle/>
                <a:p>
                  <a:pPr>
                    <a:defRPr sz="1300" b="1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34-E7CD-47A9-8E4C-96C65D6C9A5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E7CD-47A9-8E4C-96C65D6C9A5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E7CD-47A9-8E4C-96C65D6C9A5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E7CD-47A9-8E4C-96C65D6C9A5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E7CD-47A9-8E4C-96C65D6C9A5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E7CD-47A9-8E4C-96C65D6C9A5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E7CD-47A9-8E4C-96C65D6C9A5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E7CD-47A9-8E4C-96C65D6C9A5D}"/>
                </c:ext>
              </c:extLst>
            </c:dLbl>
            <c:dLbl>
              <c:idx val="8"/>
              <c:numFmt formatCode="0&quot;  kWh/m²&quot;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300" b="1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6-7BBF-4576-826F-E8EAEEB008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BBF-4576-826F-E8EAEEB0088D}"/>
                </c:ext>
              </c:extLst>
            </c:dLbl>
            <c:dLbl>
              <c:idx val="14"/>
              <c:layout>
                <c:manualLayout>
                  <c:x val="8.5106372973065753E-2"/>
                  <c:y val="-6.65147172022100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E7CD-47A9-8E4C-96C65D6C9A5D}"/>
                </c:ext>
              </c:extLst>
            </c:dLbl>
            <c:numFmt formatCode="0&quot;  kWh/m²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'Loss Diagram Values'!$B$10:$B$39</c:f>
              <c:strCache>
                <c:ptCount val="30"/>
                <c:pt idx="0">
                  <c:v>     HORIZONTAL GLOBAL RADIATION</c:v>
                </c:pt>
                <c:pt idx="1">
                  <c:v>          Global radiation in array plane</c:v>
                </c:pt>
                <c:pt idx="2">
                  <c:v>          Horizon shading losses</c:v>
                </c:pt>
                <c:pt idx="3">
                  <c:v>          Near shading losses</c:v>
                </c:pt>
                <c:pt idx="4">
                  <c:v>          Soiling losses</c:v>
                </c:pt>
                <c:pt idx="5">
                  <c:v>          Incident angle losses</c:v>
                </c:pt>
                <c:pt idx="6">
                  <c:v>          Bifacial gains</c:v>
                </c:pt>
                <c:pt idx="7">
                  <c:v>          Spectral gains or losses</c:v>
                </c:pt>
                <c:pt idx="8">
                  <c:v>     EFFECTIVE POA RADIATION</c:v>
                </c:pt>
                <c:pt idx="9">
                  <c:v>          PV conversion**</c:v>
                </c:pt>
                <c:pt idx="10">
                  <c:v>     PV ARRAY NOMINAL ENERGY</c:v>
                </c:pt>
                <c:pt idx="11">
                  <c:v>          Energy loss due to temperature</c:v>
                </c:pt>
                <c:pt idx="12">
                  <c:v>          Energy loss due to irradiance</c:v>
                </c:pt>
                <c:pt idx="13">
                  <c:v>          Module quality losses</c:v>
                </c:pt>
                <c:pt idx="14">
                  <c:v>          Module LID losses</c:v>
                </c:pt>
                <c:pt idx="15">
                  <c:v>          Module ageing losses</c:v>
                </c:pt>
                <c:pt idx="16">
                  <c:v>          Mismatch losses</c:v>
                </c:pt>
                <c:pt idx="17">
                  <c:v>          DC wiring losses</c:v>
                </c:pt>
                <c:pt idx="18">
                  <c:v>     VIRTUAL ENERGY AT INPUT OF INVERTER</c:v>
                </c:pt>
                <c:pt idx="19">
                  <c:v>          Energy losses to input voltage too low</c:v>
                </c:pt>
                <c:pt idx="20">
                  <c:v>          Energy losses to input voltage too high</c:v>
                </c:pt>
                <c:pt idx="21">
                  <c:v>          Energy losses to input power too low</c:v>
                </c:pt>
                <c:pt idx="22">
                  <c:v>          Energy losses to input power too high (clipping)</c:v>
                </c:pt>
                <c:pt idx="23">
                  <c:v>     ACTUAL ENERGY AT INPUT OF INVERTER</c:v>
                </c:pt>
                <c:pt idx="24">
                  <c:v>          DC/AC conversion losses</c:v>
                </c:pt>
                <c:pt idx="25">
                  <c:v>     INVERTER OUTPUT</c:v>
                </c:pt>
                <c:pt idx="26">
                  <c:v>          AC wiring losses</c:v>
                </c:pt>
                <c:pt idx="27">
                  <c:v>          Main transformer losses (night)</c:v>
                </c:pt>
                <c:pt idx="28">
                  <c:v>          Main transformer losses (day)</c:v>
                </c:pt>
                <c:pt idx="29">
                  <c:v>     ENERGY TO GRID</c:v>
                </c:pt>
              </c:strCache>
            </c:strRef>
          </c:cat>
          <c:val>
            <c:numRef>
              <c:f>'Loss Diagram Values'!$H$10:$H$39</c:f>
              <c:numCache>
                <c:formatCode>0.0</c:formatCode>
                <c:ptCount val="30"/>
                <c:pt idx="0">
                  <c:v>1317.7149999999999</c:v>
                </c:pt>
                <c:pt idx="1">
                  <c:v>1317.7149999999999</c:v>
                </c:pt>
                <c:pt idx="2">
                  <c:v>1480.6791721831601</c:v>
                </c:pt>
                <c:pt idx="3">
                  <c:v>1444.4953145309714</c:v>
                </c:pt>
                <c:pt idx="4">
                  <c:v>1393.0621230282754</c:v>
                </c:pt>
                <c:pt idx="5">
                  <c:v>1344.6699179032241</c:v>
                </c:pt>
                <c:pt idx="6">
                  <c:v>1344.6699179032241</c:v>
                </c:pt>
                <c:pt idx="7">
                  <c:v>1456.0970168265812</c:v>
                </c:pt>
                <c:pt idx="8">
                  <c:v>1456.0970168265701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E7CD-47A9-8E4C-96C65D6C9A5D}"/>
            </c:ext>
          </c:extLst>
        </c:ser>
        <c:ser>
          <c:idx val="4"/>
          <c:order val="4"/>
          <c:tx>
            <c:v>Radiation Fall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'Loss Diagram Values'!$B$10:$B$39</c:f>
              <c:strCache>
                <c:ptCount val="30"/>
                <c:pt idx="0">
                  <c:v>     HORIZONTAL GLOBAL RADIATION</c:v>
                </c:pt>
                <c:pt idx="1">
                  <c:v>          Global radiation in array plane</c:v>
                </c:pt>
                <c:pt idx="2">
                  <c:v>          Horizon shading losses</c:v>
                </c:pt>
                <c:pt idx="3">
                  <c:v>          Near shading losses</c:v>
                </c:pt>
                <c:pt idx="4">
                  <c:v>          Soiling losses</c:v>
                </c:pt>
                <c:pt idx="5">
                  <c:v>          Incident angle losses</c:v>
                </c:pt>
                <c:pt idx="6">
                  <c:v>          Bifacial gains</c:v>
                </c:pt>
                <c:pt idx="7">
                  <c:v>          Spectral gains or losses</c:v>
                </c:pt>
                <c:pt idx="8">
                  <c:v>     EFFECTIVE POA RADIATION</c:v>
                </c:pt>
                <c:pt idx="9">
                  <c:v>          PV conversion**</c:v>
                </c:pt>
                <c:pt idx="10">
                  <c:v>     PV ARRAY NOMINAL ENERGY</c:v>
                </c:pt>
                <c:pt idx="11">
                  <c:v>          Energy loss due to temperature</c:v>
                </c:pt>
                <c:pt idx="12">
                  <c:v>          Energy loss due to irradiance</c:v>
                </c:pt>
                <c:pt idx="13">
                  <c:v>          Module quality losses</c:v>
                </c:pt>
                <c:pt idx="14">
                  <c:v>          Module LID losses</c:v>
                </c:pt>
                <c:pt idx="15">
                  <c:v>          Module ageing losses</c:v>
                </c:pt>
                <c:pt idx="16">
                  <c:v>          Mismatch losses</c:v>
                </c:pt>
                <c:pt idx="17">
                  <c:v>          DC wiring losses</c:v>
                </c:pt>
                <c:pt idx="18">
                  <c:v>     VIRTUAL ENERGY AT INPUT OF INVERTER</c:v>
                </c:pt>
                <c:pt idx="19">
                  <c:v>          Energy losses to input voltage too low</c:v>
                </c:pt>
                <c:pt idx="20">
                  <c:v>          Energy losses to input voltage too high</c:v>
                </c:pt>
                <c:pt idx="21">
                  <c:v>          Energy losses to input power too low</c:v>
                </c:pt>
                <c:pt idx="22">
                  <c:v>          Energy losses to input power too high (clipping)</c:v>
                </c:pt>
                <c:pt idx="23">
                  <c:v>     ACTUAL ENERGY AT INPUT OF INVERTER</c:v>
                </c:pt>
                <c:pt idx="24">
                  <c:v>          DC/AC conversion losses</c:v>
                </c:pt>
                <c:pt idx="25">
                  <c:v>     INVERTER OUTPUT</c:v>
                </c:pt>
                <c:pt idx="26">
                  <c:v>          AC wiring losses</c:v>
                </c:pt>
                <c:pt idx="27">
                  <c:v>          Main transformer losses (night)</c:v>
                </c:pt>
                <c:pt idx="28">
                  <c:v>          Main transformer losses (day)</c:v>
                </c:pt>
                <c:pt idx="29">
                  <c:v>     ENERGY TO GRID</c:v>
                </c:pt>
              </c:strCache>
            </c:strRef>
          </c:cat>
          <c:val>
            <c:numRef>
              <c:f>'Loss Diagram Values'!$I$10:$I$39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36.183857652188635</c:v>
                </c:pt>
                <c:pt idx="4">
                  <c:v>51.43319150269599</c:v>
                </c:pt>
                <c:pt idx="5">
                  <c:v>48.392205125051305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E7CD-47A9-8E4C-96C65D6C9A5D}"/>
            </c:ext>
          </c:extLst>
        </c:ser>
        <c:ser>
          <c:idx val="5"/>
          <c:order val="5"/>
          <c:tx>
            <c:v>Radiation Rise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'Loss Diagram Values'!$B$10:$B$39</c:f>
              <c:strCache>
                <c:ptCount val="30"/>
                <c:pt idx="0">
                  <c:v>     HORIZONTAL GLOBAL RADIATION</c:v>
                </c:pt>
                <c:pt idx="1">
                  <c:v>          Global radiation in array plane</c:v>
                </c:pt>
                <c:pt idx="2">
                  <c:v>          Horizon shading losses</c:v>
                </c:pt>
                <c:pt idx="3">
                  <c:v>          Near shading losses</c:v>
                </c:pt>
                <c:pt idx="4">
                  <c:v>          Soiling losses</c:v>
                </c:pt>
                <c:pt idx="5">
                  <c:v>          Incident angle losses</c:v>
                </c:pt>
                <c:pt idx="6">
                  <c:v>          Bifacial gains</c:v>
                </c:pt>
                <c:pt idx="7">
                  <c:v>          Spectral gains or losses</c:v>
                </c:pt>
                <c:pt idx="8">
                  <c:v>     EFFECTIVE POA RADIATION</c:v>
                </c:pt>
                <c:pt idx="9">
                  <c:v>          PV conversion**</c:v>
                </c:pt>
                <c:pt idx="10">
                  <c:v>     PV ARRAY NOMINAL ENERGY</c:v>
                </c:pt>
                <c:pt idx="11">
                  <c:v>          Energy loss due to temperature</c:v>
                </c:pt>
                <c:pt idx="12">
                  <c:v>          Energy loss due to irradiance</c:v>
                </c:pt>
                <c:pt idx="13">
                  <c:v>          Module quality losses</c:v>
                </c:pt>
                <c:pt idx="14">
                  <c:v>          Module LID losses</c:v>
                </c:pt>
                <c:pt idx="15">
                  <c:v>          Module ageing losses</c:v>
                </c:pt>
                <c:pt idx="16">
                  <c:v>          Mismatch losses</c:v>
                </c:pt>
                <c:pt idx="17">
                  <c:v>          DC wiring losses</c:v>
                </c:pt>
                <c:pt idx="18">
                  <c:v>     VIRTUAL ENERGY AT INPUT OF INVERTER</c:v>
                </c:pt>
                <c:pt idx="19">
                  <c:v>          Energy losses to input voltage too low</c:v>
                </c:pt>
                <c:pt idx="20">
                  <c:v>          Energy losses to input voltage too high</c:v>
                </c:pt>
                <c:pt idx="21">
                  <c:v>          Energy losses to input power too low</c:v>
                </c:pt>
                <c:pt idx="22">
                  <c:v>          Energy losses to input power too high (clipping)</c:v>
                </c:pt>
                <c:pt idx="23">
                  <c:v>     ACTUAL ENERGY AT INPUT OF INVERTER</c:v>
                </c:pt>
                <c:pt idx="24">
                  <c:v>          DC/AC conversion losses</c:v>
                </c:pt>
                <c:pt idx="25">
                  <c:v>     INVERTER OUTPUT</c:v>
                </c:pt>
                <c:pt idx="26">
                  <c:v>          AC wiring losses</c:v>
                </c:pt>
                <c:pt idx="27">
                  <c:v>          Main transformer losses (night)</c:v>
                </c:pt>
                <c:pt idx="28">
                  <c:v>          Main transformer losses (day)</c:v>
                </c:pt>
                <c:pt idx="29">
                  <c:v>     ENERGY TO GRID</c:v>
                </c:pt>
              </c:strCache>
            </c:strRef>
          </c:cat>
          <c:val>
            <c:numRef>
              <c:f>'Loss Diagram Values'!$J$10:$J$39</c:f>
              <c:numCache>
                <c:formatCode>0.0</c:formatCode>
                <c:ptCount val="30"/>
                <c:pt idx="0" formatCode="General">
                  <c:v>0</c:v>
                </c:pt>
                <c:pt idx="1">
                  <c:v>162.96417218316014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111.42709892335711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E7CD-47A9-8E4C-96C65D6C9A5D}"/>
            </c:ext>
          </c:extLst>
        </c:ser>
        <c:ser>
          <c:idx val="7"/>
          <c:order val="7"/>
          <c:tx>
            <c:v>Radiation Buffer</c:v>
          </c:tx>
          <c:spPr>
            <a:noFill/>
            <a:ln>
              <a:noFill/>
            </a:ln>
          </c:spPr>
          <c:invertIfNegative val="0"/>
          <c:dLbls>
            <c:dLbl>
              <c:idx val="1"/>
              <c:tx>
                <c:strRef>
                  <c:f>'Loss Diagram Values'!$C$11</c:f>
                  <c:strCache>
                    <c:ptCount val="1"/>
                    <c:pt idx="0">
                      <c:v>12.37%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{7A1F2498-FBEB-4321-9886-219661CD3AC8}</c15:txfldGUID>
                      <c15:f>'Loss Diagram Values'!$C$11</c15:f>
                      <c15:dlblFieldTableCache>
                        <c:ptCount val="1"/>
                        <c:pt idx="0">
                          <c:v>12.37%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E7CD-47A9-8E4C-96C65D6C9A5D}"/>
                </c:ext>
              </c:extLst>
            </c:dLbl>
            <c:dLbl>
              <c:idx val="2"/>
              <c:tx>
                <c:strRef>
                  <c:f>'Loss Diagram Values'!$C$12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{013274F3-8290-41A3-8B38-F69E6A7E96AC}</c15:txfldGUID>
                      <c15:f>'Loss Diagram Values'!$C$12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E7CD-47A9-8E4C-96C65D6C9A5D}"/>
                </c:ext>
              </c:extLst>
            </c:dLbl>
            <c:dLbl>
              <c:idx val="3"/>
              <c:tx>
                <c:strRef>
                  <c:f>'Loss Diagram Values'!$C$13</c:f>
                  <c:strCache>
                    <c:ptCount val="1"/>
                    <c:pt idx="0">
                      <c:v>-2.44%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{CE8A533B-566A-4CDC-AFFE-E3BCF067D8C9}</c15:txfldGUID>
                      <c15:f>'Loss Diagram Values'!$C$13</c15:f>
                      <c15:dlblFieldTableCache>
                        <c:ptCount val="1"/>
                        <c:pt idx="0">
                          <c:v>-2.44%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E7CD-47A9-8E4C-96C65D6C9A5D}"/>
                </c:ext>
              </c:extLst>
            </c:dLbl>
            <c:dLbl>
              <c:idx val="4"/>
              <c:tx>
                <c:strRef>
                  <c:f>'Loss Diagram Values'!$C$14</c:f>
                  <c:strCache>
                    <c:ptCount val="1"/>
                    <c:pt idx="0">
                      <c:v>-3.47%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{7C84D853-ED22-42AB-B2A7-DFA5698E943D}</c15:txfldGUID>
                      <c15:f>'Loss Diagram Values'!$C$14</c15:f>
                      <c15:dlblFieldTableCache>
                        <c:ptCount val="1"/>
                        <c:pt idx="0">
                          <c:v>-3.47%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E7CD-47A9-8E4C-96C65D6C9A5D}"/>
                </c:ext>
              </c:extLst>
            </c:dLbl>
            <c:dLbl>
              <c:idx val="5"/>
              <c:tx>
                <c:strRef>
                  <c:f>'Loss Diagram Values'!$C$15</c:f>
                  <c:strCache>
                    <c:ptCount val="1"/>
                    <c:pt idx="0">
                      <c:v>-3.27%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{74F9F7CA-90E6-4015-B9A6-7FEF9CAAE4C5}</c15:txfldGUID>
                      <c15:f>'Loss Diagram Values'!$C$15</c15:f>
                      <c15:dlblFieldTableCache>
                        <c:ptCount val="1"/>
                        <c:pt idx="0">
                          <c:v>-3.27%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E7CD-47A9-8E4C-96C65D6C9A5D}"/>
                </c:ext>
              </c:extLst>
            </c:dLbl>
            <c:dLbl>
              <c:idx val="6"/>
              <c:tx>
                <c:strRef>
                  <c:f>'Loss Diagram Values'!$C$16</c:f>
                  <c:strCache>
                    <c:ptCount val="1"/>
                    <c:pt idx="0">
                      <c:v>7.53%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{E7FFBFD2-AAC9-4C7E-8470-1E6D7E608892}</c15:txfldGUID>
                      <c15:f>'Loss Diagram Values'!$C$16</c15:f>
                      <c15:dlblFieldTableCache>
                        <c:ptCount val="1"/>
                        <c:pt idx="0">
                          <c:v>7.53%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596E-4A52-B67E-9AC827E9F0FC}"/>
                </c:ext>
              </c:extLst>
            </c:dLbl>
            <c:dLbl>
              <c:idx val="7"/>
              <c:tx>
                <c:strRef>
                  <c:f>'Loss Diagram Values'!$C$17</c:f>
                  <c:strCache>
                    <c:ptCount val="1"/>
                    <c:pt idx="0">
                      <c:v>0.00%</c:v>
                    </c:pt>
                  </c:strCache>
                </c:strRef>
              </c:tx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{4DD3E33C-D7B9-41D1-87BC-486EFCAAD29C}</c15:txfldGUID>
                      <c15:f>'Loss Diagram Values'!$C$17</c15:f>
                      <c15:dlblFieldTableCache>
                        <c:ptCount val="1"/>
                        <c:pt idx="0">
                          <c:v>0.00%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7BBF-4576-826F-E8EAEEB0088D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'Loss Diagram Values'!$K$10:$K$39</c:f>
              <c:numCache>
                <c:formatCode>0.0</c:formatCode>
                <c:ptCount val="30"/>
                <c:pt idx="1">
                  <c:v>19.742388962442135</c:v>
                </c:pt>
                <c:pt idx="2">
                  <c:v>19.742388962442135</c:v>
                </c:pt>
                <c:pt idx="3">
                  <c:v>19.742388962442135</c:v>
                </c:pt>
                <c:pt idx="4">
                  <c:v>19.742388962442135</c:v>
                </c:pt>
                <c:pt idx="5">
                  <c:v>19.742388962442135</c:v>
                </c:pt>
                <c:pt idx="6">
                  <c:v>19.742388962442135</c:v>
                </c:pt>
                <c:pt idx="7">
                  <c:v>19.742388962442135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E7CD-47A9-8E4C-96C65D6C9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15651712"/>
        <c:axId val="415650176"/>
      </c:barChart>
      <c:catAx>
        <c:axId val="380949632"/>
        <c:scaling>
          <c:orientation val="maxMin"/>
        </c:scaling>
        <c:delete val="1"/>
        <c:axPos val="l"/>
        <c:numFmt formatCode="General" sourceLinked="0"/>
        <c:majorTickMark val="out"/>
        <c:minorTickMark val="none"/>
        <c:tickLblPos val="nextTo"/>
        <c:crossAx val="380951168"/>
        <c:crosses val="autoZero"/>
        <c:auto val="1"/>
        <c:lblAlgn val="ctr"/>
        <c:lblOffset val="100"/>
        <c:noMultiLvlLbl val="0"/>
      </c:catAx>
      <c:valAx>
        <c:axId val="380951168"/>
        <c:scaling>
          <c:orientation val="minMax"/>
          <c:max val="23098.595086057361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ln>
            <a:noFill/>
          </a:ln>
        </c:spPr>
        <c:crossAx val="380949632"/>
        <c:crosses val="autoZero"/>
        <c:crossBetween val="between"/>
        <c:majorUnit val="3663.6072328207006"/>
      </c:valAx>
      <c:valAx>
        <c:axId val="415650176"/>
        <c:scaling>
          <c:orientation val="minMax"/>
          <c:max val="1645.1990802035111"/>
          <c:min val="0"/>
        </c:scaling>
        <c:delete val="0"/>
        <c:axPos val="b"/>
        <c:numFmt formatCode="0.0" sourceLinked="1"/>
        <c:majorTickMark val="none"/>
        <c:minorTickMark val="none"/>
        <c:tickLblPos val="none"/>
        <c:spPr>
          <a:ln>
            <a:noFill/>
          </a:ln>
        </c:spPr>
        <c:crossAx val="415651712"/>
        <c:crosses val="max"/>
        <c:crossBetween val="between"/>
        <c:majorUnit val="260.94068609834005"/>
      </c:valAx>
      <c:catAx>
        <c:axId val="415651712"/>
        <c:scaling>
          <c:orientation val="maxMin"/>
        </c:scaling>
        <c:delete val="0"/>
        <c:axPos val="r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/>
            </a:pPr>
            <a:endParaRPr lang="en-US"/>
          </a:p>
        </c:txPr>
        <c:crossAx val="415650176"/>
        <c:crosses val="max"/>
        <c:auto val="0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Horizontal Global Irradiance (W/m2) vs Timestamp Used for Simulation (yyyy-mm-dd hh:mm:ss)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074971164936554E-2"/>
          <c:y val="0.14058997613365154"/>
          <c:w val="0.90371252594527529"/>
          <c:h val="0.75375566475220901"/>
        </c:manualLayout>
      </c:layout>
      <c:scatterChart>
        <c:scatterStyle val="smoothMarker"/>
        <c:varyColors val="0"/>
        <c:ser>
          <c:idx val="1"/>
          <c:order val="1"/>
          <c:tx>
            <c:v>Date vs Sun Azimuth Angle (deg.)</c:v>
          </c:tx>
          <c:xVal>
            <c:numRef>
              <c:f>Details!#REF!</c:f>
            </c:numRef>
          </c:xVal>
          <c:yVal>
            <c:numRef>
              <c:f>Details!$B$2:$B$5138</c:f>
            </c:numRef>
          </c:yVal>
          <c:smooth val="1"/>
          <c:extLst>
            <c:ext xmlns:c16="http://schemas.microsoft.com/office/drawing/2014/chart" uri="{C3380CC4-5D6E-409C-BE32-E72D297353CC}">
              <c16:uniqueId val="{00000000-BD24-4DEF-A705-7A609AC2088F}"/>
            </c:ext>
          </c:extLst>
        </c:ser>
        <c:ser>
          <c:idx val="0"/>
          <c:order val="0"/>
          <c:tx>
            <c:v>Date vs Sun Azimuth Angle (deg.)</c:v>
          </c:tx>
          <c:xVal>
            <c:numRef>
              <c:f>Details!#REF!</c:f>
            </c:numRef>
          </c:xVal>
          <c:yVal>
            <c:numRef>
              <c:f>Details!$B$2:$B$5138</c:f>
            </c:numRef>
          </c:yVal>
          <c:smooth val="1"/>
          <c:extLst>
            <c:ext xmlns:c16="http://schemas.microsoft.com/office/drawing/2014/chart" uri="{C3380CC4-5D6E-409C-BE32-E72D297353CC}">
              <c16:uniqueId val="{00000001-BD24-4DEF-A705-7A609AC20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353664"/>
        <c:axId val="414355840"/>
      </c:scatterChart>
      <c:valAx>
        <c:axId val="4143536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Timestamp Used for Simulation (yyyy-mm-dd hh:mm:ss)</a:t>
                </a:r>
              </a:p>
            </c:rich>
          </c:tx>
          <c:layout>
            <c:manualLayout>
              <c:xMode val="edge"/>
              <c:yMode val="edge"/>
              <c:x val="0.34638040449571667"/>
              <c:y val="0.96227805604823002"/>
            </c:manualLayout>
          </c:layout>
          <c:overlay val="0"/>
        </c:title>
        <c:numFmt formatCode="yyyy\-mm\-dd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414355840"/>
        <c:crosses val="autoZero"/>
        <c:crossBetween val="midCat"/>
      </c:valAx>
      <c:valAx>
        <c:axId val="414355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Global Irradiance (W/m2)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txPr>
          <a:bodyPr rot="0"/>
          <a:lstStyle/>
          <a:p>
            <a:pPr>
              <a:defRPr/>
            </a:pPr>
            <a:endParaRPr lang="en-US"/>
          </a:p>
        </c:txPr>
        <c:crossAx val="414353664"/>
        <c:crosses val="autoZero"/>
        <c:crossBetween val="midCat"/>
      </c:valAx>
    </c:plotArea>
    <c:plotVisOnly val="1"/>
    <c:dispBlanksAs val="gap"/>
    <c:showDLblsOverMax val="0"/>
  </c:char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Module Quality Loss (kW) &amp; Incidence Angle (deg.) &amp; AC Ohmic Loss (kW) vs Near Shading Loss for Diffuse (W/m2)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74302191464821"/>
          <c:y val="8.1103102625298323E-2"/>
          <c:w val="0.85855346154884848"/>
          <c:h val="0.75112308690548146"/>
        </c:manualLayout>
      </c:layout>
      <c:scatterChart>
        <c:scatterStyle val="lineMarker"/>
        <c:varyColors val="0"/>
        <c:ser>
          <c:idx val="1"/>
          <c:order val="1"/>
          <c:tx>
            <c:v>Date vs Input Timestamp (yyyy-mm-dd hh:mm:ss)</c:v>
          </c:tx>
          <c:marker>
            <c:symbol val="x"/>
            <c:size val="3"/>
          </c:marker>
          <c:xVal>
            <c:numRef>
              <c:f>Details!#REF!</c:f>
            </c:numRef>
          </c:xVal>
          <c:yVal>
            <c:numRef>
              <c:f>Details!$B$2:$B$5138</c:f>
            </c:numRef>
          </c:yVal>
          <c:smooth val="0"/>
          <c:extLst>
            <c:ext xmlns:c16="http://schemas.microsoft.com/office/drawing/2014/chart" uri="{C3380CC4-5D6E-409C-BE32-E72D297353CC}">
              <c16:uniqueId val="{00000000-EF5A-4506-A0CB-C45D3AF9E975}"/>
            </c:ext>
          </c:extLst>
        </c:ser>
        <c:ser>
          <c:idx val="0"/>
          <c:order val="0"/>
          <c:tx>
            <c:v>Date vs Date</c:v>
          </c:tx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0"/>
          <c:extLst>
            <c:ext xmlns:c16="http://schemas.microsoft.com/office/drawing/2014/chart" uri="{C3380CC4-5D6E-409C-BE32-E72D297353CC}">
              <c16:uniqueId val="{00000001-EF5A-4506-A0CB-C45D3AF9E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33408"/>
        <c:axId val="416035584"/>
      </c:scatterChart>
      <c:valAx>
        <c:axId val="4160334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Near Shading Loss for Diffuse (W/m2)</a:t>
                </a:r>
              </a:p>
            </c:rich>
          </c:tx>
          <c:layout>
            <c:manualLayout>
              <c:xMode val="edge"/>
              <c:yMode val="edge"/>
              <c:x val="0.31827641885580849"/>
              <c:y val="0.9549183784149001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16035584"/>
        <c:crosses val="autoZero"/>
        <c:crossBetween val="midCat"/>
      </c:valAx>
      <c:valAx>
        <c:axId val="416035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Module Quality Loss (kW) &amp; Incidence Angle (deg.) &amp; AC Ohmic Loss (kW)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16033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908881199538637"/>
          <c:y val="0.40717136038186152"/>
          <c:w val="0.33772779700115341"/>
          <c:h val="0.2829530628480509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 vs Date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83330440814491"/>
          <c:y val="8.7727909766422807E-2"/>
          <c:w val="0.85272201444982609"/>
          <c:h val="0.74900193341751309"/>
        </c:manualLayout>
      </c:layout>
      <c:scatterChart>
        <c:scatterStyle val="smoothMarker"/>
        <c:varyColors val="0"/>
        <c:ser>
          <c:idx val="13"/>
          <c:order val="13"/>
          <c:tx>
            <c:v>Date vs Date</c:v>
          </c:tx>
          <c:marker>
            <c:symbol val="none"/>
          </c:marker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1"/>
          <c:extLst>
            <c:ext xmlns:c16="http://schemas.microsoft.com/office/drawing/2014/chart" uri="{C3380CC4-5D6E-409C-BE32-E72D297353CC}">
              <c16:uniqueId val="{00000000-2C9F-4C10-9B2A-AB3F5D015951}"/>
            </c:ext>
          </c:extLst>
        </c:ser>
        <c:ser>
          <c:idx val="12"/>
          <c:order val="12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1-2C9F-4C10-9B2A-AB3F5D015951}"/>
            </c:ext>
          </c:extLst>
        </c:ser>
        <c:ser>
          <c:idx val="11"/>
          <c:order val="11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2-2C9F-4C10-9B2A-AB3F5D015951}"/>
            </c:ext>
          </c:extLst>
        </c:ser>
        <c:ser>
          <c:idx val="10"/>
          <c:order val="10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3-2C9F-4C10-9B2A-AB3F5D015951}"/>
            </c:ext>
          </c:extLst>
        </c:ser>
        <c:ser>
          <c:idx val="9"/>
          <c:order val="9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Details!$B$2:$B$11</c:f>
            </c:numRef>
          </c:yVal>
          <c:smooth val="1"/>
          <c:extLst>
            <c:ext xmlns:c16="http://schemas.microsoft.com/office/drawing/2014/chart" uri="{C3380CC4-5D6E-409C-BE32-E72D297353CC}">
              <c16:uniqueId val="{00000004-2C9F-4C10-9B2A-AB3F5D015951}"/>
            </c:ext>
          </c:extLst>
        </c:ser>
        <c:ser>
          <c:idx val="8"/>
          <c:order val="8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5-2C9F-4C10-9B2A-AB3F5D015951}"/>
            </c:ext>
          </c:extLst>
        </c:ser>
        <c:ser>
          <c:idx val="7"/>
          <c:order val="7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6-2C9F-4C10-9B2A-AB3F5D015951}"/>
            </c:ext>
          </c:extLst>
        </c:ser>
        <c:ser>
          <c:idx val="6"/>
          <c:order val="6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7-2C9F-4C10-9B2A-AB3F5D015951}"/>
            </c:ext>
          </c:extLst>
        </c:ser>
        <c:ser>
          <c:idx val="5"/>
          <c:order val="5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8-2C9F-4C10-9B2A-AB3F5D015951}"/>
            </c:ext>
          </c:extLst>
        </c:ser>
        <c:ser>
          <c:idx val="4"/>
          <c:order val="4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9-2C9F-4C10-9B2A-AB3F5D015951}"/>
            </c:ext>
          </c:extLst>
        </c:ser>
        <c:ser>
          <c:idx val="3"/>
          <c:order val="3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A-2C9F-4C10-9B2A-AB3F5D015951}"/>
            </c:ext>
          </c:extLst>
        </c:ser>
        <c:ser>
          <c:idx val="2"/>
          <c:order val="2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B-2C9F-4C10-9B2A-AB3F5D015951}"/>
            </c:ext>
          </c:extLst>
        </c:ser>
        <c:ser>
          <c:idx val="1"/>
          <c:order val="1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C-2C9F-4C10-9B2A-AB3F5D015951}"/>
            </c:ext>
          </c:extLst>
        </c:ser>
        <c:ser>
          <c:idx val="0"/>
          <c:order val="0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  <c:extLst>
            <c:ext xmlns:c16="http://schemas.microsoft.com/office/drawing/2014/chart" uri="{C3380CC4-5D6E-409C-BE32-E72D297353CC}">
              <c16:uniqueId val="{0000000D-2C9F-4C10-9B2A-AB3F5D015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114560"/>
        <c:axId val="416124928"/>
      </c:scatterChart>
      <c:valAx>
        <c:axId val="4161145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418284800525406"/>
              <c:y val="0.95942206910360672"/>
            </c:manualLayout>
          </c:layout>
          <c:overlay val="0"/>
        </c:title>
        <c:numFmt formatCode="yyyy\-mm\-dd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416124928"/>
        <c:crosses val="autoZero"/>
        <c:crossBetween val="midCat"/>
      </c:valAx>
      <c:valAx>
        <c:axId val="416124928"/>
        <c:scaling>
          <c:orientation val="minMax"/>
        </c:scaling>
        <c:delete val="0"/>
        <c:axPos val="l"/>
        <c:majorGridlines/>
        <c:numFmt formatCode="mmm\-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161145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ompChart1"/>
  <sheetViews>
    <sheetView zoomScale="128" workbookViewId="0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ompChart2"/>
  <sheetViews>
    <sheetView zoomScale="128" workbookViewId="0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ompChart3"/>
  <sheetViews>
    <sheetView zoomScale="128" workbookViewId="0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canadiansolar.com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microsoft.com/office/2007/relationships/hdphoto" Target="../media/hdphoto1.wdp"/><Relationship Id="rId7" Type="http://schemas.openxmlformats.org/officeDocument/2006/relationships/hyperlink" Target="http://www.canadiansolar.com" TargetMode="Externa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hyperlink" Target="#Intr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hyperlink" Target="#Intro!A1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hyperlink" Target="http://www.canadiansolar.com" TargetMode="External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0" Type="http://schemas.openxmlformats.org/officeDocument/2006/relationships/image" Target="../media/image12.png"/><Relationship Id="rId4" Type="http://schemas.openxmlformats.org/officeDocument/2006/relationships/image" Target="../media/image8.png"/><Relationship Id="rId9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hyperlink" Target="#Intro!A1"/><Relationship Id="rId2" Type="http://schemas.openxmlformats.org/officeDocument/2006/relationships/image" Target="../media/image1.png"/><Relationship Id="rId1" Type="http://schemas.openxmlformats.org/officeDocument/2006/relationships/hyperlink" Target="http://www.canadiansolar.com" TargetMode="Externa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chart" Target="../charts/chart4.xml"/><Relationship Id="rId2" Type="http://schemas.openxmlformats.org/officeDocument/2006/relationships/image" Target="../media/image1.png"/><Relationship Id="rId1" Type="http://schemas.openxmlformats.org/officeDocument/2006/relationships/hyperlink" Target="http://www.canadiansolar.com" TargetMode="External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hyperlink" Target="#Intro!A1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7" Type="http://schemas.openxmlformats.org/officeDocument/2006/relationships/image" Target="../media/image1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hyperlink" Target="http://www.canadiansolar.com" TargetMode="External"/><Relationship Id="rId5" Type="http://schemas.openxmlformats.org/officeDocument/2006/relationships/image" Target="../media/image19.png"/><Relationship Id="rId4" Type="http://schemas.openxmlformats.org/officeDocument/2006/relationships/hyperlink" Target="#Intr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microsoft.com/office/2007/relationships/hdphoto" Target="../media/hdphoto3.wdp"/><Relationship Id="rId7" Type="http://schemas.openxmlformats.org/officeDocument/2006/relationships/image" Target="../media/image1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hyperlink" Target="http://www.canadiansolar.com" TargetMode="External"/><Relationship Id="rId5" Type="http://schemas.openxmlformats.org/officeDocument/2006/relationships/image" Target="../media/image22.png"/><Relationship Id="rId4" Type="http://schemas.openxmlformats.org/officeDocument/2006/relationships/hyperlink" Target="#Intro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.png"/><Relationship Id="rId2" Type="http://schemas.openxmlformats.org/officeDocument/2006/relationships/image" Target="../media/image23.png"/><Relationship Id="rId1" Type="http://schemas.openxmlformats.org/officeDocument/2006/relationships/chart" Target="../charts/chart6.xml"/><Relationship Id="rId6" Type="http://schemas.openxmlformats.org/officeDocument/2006/relationships/hyperlink" Target="http://www.canadiansolar.com" TargetMode="External"/><Relationship Id="rId5" Type="http://schemas.openxmlformats.org/officeDocument/2006/relationships/image" Target="../media/image24.png"/><Relationship Id="rId4" Type="http://schemas.openxmlformats.org/officeDocument/2006/relationships/hyperlink" Target="#Intro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tro!A1"/><Relationship Id="rId7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image" Target="../media/image23.png"/><Relationship Id="rId6" Type="http://schemas.openxmlformats.org/officeDocument/2006/relationships/image" Target="../media/image1.png"/><Relationship Id="rId5" Type="http://schemas.openxmlformats.org/officeDocument/2006/relationships/hyperlink" Target="http://www.canadiansolar.com" TargetMode="External"/><Relationship Id="rId4" Type="http://schemas.openxmlformats.org/officeDocument/2006/relationships/image" Target="../media/image24.png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Intro!A1"/><Relationship Id="rId7" Type="http://schemas.openxmlformats.org/officeDocument/2006/relationships/image" Target="../media/image25.png"/><Relationship Id="rId2" Type="http://schemas.openxmlformats.org/officeDocument/2006/relationships/image" Target="../media/image20.png"/><Relationship Id="rId1" Type="http://schemas.openxmlformats.org/officeDocument/2006/relationships/chart" Target="../charts/chart8.xml"/><Relationship Id="rId6" Type="http://schemas.openxmlformats.org/officeDocument/2006/relationships/image" Target="../media/image1.png"/><Relationship Id="rId5" Type="http://schemas.openxmlformats.org/officeDocument/2006/relationships/hyperlink" Target="http://www.canadiansolar.com" TargetMode="External"/><Relationship Id="rId4" Type="http://schemas.openxmlformats.org/officeDocument/2006/relationships/image" Target="../media/image2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microsoft.com/office/2007/relationships/hdphoto" Target="../media/hdphoto4.wdp"/><Relationship Id="rId2" Type="http://schemas.openxmlformats.org/officeDocument/2006/relationships/image" Target="../media/image1.png"/><Relationship Id="rId1" Type="http://schemas.openxmlformats.org/officeDocument/2006/relationships/hyperlink" Target="http://www.canadiansolar.com" TargetMode="External"/><Relationship Id="rId6" Type="http://schemas.openxmlformats.org/officeDocument/2006/relationships/image" Target="../media/image25.png"/><Relationship Id="rId5" Type="http://schemas.openxmlformats.org/officeDocument/2006/relationships/image" Target="../media/image22.png"/><Relationship Id="rId4" Type="http://schemas.openxmlformats.org/officeDocument/2006/relationships/hyperlink" Target="#Intro!A1"/></Relationships>
</file>

<file path=xl/drawings/_rels/drawing14.xml.rels><?xml version="1.0" encoding="UTF-8" standalone="yes"?>
<Relationships xmlns="http://schemas.openxmlformats.org/package/2006/relationships"><Relationship Id="rId3" Type="http://schemas.microsoft.com/office/2007/relationships/hdphoto" Target="../media/hdphoto3.wdp"/><Relationship Id="rId7" Type="http://schemas.openxmlformats.org/officeDocument/2006/relationships/image" Target="../media/image26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hyperlink" Target="http://www.canadiansolar.com" TargetMode="External"/><Relationship Id="rId5" Type="http://schemas.openxmlformats.org/officeDocument/2006/relationships/image" Target="../media/image22.png"/><Relationship Id="rId4" Type="http://schemas.openxmlformats.org/officeDocument/2006/relationships/hyperlink" Target="#Intro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Intro!A1"/><Relationship Id="rId7" Type="http://schemas.openxmlformats.org/officeDocument/2006/relationships/image" Target="../media/image8.png"/><Relationship Id="rId2" Type="http://schemas.openxmlformats.org/officeDocument/2006/relationships/image" Target="../media/image1.png"/><Relationship Id="rId1" Type="http://schemas.openxmlformats.org/officeDocument/2006/relationships/hyperlink" Target="http://www.canadiansolar.com" TargetMode="External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22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tro!A1"/><Relationship Id="rId2" Type="http://schemas.microsoft.com/office/2007/relationships/hdphoto" Target="../media/hdphoto5.wdp"/><Relationship Id="rId1" Type="http://schemas.openxmlformats.org/officeDocument/2006/relationships/image" Target="../media/image27.png"/><Relationship Id="rId6" Type="http://schemas.openxmlformats.org/officeDocument/2006/relationships/image" Target="../media/image1.png"/><Relationship Id="rId5" Type="http://schemas.openxmlformats.org/officeDocument/2006/relationships/hyperlink" Target="http://www.canadiansolar.com" TargetMode="External"/><Relationship Id="rId4" Type="http://schemas.openxmlformats.org/officeDocument/2006/relationships/image" Target="../media/image28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canadiansolar.com" TargetMode="External"/><Relationship Id="rId1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4.png"/><Relationship Id="rId1" Type="http://schemas.openxmlformats.org/officeDocument/2006/relationships/hyperlink" Target="#Intro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14</xdr:row>
      <xdr:rowOff>76200</xdr:rowOff>
    </xdr:from>
    <xdr:ext cx="6315075" cy="1647825"/>
    <xdr:sp macro="" textlink="">
      <xdr:nvSpPr>
        <xdr:cNvPr id="3" name="TextBox 2"/>
        <xdr:cNvSpPr txBox="1"/>
      </xdr:nvSpPr>
      <xdr:spPr>
        <a:xfrm>
          <a:off x="142875" y="2743200"/>
          <a:ext cx="6315075" cy="1647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CA" sz="2000"/>
            <a:t>CASSYS</a:t>
          </a:r>
          <a:r>
            <a:rPr lang="en-CA" sz="2000" baseline="0"/>
            <a:t> requires the use of Excel macros to run properly.  </a:t>
          </a:r>
        </a:p>
        <a:p>
          <a:pPr algn="ctr"/>
          <a:endParaRPr lang="en-CA" sz="2400" baseline="0"/>
        </a:p>
        <a:p>
          <a:pPr algn="ctr"/>
          <a:r>
            <a:rPr lang="en-CA" sz="2400" baseline="0">
              <a:solidFill>
                <a:srgbClr val="FF0000"/>
              </a:solidFill>
            </a:rPr>
            <a:t>Please  enable macros and  re-open CASSYS.</a:t>
          </a:r>
        </a:p>
      </xdr:txBody>
    </xdr:sp>
    <xdr:clientData/>
  </xdr:oneCellAnchor>
  <xdr:twoCellAnchor editAs="oneCell">
    <xdr:from>
      <xdr:col>5</xdr:col>
      <xdr:colOff>552450</xdr:colOff>
      <xdr:row>1</xdr:row>
      <xdr:rowOff>76200</xdr:rowOff>
    </xdr:from>
    <xdr:to>
      <xdr:col>10</xdr:col>
      <xdr:colOff>19050</xdr:colOff>
      <xdr:row>3</xdr:row>
      <xdr:rowOff>69247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266700"/>
          <a:ext cx="2514600" cy="374047"/>
        </a:xfrm>
        <a:prstGeom prst="rect">
          <a:avLst/>
        </a:prstGeom>
      </xdr:spPr>
    </xdr:pic>
    <xdr:clientData/>
  </xdr:twoCellAnchor>
  <xdr:twoCellAnchor editAs="oneCell">
    <xdr:from>
      <xdr:col>6</xdr:col>
      <xdr:colOff>466725</xdr:colOff>
      <xdr:row>4</xdr:row>
      <xdr:rowOff>142875</xdr:rowOff>
    </xdr:from>
    <xdr:to>
      <xdr:col>9</xdr:col>
      <xdr:colOff>447675</xdr:colOff>
      <xdr:row>14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5525" y="904875"/>
          <a:ext cx="1809750" cy="1809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11</xdr:row>
      <xdr:rowOff>104775</xdr:rowOff>
    </xdr:from>
    <xdr:to>
      <xdr:col>7</xdr:col>
      <xdr:colOff>485775</xdr:colOff>
      <xdr:row>13</xdr:row>
      <xdr:rowOff>9525</xdr:rowOff>
    </xdr:to>
    <xdr:sp macro="[0]!NewButton" textlink="">
      <xdr:nvSpPr>
        <xdr:cNvPr id="2" name="NewButton"/>
        <xdr:cNvSpPr/>
      </xdr:nvSpPr>
      <xdr:spPr>
        <a:xfrm>
          <a:off x="2276475" y="1971675"/>
          <a:ext cx="1743075" cy="28575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</a:t>
          </a:r>
        </a:p>
      </xdr:txBody>
    </xdr:sp>
    <xdr:clientData/>
  </xdr:twoCellAnchor>
  <xdr:twoCellAnchor editAs="absolute">
    <xdr:from>
      <xdr:col>5</xdr:col>
      <xdr:colOff>123825</xdr:colOff>
      <xdr:row>21</xdr:row>
      <xdr:rowOff>85725</xdr:rowOff>
    </xdr:from>
    <xdr:to>
      <xdr:col>7</xdr:col>
      <xdr:colOff>495300</xdr:colOff>
      <xdr:row>22</xdr:row>
      <xdr:rowOff>180975</xdr:rowOff>
    </xdr:to>
    <xdr:sp macro="[0]!SaveButton" textlink="">
      <xdr:nvSpPr>
        <xdr:cNvPr id="4" name="SaveButton"/>
        <xdr:cNvSpPr/>
      </xdr:nvSpPr>
      <xdr:spPr>
        <a:xfrm>
          <a:off x="2371725" y="3667125"/>
          <a:ext cx="1752600" cy="285750"/>
        </a:xfrm>
        <a:prstGeom prst="rect">
          <a:avLst/>
        </a:prstGeom>
        <a:solidFill>
          <a:srgbClr val="C00000">
            <a:alpha val="92941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</a:t>
          </a:r>
        </a:p>
      </xdr:txBody>
    </xdr:sp>
    <xdr:clientData/>
  </xdr:twoCellAnchor>
  <xdr:twoCellAnchor editAs="absolute">
    <xdr:from>
      <xdr:col>5</xdr:col>
      <xdr:colOff>123825</xdr:colOff>
      <xdr:row>18</xdr:row>
      <xdr:rowOff>95250</xdr:rowOff>
    </xdr:from>
    <xdr:to>
      <xdr:col>7</xdr:col>
      <xdr:colOff>476250</xdr:colOff>
      <xdr:row>20</xdr:row>
      <xdr:rowOff>0</xdr:rowOff>
    </xdr:to>
    <xdr:sp macro="[0]!SaveAsButton" textlink="">
      <xdr:nvSpPr>
        <xdr:cNvPr id="5" name="SaveAsButton"/>
        <xdr:cNvSpPr/>
      </xdr:nvSpPr>
      <xdr:spPr>
        <a:xfrm>
          <a:off x="2371725" y="3105150"/>
          <a:ext cx="1733550" cy="28575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 As</a:t>
          </a:r>
        </a:p>
      </xdr:txBody>
    </xdr:sp>
    <xdr:clientData/>
  </xdr:twoCellAnchor>
  <xdr:twoCellAnchor editAs="absolute">
    <xdr:from>
      <xdr:col>5</xdr:col>
      <xdr:colOff>123825</xdr:colOff>
      <xdr:row>15</xdr:row>
      <xdr:rowOff>104775</xdr:rowOff>
    </xdr:from>
    <xdr:to>
      <xdr:col>7</xdr:col>
      <xdr:colOff>485775</xdr:colOff>
      <xdr:row>17</xdr:row>
      <xdr:rowOff>9525</xdr:rowOff>
    </xdr:to>
    <xdr:sp macro="[0]!LoadButton" textlink="">
      <xdr:nvSpPr>
        <xdr:cNvPr id="7" name="LoadButton"/>
        <xdr:cNvSpPr/>
      </xdr:nvSpPr>
      <xdr:spPr>
        <a:xfrm>
          <a:off x="2371725" y="2543175"/>
          <a:ext cx="1743075" cy="28575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Load</a:t>
          </a:r>
        </a:p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absolute">
    <xdr:from>
      <xdr:col>10</xdr:col>
      <xdr:colOff>581025</xdr:colOff>
      <xdr:row>16</xdr:row>
      <xdr:rowOff>76200</xdr:rowOff>
    </xdr:from>
    <xdr:to>
      <xdr:col>13</xdr:col>
      <xdr:colOff>180975</xdr:colOff>
      <xdr:row>20</xdr:row>
      <xdr:rowOff>47625</xdr:rowOff>
    </xdr:to>
    <xdr:sp macro="[0]!SimulateButton" textlink="">
      <xdr:nvSpPr>
        <xdr:cNvPr id="11" name="SimulateButton"/>
        <xdr:cNvSpPr/>
      </xdr:nvSpPr>
      <xdr:spPr>
        <a:xfrm>
          <a:off x="6257925" y="2705100"/>
          <a:ext cx="1543050" cy="733425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900" b="1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CA" sz="9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Simulate</a:t>
          </a:r>
        </a:p>
        <a:p>
          <a:pPr algn="ctr"/>
          <a:endParaRPr lang="en-CA" sz="900" b="1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733425</xdr:colOff>
      <xdr:row>12</xdr:row>
      <xdr:rowOff>161925</xdr:rowOff>
    </xdr:from>
    <xdr:to>
      <xdr:col>10</xdr:col>
      <xdr:colOff>333375</xdr:colOff>
      <xdr:row>23</xdr:row>
      <xdr:rowOff>66675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2219325"/>
          <a:ext cx="1809750" cy="1809750"/>
        </a:xfrm>
        <a:prstGeom prst="rect">
          <a:avLst/>
        </a:prstGeom>
      </xdr:spPr>
    </xdr:pic>
    <xdr:clientData/>
  </xdr:twoCellAnchor>
  <xdr:twoCellAnchor editAs="oneCell">
    <xdr:from>
      <xdr:col>9</xdr:col>
      <xdr:colOff>371475</xdr:colOff>
      <xdr:row>2</xdr:row>
      <xdr:rowOff>0</xdr:rowOff>
    </xdr:from>
    <xdr:to>
      <xdr:col>14</xdr:col>
      <xdr:colOff>0</xdr:colOff>
      <xdr:row>3</xdr:row>
      <xdr:rowOff>183547</xdr:rowOff>
    </xdr:to>
    <xdr:pic>
      <xdr:nvPicPr>
        <xdr:cNvPr id="14" name="Picture 13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66700"/>
          <a:ext cx="2514600" cy="374047"/>
        </a:xfrm>
        <a:prstGeom prst="rect">
          <a:avLst/>
        </a:prstGeom>
      </xdr:spPr>
    </xdr:pic>
    <xdr:clientData/>
  </xdr:twoCellAnchor>
  <xdr:twoCellAnchor editAs="absolute">
    <xdr:from>
      <xdr:col>5</xdr:col>
      <xdr:colOff>123825</xdr:colOff>
      <xdr:row>24</xdr:row>
      <xdr:rowOff>66675</xdr:rowOff>
    </xdr:from>
    <xdr:to>
      <xdr:col>7</xdr:col>
      <xdr:colOff>495300</xdr:colOff>
      <xdr:row>38</xdr:row>
      <xdr:rowOff>161925</xdr:rowOff>
    </xdr:to>
    <xdr:sp macro="[0]!ExitButton" textlink="">
      <xdr:nvSpPr>
        <xdr:cNvPr id="12" name="SaveButton"/>
        <xdr:cNvSpPr/>
      </xdr:nvSpPr>
      <xdr:spPr>
        <a:xfrm>
          <a:off x="2371725" y="4219575"/>
          <a:ext cx="1752600" cy="285750"/>
        </a:xfrm>
        <a:prstGeom prst="rect">
          <a:avLst/>
        </a:prstGeom>
        <a:solidFill>
          <a:srgbClr val="C00000">
            <a:alpha val="92941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Exit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400475</xdr:colOff>
      <xdr:row>6</xdr:row>
      <xdr:rowOff>187662</xdr:rowOff>
    </xdr:from>
    <xdr:to>
      <xdr:col>17</xdr:col>
      <xdr:colOff>594875</xdr:colOff>
      <xdr:row>8</xdr:row>
      <xdr:rowOff>71</xdr:rowOff>
    </xdr:to>
    <xdr:pic macro="[0]!NextButton">
      <xdr:nvPicPr>
        <xdr:cNvPr id="7" name="Picture 6"/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53" y="1094494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16</xdr:col>
      <xdr:colOff>418853</xdr:colOff>
      <xdr:row>6</xdr:row>
      <xdr:rowOff>188289</xdr:rowOff>
    </xdr:from>
    <xdr:to>
      <xdr:col>17</xdr:col>
      <xdr:colOff>32619</xdr:colOff>
      <xdr:row>8</xdr:row>
      <xdr:rowOff>698</xdr:rowOff>
    </xdr:to>
    <xdr:pic macro="[0]!PrevButton">
      <xdr:nvPicPr>
        <xdr:cNvPr id="8" name="Picture 7"/>
        <xdr:cNvPicPr>
          <a:picLocks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425197" y="1095121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17</xdr:col>
      <xdr:colOff>93370</xdr:colOff>
      <xdr:row>6</xdr:row>
      <xdr:rowOff>180340</xdr:rowOff>
    </xdr:from>
    <xdr:to>
      <xdr:col>17</xdr:col>
      <xdr:colOff>345534</xdr:colOff>
      <xdr:row>7</xdr:row>
      <xdr:rowOff>181945</xdr:rowOff>
    </xdr:to>
    <xdr:pic>
      <xdr:nvPicPr>
        <xdr:cNvPr id="9" name="Picture 8">
          <a:hlinkClick xmlns:r="http://schemas.openxmlformats.org/officeDocument/2006/relationships" r:id="rId4" tooltip="Home"/>
        </xdr:cNvPr>
        <xdr:cNvPicPr>
          <a:picLocks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0348" y="1087172"/>
          <a:ext cx="252164" cy="190800"/>
        </a:xfrm>
        <a:prstGeom prst="rect">
          <a:avLst/>
        </a:prstGeom>
      </xdr:spPr>
    </xdr:pic>
    <xdr:clientData/>
  </xdr:twoCellAnchor>
  <xdr:twoCellAnchor>
    <xdr:from>
      <xdr:col>4</xdr:col>
      <xdr:colOff>9525</xdr:colOff>
      <xdr:row>30</xdr:row>
      <xdr:rowOff>137110</xdr:rowOff>
    </xdr:from>
    <xdr:to>
      <xdr:col>16</xdr:col>
      <xdr:colOff>28575</xdr:colOff>
      <xdr:row>44</xdr:row>
      <xdr:rowOff>156576</xdr:rowOff>
    </xdr:to>
    <xdr:graphicFrame macro="">
      <xdr:nvGraphicFramePr>
        <xdr:cNvPr id="2" name="Albedo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200025</xdr:colOff>
      <xdr:row>2</xdr:row>
      <xdr:rowOff>28575</xdr:rowOff>
    </xdr:from>
    <xdr:to>
      <xdr:col>17</xdr:col>
      <xdr:colOff>971550</xdr:colOff>
      <xdr:row>4</xdr:row>
      <xdr:rowOff>21622</xdr:rowOff>
    </xdr:to>
    <xdr:pic>
      <xdr:nvPicPr>
        <xdr:cNvPr id="10" name="Picture 9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8625" y="295275"/>
          <a:ext cx="2514600" cy="3740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433999</xdr:colOff>
      <xdr:row>6</xdr:row>
      <xdr:rowOff>187240</xdr:rowOff>
    </xdr:from>
    <xdr:to>
      <xdr:col>17</xdr:col>
      <xdr:colOff>24620</xdr:colOff>
      <xdr:row>7</xdr:row>
      <xdr:rowOff>187890</xdr:rowOff>
    </xdr:to>
    <xdr:pic macro="[0]!NextButton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614" y="1102141"/>
          <a:ext cx="201600" cy="191777"/>
        </a:xfrm>
        <a:prstGeom prst="rect">
          <a:avLst/>
        </a:prstGeom>
      </xdr:spPr>
    </xdr:pic>
    <xdr:clientData/>
  </xdr:twoCellAnchor>
  <xdr:twoCellAnchor>
    <xdr:from>
      <xdr:col>15</xdr:col>
      <xdr:colOff>510005</xdr:colOff>
      <xdr:row>7</xdr:row>
      <xdr:rowOff>3583</xdr:rowOff>
    </xdr:from>
    <xdr:to>
      <xdr:col>16</xdr:col>
      <xdr:colOff>90578</xdr:colOff>
      <xdr:row>8</xdr:row>
      <xdr:rowOff>3256</xdr:rowOff>
    </xdr:to>
    <xdr:pic macro="[0]!PrevButton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558755" y="1108483"/>
          <a:ext cx="190173" cy="190173"/>
        </a:xfrm>
        <a:prstGeom prst="rect">
          <a:avLst/>
        </a:prstGeom>
      </xdr:spPr>
    </xdr:pic>
    <xdr:clientData/>
  </xdr:twoCellAnchor>
  <xdr:twoCellAnchor>
    <xdr:from>
      <xdr:col>16</xdr:col>
      <xdr:colOff>137555</xdr:colOff>
      <xdr:row>6</xdr:row>
      <xdr:rowOff>182041</xdr:rowOff>
    </xdr:from>
    <xdr:to>
      <xdr:col>16</xdr:col>
      <xdr:colOff>388115</xdr:colOff>
      <xdr:row>7</xdr:row>
      <xdr:rowOff>185644</xdr:rowOff>
    </xdr:to>
    <xdr:pic>
      <xdr:nvPicPr>
        <xdr:cNvPr id="12" name="Picture 11">
          <a:hlinkClick xmlns:r="http://schemas.openxmlformats.org/officeDocument/2006/relationships" r:id="rId3" tooltip="Hom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95905" y="1096441"/>
          <a:ext cx="250560" cy="194103"/>
        </a:xfrm>
        <a:prstGeom prst="rect">
          <a:avLst/>
        </a:prstGeom>
      </xdr:spPr>
    </xdr:pic>
    <xdr:clientData/>
  </xdr:twoCellAnchor>
  <xdr:twoCellAnchor>
    <xdr:from>
      <xdr:col>1</xdr:col>
      <xdr:colOff>1933574</xdr:colOff>
      <xdr:row>23</xdr:row>
      <xdr:rowOff>104775</xdr:rowOff>
    </xdr:from>
    <xdr:to>
      <xdr:col>13</xdr:col>
      <xdr:colOff>161925</xdr:colOff>
      <xdr:row>32</xdr:row>
      <xdr:rowOff>76200</xdr:rowOff>
    </xdr:to>
    <xdr:graphicFrame macro="">
      <xdr:nvGraphicFramePr>
        <xdr:cNvPr id="6" name="Chart 5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523875</xdr:colOff>
      <xdr:row>2</xdr:row>
      <xdr:rowOff>38101</xdr:rowOff>
    </xdr:from>
    <xdr:to>
      <xdr:col>17</xdr:col>
      <xdr:colOff>228600</xdr:colOff>
      <xdr:row>4</xdr:row>
      <xdr:rowOff>57151</xdr:rowOff>
    </xdr:to>
    <xdr:pic>
      <xdr:nvPicPr>
        <xdr:cNvPr id="7" name="Picture 6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0" y="304801"/>
          <a:ext cx="2514600" cy="40005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45</xdr:row>
      <xdr:rowOff>142875</xdr:rowOff>
    </xdr:from>
    <xdr:to>
      <xdr:col>12</xdr:col>
      <xdr:colOff>600075</xdr:colOff>
      <xdr:row>58</xdr:row>
      <xdr:rowOff>66675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3075" y="2962275"/>
          <a:ext cx="3000375" cy="2400300"/>
        </a:xfrm>
        <a:prstGeom prst="rect">
          <a:avLst/>
        </a:prstGeom>
      </xdr:spPr>
    </xdr:pic>
    <xdr:clientData/>
  </xdr:twoCellAnchor>
  <xdr:twoCellAnchor>
    <xdr:from>
      <xdr:col>8</xdr:col>
      <xdr:colOff>47626</xdr:colOff>
      <xdr:row>79</xdr:row>
      <xdr:rowOff>128185</xdr:rowOff>
    </xdr:from>
    <xdr:to>
      <xdr:col>12</xdr:col>
      <xdr:colOff>19050</xdr:colOff>
      <xdr:row>93</xdr:row>
      <xdr:rowOff>19050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5426" y="4471585"/>
          <a:ext cx="2409824" cy="2557865"/>
        </a:xfrm>
        <a:prstGeom prst="rect">
          <a:avLst/>
        </a:prstGeom>
      </xdr:spPr>
    </xdr:pic>
    <xdr:clientData/>
  </xdr:twoCellAnchor>
  <xdr:twoCellAnchor>
    <xdr:from>
      <xdr:col>8</xdr:col>
      <xdr:colOff>28574</xdr:colOff>
      <xdr:row>130</xdr:row>
      <xdr:rowOff>28574</xdr:rowOff>
    </xdr:from>
    <xdr:to>
      <xdr:col>12</xdr:col>
      <xdr:colOff>600075</xdr:colOff>
      <xdr:row>142</xdr:row>
      <xdr:rowOff>150495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4" y="3038474"/>
          <a:ext cx="3009901" cy="2407921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157</xdr:row>
      <xdr:rowOff>19051</xdr:rowOff>
    </xdr:from>
    <xdr:to>
      <xdr:col>12</xdr:col>
      <xdr:colOff>600074</xdr:colOff>
      <xdr:row>169</xdr:row>
      <xdr:rowOff>133350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5900" y="3219451"/>
          <a:ext cx="3000374" cy="2400299"/>
        </a:xfrm>
        <a:prstGeom prst="rect">
          <a:avLst/>
        </a:prstGeom>
      </xdr:spPr>
    </xdr:pic>
    <xdr:clientData/>
  </xdr:twoCellAnchor>
  <xdr:twoCellAnchor>
    <xdr:from>
      <xdr:col>8</xdr:col>
      <xdr:colOff>38101</xdr:colOff>
      <xdr:row>107</xdr:row>
      <xdr:rowOff>76201</xdr:rowOff>
    </xdr:from>
    <xdr:to>
      <xdr:col>11</xdr:col>
      <xdr:colOff>525711</xdr:colOff>
      <xdr:row>123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5901" y="4229101"/>
          <a:ext cx="2316410" cy="2971799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183</xdr:row>
      <xdr:rowOff>19050</xdr:rowOff>
    </xdr:from>
    <xdr:to>
      <xdr:col>12</xdr:col>
      <xdr:colOff>381000</xdr:colOff>
      <xdr:row>194</xdr:row>
      <xdr:rowOff>180478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3219450"/>
          <a:ext cx="2809875" cy="2256928"/>
        </a:xfrm>
        <a:prstGeom prst="rect">
          <a:avLst/>
        </a:prstGeom>
      </xdr:spPr>
    </xdr:pic>
    <xdr:clientData/>
  </xdr:twoCellAnchor>
  <xdr:twoCellAnchor>
    <xdr:from>
      <xdr:col>8</xdr:col>
      <xdr:colOff>314325</xdr:colOff>
      <xdr:row>221</xdr:row>
      <xdr:rowOff>38100</xdr:rowOff>
    </xdr:from>
    <xdr:to>
      <xdr:col>14</xdr:col>
      <xdr:colOff>19050</xdr:colOff>
      <xdr:row>234</xdr:row>
      <xdr:rowOff>60960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2125" y="3619500"/>
          <a:ext cx="3124200" cy="24993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590550</xdr:colOff>
      <xdr:row>2</xdr:row>
      <xdr:rowOff>28575</xdr:rowOff>
    </xdr:from>
    <xdr:to>
      <xdr:col>17</xdr:col>
      <xdr:colOff>57150</xdr:colOff>
      <xdr:row>4</xdr:row>
      <xdr:rowOff>21622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7125" y="295275"/>
          <a:ext cx="2514600" cy="374047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26</xdr:row>
      <xdr:rowOff>0</xdr:rowOff>
    </xdr:from>
    <xdr:to>
      <xdr:col>16</xdr:col>
      <xdr:colOff>400050</xdr:colOff>
      <xdr:row>40</xdr:row>
      <xdr:rowOff>19466</xdr:rowOff>
    </xdr:to>
    <xdr:graphicFrame macro="">
      <xdr:nvGraphicFramePr>
        <xdr:cNvPr id="3" name="BifAlbedo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381672</xdr:colOff>
      <xdr:row>7</xdr:row>
      <xdr:rowOff>7322</xdr:rowOff>
    </xdr:from>
    <xdr:to>
      <xdr:col>17</xdr:col>
      <xdr:colOff>576072</xdr:colOff>
      <xdr:row>8</xdr:row>
      <xdr:rowOff>10231</xdr:rowOff>
    </xdr:to>
    <xdr:pic macro="[0]!NextButton">
      <xdr:nvPicPr>
        <xdr:cNvPr id="4" name="Picture 3"/>
        <xdr:cNvPicPr>
          <a:picLocks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6247" y="1112222"/>
          <a:ext cx="194400" cy="193409"/>
        </a:xfrm>
        <a:prstGeom prst="rect">
          <a:avLst/>
        </a:prstGeom>
      </xdr:spPr>
    </xdr:pic>
    <xdr:clientData/>
  </xdr:twoCellAnchor>
  <xdr:twoCellAnchor editAs="absolute">
    <xdr:from>
      <xdr:col>16</xdr:col>
      <xdr:colOff>428625</xdr:colOff>
      <xdr:row>7</xdr:row>
      <xdr:rowOff>7949</xdr:rowOff>
    </xdr:from>
    <xdr:to>
      <xdr:col>17</xdr:col>
      <xdr:colOff>13816</xdr:colOff>
      <xdr:row>8</xdr:row>
      <xdr:rowOff>10858</xdr:rowOff>
    </xdr:to>
    <xdr:pic macro="[0]!PrevButton">
      <xdr:nvPicPr>
        <xdr:cNvPr id="5" name="Picture 4"/>
        <xdr:cNvPicPr>
          <a:picLocks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753600" y="1112849"/>
          <a:ext cx="194791" cy="193409"/>
        </a:xfrm>
        <a:prstGeom prst="rect">
          <a:avLst/>
        </a:prstGeom>
      </xdr:spPr>
    </xdr:pic>
    <xdr:clientData/>
  </xdr:twoCellAnchor>
  <xdr:twoCellAnchor editAs="absolute">
    <xdr:from>
      <xdr:col>17</xdr:col>
      <xdr:colOff>74567</xdr:colOff>
      <xdr:row>7</xdr:row>
      <xdr:rowOff>0</xdr:rowOff>
    </xdr:from>
    <xdr:to>
      <xdr:col>17</xdr:col>
      <xdr:colOff>326731</xdr:colOff>
      <xdr:row>8</xdr:row>
      <xdr:rowOff>1605</xdr:rowOff>
    </xdr:to>
    <xdr:pic>
      <xdr:nvPicPr>
        <xdr:cNvPr id="6" name="Picture 5">
          <a:hlinkClick xmlns:r="http://schemas.openxmlformats.org/officeDocument/2006/relationships" r:id="rId7" tooltip="Home"/>
        </xdr:cNvPr>
        <xdr:cNvPicPr>
          <a:picLocks/>
        </xdr:cNvPicPr>
      </xdr:nvPicPr>
      <xdr:blipFill>
        <a:blip xmlns:r="http://schemas.openxmlformats.org/officeDocument/2006/relationships" r:embed="rId8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9142" y="1104900"/>
          <a:ext cx="252164" cy="1921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152400</xdr:colOff>
      <xdr:row>2</xdr:row>
      <xdr:rowOff>47625</xdr:rowOff>
    </xdr:from>
    <xdr:to>
      <xdr:col>14</xdr:col>
      <xdr:colOff>238125</xdr:colOff>
      <xdr:row>4</xdr:row>
      <xdr:rowOff>40672</xdr:rowOff>
    </xdr:to>
    <xdr:pic>
      <xdr:nvPicPr>
        <xdr:cNvPr id="3" name="Picture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314325"/>
          <a:ext cx="2514600" cy="374047"/>
        </a:xfrm>
        <a:prstGeom prst="rect">
          <a:avLst/>
        </a:prstGeom>
      </xdr:spPr>
    </xdr:pic>
    <xdr:clientData/>
  </xdr:twoCellAnchor>
  <xdr:twoCellAnchor>
    <xdr:from>
      <xdr:col>13</xdr:col>
      <xdr:colOff>304385</xdr:colOff>
      <xdr:row>7</xdr:row>
      <xdr:rowOff>9525</xdr:rowOff>
    </xdr:from>
    <xdr:to>
      <xdr:col>13</xdr:col>
      <xdr:colOff>485360</xdr:colOff>
      <xdr:row>8</xdr:row>
      <xdr:rowOff>0</xdr:rowOff>
    </xdr:to>
    <xdr:pic macro="[0]!PrevButton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029285" y="1114425"/>
          <a:ext cx="180975" cy="180975"/>
        </a:xfrm>
        <a:prstGeom prst="rect">
          <a:avLst/>
        </a:prstGeom>
      </xdr:spPr>
    </xdr:pic>
    <xdr:clientData/>
  </xdr:twoCellAnchor>
  <xdr:twoCellAnchor>
    <xdr:from>
      <xdr:col>13</xdr:col>
      <xdr:colOff>533400</xdr:colOff>
      <xdr:row>7</xdr:row>
      <xdr:rowOff>0</xdr:rowOff>
    </xdr:from>
    <xdr:to>
      <xdr:col>14</xdr:col>
      <xdr:colOff>174360</xdr:colOff>
      <xdr:row>8</xdr:row>
      <xdr:rowOff>0</xdr:rowOff>
    </xdr:to>
    <xdr:pic>
      <xdr:nvPicPr>
        <xdr:cNvPr id="6" name="Picture 5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67825" y="1104900"/>
          <a:ext cx="250560" cy="194103"/>
        </a:xfrm>
        <a:prstGeom prst="rect">
          <a:avLst/>
        </a:prstGeom>
      </xdr:spPr>
    </xdr:pic>
    <xdr:clientData/>
  </xdr:twoCellAnchor>
  <xdr:twoCellAnchor editAs="absolute">
    <xdr:from>
      <xdr:col>14</xdr:col>
      <xdr:colOff>266701</xdr:colOff>
      <xdr:row>7</xdr:row>
      <xdr:rowOff>7481</xdr:rowOff>
    </xdr:from>
    <xdr:to>
      <xdr:col>14</xdr:col>
      <xdr:colOff>468923</xdr:colOff>
      <xdr:row>8</xdr:row>
      <xdr:rowOff>10175</xdr:rowOff>
    </xdr:to>
    <xdr:pic macro="[0]!NextButton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6547" y="1106519"/>
          <a:ext cx="202222" cy="193194"/>
        </a:xfrm>
        <a:prstGeom prst="rect">
          <a:avLst/>
        </a:prstGeom>
      </xdr:spPr>
    </xdr:pic>
    <xdr:clientData/>
  </xdr:twoCellAnchor>
  <xdr:twoCellAnchor>
    <xdr:from>
      <xdr:col>4</xdr:col>
      <xdr:colOff>390525</xdr:colOff>
      <xdr:row>394</xdr:row>
      <xdr:rowOff>133349</xdr:rowOff>
    </xdr:from>
    <xdr:to>
      <xdr:col>14</xdr:col>
      <xdr:colOff>514350</xdr:colOff>
      <xdr:row>408</xdr:row>
      <xdr:rowOff>6349</xdr:rowOff>
    </xdr:to>
    <xdr:graphicFrame macro="">
      <xdr:nvGraphicFramePr>
        <xdr:cNvPr id="10" name="HorizonChart" hidden="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0.06447</cdr:x>
      <cdr:y>0.13167</cdr:y>
    </cdr:from>
    <cdr:to>
      <cdr:x>0.97327</cdr:x>
      <cdr:y>0.22776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90525" y="352424"/>
          <a:ext cx="5505450" cy="257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CA" sz="1100"/>
        </a:p>
      </cdr:txBody>
    </cdr:sp>
  </cdr:relSizeAnchor>
  <cdr:relSizeAnchor xmlns:cdr="http://schemas.openxmlformats.org/drawingml/2006/chartDrawing">
    <cdr:from>
      <cdr:x>0.04883</cdr:x>
      <cdr:y>0.09609</cdr:y>
    </cdr:from>
    <cdr:to>
      <cdr:x>0.9938</cdr:x>
      <cdr:y>0.18506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99991" y="257176"/>
          <a:ext cx="5805541" cy="2381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CA" sz="1100"/>
            <a:t>N                                         E                                      </a:t>
          </a:r>
          <a:r>
            <a:rPr lang="en-CA" sz="1100" baseline="0"/>
            <a:t> </a:t>
          </a:r>
          <a:r>
            <a:rPr lang="en-CA" sz="1100"/>
            <a:t>   S                                         W                                        N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13792</xdr:colOff>
      <xdr:row>7</xdr:row>
      <xdr:rowOff>6453</xdr:rowOff>
    </xdr:from>
    <xdr:to>
      <xdr:col>17</xdr:col>
      <xdr:colOff>228600</xdr:colOff>
      <xdr:row>8</xdr:row>
      <xdr:rowOff>9525</xdr:rowOff>
    </xdr:to>
    <xdr:pic macro="[0]!NextButt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9067" y="1120878"/>
          <a:ext cx="214808" cy="222147"/>
        </a:xfrm>
        <a:prstGeom prst="rect">
          <a:avLst/>
        </a:prstGeom>
      </xdr:spPr>
    </xdr:pic>
    <xdr:clientData/>
  </xdr:twoCellAnchor>
  <xdr:twoCellAnchor>
    <xdr:from>
      <xdr:col>16</xdr:col>
      <xdr:colOff>9244</xdr:colOff>
      <xdr:row>7</xdr:row>
      <xdr:rowOff>5990</xdr:rowOff>
    </xdr:from>
    <xdr:to>
      <xdr:col>16</xdr:col>
      <xdr:colOff>228598</xdr:colOff>
      <xdr:row>8</xdr:row>
      <xdr:rowOff>9525</xdr:rowOff>
    </xdr:to>
    <xdr:pic macro="[0]!PrevButton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1153494" y="1120415"/>
          <a:ext cx="219354" cy="222610"/>
        </a:xfrm>
        <a:prstGeom prst="rect">
          <a:avLst/>
        </a:prstGeom>
      </xdr:spPr>
    </xdr:pic>
    <xdr:clientData/>
  </xdr:twoCellAnchor>
  <xdr:twoCellAnchor>
    <xdr:from>
      <xdr:col>16</xdr:col>
      <xdr:colOff>282579</xdr:colOff>
      <xdr:row>7</xdr:row>
      <xdr:rowOff>0</xdr:rowOff>
    </xdr:from>
    <xdr:to>
      <xdr:col>16</xdr:col>
      <xdr:colOff>530740</xdr:colOff>
      <xdr:row>8</xdr:row>
      <xdr:rowOff>0</xdr:rowOff>
    </xdr:to>
    <xdr:pic>
      <xdr:nvPicPr>
        <xdr:cNvPr id="6" name="Picture 5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26829" y="1114425"/>
          <a:ext cx="248161" cy="238125"/>
        </a:xfrm>
        <a:prstGeom prst="rect">
          <a:avLst/>
        </a:prstGeom>
      </xdr:spPr>
    </xdr:pic>
    <xdr:clientData/>
  </xdr:twoCellAnchor>
  <xdr:twoCellAnchor editAs="oneCell">
    <xdr:from>
      <xdr:col>13</xdr:col>
      <xdr:colOff>333374</xdr:colOff>
      <xdr:row>2</xdr:row>
      <xdr:rowOff>28575</xdr:rowOff>
    </xdr:from>
    <xdr:to>
      <xdr:col>16</xdr:col>
      <xdr:colOff>409574</xdr:colOff>
      <xdr:row>4</xdr:row>
      <xdr:rowOff>21622</xdr:rowOff>
    </xdr:to>
    <xdr:pic>
      <xdr:nvPicPr>
        <xdr:cNvPr id="7" name="Picture 6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499" y="304800"/>
          <a:ext cx="2219325" cy="3740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112347</xdr:colOff>
      <xdr:row>7</xdr:row>
      <xdr:rowOff>3407</xdr:rowOff>
    </xdr:from>
    <xdr:to>
      <xdr:col>16</xdr:col>
      <xdr:colOff>310365</xdr:colOff>
      <xdr:row>7</xdr:row>
      <xdr:rowOff>190581</xdr:rowOff>
    </xdr:to>
    <xdr:pic macro="[0]!NextButton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440" y="1116441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238126</xdr:colOff>
      <xdr:row>7</xdr:row>
      <xdr:rowOff>8666</xdr:rowOff>
    </xdr:from>
    <xdr:to>
      <xdr:col>15</xdr:col>
      <xdr:colOff>433441</xdr:colOff>
      <xdr:row>8</xdr:row>
      <xdr:rowOff>645</xdr:rowOff>
    </xdr:to>
    <xdr:pic macro="[0]!PrevButton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880191" y="1121700"/>
          <a:ext cx="195315" cy="184619"/>
        </a:xfrm>
        <a:prstGeom prst="rect">
          <a:avLst/>
        </a:prstGeom>
      </xdr:spPr>
    </xdr:pic>
    <xdr:clientData/>
  </xdr:twoCellAnchor>
  <xdr:twoCellAnchor>
    <xdr:from>
      <xdr:col>15</xdr:col>
      <xdr:colOff>468785</xdr:colOff>
      <xdr:row>6</xdr:row>
      <xdr:rowOff>188224</xdr:rowOff>
    </xdr:from>
    <xdr:to>
      <xdr:col>16</xdr:col>
      <xdr:colOff>95101</xdr:colOff>
      <xdr:row>8</xdr:row>
      <xdr:rowOff>1880</xdr:rowOff>
    </xdr:to>
    <xdr:pic>
      <xdr:nvPicPr>
        <xdr:cNvPr id="8" name="Picture 7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0260" y="1102624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504825</xdr:colOff>
      <xdr:row>2</xdr:row>
      <xdr:rowOff>0</xdr:rowOff>
    </xdr:from>
    <xdr:to>
      <xdr:col>17</xdr:col>
      <xdr:colOff>238125</xdr:colOff>
      <xdr:row>3</xdr:row>
      <xdr:rowOff>183547</xdr:rowOff>
    </xdr:to>
    <xdr:pic>
      <xdr:nvPicPr>
        <xdr:cNvPr id="9" name="Picture 8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266700"/>
          <a:ext cx="2514600" cy="374047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34</xdr:row>
      <xdr:rowOff>114300</xdr:rowOff>
    </xdr:from>
    <xdr:to>
      <xdr:col>13</xdr:col>
      <xdr:colOff>9526</xdr:colOff>
      <xdr:row>46</xdr:row>
      <xdr:rowOff>0</xdr:rowOff>
    </xdr:to>
    <xdr:graphicFrame macro="">
      <xdr:nvGraphicFramePr>
        <xdr:cNvPr id="3" name="IAMChart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16</xdr:row>
      <xdr:rowOff>9525</xdr:rowOff>
    </xdr:from>
    <xdr:to>
      <xdr:col>15</xdr:col>
      <xdr:colOff>19051</xdr:colOff>
      <xdr:row>31</xdr:row>
      <xdr:rowOff>104774</xdr:rowOff>
    </xdr:to>
    <xdr:graphicFrame macro="">
      <xdr:nvGraphicFramePr>
        <xdr:cNvPr id="4" name="Soiling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172702</xdr:colOff>
      <xdr:row>7</xdr:row>
      <xdr:rowOff>4546</xdr:rowOff>
    </xdr:from>
    <xdr:to>
      <xdr:col>17</xdr:col>
      <xdr:colOff>371475</xdr:colOff>
      <xdr:row>8</xdr:row>
      <xdr:rowOff>4552</xdr:rowOff>
    </xdr:to>
    <xdr:pic macro="[0]!NextButton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0602" y="1109446"/>
          <a:ext cx="198773" cy="190506"/>
        </a:xfrm>
        <a:prstGeom prst="rect">
          <a:avLst/>
        </a:prstGeom>
      </xdr:spPr>
    </xdr:pic>
    <xdr:clientData/>
  </xdr:twoCellAnchor>
  <xdr:twoCellAnchor>
    <xdr:from>
      <xdr:col>16</xdr:col>
      <xdr:colOff>273299</xdr:colOff>
      <xdr:row>6</xdr:row>
      <xdr:rowOff>190498</xdr:rowOff>
    </xdr:from>
    <xdr:to>
      <xdr:col>16</xdr:col>
      <xdr:colOff>463800</xdr:colOff>
      <xdr:row>7</xdr:row>
      <xdr:rowOff>190499</xdr:rowOff>
    </xdr:to>
    <xdr:pic macro="[0]!PrevButton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531599" y="1104898"/>
          <a:ext cx="190501" cy="190501"/>
        </a:xfrm>
        <a:prstGeom prst="rect">
          <a:avLst/>
        </a:prstGeom>
      </xdr:spPr>
    </xdr:pic>
    <xdr:clientData/>
  </xdr:twoCellAnchor>
  <xdr:twoCellAnchor>
    <xdr:from>
      <xdr:col>16</xdr:col>
      <xdr:colOff>495300</xdr:colOff>
      <xdr:row>6</xdr:row>
      <xdr:rowOff>161926</xdr:rowOff>
    </xdr:from>
    <xdr:to>
      <xdr:col>17</xdr:col>
      <xdr:colOff>142875</xdr:colOff>
      <xdr:row>7</xdr:row>
      <xdr:rowOff>186814</xdr:rowOff>
    </xdr:to>
    <xdr:pic>
      <xdr:nvPicPr>
        <xdr:cNvPr id="7" name="Picture 6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3600" y="1076326"/>
          <a:ext cx="257175" cy="215388"/>
        </a:xfrm>
        <a:prstGeom prst="rect">
          <a:avLst/>
        </a:prstGeom>
      </xdr:spPr>
    </xdr:pic>
    <xdr:clientData/>
  </xdr:twoCellAnchor>
  <xdr:twoCellAnchor editAs="oneCell">
    <xdr:from>
      <xdr:col>14</xdr:col>
      <xdr:colOff>276225</xdr:colOff>
      <xdr:row>1</xdr:row>
      <xdr:rowOff>180975</xdr:rowOff>
    </xdr:from>
    <xdr:to>
      <xdr:col>18</xdr:col>
      <xdr:colOff>352425</xdr:colOff>
      <xdr:row>3</xdr:row>
      <xdr:rowOff>174022</xdr:rowOff>
    </xdr:to>
    <xdr:pic>
      <xdr:nvPicPr>
        <xdr:cNvPr id="8" name="Picture 7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5325" y="257175"/>
          <a:ext cx="2514600" cy="3740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172702</xdr:colOff>
      <xdr:row>7</xdr:row>
      <xdr:rowOff>4546</xdr:rowOff>
    </xdr:from>
    <xdr:to>
      <xdr:col>17</xdr:col>
      <xdr:colOff>371475</xdr:colOff>
      <xdr:row>8</xdr:row>
      <xdr:rowOff>4552</xdr:rowOff>
    </xdr:to>
    <xdr:pic macro="[0]!NextButt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0602" y="1109446"/>
          <a:ext cx="198773" cy="190506"/>
        </a:xfrm>
        <a:prstGeom prst="rect">
          <a:avLst/>
        </a:prstGeom>
      </xdr:spPr>
    </xdr:pic>
    <xdr:clientData/>
  </xdr:twoCellAnchor>
  <xdr:twoCellAnchor>
    <xdr:from>
      <xdr:col>16</xdr:col>
      <xdr:colOff>273299</xdr:colOff>
      <xdr:row>6</xdr:row>
      <xdr:rowOff>190498</xdr:rowOff>
    </xdr:from>
    <xdr:to>
      <xdr:col>16</xdr:col>
      <xdr:colOff>463800</xdr:colOff>
      <xdr:row>7</xdr:row>
      <xdr:rowOff>190499</xdr:rowOff>
    </xdr:to>
    <xdr:pic macro="[0]!PrevButt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531599" y="1104898"/>
          <a:ext cx="190501" cy="190501"/>
        </a:xfrm>
        <a:prstGeom prst="rect">
          <a:avLst/>
        </a:prstGeom>
      </xdr:spPr>
    </xdr:pic>
    <xdr:clientData/>
  </xdr:twoCellAnchor>
  <xdr:twoCellAnchor>
    <xdr:from>
      <xdr:col>16</xdr:col>
      <xdr:colOff>495300</xdr:colOff>
      <xdr:row>6</xdr:row>
      <xdr:rowOff>161926</xdr:rowOff>
    </xdr:from>
    <xdr:to>
      <xdr:col>17</xdr:col>
      <xdr:colOff>142875</xdr:colOff>
      <xdr:row>7</xdr:row>
      <xdr:rowOff>186814</xdr:rowOff>
    </xdr:to>
    <xdr:pic>
      <xdr:nvPicPr>
        <xdr:cNvPr id="4" name="Picture 3">
          <a:hlinkClick xmlns:r="http://schemas.openxmlformats.org/officeDocument/2006/relationships" r:id="rId3" tooltip="Hom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3600" y="1076326"/>
          <a:ext cx="257175" cy="215388"/>
        </a:xfrm>
        <a:prstGeom prst="rect">
          <a:avLst/>
        </a:prstGeom>
      </xdr:spPr>
    </xdr:pic>
    <xdr:clientData/>
  </xdr:twoCellAnchor>
  <xdr:twoCellAnchor editAs="oneCell">
    <xdr:from>
      <xdr:col>14</xdr:col>
      <xdr:colOff>276225</xdr:colOff>
      <xdr:row>1</xdr:row>
      <xdr:rowOff>180975</xdr:rowOff>
    </xdr:from>
    <xdr:to>
      <xdr:col>18</xdr:col>
      <xdr:colOff>352425</xdr:colOff>
      <xdr:row>4</xdr:row>
      <xdr:rowOff>59722</xdr:rowOff>
    </xdr:to>
    <xdr:pic>
      <xdr:nvPicPr>
        <xdr:cNvPr id="5" name="Picture 4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5325" y="257175"/>
          <a:ext cx="2514600" cy="374047"/>
        </a:xfrm>
        <a:prstGeom prst="rect">
          <a:avLst/>
        </a:prstGeom>
      </xdr:spPr>
    </xdr:pic>
    <xdr:clientData/>
  </xdr:twoCellAnchor>
  <xdr:twoCellAnchor>
    <xdr:from>
      <xdr:col>4</xdr:col>
      <xdr:colOff>9524</xdr:colOff>
      <xdr:row>17</xdr:row>
      <xdr:rowOff>0</xdr:rowOff>
    </xdr:from>
    <xdr:to>
      <xdr:col>14</xdr:col>
      <xdr:colOff>609599</xdr:colOff>
      <xdr:row>32</xdr:row>
      <xdr:rowOff>0</xdr:rowOff>
    </xdr:to>
    <xdr:graphicFrame macro="">
      <xdr:nvGraphicFramePr>
        <xdr:cNvPr id="6" name="ktSpectral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59531</xdr:colOff>
      <xdr:row>9</xdr:row>
      <xdr:rowOff>30957</xdr:rowOff>
    </xdr:from>
    <xdr:to>
      <xdr:col>16</xdr:col>
      <xdr:colOff>285749</xdr:colOff>
      <xdr:row>26</xdr:row>
      <xdr:rowOff>173832</xdr:rowOff>
    </xdr:to>
    <xdr:graphicFrame macro="">
      <xdr:nvGraphicFramePr>
        <xdr:cNvPr id="2" name="Transformer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414548</xdr:colOff>
      <xdr:row>7</xdr:row>
      <xdr:rowOff>5683</xdr:rowOff>
    </xdr:from>
    <xdr:to>
      <xdr:col>16</xdr:col>
      <xdr:colOff>581026</xdr:colOff>
      <xdr:row>7</xdr:row>
      <xdr:rowOff>179293</xdr:rowOff>
    </xdr:to>
    <xdr:pic macro="[0]!NextButt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1623" y="1110583"/>
          <a:ext cx="166478" cy="173610"/>
        </a:xfrm>
        <a:prstGeom prst="rect">
          <a:avLst/>
        </a:prstGeom>
      </xdr:spPr>
    </xdr:pic>
    <xdr:clientData/>
  </xdr:twoCellAnchor>
  <xdr:twoCellAnchor>
    <xdr:from>
      <xdr:col>16</xdr:col>
      <xdr:colOff>161386</xdr:colOff>
      <xdr:row>7</xdr:row>
      <xdr:rowOff>0</xdr:rowOff>
    </xdr:from>
    <xdr:to>
      <xdr:col>16</xdr:col>
      <xdr:colOff>397302</xdr:colOff>
      <xdr:row>8</xdr:row>
      <xdr:rowOff>4156</xdr:rowOff>
    </xdr:to>
    <xdr:pic>
      <xdr:nvPicPr>
        <xdr:cNvPr id="4" name="Picture 3">
          <a:hlinkClick xmlns:r="http://schemas.openxmlformats.org/officeDocument/2006/relationships" r:id="rId3" tooltip="Hom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8461" y="1104900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294409</xdr:colOff>
      <xdr:row>2</xdr:row>
      <xdr:rowOff>8659</xdr:rowOff>
    </xdr:from>
    <xdr:to>
      <xdr:col>17</xdr:col>
      <xdr:colOff>245917</xdr:colOff>
      <xdr:row>4</xdr:row>
      <xdr:rowOff>1706</xdr:rowOff>
    </xdr:to>
    <xdr:pic>
      <xdr:nvPicPr>
        <xdr:cNvPr id="5" name="Picture 4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19334" y="275359"/>
          <a:ext cx="2523258" cy="374047"/>
        </a:xfrm>
        <a:prstGeom prst="rect">
          <a:avLst/>
        </a:prstGeom>
      </xdr:spPr>
    </xdr:pic>
    <xdr:clientData/>
  </xdr:twoCellAnchor>
  <xdr:twoCellAnchor>
    <xdr:from>
      <xdr:col>15</xdr:col>
      <xdr:colOff>581186</xdr:colOff>
      <xdr:row>7</xdr:row>
      <xdr:rowOff>9519</xdr:rowOff>
    </xdr:from>
    <xdr:to>
      <xdr:col>16</xdr:col>
      <xdr:colOff>155742</xdr:colOff>
      <xdr:row>7</xdr:row>
      <xdr:rowOff>190499</xdr:rowOff>
    </xdr:to>
    <xdr:pic macro="[0]!PrevButton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0858661" y="1114419"/>
          <a:ext cx="184156" cy="18098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294409</xdr:colOff>
      <xdr:row>2</xdr:row>
      <xdr:rowOff>8659</xdr:rowOff>
    </xdr:from>
    <xdr:to>
      <xdr:col>16</xdr:col>
      <xdr:colOff>474518</xdr:colOff>
      <xdr:row>4</xdr:row>
      <xdr:rowOff>1706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1134" y="275359"/>
          <a:ext cx="2523259" cy="374047"/>
        </a:xfrm>
        <a:prstGeom prst="rect">
          <a:avLst/>
        </a:prstGeom>
      </xdr:spPr>
    </xdr:pic>
    <xdr:clientData/>
  </xdr:twoCellAnchor>
  <xdr:twoCellAnchor>
    <xdr:from>
      <xdr:col>16</xdr:col>
      <xdr:colOff>414548</xdr:colOff>
      <xdr:row>7</xdr:row>
      <xdr:rowOff>5683</xdr:rowOff>
    </xdr:from>
    <xdr:to>
      <xdr:col>16</xdr:col>
      <xdr:colOff>581026</xdr:colOff>
      <xdr:row>7</xdr:row>
      <xdr:rowOff>179293</xdr:rowOff>
    </xdr:to>
    <xdr:pic macro="[0]!NextButton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3423" y="1110583"/>
          <a:ext cx="166478" cy="173610"/>
        </a:xfrm>
        <a:prstGeom prst="rect">
          <a:avLst/>
        </a:prstGeom>
      </xdr:spPr>
    </xdr:pic>
    <xdr:clientData/>
  </xdr:twoCellAnchor>
  <xdr:twoCellAnchor>
    <xdr:from>
      <xdr:col>16</xdr:col>
      <xdr:colOff>161386</xdr:colOff>
      <xdr:row>7</xdr:row>
      <xdr:rowOff>0</xdr:rowOff>
    </xdr:from>
    <xdr:to>
      <xdr:col>16</xdr:col>
      <xdr:colOff>397302</xdr:colOff>
      <xdr:row>8</xdr:row>
      <xdr:rowOff>4156</xdr:rowOff>
    </xdr:to>
    <xdr:pic>
      <xdr:nvPicPr>
        <xdr:cNvPr id="10" name="Picture 9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261" y="1104900"/>
          <a:ext cx="235916" cy="194656"/>
        </a:xfrm>
        <a:prstGeom prst="rect">
          <a:avLst/>
        </a:prstGeom>
      </xdr:spPr>
    </xdr:pic>
    <xdr:clientData/>
  </xdr:twoCellAnchor>
  <xdr:twoCellAnchor>
    <xdr:from>
      <xdr:col>15</xdr:col>
      <xdr:colOff>686408</xdr:colOff>
      <xdr:row>7</xdr:row>
      <xdr:rowOff>12160</xdr:rowOff>
    </xdr:from>
    <xdr:to>
      <xdr:col>16</xdr:col>
      <xdr:colOff>165264</xdr:colOff>
      <xdr:row>7</xdr:row>
      <xdr:rowOff>176538</xdr:rowOff>
    </xdr:to>
    <xdr:pic macro="[0]!PrevButton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0106633" y="1117060"/>
          <a:ext cx="183706" cy="16437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309583</xdr:colOff>
      <xdr:row>6</xdr:row>
      <xdr:rowOff>121841</xdr:rowOff>
    </xdr:from>
    <xdr:to>
      <xdr:col>16</xdr:col>
      <xdr:colOff>507601</xdr:colOff>
      <xdr:row>7</xdr:row>
      <xdr:rowOff>181241</xdr:rowOff>
    </xdr:to>
    <xdr:pic macro="[0]!NextButt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18181" y="1027878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1022195</xdr:colOff>
      <xdr:row>6</xdr:row>
      <xdr:rowOff>127100</xdr:rowOff>
    </xdr:from>
    <xdr:to>
      <xdr:col>16</xdr:col>
      <xdr:colOff>21077</xdr:colOff>
      <xdr:row>7</xdr:row>
      <xdr:rowOff>181805</xdr:rowOff>
    </xdr:to>
    <xdr:pic macro="[0]!PrevButt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8434360" y="1033137"/>
          <a:ext cx="195315" cy="182479"/>
        </a:xfrm>
        <a:prstGeom prst="rect">
          <a:avLst/>
        </a:prstGeom>
      </xdr:spPr>
    </xdr:pic>
    <xdr:clientData/>
  </xdr:twoCellAnchor>
  <xdr:twoCellAnchor>
    <xdr:from>
      <xdr:col>16</xdr:col>
      <xdr:colOff>56421</xdr:colOff>
      <xdr:row>6</xdr:row>
      <xdr:rowOff>116158</xdr:rowOff>
    </xdr:from>
    <xdr:to>
      <xdr:col>16</xdr:col>
      <xdr:colOff>292337</xdr:colOff>
      <xdr:row>7</xdr:row>
      <xdr:rowOff>183040</xdr:rowOff>
    </xdr:to>
    <xdr:pic>
      <xdr:nvPicPr>
        <xdr:cNvPr id="4" name="Picture 3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5019" y="1022195"/>
          <a:ext cx="235916" cy="194656"/>
        </a:xfrm>
        <a:prstGeom prst="rect">
          <a:avLst/>
        </a:prstGeom>
      </xdr:spPr>
    </xdr:pic>
    <xdr:clientData/>
  </xdr:twoCellAnchor>
  <xdr:twoCellAnchor>
    <xdr:from>
      <xdr:col>1</xdr:col>
      <xdr:colOff>23231</xdr:colOff>
      <xdr:row>8</xdr:row>
      <xdr:rowOff>11616</xdr:rowOff>
    </xdr:from>
    <xdr:to>
      <xdr:col>4</xdr:col>
      <xdr:colOff>104542</xdr:colOff>
      <xdr:row>10</xdr:row>
      <xdr:rowOff>165509</xdr:rowOff>
    </xdr:to>
    <xdr:sp macro="" textlink="">
      <xdr:nvSpPr>
        <xdr:cNvPr id="5" name="InputHide1" hidden="1"/>
        <xdr:cNvSpPr/>
      </xdr:nvSpPr>
      <xdr:spPr>
        <a:xfrm>
          <a:off x="139390" y="1231281"/>
          <a:ext cx="3438292" cy="5256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13608</xdr:colOff>
      <xdr:row>12</xdr:row>
      <xdr:rowOff>11616</xdr:rowOff>
    </xdr:from>
    <xdr:to>
      <xdr:col>20</xdr:col>
      <xdr:colOff>0</xdr:colOff>
      <xdr:row>22</xdr:row>
      <xdr:rowOff>174238</xdr:rowOff>
    </xdr:to>
    <xdr:sp macro="" textlink="">
      <xdr:nvSpPr>
        <xdr:cNvPr id="6" name="InputHide2" hidden="1"/>
        <xdr:cNvSpPr/>
      </xdr:nvSpPr>
      <xdr:spPr>
        <a:xfrm>
          <a:off x="13608" y="1974695"/>
          <a:ext cx="23206483" cy="2021159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CA" sz="2400"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0</xdr:col>
      <xdr:colOff>13608</xdr:colOff>
      <xdr:row>24</xdr:row>
      <xdr:rowOff>0</xdr:rowOff>
    </xdr:from>
    <xdr:to>
      <xdr:col>20</xdr:col>
      <xdr:colOff>0</xdr:colOff>
      <xdr:row>37</xdr:row>
      <xdr:rowOff>174237</xdr:rowOff>
    </xdr:to>
    <xdr:sp macro="" textlink="">
      <xdr:nvSpPr>
        <xdr:cNvPr id="7" name="InputHide3" hidden="1"/>
        <xdr:cNvSpPr/>
      </xdr:nvSpPr>
      <xdr:spPr>
        <a:xfrm>
          <a:off x="13608" y="4193323"/>
          <a:ext cx="23206483" cy="259033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2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Book Antiqua" panose="02040602050305030304" pitchFamily="18" charset="0"/>
              <a:ea typeface="+mn-ea"/>
              <a:cs typeface="+mn-cs"/>
            </a:rPr>
            <a:t>File cannot be found - no details available at this time.</a:t>
          </a:r>
          <a:endParaRPr lang="en-CA" sz="1100"/>
        </a:p>
      </xdr:txBody>
    </xdr:sp>
    <xdr:clientData/>
  </xdr:twoCellAnchor>
  <xdr:twoCellAnchor>
    <xdr:from>
      <xdr:col>0</xdr:col>
      <xdr:colOff>13607</xdr:colOff>
      <xdr:row>38</xdr:row>
      <xdr:rowOff>174238</xdr:rowOff>
    </xdr:from>
    <xdr:to>
      <xdr:col>20</xdr:col>
      <xdr:colOff>0</xdr:colOff>
      <xdr:row>50</xdr:row>
      <xdr:rowOff>162621</xdr:rowOff>
    </xdr:to>
    <xdr:sp macro="" textlink="">
      <xdr:nvSpPr>
        <xdr:cNvPr id="8" name="InputHide4" hidden="1"/>
        <xdr:cNvSpPr/>
      </xdr:nvSpPr>
      <xdr:spPr>
        <a:xfrm>
          <a:off x="13607" y="6969512"/>
          <a:ext cx="23206484" cy="2218627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13</xdr:col>
      <xdr:colOff>255549</xdr:colOff>
      <xdr:row>1</xdr:row>
      <xdr:rowOff>139391</xdr:rowOff>
    </xdr:from>
    <xdr:to>
      <xdr:col>15</xdr:col>
      <xdr:colOff>630002</xdr:colOff>
      <xdr:row>4</xdr:row>
      <xdr:rowOff>23232</xdr:rowOff>
    </xdr:to>
    <xdr:pic>
      <xdr:nvPicPr>
        <xdr:cNvPr id="9" name="Picture 8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98079" y="220702"/>
          <a:ext cx="2744087" cy="44140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294409</xdr:colOff>
      <xdr:row>2</xdr:row>
      <xdr:rowOff>8659</xdr:rowOff>
    </xdr:from>
    <xdr:to>
      <xdr:col>16</xdr:col>
      <xdr:colOff>474518</xdr:colOff>
      <xdr:row>4</xdr:row>
      <xdr:rowOff>1706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0084" y="275359"/>
          <a:ext cx="2999509" cy="374047"/>
        </a:xfrm>
        <a:prstGeom prst="rect">
          <a:avLst/>
        </a:prstGeom>
      </xdr:spPr>
    </xdr:pic>
    <xdr:clientData/>
  </xdr:twoCellAnchor>
  <xdr:twoCellAnchor>
    <xdr:from>
      <xdr:col>16</xdr:col>
      <xdr:colOff>161386</xdr:colOff>
      <xdr:row>7</xdr:row>
      <xdr:rowOff>0</xdr:rowOff>
    </xdr:from>
    <xdr:to>
      <xdr:col>16</xdr:col>
      <xdr:colOff>397302</xdr:colOff>
      <xdr:row>7</xdr:row>
      <xdr:rowOff>4156</xdr:rowOff>
    </xdr:to>
    <xdr:pic>
      <xdr:nvPicPr>
        <xdr:cNvPr id="4" name="Picture 3">
          <a:hlinkClick xmlns:r="http://schemas.openxmlformats.org/officeDocument/2006/relationships" r:id="rId3" tooltip="Hom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6461" y="1104900"/>
          <a:ext cx="235916" cy="194656"/>
        </a:xfrm>
        <a:prstGeom prst="rect">
          <a:avLst/>
        </a:prstGeom>
      </xdr:spPr>
    </xdr:pic>
    <xdr:clientData/>
  </xdr:twoCellAnchor>
  <xdr:twoCellAnchor editAs="absolute">
    <xdr:from>
      <xdr:col>12</xdr:col>
      <xdr:colOff>350307</xdr:colOff>
      <xdr:row>9</xdr:row>
      <xdr:rowOff>17992</xdr:rowOff>
    </xdr:from>
    <xdr:to>
      <xdr:col>15</xdr:col>
      <xdr:colOff>283632</xdr:colOff>
      <xdr:row>10</xdr:row>
      <xdr:rowOff>174964</xdr:rowOff>
    </xdr:to>
    <xdr:sp macro="[0]!DisableIterativeModeButton" textlink="">
      <xdr:nvSpPr>
        <xdr:cNvPr id="11" name="SimulateButton"/>
        <xdr:cNvSpPr/>
      </xdr:nvSpPr>
      <xdr:spPr>
        <a:xfrm>
          <a:off x="9928224" y="1499659"/>
          <a:ext cx="1774825" cy="347472"/>
        </a:xfrm>
        <a:prstGeom prst="rect">
          <a:avLst/>
        </a:prstGeom>
        <a:solidFill>
          <a:srgbClr val="C00000">
            <a:alpha val="93333"/>
          </a:srgbClr>
        </a:solidFill>
        <a:ln w="9525" cap="flat" cmpd="sng" algn="ctr">
          <a:solidFill>
            <a:srgbClr val="4F81BD"/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9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Disable Iterative Mode</a:t>
          </a:r>
        </a:p>
      </xdr:txBody>
    </xdr:sp>
    <xdr:clientData/>
  </xdr:twoCellAnchor>
  <xdr:twoCellAnchor editAs="absolute">
    <xdr:from>
      <xdr:col>16</xdr:col>
      <xdr:colOff>114300</xdr:colOff>
      <xdr:row>9</xdr:row>
      <xdr:rowOff>19050</xdr:rowOff>
    </xdr:from>
    <xdr:to>
      <xdr:col>18</xdr:col>
      <xdr:colOff>206375</xdr:colOff>
      <xdr:row>10</xdr:row>
      <xdr:rowOff>171450</xdr:rowOff>
    </xdr:to>
    <xdr:sp macro="[0]!SimulateButton" textlink="">
      <xdr:nvSpPr>
        <xdr:cNvPr id="14" name="SimulateButton"/>
        <xdr:cNvSpPr/>
      </xdr:nvSpPr>
      <xdr:spPr>
        <a:xfrm>
          <a:off x="12147550" y="1500717"/>
          <a:ext cx="1319742" cy="342900"/>
        </a:xfrm>
        <a:prstGeom prst="rect">
          <a:avLst/>
        </a:prstGeom>
        <a:solidFill>
          <a:srgbClr val="C00000">
            <a:alpha val="93333"/>
          </a:srgbClr>
        </a:solidFill>
        <a:ln w="9525" cap="flat" cmpd="sng" algn="ctr">
          <a:solidFill>
            <a:srgbClr val="4F81BD"/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9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Simulate</a:t>
          </a:r>
        </a:p>
      </xdr:txBody>
    </xdr:sp>
    <xdr:clientData/>
  </xdr:twoCellAnchor>
  <xdr:twoCellAnchor>
    <xdr:from>
      <xdr:col>16</xdr:col>
      <xdr:colOff>433999</xdr:colOff>
      <xdr:row>6</xdr:row>
      <xdr:rowOff>187240</xdr:rowOff>
    </xdr:from>
    <xdr:to>
      <xdr:col>17</xdr:col>
      <xdr:colOff>24620</xdr:colOff>
      <xdr:row>7</xdr:row>
      <xdr:rowOff>187890</xdr:rowOff>
    </xdr:to>
    <xdr:pic macro="[0]!NextButton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9524" y="1101640"/>
          <a:ext cx="200221" cy="191150"/>
        </a:xfrm>
        <a:prstGeom prst="rect">
          <a:avLst/>
        </a:prstGeom>
      </xdr:spPr>
    </xdr:pic>
    <xdr:clientData/>
  </xdr:twoCellAnchor>
  <xdr:twoCellAnchor>
    <xdr:from>
      <xdr:col>15</xdr:col>
      <xdr:colOff>510005</xdr:colOff>
      <xdr:row>7</xdr:row>
      <xdr:rowOff>3583</xdr:rowOff>
    </xdr:from>
    <xdr:to>
      <xdr:col>16</xdr:col>
      <xdr:colOff>90578</xdr:colOff>
      <xdr:row>8</xdr:row>
      <xdr:rowOff>3256</xdr:rowOff>
    </xdr:to>
    <xdr:pic macro="[0]!PrevButton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815930" y="1108483"/>
          <a:ext cx="190173" cy="190173"/>
        </a:xfrm>
        <a:prstGeom prst="rect">
          <a:avLst/>
        </a:prstGeom>
      </xdr:spPr>
    </xdr:pic>
    <xdr:clientData/>
  </xdr:twoCellAnchor>
  <xdr:twoCellAnchor>
    <xdr:from>
      <xdr:col>16</xdr:col>
      <xdr:colOff>137555</xdr:colOff>
      <xdr:row>6</xdr:row>
      <xdr:rowOff>182041</xdr:rowOff>
    </xdr:from>
    <xdr:to>
      <xdr:col>16</xdr:col>
      <xdr:colOff>388115</xdr:colOff>
      <xdr:row>7</xdr:row>
      <xdr:rowOff>185644</xdr:rowOff>
    </xdr:to>
    <xdr:pic>
      <xdr:nvPicPr>
        <xdr:cNvPr id="10" name="Picture 9">
          <a:hlinkClick xmlns:r="http://schemas.openxmlformats.org/officeDocument/2006/relationships" r:id="rId3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3080" y="1096441"/>
          <a:ext cx="250560" cy="19410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43465</xdr:colOff>
      <xdr:row>7</xdr:row>
      <xdr:rowOff>179349</xdr:rowOff>
    </xdr:from>
    <xdr:to>
      <xdr:col>17</xdr:col>
      <xdr:colOff>260052</xdr:colOff>
      <xdr:row>9</xdr:row>
      <xdr:rowOff>0</xdr:rowOff>
    </xdr:to>
    <xdr:pic macro="[0]!PrevButton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3978540" y="1112799"/>
          <a:ext cx="216587" cy="201651"/>
        </a:xfrm>
        <a:prstGeom prst="rect">
          <a:avLst/>
        </a:prstGeom>
      </xdr:spPr>
    </xdr:pic>
    <xdr:clientData/>
  </xdr:twoCellAnchor>
  <xdr:twoCellAnchor>
    <xdr:from>
      <xdr:col>17</xdr:col>
      <xdr:colOff>317907</xdr:colOff>
      <xdr:row>7</xdr:row>
      <xdr:rowOff>174725</xdr:rowOff>
    </xdr:from>
    <xdr:to>
      <xdr:col>17</xdr:col>
      <xdr:colOff>542925</xdr:colOff>
      <xdr:row>9</xdr:row>
      <xdr:rowOff>6827</xdr:rowOff>
    </xdr:to>
    <xdr:pic>
      <xdr:nvPicPr>
        <xdr:cNvPr id="7" name="Picture 6">
          <a:hlinkClick xmlns:r="http://schemas.openxmlformats.org/officeDocument/2006/relationships" r:id="rId3" tooltip="Hom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7782" y="1165325"/>
          <a:ext cx="225018" cy="213102"/>
        </a:xfrm>
        <a:prstGeom prst="rect">
          <a:avLst/>
        </a:prstGeom>
      </xdr:spPr>
    </xdr:pic>
    <xdr:clientData/>
  </xdr:twoCellAnchor>
  <xdr:twoCellAnchor>
    <xdr:from>
      <xdr:col>12</xdr:col>
      <xdr:colOff>285750</xdr:colOff>
      <xdr:row>10</xdr:row>
      <xdr:rowOff>161924</xdr:rowOff>
    </xdr:from>
    <xdr:to>
      <xdr:col>15</xdr:col>
      <xdr:colOff>4950</xdr:colOff>
      <xdr:row>13</xdr:row>
      <xdr:rowOff>58424</xdr:rowOff>
    </xdr:to>
    <xdr:sp macro="[0]!showPresetUserForm" textlink="">
      <xdr:nvSpPr>
        <xdr:cNvPr id="4" name="PresetButton" hidden="1"/>
        <xdr:cNvSpPr/>
      </xdr:nvSpPr>
      <xdr:spPr>
        <a:xfrm>
          <a:off x="10382250" y="1647824"/>
          <a:ext cx="1548000" cy="4680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050">
              <a:solidFill>
                <a:schemeClr val="tx1"/>
              </a:solidFill>
            </a:rPr>
            <a:t>Click to create</a:t>
          </a:r>
          <a:r>
            <a:rPr lang="en-CA" sz="1050" baseline="0">
              <a:solidFill>
                <a:schemeClr val="tx1"/>
              </a:solidFill>
            </a:rPr>
            <a:t> or load a </a:t>
          </a:r>
        </a:p>
        <a:p>
          <a:pPr algn="ctr"/>
          <a:r>
            <a:rPr lang="en-CA" sz="1050" baseline="0">
              <a:solidFill>
                <a:schemeClr val="tx1"/>
              </a:solidFill>
            </a:rPr>
            <a:t>predefined output list</a:t>
          </a:r>
          <a:endParaRPr lang="en-CA" sz="105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17</xdr:row>
          <xdr:rowOff>133350</xdr:rowOff>
        </xdr:from>
        <xdr:to>
          <xdr:col>5</xdr:col>
          <xdr:colOff>1066800</xdr:colOff>
          <xdr:row>17</xdr:row>
          <xdr:rowOff>342900</xdr:rowOff>
        </xdr:to>
        <xdr:sp macro="" textlink="">
          <xdr:nvSpPr>
            <xdr:cNvPr id="19499" name="Meteorological Checkbox" hidden="1">
              <a:extLst>
                <a:ext uri="{63B3BB69-23CF-44E3-9099-C40C66FF867C}">
                  <a14:compatExt spid="_x0000_s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35</xdr:row>
          <xdr:rowOff>123825</xdr:rowOff>
        </xdr:from>
        <xdr:to>
          <xdr:col>5</xdr:col>
          <xdr:colOff>1066800</xdr:colOff>
          <xdr:row>35</xdr:row>
          <xdr:rowOff>342900</xdr:rowOff>
        </xdr:to>
        <xdr:sp macro="" textlink="">
          <xdr:nvSpPr>
            <xdr:cNvPr id="19502" name="Irradiance Checkbox" hidden="1">
              <a:extLst>
                <a:ext uri="{63B3BB69-23CF-44E3-9099-C40C66FF867C}">
                  <a14:compatExt spid="_x0000_s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81</xdr:row>
          <xdr:rowOff>114300</xdr:rowOff>
        </xdr:from>
        <xdr:to>
          <xdr:col>5</xdr:col>
          <xdr:colOff>1066800</xdr:colOff>
          <xdr:row>81</xdr:row>
          <xdr:rowOff>333375</xdr:rowOff>
        </xdr:to>
        <xdr:sp macro="" textlink="">
          <xdr:nvSpPr>
            <xdr:cNvPr id="19505" name="PVArrayChkBox" hidden="1">
              <a:extLst>
                <a:ext uri="{63B3BB69-23CF-44E3-9099-C40C66FF867C}">
                  <a14:compatExt spid="_x0000_s1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14</xdr:row>
          <xdr:rowOff>66675</xdr:rowOff>
        </xdr:from>
        <xdr:to>
          <xdr:col>5</xdr:col>
          <xdr:colOff>885825</xdr:colOff>
          <xdr:row>14</xdr:row>
          <xdr:rowOff>304800</xdr:rowOff>
        </xdr:to>
        <xdr:sp macro="" textlink="">
          <xdr:nvSpPr>
            <xdr:cNvPr id="19517" name="ControlAllChkBox" hidden="1">
              <a:extLst>
                <a:ext uri="{63B3BB69-23CF-44E3-9099-C40C66FF867C}">
                  <a14:compatExt spid="_x0000_s19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Click to set all sections and outputs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12</xdr:row>
          <xdr:rowOff>161925</xdr:rowOff>
        </xdr:from>
        <xdr:to>
          <xdr:col>21</xdr:col>
          <xdr:colOff>1790700</xdr:colOff>
          <xdr:row>14</xdr:row>
          <xdr:rowOff>200025</xdr:rowOff>
        </xdr:to>
        <xdr:sp macro="" textlink="">
          <xdr:nvSpPr>
            <xdr:cNvPr id="19522" name="InsertNewOutput" hidden="1">
              <a:extLst>
                <a:ext uri="{63B3BB69-23CF-44E3-9099-C40C66FF867C}">
                  <a14:compatExt spid="_x0000_s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Click to insert new 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571499</xdr:colOff>
      <xdr:row>14</xdr:row>
      <xdr:rowOff>9524</xdr:rowOff>
    </xdr:from>
    <xdr:to>
      <xdr:col>16</xdr:col>
      <xdr:colOff>333375</xdr:colOff>
      <xdr:row>14</xdr:row>
      <xdr:rowOff>371475</xdr:rowOff>
    </xdr:to>
    <xdr:sp macro="[0]!HelpButton" textlink="">
      <xdr:nvSpPr>
        <xdr:cNvPr id="2" name="Rectangle 1"/>
        <xdr:cNvSpPr/>
      </xdr:nvSpPr>
      <xdr:spPr>
        <a:xfrm>
          <a:off x="12677774" y="2276474"/>
          <a:ext cx="981076" cy="36195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  <a:scene3d>
          <a:camera prst="orthographicFront"/>
          <a:lightRig rig="contrasting" dir="t"/>
        </a:scene3d>
        <a:sp3d extrusionH="76200" prstMaterial="plastic">
          <a:bevelT w="6350" h="88900"/>
          <a:bevelB w="25400" h="88900"/>
          <a:extrusionClr>
            <a:schemeClr val="bg2">
              <a:lumMod val="75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50" b="1">
              <a:solidFill>
                <a:sysClr val="windowText" lastClr="000000"/>
              </a:solidFill>
            </a:rPr>
            <a:t>Click For Help</a:t>
          </a:r>
        </a:p>
      </xdr:txBody>
    </xdr:sp>
    <xdr:clientData/>
  </xdr:twoCellAnchor>
  <xdr:twoCellAnchor editAs="oneCell">
    <xdr:from>
      <xdr:col>14</xdr:col>
      <xdr:colOff>104775</xdr:colOff>
      <xdr:row>3</xdr:row>
      <xdr:rowOff>9525</xdr:rowOff>
    </xdr:from>
    <xdr:to>
      <xdr:col>18</xdr:col>
      <xdr:colOff>47625</xdr:colOff>
      <xdr:row>5</xdr:row>
      <xdr:rowOff>2572</xdr:rowOff>
    </xdr:to>
    <xdr:pic>
      <xdr:nvPicPr>
        <xdr:cNvPr id="18" name="Picture 17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352425"/>
          <a:ext cx="2514600" cy="374047"/>
        </a:xfrm>
        <a:prstGeom prst="rect">
          <a:avLst/>
        </a:prstGeom>
      </xdr:spPr>
    </xdr:pic>
    <xdr:clientData/>
  </xdr:twoCellAnchor>
  <xdr:twoCellAnchor editAs="absolute">
    <xdr:from>
      <xdr:col>16</xdr:col>
      <xdr:colOff>85724</xdr:colOff>
      <xdr:row>10</xdr:row>
      <xdr:rowOff>123826</xdr:rowOff>
    </xdr:from>
    <xdr:to>
      <xdr:col>18</xdr:col>
      <xdr:colOff>44449</xdr:colOff>
      <xdr:row>12</xdr:row>
      <xdr:rowOff>85726</xdr:rowOff>
    </xdr:to>
    <xdr:sp macro="[0]!SimulateButton" textlink="">
      <xdr:nvSpPr>
        <xdr:cNvPr id="21" name="SimulateButton"/>
        <xdr:cNvSpPr/>
      </xdr:nvSpPr>
      <xdr:spPr>
        <a:xfrm>
          <a:off x="13411199" y="1628776"/>
          <a:ext cx="1311275" cy="34290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Simulate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29</xdr:row>
          <xdr:rowOff>133350</xdr:rowOff>
        </xdr:from>
        <xdr:to>
          <xdr:col>5</xdr:col>
          <xdr:colOff>1066800</xdr:colOff>
          <xdr:row>29</xdr:row>
          <xdr:rowOff>352425</xdr:rowOff>
        </xdr:to>
        <xdr:sp macro="" textlink="">
          <xdr:nvSpPr>
            <xdr:cNvPr id="19526" name="Tracker Checkbox" hidden="1">
              <a:extLst>
                <a:ext uri="{63B3BB69-23CF-44E3-9099-C40C66FF867C}">
                  <a14:compatExt spid="_x0000_s19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xdr:twoCellAnchor editAs="absolute">
    <xdr:from>
      <xdr:col>16384</xdr:col>
      <xdr:colOff>607219</xdr:colOff>
      <xdr:row>10</xdr:row>
      <xdr:rowOff>19050</xdr:rowOff>
    </xdr:from>
    <xdr:to>
      <xdr:col>16384</xdr:col>
      <xdr:colOff>607219</xdr:colOff>
      <xdr:row>12</xdr:row>
      <xdr:rowOff>0</xdr:rowOff>
    </xdr:to>
    <xdr:sp macro="[0]!EnableIterativeModeButton" textlink="">
      <xdr:nvSpPr>
        <xdr:cNvPr id="23" name="SimulateButton"/>
        <xdr:cNvSpPr/>
      </xdr:nvSpPr>
      <xdr:spPr>
        <a:xfrm flipH="1">
          <a:off x="16392525" y="1524000"/>
          <a:ext cx="1314450" cy="36195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Iterative</a:t>
          </a:r>
          <a:r>
            <a:rPr lang="en-CA" sz="9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Mode</a:t>
          </a:r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115</xdr:row>
          <xdr:rowOff>104775</xdr:rowOff>
        </xdr:from>
        <xdr:to>
          <xdr:col>5</xdr:col>
          <xdr:colOff>1066800</xdr:colOff>
          <xdr:row>115</xdr:row>
          <xdr:rowOff>323850</xdr:rowOff>
        </xdr:to>
        <xdr:sp macro="" textlink="">
          <xdr:nvSpPr>
            <xdr:cNvPr id="19530" name="EfficienciesChkBox" hidden="1">
              <a:extLst>
                <a:ext uri="{63B3BB69-23CF-44E3-9099-C40C66FF867C}">
                  <a14:compatExt spid="_x0000_s19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109</xdr:row>
          <xdr:rowOff>133350</xdr:rowOff>
        </xdr:from>
        <xdr:to>
          <xdr:col>5</xdr:col>
          <xdr:colOff>1066800</xdr:colOff>
          <xdr:row>109</xdr:row>
          <xdr:rowOff>342900</xdr:rowOff>
        </xdr:to>
        <xdr:sp macro="" textlink="">
          <xdr:nvSpPr>
            <xdr:cNvPr id="19533" name="SystemLossesChkBox" hidden="1">
              <a:extLst>
                <a:ext uri="{63B3BB69-23CF-44E3-9099-C40C66FF867C}">
                  <a14:compatExt spid="_x0000_s19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99</xdr:row>
          <xdr:rowOff>123825</xdr:rowOff>
        </xdr:from>
        <xdr:to>
          <xdr:col>5</xdr:col>
          <xdr:colOff>1066800</xdr:colOff>
          <xdr:row>99</xdr:row>
          <xdr:rowOff>342900</xdr:rowOff>
        </xdr:to>
        <xdr:sp macro="" textlink="">
          <xdr:nvSpPr>
            <xdr:cNvPr id="19534" name="InverterChkBox" hidden="1">
              <a:extLst>
                <a:ext uri="{63B3BB69-23CF-44E3-9099-C40C66FF867C}">
                  <a14:compatExt spid="_x0000_s19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56</xdr:row>
          <xdr:rowOff>142875</xdr:rowOff>
        </xdr:from>
        <xdr:to>
          <xdr:col>5</xdr:col>
          <xdr:colOff>1066800</xdr:colOff>
          <xdr:row>56</xdr:row>
          <xdr:rowOff>352425</xdr:rowOff>
        </xdr:to>
        <xdr:sp macro="" textlink="">
          <xdr:nvSpPr>
            <xdr:cNvPr id="19536" name="IncidentEnergy CheckBox" hidden="1">
              <a:extLst>
                <a:ext uri="{63B3BB69-23CF-44E3-9099-C40C66FF867C}">
                  <a14:compatExt spid="_x0000_s19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00FF" mc:Ignorable="a14" a14:legacySpreadsheetColorIndex="3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41</xdr:row>
          <xdr:rowOff>133350</xdr:rowOff>
        </xdr:from>
        <xdr:to>
          <xdr:col>5</xdr:col>
          <xdr:colOff>1066800</xdr:colOff>
          <xdr:row>41</xdr:row>
          <xdr:rowOff>342900</xdr:rowOff>
        </xdr:to>
        <xdr:sp macro="" textlink="">
          <xdr:nvSpPr>
            <xdr:cNvPr id="19537" name="ShadingChkBox" hidden="1">
              <a:extLst>
                <a:ext uri="{63B3BB69-23CF-44E3-9099-C40C66FF867C}">
                  <a14:compatExt spid="_x0000_s1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67</xdr:row>
          <xdr:rowOff>114300</xdr:rowOff>
        </xdr:from>
        <xdr:to>
          <xdr:col>5</xdr:col>
          <xdr:colOff>1066800</xdr:colOff>
          <xdr:row>67</xdr:row>
          <xdr:rowOff>333375</xdr:rowOff>
        </xdr:to>
        <xdr:sp macro="" textlink="">
          <xdr:nvSpPr>
            <xdr:cNvPr id="19539" name="BifacialChkBox" hidden="1">
              <a:extLst>
                <a:ext uri="{63B3BB69-23CF-44E3-9099-C40C66FF867C}">
                  <a14:compatExt spid="_x0000_s1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685800</xdr:colOff>
      <xdr:row>1</xdr:row>
      <xdr:rowOff>133350</xdr:rowOff>
    </xdr:from>
    <xdr:to>
      <xdr:col>17</xdr:col>
      <xdr:colOff>314325</xdr:colOff>
      <xdr:row>3</xdr:row>
      <xdr:rowOff>126397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900" y="209550"/>
          <a:ext cx="2514600" cy="374047"/>
        </a:xfrm>
        <a:prstGeom prst="rect">
          <a:avLst/>
        </a:prstGeom>
      </xdr:spPr>
    </xdr:pic>
    <xdr:clientData/>
  </xdr:twoCellAnchor>
  <xdr:twoCellAnchor editAs="absolute">
    <xdr:from>
      <xdr:col>2</xdr:col>
      <xdr:colOff>733420</xdr:colOff>
      <xdr:row>9</xdr:row>
      <xdr:rowOff>47625</xdr:rowOff>
    </xdr:from>
    <xdr:to>
      <xdr:col>4</xdr:col>
      <xdr:colOff>209550</xdr:colOff>
      <xdr:row>10</xdr:row>
      <xdr:rowOff>123825</xdr:rowOff>
    </xdr:to>
    <xdr:sp macro="[0]!ExportAsPdFButton" textlink="">
      <xdr:nvSpPr>
        <xdr:cNvPr id="15" name="SimulateButton"/>
        <xdr:cNvSpPr/>
      </xdr:nvSpPr>
      <xdr:spPr>
        <a:xfrm flipH="1">
          <a:off x="2657470" y="1409700"/>
          <a:ext cx="1400180" cy="26670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Export</a:t>
          </a:r>
          <a:r>
            <a:rPr lang="en-CA" sz="9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PDF Report</a:t>
          </a:r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8</xdr:row>
      <xdr:rowOff>28575</xdr:rowOff>
    </xdr:from>
    <xdr:to>
      <xdr:col>14</xdr:col>
      <xdr:colOff>581025</xdr:colOff>
      <xdr:row>44</xdr:row>
      <xdr:rowOff>171451</xdr:rowOff>
    </xdr:to>
    <xdr:graphicFrame macro="">
      <xdr:nvGraphicFramePr>
        <xdr:cNvPr id="2" name="LossDiagram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38101</xdr:colOff>
      <xdr:row>1</xdr:row>
      <xdr:rowOff>170584</xdr:rowOff>
    </xdr:from>
    <xdr:to>
      <xdr:col>14</xdr:col>
      <xdr:colOff>361951</xdr:colOff>
      <xdr:row>3</xdr:row>
      <xdr:rowOff>163631</xdr:rowOff>
    </xdr:to>
    <xdr:pic>
      <xdr:nvPicPr>
        <xdr:cNvPr id="3" name="Pictur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1" y="246784"/>
          <a:ext cx="2152650" cy="37404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879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879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76680" cy="62879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13</xdr:row>
          <xdr:rowOff>9525</xdr:rowOff>
        </xdr:from>
        <xdr:to>
          <xdr:col>11</xdr:col>
          <xdr:colOff>38100</xdr:colOff>
          <xdr:row>14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22</xdr:row>
          <xdr:rowOff>152400</xdr:rowOff>
        </xdr:from>
        <xdr:to>
          <xdr:col>11</xdr:col>
          <xdr:colOff>28575</xdr:colOff>
          <xdr:row>23</xdr:row>
          <xdr:rowOff>171450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32</xdr:row>
          <xdr:rowOff>171450</xdr:rowOff>
        </xdr:from>
        <xdr:to>
          <xdr:col>11</xdr:col>
          <xdr:colOff>66675</xdr:colOff>
          <xdr:row>33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104775</xdr:colOff>
      <xdr:row>2</xdr:row>
      <xdr:rowOff>9525</xdr:rowOff>
    </xdr:from>
    <xdr:to>
      <xdr:col>15</xdr:col>
      <xdr:colOff>180975</xdr:colOff>
      <xdr:row>4</xdr:row>
      <xdr:rowOff>2572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76225"/>
          <a:ext cx="2514600" cy="37404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3913378</xdr:colOff>
      <xdr:row>5</xdr:row>
      <xdr:rowOff>19050</xdr:rowOff>
    </xdr:from>
    <xdr:to>
      <xdr:col>2</xdr:col>
      <xdr:colOff>4210049</xdr:colOff>
      <xdr:row>5</xdr:row>
      <xdr:rowOff>242000</xdr:rowOff>
    </xdr:to>
    <xdr:pic>
      <xdr:nvPicPr>
        <xdr:cNvPr id="10" name="Picture 9">
          <a:hlinkClick xmlns:r="http://schemas.openxmlformats.org/officeDocument/2006/relationships" r:id="rId1" tooltip="Hom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3578" y="790575"/>
          <a:ext cx="296671" cy="222950"/>
        </a:xfrm>
        <a:prstGeom prst="rect">
          <a:avLst/>
        </a:prstGeom>
      </xdr:spPr>
    </xdr:pic>
    <xdr:clientData/>
  </xdr:twoCellAnchor>
  <xdr:twoCellAnchor editAs="oneCell">
    <xdr:from>
      <xdr:col>2</xdr:col>
      <xdr:colOff>2352675</xdr:colOff>
      <xdr:row>1</xdr:row>
      <xdr:rowOff>76200</xdr:rowOff>
    </xdr:from>
    <xdr:to>
      <xdr:col>2</xdr:col>
      <xdr:colOff>4867275</xdr:colOff>
      <xdr:row>3</xdr:row>
      <xdr:rowOff>21622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152400"/>
          <a:ext cx="2514600" cy="37404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0</xdr:row>
          <xdr:rowOff>0</xdr:rowOff>
        </xdr:from>
        <xdr:to>
          <xdr:col>3</xdr:col>
          <xdr:colOff>1762125</xdr:colOff>
          <xdr:row>0</xdr:row>
          <xdr:rowOff>247650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or Import PV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2095500</xdr:colOff>
          <xdr:row>0</xdr:row>
          <xdr:rowOff>0</xdr:rowOff>
        </xdr:from>
        <xdr:to>
          <xdr:col>5</xdr:col>
          <xdr:colOff>238125</xdr:colOff>
          <xdr:row>0</xdr:row>
          <xdr:rowOff>247650</xdr:rowOff>
        </xdr:to>
        <xdr:sp macro="" textlink="">
          <xdr:nvSpPr>
            <xdr:cNvPr id="16387" name="Button 3" descr="Save database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Save PV Module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0</xdr:row>
          <xdr:rowOff>28575</xdr:rowOff>
        </xdr:from>
        <xdr:to>
          <xdr:col>1</xdr:col>
          <xdr:colOff>1952625</xdr:colOff>
          <xdr:row>0</xdr:row>
          <xdr:rowOff>257175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Inverter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0</xdr:row>
          <xdr:rowOff>0</xdr:rowOff>
        </xdr:from>
        <xdr:to>
          <xdr:col>3</xdr:col>
          <xdr:colOff>171450</xdr:colOff>
          <xdr:row>0</xdr:row>
          <xdr:rowOff>247650</xdr:rowOff>
        </xdr:to>
        <xdr:sp macro="" textlink="">
          <xdr:nvSpPr>
            <xdr:cNvPr id="17412" name="Button 4" descr="Save database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Save Inverter Database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CanadianSolar/CASSYS/blob/master/Documents%20and%20Help/CASSYS%20User%20Manual.pdf" TargetMode="External"/><Relationship Id="rId2" Type="http://schemas.openxmlformats.org/officeDocument/2006/relationships/hyperlink" Target="https://github.com/CanadianSolar/CASSYS/blob/master/LICENSE" TargetMode="Externa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github.com/CanadianSolar/CASSY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CanadianSolar/CASSYS/blob/master/LICENSE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github.com/CanadianSolar/CASSYS/blob/master/LICENSE" TargetMode="External"/><Relationship Id="rId1" Type="http://schemas.openxmlformats.org/officeDocument/2006/relationships/hyperlink" Target="https://github.com/CanadianSolar/CASSYS/blob/master/LICENSE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github.com/CanadianSolar/CASSYS/blob/master/LICENS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github.com/CanadianSolar/CASSYS/blob/master/LICENSE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github.com/CanadianSolar/CASSYS/blob/master/LICENSE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github.com/CanadianSolar/CASSYS/blob/master/LICENSE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github.com/CanadianSolar/CASSYS/blob/master/LICENSE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github.com/CanadianSolar/CASSYS/blob/master/LICENSE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github.com/CanadianSolar/CASSYS/blob/master/LICENSE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github.com/CanadianSolar/CASSYS/blob/master/LICENSE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6.xm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4.xml"/><Relationship Id="rId4" Type="http://schemas.openxmlformats.org/officeDocument/2006/relationships/ctrlProp" Target="../ctrlProps/ctrlProp1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nableMacrosSht">
    <pageSetUpPr fitToPage="1"/>
  </sheetPr>
  <dimension ref="A1:Q35"/>
  <sheetViews>
    <sheetView showGridLines="0" showRowColHeaders="0" tabSelected="1" topLeftCell="D1" workbookViewId="0">
      <selection activeCell="D1" sqref="D1"/>
    </sheetView>
  </sheetViews>
  <sheetFormatPr defaultColWidth="0" defaultRowHeight="15" zeroHeight="1"/>
  <cols>
    <col min="1" max="3" width="9.140625" hidden="1" customWidth="1"/>
    <col min="4" max="14" width="9.140625" style="1" customWidth="1"/>
    <col min="15" max="17" width="9.140625" style="1" hidden="1" customWidth="1"/>
    <col min="18" max="16384" width="0" style="1" hidden="1"/>
  </cols>
  <sheetData>
    <row r="1" spans="1:14" s="43" customForma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s="43" customForma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s="43" customForma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s="43" customForma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s="43" customForma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s="43" customForma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s="43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s="43" customForma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s="43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s="43" customForma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s="43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s="43" customForma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s="43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s="43" customForma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s="43" customForma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s="43" customForma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s="43" customForma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s="43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s="43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s="43" customForma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s="43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s="43" customFormat="1" ht="16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idden="1"/>
    <row r="24" spans="1:14" hidden="1"/>
    <row r="25" spans="1:14" hidden="1"/>
    <row r="26" spans="1:14" hidden="1"/>
    <row r="27" spans="1:14" hidden="1"/>
    <row r="28" spans="1:14" hidden="1"/>
    <row r="29" spans="1:14" hidden="1"/>
    <row r="30" spans="1:14" hidden="1"/>
    <row r="31" spans="1:14" hidden="1"/>
    <row r="32" spans="1:14" hidden="1"/>
    <row r="33" hidden="1"/>
    <row r="34" hidden="1"/>
    <row r="35" hidden="1"/>
  </sheetData>
  <sheetProtection sheet="1" objects="1" scenarios="1"/>
  <pageMargins left="0.7" right="0.7" top="0.75" bottom="0.75" header="0.3" footer="0.3"/>
  <pageSetup scale="8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troSht">
    <pageSetUpPr autoPageBreaks="0" fitToPage="1"/>
  </sheetPr>
  <dimension ref="A1:AA18490"/>
  <sheetViews>
    <sheetView showGridLines="0" showRowColHeaders="0" zoomScaleNormal="100" workbookViewId="0">
      <selection activeCell="H55" sqref="H55:M55"/>
    </sheetView>
  </sheetViews>
  <sheetFormatPr defaultColWidth="0" defaultRowHeight="15" zeroHeight="1"/>
  <cols>
    <col min="1" max="1" width="2.42578125" style="1" customWidth="1"/>
    <col min="2" max="2" width="9.140625" style="1" customWidth="1"/>
    <col min="3" max="3" width="9.5703125" style="1" bestFit="1" customWidth="1"/>
    <col min="4" max="4" width="9.7109375" style="1" customWidth="1"/>
    <col min="5" max="5" width="2.85546875" style="1" customWidth="1"/>
    <col min="6" max="6" width="4.42578125" style="1" customWidth="1"/>
    <col min="7" max="7" width="16.28515625" style="1" customWidth="1"/>
    <col min="8" max="8" width="15.28515625" style="1" customWidth="1"/>
    <col min="9" max="9" width="8.7109375" style="1" customWidth="1"/>
    <col min="10" max="11" width="9.140625" style="1" customWidth="1"/>
    <col min="12" max="13" width="10" style="1" customWidth="1"/>
    <col min="14" max="14" width="5" style="1" customWidth="1"/>
    <col min="15" max="15" width="3.140625" style="1" customWidth="1"/>
    <col min="16" max="16" width="9.140625" style="1" hidden="1" customWidth="1"/>
    <col min="17" max="18" width="8.7109375" style="1" hidden="1" customWidth="1"/>
    <col min="19" max="19" width="9.140625" style="1" hidden="1" customWidth="1"/>
    <col min="20" max="20" width="10.28515625" style="1" hidden="1" customWidth="1"/>
    <col min="21" max="21" width="2.7109375" style="1" hidden="1" customWidth="1"/>
    <col min="22" max="22" width="2.42578125" style="1" hidden="1" customWidth="1"/>
    <col min="23" max="24" width="9.140625" style="1" hidden="1" customWidth="1"/>
    <col min="25" max="25" width="10.7109375" style="1" hidden="1" customWidth="1"/>
    <col min="26" max="27" width="0" style="1" hidden="1" customWidth="1"/>
    <col min="28" max="16384" width="9.140625" style="1" hidden="1"/>
  </cols>
  <sheetData>
    <row r="1" spans="1:25" s="31" customFormat="1" ht="6" customHeight="1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</row>
    <row r="2" spans="1:25" s="31" customFormat="1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3" spans="1:25" s="31" customFormat="1" ht="15" customHeight="1">
      <c r="A3" s="33"/>
      <c r="B3" s="602" t="s">
        <v>646</v>
      </c>
      <c r="C3" s="602"/>
      <c r="D3" s="602"/>
      <c r="E3" s="602"/>
      <c r="F3" s="602"/>
      <c r="G3" s="602"/>
      <c r="H3" s="602"/>
      <c r="I3" s="602"/>
      <c r="J3" s="602"/>
      <c r="K3" s="602"/>
      <c r="L3" s="602"/>
      <c r="M3" s="45"/>
      <c r="N3" s="45"/>
      <c r="O3" s="46"/>
    </row>
    <row r="4" spans="1:25" s="31" customFormat="1" ht="15" customHeight="1">
      <c r="A4" s="33"/>
      <c r="B4" s="602"/>
      <c r="C4" s="602"/>
      <c r="D4" s="602"/>
      <c r="E4" s="602"/>
      <c r="F4" s="602"/>
      <c r="G4" s="602"/>
      <c r="H4" s="602"/>
      <c r="I4" s="602"/>
      <c r="J4" s="602"/>
      <c r="K4" s="602"/>
      <c r="L4" s="602"/>
      <c r="M4" s="45"/>
      <c r="N4" s="45"/>
      <c r="O4" s="46"/>
    </row>
    <row r="5" spans="1:25" s="31" customFormat="1" ht="15" customHeight="1">
      <c r="A5" s="33"/>
      <c r="B5" s="47" t="s">
        <v>648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33"/>
    </row>
    <row r="6" spans="1:25" s="31" customFormat="1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</row>
    <row r="7" spans="1:25" s="31" customFormat="1" ht="15" customHeight="1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</row>
    <row r="8" spans="1:25" s="31" customFormat="1" ht="15" customHeight="1">
      <c r="A8" s="33"/>
      <c r="B8" s="603" t="s">
        <v>1</v>
      </c>
      <c r="C8" s="603"/>
      <c r="D8" s="603"/>
      <c r="E8" s="49"/>
      <c r="F8" s="604" t="s">
        <v>773</v>
      </c>
      <c r="G8" s="605"/>
      <c r="H8" s="605"/>
      <c r="I8" s="605"/>
      <c r="J8" s="605"/>
      <c r="K8" s="605"/>
      <c r="L8" s="605"/>
      <c r="M8" s="605"/>
      <c r="N8" s="606"/>
      <c r="O8" s="39"/>
      <c r="Q8" s="263" t="s">
        <v>1019</v>
      </c>
    </row>
    <row r="9" spans="1:25" s="31" customFormat="1" ht="15" customHeight="1">
      <c r="A9" s="50"/>
      <c r="B9" s="586" t="s">
        <v>4</v>
      </c>
      <c r="C9" s="586"/>
      <c r="D9" s="586"/>
      <c r="E9" s="33"/>
      <c r="F9" s="607"/>
      <c r="G9" s="608"/>
      <c r="H9" s="608"/>
      <c r="I9" s="608"/>
      <c r="J9" s="608"/>
      <c r="K9" s="608"/>
      <c r="L9" s="608"/>
      <c r="M9" s="608"/>
      <c r="N9" s="609"/>
      <c r="O9" s="39"/>
      <c r="Q9" s="31" t="s">
        <v>896</v>
      </c>
      <c r="Y9" s="31" t="s">
        <v>1899</v>
      </c>
    </row>
    <row r="10" spans="1:25" s="31" customFormat="1" ht="15" customHeight="1">
      <c r="A10" s="33"/>
      <c r="B10" s="586" t="s">
        <v>3</v>
      </c>
      <c r="C10" s="586"/>
      <c r="D10" s="586"/>
      <c r="E10" s="33"/>
      <c r="F10" s="136"/>
      <c r="G10" s="132"/>
      <c r="H10" s="132"/>
      <c r="I10" s="132"/>
      <c r="J10" s="132"/>
      <c r="K10" s="132"/>
      <c r="L10" s="132"/>
      <c r="M10" s="132"/>
      <c r="N10" s="137"/>
      <c r="O10" s="39"/>
      <c r="Q10" s="31" t="s">
        <v>894</v>
      </c>
    </row>
    <row r="11" spans="1:25" s="31" customFormat="1" ht="15" customHeight="1">
      <c r="A11" s="33"/>
      <c r="B11" s="586" t="s">
        <v>885</v>
      </c>
      <c r="C11" s="586"/>
      <c r="D11" s="586"/>
      <c r="E11" s="33"/>
      <c r="F11" s="130"/>
      <c r="G11" s="80"/>
      <c r="H11" s="80"/>
      <c r="I11" s="80"/>
      <c r="J11" s="80"/>
      <c r="K11" s="80"/>
      <c r="L11" s="80"/>
      <c r="M11" s="80"/>
      <c r="N11" s="101"/>
      <c r="O11" s="39"/>
      <c r="Q11" s="31" t="s">
        <v>1024</v>
      </c>
      <c r="Y11" s="31" t="str">
        <f ca="1">CONCATENATE("© ", Year, " CanadianSolar, All rights reserved.")</f>
        <v>© 2018 CanadianSolar, All rights reserved.</v>
      </c>
    </row>
    <row r="12" spans="1:25" s="31" customFormat="1" ht="15" customHeight="1">
      <c r="A12" s="33"/>
      <c r="E12" s="33"/>
      <c r="F12" s="130"/>
      <c r="G12" s="80"/>
      <c r="H12" s="80"/>
      <c r="I12" s="80"/>
      <c r="J12" s="80"/>
      <c r="K12" s="80"/>
      <c r="L12" s="80"/>
      <c r="M12" s="80"/>
      <c r="N12" s="101"/>
      <c r="O12" s="39"/>
    </row>
    <row r="13" spans="1:25" s="31" customFormat="1" ht="15" customHeight="1">
      <c r="A13" s="33"/>
      <c r="B13" s="599" t="s">
        <v>2</v>
      </c>
      <c r="C13" s="600"/>
      <c r="D13" s="601"/>
      <c r="E13" s="33"/>
      <c r="F13" s="130"/>
      <c r="G13" s="80"/>
      <c r="H13" s="80"/>
      <c r="I13" s="80"/>
      <c r="J13" s="80"/>
      <c r="K13" s="80"/>
      <c r="L13" s="80"/>
      <c r="M13" s="80"/>
      <c r="N13" s="101"/>
      <c r="O13" s="39"/>
    </row>
    <row r="14" spans="1:25" s="31" customFormat="1" ht="15" customHeight="1">
      <c r="A14" s="33"/>
      <c r="B14" s="589" t="s">
        <v>5</v>
      </c>
      <c r="C14" s="589"/>
      <c r="D14" s="589"/>
      <c r="E14" s="50"/>
      <c r="F14" s="130"/>
      <c r="G14" s="80"/>
      <c r="H14" s="80"/>
      <c r="I14" s="80"/>
      <c r="J14" s="80"/>
      <c r="K14" s="80"/>
      <c r="L14" s="80"/>
      <c r="M14" s="80"/>
      <c r="N14" s="101"/>
      <c r="O14" s="39"/>
      <c r="Y14" s="520">
        <f ca="1">YEAR(TODAY())</f>
        <v>2018</v>
      </c>
    </row>
    <row r="15" spans="1:25" s="31" customFormat="1" ht="15" hidden="1" customHeight="1">
      <c r="A15" s="33"/>
      <c r="B15" s="586" t="s">
        <v>1024</v>
      </c>
      <c r="C15" s="586"/>
      <c r="D15" s="586"/>
      <c r="E15" s="50"/>
      <c r="F15" s="130"/>
      <c r="G15" s="80"/>
      <c r="H15" s="80"/>
      <c r="I15" s="80"/>
      <c r="J15" s="80"/>
      <c r="K15" s="80"/>
      <c r="L15" s="80"/>
      <c r="M15" s="80"/>
      <c r="N15" s="101"/>
      <c r="O15" s="39"/>
      <c r="Y15" s="191"/>
    </row>
    <row r="16" spans="1:25" s="31" customFormat="1" ht="15" customHeight="1">
      <c r="A16" s="33"/>
      <c r="B16" s="586" t="s">
        <v>8</v>
      </c>
      <c r="C16" s="586"/>
      <c r="D16" s="586"/>
      <c r="E16" s="33"/>
      <c r="F16" s="130"/>
      <c r="G16" s="80"/>
      <c r="H16" s="80"/>
      <c r="I16" s="80"/>
      <c r="J16" s="80"/>
      <c r="K16" s="80"/>
      <c r="L16" s="80"/>
      <c r="M16" s="80"/>
      <c r="N16" s="101"/>
      <c r="O16" s="39"/>
    </row>
    <row r="17" spans="1:15" s="31" customFormat="1" ht="15" customHeight="1">
      <c r="A17" s="33"/>
      <c r="B17" s="586" t="s">
        <v>973</v>
      </c>
      <c r="C17" s="586"/>
      <c r="D17" s="586"/>
      <c r="E17" s="33"/>
      <c r="F17" s="130"/>
      <c r="G17" s="80"/>
      <c r="H17" s="80"/>
      <c r="I17" s="80"/>
      <c r="J17" s="80"/>
      <c r="K17" s="80"/>
      <c r="L17" s="80"/>
      <c r="M17" s="80"/>
      <c r="N17" s="101"/>
      <c r="O17" s="39"/>
    </row>
    <row r="18" spans="1:15" s="31" customFormat="1" ht="15" customHeight="1">
      <c r="A18" s="33"/>
      <c r="B18" s="586" t="s">
        <v>1902</v>
      </c>
      <c r="C18" s="586"/>
      <c r="D18" s="586"/>
      <c r="E18" s="33"/>
      <c r="F18" s="130"/>
      <c r="G18" s="80"/>
      <c r="H18" s="80"/>
      <c r="I18" s="80"/>
      <c r="J18" s="80"/>
      <c r="K18" s="80"/>
      <c r="L18" s="80"/>
      <c r="M18" s="80"/>
      <c r="N18" s="101"/>
      <c r="O18" s="39"/>
    </row>
    <row r="19" spans="1:15" s="31" customFormat="1" ht="15" customHeight="1">
      <c r="A19" s="301"/>
      <c r="B19" s="586" t="s">
        <v>581</v>
      </c>
      <c r="C19" s="586"/>
      <c r="D19" s="586"/>
      <c r="E19" s="301"/>
      <c r="F19" s="130"/>
      <c r="G19" s="80"/>
      <c r="H19" s="80"/>
      <c r="I19" s="80"/>
      <c r="J19" s="80"/>
      <c r="K19" s="80"/>
      <c r="L19" s="80"/>
      <c r="M19" s="80"/>
      <c r="N19" s="101"/>
      <c r="O19" s="302"/>
    </row>
    <row r="20" spans="1:15" s="31" customFormat="1" ht="15" customHeight="1">
      <c r="A20" s="33"/>
      <c r="B20" s="586" t="s">
        <v>7</v>
      </c>
      <c r="C20" s="586"/>
      <c r="D20" s="586"/>
      <c r="E20" s="33"/>
      <c r="F20" s="130"/>
      <c r="G20" s="80"/>
      <c r="H20" s="80"/>
      <c r="I20" s="598" t="s">
        <v>1016</v>
      </c>
      <c r="J20" s="598"/>
      <c r="K20" s="80"/>
      <c r="L20" s="80"/>
      <c r="M20" s="80"/>
      <c r="N20" s="101"/>
      <c r="O20" s="39"/>
    </row>
    <row r="21" spans="1:15" s="31" customFormat="1" ht="15" customHeight="1">
      <c r="A21" s="33"/>
      <c r="B21" s="586" t="s">
        <v>772</v>
      </c>
      <c r="C21" s="586"/>
      <c r="D21" s="586"/>
      <c r="E21" s="33"/>
      <c r="F21" s="130"/>
      <c r="G21" s="80"/>
      <c r="H21" s="80"/>
      <c r="I21" s="80"/>
      <c r="J21" s="80"/>
      <c r="K21" s="80"/>
      <c r="L21" s="80"/>
      <c r="M21" s="80"/>
      <c r="N21" s="101"/>
      <c r="O21" s="39"/>
    </row>
    <row r="22" spans="1:15" s="31" customFormat="1" ht="15" customHeight="1">
      <c r="A22" s="301"/>
      <c r="B22" s="586" t="s">
        <v>1216</v>
      </c>
      <c r="C22" s="586"/>
      <c r="D22" s="586"/>
      <c r="E22" s="301"/>
      <c r="F22" s="130"/>
      <c r="G22" s="80"/>
      <c r="H22" s="80"/>
      <c r="I22" s="80"/>
      <c r="J22" s="80"/>
      <c r="K22" s="80"/>
      <c r="L22" s="80"/>
      <c r="M22" s="80"/>
      <c r="N22" s="101"/>
      <c r="O22" s="302"/>
    </row>
    <row r="23" spans="1:15" s="31" customFormat="1" ht="15" customHeight="1">
      <c r="A23" s="33"/>
      <c r="B23" s="586" t="s">
        <v>6</v>
      </c>
      <c r="C23" s="586"/>
      <c r="D23" s="586"/>
      <c r="E23" s="33"/>
      <c r="F23" s="130"/>
      <c r="G23" s="80"/>
      <c r="H23" s="80"/>
      <c r="I23" s="80"/>
      <c r="J23" s="80"/>
      <c r="K23" s="80"/>
      <c r="L23" s="80"/>
      <c r="M23" s="80"/>
      <c r="N23" s="101"/>
      <c r="O23" s="39"/>
    </row>
    <row r="24" spans="1:15" s="31" customFormat="1" ht="15" customHeight="1">
      <c r="A24" s="33"/>
      <c r="B24" s="586" t="s">
        <v>884</v>
      </c>
      <c r="C24" s="586"/>
      <c r="D24" s="586"/>
      <c r="E24" s="50"/>
      <c r="F24" s="130"/>
      <c r="G24" s="80"/>
      <c r="H24" s="80"/>
      <c r="I24" s="80"/>
      <c r="J24" s="80"/>
      <c r="K24" s="80"/>
      <c r="L24" s="80"/>
      <c r="M24" s="80"/>
      <c r="N24" s="101"/>
      <c r="O24" s="39"/>
    </row>
    <row r="25" spans="1:15" s="31" customFormat="1" ht="15" customHeight="1">
      <c r="A25" s="33"/>
      <c r="B25" s="597" t="s">
        <v>770</v>
      </c>
      <c r="C25" s="597"/>
      <c r="D25" s="597"/>
      <c r="E25" s="33"/>
      <c r="F25" s="130"/>
      <c r="G25" s="80"/>
      <c r="H25" s="80"/>
      <c r="I25" s="80"/>
      <c r="J25" s="80"/>
      <c r="K25" s="80"/>
      <c r="L25" s="80"/>
      <c r="M25" s="80"/>
      <c r="N25" s="101"/>
      <c r="O25" s="33"/>
    </row>
    <row r="26" spans="1:15" s="31" customFormat="1" ht="15" hidden="1" customHeight="1">
      <c r="A26" s="301"/>
      <c r="B26" s="521"/>
      <c r="C26" s="521"/>
      <c r="D26" s="521"/>
      <c r="E26" s="301"/>
      <c r="F26" s="130"/>
      <c r="G26" s="80"/>
      <c r="H26" s="80"/>
      <c r="I26" s="80"/>
      <c r="J26" s="80"/>
      <c r="K26" s="80"/>
      <c r="L26" s="80"/>
      <c r="M26" s="80"/>
      <c r="N26" s="101"/>
      <c r="O26" s="301"/>
    </row>
    <row r="27" spans="1:15" s="31" customFormat="1" ht="15" hidden="1" customHeight="1">
      <c r="A27" s="301"/>
      <c r="B27" s="521"/>
      <c r="C27" s="521"/>
      <c r="D27" s="521"/>
      <c r="E27" s="301"/>
      <c r="F27" s="130"/>
      <c r="G27" s="80"/>
      <c r="H27" s="80"/>
      <c r="I27" s="80"/>
      <c r="J27" s="80"/>
      <c r="K27" s="80"/>
      <c r="L27" s="80"/>
      <c r="M27" s="80"/>
      <c r="N27" s="101"/>
      <c r="O27" s="301"/>
    </row>
    <row r="28" spans="1:15" s="31" customFormat="1" ht="15" hidden="1" customHeight="1">
      <c r="A28" s="301"/>
      <c r="B28" s="521"/>
      <c r="C28" s="521"/>
      <c r="D28" s="521"/>
      <c r="E28" s="301"/>
      <c r="F28" s="130"/>
      <c r="G28" s="80"/>
      <c r="H28" s="80"/>
      <c r="I28" s="80"/>
      <c r="J28" s="80"/>
      <c r="K28" s="80"/>
      <c r="L28" s="80"/>
      <c r="M28" s="80"/>
      <c r="N28" s="101"/>
      <c r="O28" s="301"/>
    </row>
    <row r="29" spans="1:15" s="31" customFormat="1" ht="15" hidden="1" customHeight="1">
      <c r="A29" s="301"/>
      <c r="B29" s="521"/>
      <c r="C29" s="521"/>
      <c r="D29" s="521"/>
      <c r="E29" s="301"/>
      <c r="F29" s="130"/>
      <c r="G29" s="80"/>
      <c r="H29" s="80"/>
      <c r="I29" s="80"/>
      <c r="J29" s="80"/>
      <c r="K29" s="80"/>
      <c r="L29" s="80"/>
      <c r="M29" s="80"/>
      <c r="N29" s="101"/>
      <c r="O29" s="301"/>
    </row>
    <row r="30" spans="1:15" s="31" customFormat="1" ht="15" hidden="1" customHeight="1">
      <c r="A30" s="301"/>
      <c r="B30" s="521"/>
      <c r="C30" s="521"/>
      <c r="D30" s="521"/>
      <c r="E30" s="301"/>
      <c r="F30" s="130"/>
      <c r="G30" s="80"/>
      <c r="H30" s="80"/>
      <c r="I30" s="80"/>
      <c r="J30" s="80"/>
      <c r="K30" s="80"/>
      <c r="L30" s="80"/>
      <c r="M30" s="80"/>
      <c r="N30" s="101"/>
      <c r="O30" s="301"/>
    </row>
    <row r="31" spans="1:15" s="31" customFormat="1" ht="15" hidden="1" customHeight="1">
      <c r="A31" s="301"/>
      <c r="B31" s="521"/>
      <c r="C31" s="521"/>
      <c r="D31" s="521"/>
      <c r="E31" s="301"/>
      <c r="F31" s="130"/>
      <c r="G31" s="80"/>
      <c r="H31" s="80"/>
      <c r="I31" s="80"/>
      <c r="J31" s="80"/>
      <c r="K31" s="80"/>
      <c r="L31" s="80"/>
      <c r="M31" s="80"/>
      <c r="N31" s="101"/>
      <c r="O31" s="301"/>
    </row>
    <row r="32" spans="1:15" s="31" customFormat="1" ht="15" hidden="1" customHeight="1">
      <c r="A32" s="301"/>
      <c r="B32" s="521"/>
      <c r="C32" s="521"/>
      <c r="D32" s="521"/>
      <c r="E32" s="301"/>
      <c r="F32" s="130"/>
      <c r="G32" s="80"/>
      <c r="H32" s="80"/>
      <c r="I32" s="80"/>
      <c r="J32" s="80"/>
      <c r="K32" s="80"/>
      <c r="L32" s="80"/>
      <c r="M32" s="80"/>
      <c r="N32" s="101"/>
      <c r="O32" s="301"/>
    </row>
    <row r="33" spans="1:15" s="31" customFormat="1" ht="15" hidden="1" customHeight="1">
      <c r="A33" s="301"/>
      <c r="B33" s="521"/>
      <c r="C33" s="521"/>
      <c r="D33" s="521"/>
      <c r="E33" s="301"/>
      <c r="F33" s="130"/>
      <c r="G33" s="80"/>
      <c r="H33" s="80"/>
      <c r="I33" s="80"/>
      <c r="J33" s="80"/>
      <c r="K33" s="80"/>
      <c r="L33" s="80"/>
      <c r="M33" s="80"/>
      <c r="N33" s="101"/>
      <c r="O33" s="301"/>
    </row>
    <row r="34" spans="1:15" s="31" customFormat="1" ht="15" hidden="1" customHeight="1">
      <c r="A34" s="301"/>
      <c r="B34" s="521"/>
      <c r="C34" s="521"/>
      <c r="D34" s="521"/>
      <c r="E34" s="301"/>
      <c r="F34" s="130"/>
      <c r="G34" s="80"/>
      <c r="H34" s="80"/>
      <c r="I34" s="80"/>
      <c r="J34" s="80"/>
      <c r="K34" s="80"/>
      <c r="L34" s="80"/>
      <c r="M34" s="80"/>
      <c r="N34" s="101"/>
      <c r="O34" s="301"/>
    </row>
    <row r="35" spans="1:15" s="31" customFormat="1" ht="15" hidden="1" customHeight="1">
      <c r="A35" s="301"/>
      <c r="B35" s="521"/>
      <c r="C35" s="521"/>
      <c r="D35" s="521"/>
      <c r="E35" s="301"/>
      <c r="F35" s="130"/>
      <c r="G35" s="80"/>
      <c r="H35" s="80"/>
      <c r="I35" s="80"/>
      <c r="J35" s="80"/>
      <c r="K35" s="80"/>
      <c r="L35" s="80"/>
      <c r="M35" s="80"/>
      <c r="N35" s="101"/>
      <c r="O35" s="301"/>
    </row>
    <row r="36" spans="1:15" s="31" customFormat="1" ht="15" hidden="1" customHeight="1">
      <c r="A36" s="301"/>
      <c r="B36" s="521"/>
      <c r="C36" s="521"/>
      <c r="D36" s="521"/>
      <c r="E36" s="301"/>
      <c r="F36" s="130"/>
      <c r="G36" s="80"/>
      <c r="H36" s="80"/>
      <c r="I36" s="80"/>
      <c r="J36" s="80"/>
      <c r="K36" s="80"/>
      <c r="L36" s="80"/>
      <c r="M36" s="80"/>
      <c r="N36" s="101"/>
      <c r="O36" s="301"/>
    </row>
    <row r="37" spans="1:15" s="31" customFormat="1" ht="15" hidden="1" customHeight="1">
      <c r="A37" s="301"/>
      <c r="B37" s="521"/>
      <c r="C37" s="521"/>
      <c r="D37" s="521"/>
      <c r="E37" s="301"/>
      <c r="F37" s="130"/>
      <c r="G37" s="80"/>
      <c r="H37" s="80"/>
      <c r="I37" s="80"/>
      <c r="J37" s="80"/>
      <c r="K37" s="80"/>
      <c r="L37" s="80"/>
      <c r="M37" s="80"/>
      <c r="N37" s="101"/>
      <c r="O37" s="301"/>
    </row>
    <row r="38" spans="1:15" s="31" customFormat="1" ht="15" hidden="1" customHeight="1">
      <c r="A38" s="301"/>
      <c r="B38" s="521"/>
      <c r="C38" s="521"/>
      <c r="D38" s="521"/>
      <c r="E38" s="301"/>
      <c r="F38" s="130"/>
      <c r="G38" s="80"/>
      <c r="H38" s="80"/>
      <c r="I38" s="80"/>
      <c r="J38" s="80"/>
      <c r="K38" s="80"/>
      <c r="L38" s="80"/>
      <c r="M38" s="80"/>
      <c r="N38" s="101"/>
      <c r="O38" s="301"/>
    </row>
    <row r="39" spans="1:15" s="31" customFormat="1" ht="15" customHeight="1">
      <c r="A39" s="33"/>
      <c r="B39" s="586" t="s">
        <v>780</v>
      </c>
      <c r="C39" s="586"/>
      <c r="D39" s="586"/>
      <c r="E39" s="33"/>
      <c r="F39" s="130"/>
      <c r="G39" s="80"/>
      <c r="H39" s="80"/>
      <c r="I39" s="80"/>
      <c r="J39" s="80"/>
      <c r="K39" s="80"/>
      <c r="L39" s="80"/>
      <c r="M39" s="80"/>
      <c r="N39" s="101"/>
      <c r="O39" s="39"/>
    </row>
    <row r="40" spans="1:15" s="31" customFormat="1" ht="15" hidden="1" customHeight="1">
      <c r="A40" s="33"/>
      <c r="B40" s="188"/>
      <c r="C40" s="188"/>
      <c r="D40" s="188"/>
      <c r="E40" s="33"/>
      <c r="F40" s="130"/>
      <c r="G40" s="80"/>
      <c r="H40" s="80"/>
      <c r="I40" s="80"/>
      <c r="J40" s="80"/>
      <c r="K40" s="80"/>
      <c r="L40" s="80"/>
      <c r="M40" s="80"/>
      <c r="N40" s="101"/>
      <c r="O40" s="39"/>
    </row>
    <row r="41" spans="1:15" s="31" customFormat="1" ht="15" hidden="1" customHeight="1">
      <c r="A41" s="33"/>
      <c r="B41" s="188"/>
      <c r="C41" s="188"/>
      <c r="D41" s="188"/>
      <c r="E41" s="33"/>
      <c r="F41" s="130"/>
      <c r="G41" s="80"/>
      <c r="H41" s="80"/>
      <c r="I41" s="80"/>
      <c r="J41" s="80"/>
      <c r="K41" s="80"/>
      <c r="L41" s="80"/>
      <c r="M41" s="80"/>
      <c r="N41" s="101"/>
      <c r="O41" s="39"/>
    </row>
    <row r="42" spans="1:15" s="31" customFormat="1" ht="15" hidden="1" customHeight="1">
      <c r="A42" s="33"/>
      <c r="B42" s="188"/>
      <c r="C42" s="188"/>
      <c r="D42" s="188"/>
      <c r="E42" s="33"/>
      <c r="F42" s="130"/>
      <c r="G42" s="80"/>
      <c r="H42" s="80"/>
      <c r="I42" s="80"/>
      <c r="J42" s="80"/>
      <c r="K42" s="80"/>
      <c r="L42" s="80"/>
      <c r="M42" s="80"/>
      <c r="N42" s="101"/>
      <c r="O42" s="39"/>
    </row>
    <row r="43" spans="1:15" s="31" customFormat="1" ht="15" hidden="1" customHeight="1">
      <c r="A43" s="33"/>
      <c r="B43" s="188"/>
      <c r="C43" s="188"/>
      <c r="D43" s="188"/>
      <c r="E43" s="33"/>
      <c r="F43" s="130"/>
      <c r="G43" s="80"/>
      <c r="H43" s="80"/>
      <c r="I43" s="80"/>
      <c r="J43" s="80"/>
      <c r="K43" s="80"/>
      <c r="L43" s="80"/>
      <c r="M43" s="80"/>
      <c r="N43" s="101"/>
      <c r="O43" s="39"/>
    </row>
    <row r="44" spans="1:15" s="31" customFormat="1" ht="15" hidden="1" customHeight="1">
      <c r="A44" s="33"/>
      <c r="B44" s="585"/>
      <c r="C44" s="585"/>
      <c r="D44" s="585"/>
      <c r="E44" s="33"/>
      <c r="F44" s="130"/>
      <c r="G44" s="80"/>
      <c r="H44" s="80"/>
      <c r="I44" s="80"/>
      <c r="J44" s="80"/>
      <c r="K44" s="80"/>
      <c r="L44" s="80"/>
      <c r="M44" s="80"/>
      <c r="N44" s="101"/>
      <c r="O44" s="39"/>
    </row>
    <row r="45" spans="1:15" s="31" customFormat="1" ht="15" hidden="1" customHeight="1">
      <c r="A45" s="33"/>
      <c r="B45" s="188"/>
      <c r="C45" s="188"/>
      <c r="D45" s="188"/>
      <c r="E45" s="33"/>
      <c r="F45" s="130"/>
      <c r="G45" s="80"/>
      <c r="H45" s="80"/>
      <c r="I45" s="80"/>
      <c r="J45" s="80"/>
      <c r="K45" s="80"/>
      <c r="L45" s="80"/>
      <c r="M45" s="80"/>
      <c r="N45" s="101"/>
      <c r="O45" s="39"/>
    </row>
    <row r="46" spans="1:15" s="31" customFormat="1" ht="15" hidden="1" customHeight="1">
      <c r="A46" s="33"/>
      <c r="B46" s="188"/>
      <c r="C46" s="188"/>
      <c r="D46" s="188"/>
      <c r="E46" s="33"/>
      <c r="F46" s="130"/>
      <c r="G46" s="80"/>
      <c r="H46" s="80"/>
      <c r="I46" s="80"/>
      <c r="J46" s="80"/>
      <c r="K46" s="80"/>
      <c r="L46" s="80"/>
      <c r="M46" s="80"/>
      <c r="N46" s="101"/>
      <c r="O46" s="39"/>
    </row>
    <row r="47" spans="1:15" s="31" customFormat="1" ht="15" hidden="1" customHeight="1">
      <c r="A47" s="33"/>
      <c r="B47" s="188"/>
      <c r="C47" s="188"/>
      <c r="D47" s="188"/>
      <c r="E47" s="33"/>
      <c r="F47" s="130"/>
      <c r="G47" s="80"/>
      <c r="H47" s="80"/>
      <c r="I47" s="80"/>
      <c r="J47" s="80"/>
      <c r="K47" s="80"/>
      <c r="L47" s="80"/>
      <c r="M47" s="80"/>
      <c r="N47" s="101"/>
      <c r="O47" s="39"/>
    </row>
    <row r="48" spans="1:15" s="31" customFormat="1" ht="15" hidden="1" customHeight="1">
      <c r="A48" s="33"/>
      <c r="B48" s="188"/>
      <c r="C48" s="188"/>
      <c r="D48" s="188"/>
      <c r="E48" s="33"/>
      <c r="F48" s="130"/>
      <c r="G48" s="80"/>
      <c r="H48" s="80"/>
      <c r="I48" s="80"/>
      <c r="J48" s="80"/>
      <c r="K48" s="80"/>
      <c r="L48" s="80"/>
      <c r="M48" s="80"/>
      <c r="N48" s="101"/>
      <c r="O48" s="39"/>
    </row>
    <row r="49" spans="1:15" s="31" customFormat="1" ht="15" hidden="1" customHeight="1">
      <c r="A49" s="33"/>
      <c r="B49" s="188"/>
      <c r="C49" s="188"/>
      <c r="D49" s="188"/>
      <c r="E49" s="33"/>
      <c r="F49" s="130"/>
      <c r="G49" s="80"/>
      <c r="H49" s="80"/>
      <c r="I49" s="80"/>
      <c r="J49" s="80"/>
      <c r="K49" s="80"/>
      <c r="L49" s="80"/>
      <c r="M49" s="80"/>
      <c r="N49" s="101"/>
      <c r="O49" s="39"/>
    </row>
    <row r="50" spans="1:15" s="31" customFormat="1" ht="15" customHeight="1">
      <c r="A50" s="33"/>
      <c r="E50" s="50"/>
      <c r="F50" s="130"/>
      <c r="G50" s="80"/>
      <c r="H50" s="80"/>
      <c r="I50" s="80"/>
      <c r="J50" s="80"/>
      <c r="K50" s="80"/>
      <c r="L50" s="80"/>
      <c r="M50" s="80"/>
      <c r="N50" s="101"/>
      <c r="O50" s="39"/>
    </row>
    <row r="51" spans="1:15" s="31" customFormat="1" ht="15" customHeight="1">
      <c r="A51" s="50"/>
      <c r="B51" s="590" t="s">
        <v>771</v>
      </c>
      <c r="C51" s="591"/>
      <c r="D51" s="592"/>
      <c r="E51" s="33"/>
      <c r="F51" s="130"/>
      <c r="G51" s="80"/>
      <c r="H51" s="80"/>
      <c r="I51" s="80"/>
      <c r="J51" s="80"/>
      <c r="K51" s="80"/>
      <c r="L51" s="80"/>
      <c r="M51" s="80"/>
      <c r="N51" s="101"/>
      <c r="O51" s="39"/>
    </row>
    <row r="52" spans="1:15" s="31" customFormat="1" ht="15" customHeight="1">
      <c r="A52" s="33"/>
      <c r="B52" s="589" t="s">
        <v>10</v>
      </c>
      <c r="C52" s="589"/>
      <c r="D52" s="589"/>
      <c r="E52" s="33"/>
      <c r="F52" s="130"/>
      <c r="G52" s="80"/>
      <c r="H52" s="80"/>
      <c r="I52" s="80"/>
      <c r="J52" s="80"/>
      <c r="K52" s="80"/>
      <c r="L52" s="80"/>
      <c r="M52" s="80"/>
      <c r="N52" s="101"/>
      <c r="O52" s="39"/>
    </row>
    <row r="53" spans="1:15" s="31" customFormat="1" ht="15" customHeight="1">
      <c r="A53" s="33"/>
      <c r="B53" s="586" t="s">
        <v>11</v>
      </c>
      <c r="C53" s="586"/>
      <c r="D53" s="586"/>
      <c r="E53" s="33"/>
      <c r="F53" s="130"/>
      <c r="G53" s="80"/>
      <c r="H53" s="80"/>
      <c r="I53" s="80"/>
      <c r="J53" s="80"/>
      <c r="K53" s="80"/>
      <c r="L53" s="80"/>
      <c r="M53" s="80"/>
      <c r="N53" s="101"/>
      <c r="O53" s="39"/>
    </row>
    <row r="54" spans="1:15" s="31" customFormat="1" ht="15" customHeight="1">
      <c r="A54" s="33"/>
      <c r="E54" s="33"/>
      <c r="F54" s="130"/>
      <c r="G54" s="80"/>
      <c r="H54" s="80"/>
      <c r="I54" s="80"/>
      <c r="J54" s="80"/>
      <c r="K54" s="80"/>
      <c r="L54" s="80"/>
      <c r="M54" s="80"/>
      <c r="N54" s="101"/>
      <c r="O54" s="39"/>
    </row>
    <row r="55" spans="1:15" s="31" customFormat="1" ht="15" customHeight="1">
      <c r="A55" s="33"/>
      <c r="B55" s="593" t="s">
        <v>920</v>
      </c>
      <c r="C55" s="594"/>
      <c r="D55" s="595"/>
      <c r="E55" s="33"/>
      <c r="F55" s="133"/>
      <c r="G55" s="52" t="s">
        <v>776</v>
      </c>
      <c r="H55" s="588" t="str">
        <f>IF(SaveFilePath&lt;&gt;"",MID(SaveFilePath,FIND(CHAR(42),SUBSTITUTE(SaveFilePath,"\",CHAR(42),LEN(SaveFilePath)-LEN(SUBSTITUTE(SaveFilePath,"\",""))))+1,LEN(SaveFilePath)),IF(LoadFilePath="","No File Defined.",MID(LoadFilePath,FIND(CHAR(42),SUBSTITUTE(LoadFilePath,"\",CHAR(42),LEN(LoadFilePath)-LEN(SUBSTITUTE(LoadFilePath,"\",""))))+1,LEN(LoadFilePath))))</f>
        <v>No File Defined.</v>
      </c>
      <c r="I55" s="588"/>
      <c r="J55" s="588"/>
      <c r="K55" s="588"/>
      <c r="L55" s="588"/>
      <c r="M55" s="588"/>
      <c r="N55" s="101"/>
      <c r="O55" s="39"/>
    </row>
    <row r="56" spans="1:15" s="31" customFormat="1" ht="15" customHeight="1">
      <c r="A56" s="33"/>
      <c r="B56" s="596" t="s">
        <v>896</v>
      </c>
      <c r="C56" s="596"/>
      <c r="D56" s="596"/>
      <c r="E56" s="33"/>
      <c r="F56" s="133"/>
      <c r="G56" s="52" t="s">
        <v>767</v>
      </c>
      <c r="H56" s="588" t="str">
        <f>IF(Site!$E$10="","Please fill this information in the Site Page.",Site!$E$10)</f>
        <v>Please fill this information in the Site Page.</v>
      </c>
      <c r="I56" s="588"/>
      <c r="J56" s="588"/>
      <c r="K56" s="588"/>
      <c r="L56" s="588"/>
      <c r="M56" s="588"/>
      <c r="N56" s="101"/>
      <c r="O56" s="39"/>
    </row>
    <row r="57" spans="1:15" s="31" customFormat="1" ht="15" customHeight="1">
      <c r="A57" s="33"/>
      <c r="E57" s="33"/>
      <c r="F57" s="134"/>
      <c r="G57" s="135"/>
      <c r="H57" s="214"/>
      <c r="I57" s="214"/>
      <c r="J57" s="214"/>
      <c r="K57" s="214"/>
      <c r="L57" s="214"/>
      <c r="M57" s="214"/>
      <c r="N57" s="131"/>
      <c r="O57" s="39"/>
    </row>
    <row r="58" spans="1:15"/>
    <row r="59" spans="1:15" s="31" customFormat="1" ht="15" customHeight="1">
      <c r="A59" s="53"/>
      <c r="B59" s="53" t="str">
        <f>CONCATENATE("Version ",Version)</f>
        <v>Version 1.5.3</v>
      </c>
      <c r="C59" s="53"/>
      <c r="D59" s="53"/>
      <c r="E59" s="53"/>
      <c r="F59" s="587" t="str">
        <f ca="1">Copyright</f>
        <v>© 2018 CanadianSolar, All rights reserved.</v>
      </c>
      <c r="G59" s="587"/>
      <c r="H59" s="587"/>
      <c r="I59" s="587"/>
      <c r="J59" s="587"/>
      <c r="K59" s="53"/>
      <c r="L59" s="53"/>
      <c r="M59" s="53"/>
      <c r="N59" s="117" t="s">
        <v>663</v>
      </c>
      <c r="O59" s="53"/>
    </row>
    <row r="60" spans="1:15" hidden="1"/>
    <row r="61" spans="1:15" hidden="1"/>
    <row r="62" spans="1:15" hidden="1"/>
    <row r="63" spans="1:15" hidden="1"/>
    <row r="64" spans="1:15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</sheetData>
  <sheetProtection sheet="1" objects="1" scenarios="1"/>
  <mergeCells count="30">
    <mergeCell ref="B3:L4"/>
    <mergeCell ref="B8:D8"/>
    <mergeCell ref="B9:D9"/>
    <mergeCell ref="B10:D10"/>
    <mergeCell ref="F8:N9"/>
    <mergeCell ref="B11:D11"/>
    <mergeCell ref="B20:D20"/>
    <mergeCell ref="B21:D21"/>
    <mergeCell ref="B18:D18"/>
    <mergeCell ref="B13:D13"/>
    <mergeCell ref="B14:D14"/>
    <mergeCell ref="B16:D16"/>
    <mergeCell ref="B17:D17"/>
    <mergeCell ref="B19:D19"/>
    <mergeCell ref="B44:D44"/>
    <mergeCell ref="B15:D15"/>
    <mergeCell ref="F59:J59"/>
    <mergeCell ref="H55:M55"/>
    <mergeCell ref="H56:M56"/>
    <mergeCell ref="B52:D52"/>
    <mergeCell ref="B23:D23"/>
    <mergeCell ref="B51:D51"/>
    <mergeCell ref="B53:D53"/>
    <mergeCell ref="B55:D55"/>
    <mergeCell ref="B56:D56"/>
    <mergeCell ref="B25:D25"/>
    <mergeCell ref="B39:D39"/>
    <mergeCell ref="B24:D24"/>
    <mergeCell ref="I20:J20"/>
    <mergeCell ref="B22:D22"/>
  </mergeCells>
  <dataValidations count="1">
    <dataValidation type="list" allowBlank="1" showInputMessage="1" showErrorMessage="1" sqref="B56:D56">
      <formula1>SimModeList</formula1>
    </dataValidation>
  </dataValidations>
  <hyperlinks>
    <hyperlink ref="B14" location="Site!A1" display="Site "/>
    <hyperlink ref="B52" location="'PV Module Database'!A1" tooltip="Go to Module DataBase" display="Module Database"/>
    <hyperlink ref="B53" location="'Inverter Database'!A1" display="Inverter Database"/>
    <hyperlink ref="B20" location="'Loss Characterization'!A1" display="Loss Characterization"/>
    <hyperlink ref="B18" location="'Array Definition'!A1" display="PV Array and Inverters"/>
    <hyperlink ref="B23" location="'Transformer Definition'!A1" display="Transformers"/>
    <hyperlink ref="B16" location="'Orientation and Shading'!A1" display="Orientation and Shading"/>
    <hyperlink ref="B24" location="InputFile!RowsToSkip" tooltip="Go to Input File Style Screen" display="Input File Style"/>
    <hyperlink ref="B25" location="OutputFile!D9" tooltip="Go to Output File Style Screen" display="Output File Style"/>
    <hyperlink ref="B39" location="Go to error log" display="Go to error log"/>
    <hyperlink ref="F59" r:id="rId1" display="Copyright © 2015, CanadianSolar All rights reserved."/>
    <hyperlink ref="B11:D11" r:id="rId2" tooltip="Launches a webpage to the license information for CASSYS." display="Copyright Info"/>
    <hyperlink ref="B10:D10" r:id="rId3" tooltip="Launches a webpage to the Online User Manual hosted on Github" display="Online Manual"/>
    <hyperlink ref="B9:D9" r:id="rId4" display="Description"/>
    <hyperlink ref="B24:D24" location="'Climate File'!A1" tooltip="Go to Input File Style Screen" display="Climate File "/>
    <hyperlink ref="B23:D23" location="Transformer!A1" display="Transformers"/>
    <hyperlink ref="B25:D25" location="'Output File'!A1" tooltip="Go to Output File Style Screen" display="Output File "/>
    <hyperlink ref="B39:D39" location="ErrorLogLink" display="Error Log"/>
    <hyperlink ref="B21:D21" location="Soiling!A1" display="Soiling"/>
    <hyperlink ref="B20:D20" location="Losses!A1" display="Loss Characterization"/>
    <hyperlink ref="B18:D18" location="UseBifacialModel" display="Bifacial"/>
    <hyperlink ref="B17:D17" location="Horizon!A1" display="Horizon"/>
    <hyperlink ref="B15" location="'ASTM System'!A1" display="ASTM System"/>
    <hyperlink ref="B15:D15" location="'ASTM E2848 Regression'!A1" display="ASTM E2848 Regression"/>
    <hyperlink ref="B22:D22" location="UseSpectralModel" display="Spectral"/>
    <hyperlink ref="B19" location="'Array Definition'!A1" display="PV Array and Inverters"/>
    <hyperlink ref="B19:D19" location="System!A1" display="System Definition"/>
  </hyperlinks>
  <pageMargins left="0.7" right="0.7" top="0.75" bottom="0.75" header="0.3" footer="0.3"/>
  <pageSetup scale="72" orientation="portrait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teSht">
    <pageSetUpPr fitToPage="1"/>
  </sheetPr>
  <dimension ref="A1:XFC100"/>
  <sheetViews>
    <sheetView showGridLines="0" showRowColHeaders="0" topLeftCell="A2" zoomScaleNormal="100" workbookViewId="0">
      <selection activeCell="E10" sqref="E10:I10"/>
    </sheetView>
  </sheetViews>
  <sheetFormatPr defaultColWidth="0" defaultRowHeight="15" zeroHeight="1"/>
  <cols>
    <col min="1" max="1" width="2.7109375" style="18" customWidth="1"/>
    <col min="2" max="9" width="8.7109375" style="18" customWidth="1"/>
    <col min="10" max="13" width="9.140625" style="18" customWidth="1"/>
    <col min="14" max="17" width="8.7109375" style="18" customWidth="1"/>
    <col min="18" max="18" width="15.42578125" style="18" customWidth="1"/>
    <col min="19" max="19" width="2.7109375" style="18" customWidth="1"/>
    <col min="20" max="20" width="1.5703125" style="18" hidden="1"/>
    <col min="21" max="24" width="6" style="18" hidden="1"/>
    <col min="25" max="16383" width="9.140625" style="18" hidden="1"/>
    <col min="16384" max="16384" width="7.5703125" style="18" hidden="1"/>
  </cols>
  <sheetData>
    <row r="1" spans="1:27" ht="6" customHeigh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16"/>
      <c r="W1" s="18">
        <v>0.1</v>
      </c>
    </row>
    <row r="2" spans="1:27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17"/>
    </row>
    <row r="3" spans="1:27" ht="15" customHeight="1">
      <c r="A3" s="55"/>
      <c r="B3" s="138" t="s">
        <v>646</v>
      </c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55"/>
      <c r="O3" s="55"/>
      <c r="P3" s="55"/>
      <c r="Q3" s="55"/>
      <c r="R3" s="55"/>
      <c r="S3" s="55"/>
      <c r="T3" s="17"/>
    </row>
    <row r="4" spans="1:27" ht="15" customHeight="1">
      <c r="A4" s="55"/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55"/>
      <c r="O4" s="55"/>
      <c r="P4" s="55"/>
      <c r="Q4" s="55"/>
      <c r="R4" s="55"/>
      <c r="S4" s="55"/>
      <c r="T4" s="17"/>
    </row>
    <row r="5" spans="1:27" ht="15" customHeight="1">
      <c r="A5" s="55"/>
      <c r="B5" s="47" t="s">
        <v>648</v>
      </c>
      <c r="C5" s="47"/>
      <c r="D5" s="47"/>
      <c r="E5" s="48"/>
      <c r="F5" s="48"/>
      <c r="G5" s="48"/>
      <c r="H5" s="48"/>
      <c r="I5" s="48"/>
      <c r="J5" s="48"/>
      <c r="K5" s="48"/>
      <c r="L5" s="48"/>
      <c r="M5" s="48"/>
      <c r="N5" s="55"/>
      <c r="O5" s="55"/>
      <c r="P5" s="55"/>
      <c r="Q5" s="55"/>
      <c r="R5" s="55"/>
      <c r="S5" s="55"/>
      <c r="T5" s="17"/>
    </row>
    <row r="6" spans="1:27" ht="6" customHeight="1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16"/>
    </row>
    <row r="7" spans="1:27" s="294" customFormat="1" ht="15" customHeight="1">
      <c r="A7" s="361"/>
      <c r="B7" s="361"/>
      <c r="C7" s="361"/>
      <c r="D7" s="361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  <c r="R7" s="361"/>
      <c r="S7" s="361"/>
    </row>
    <row r="8" spans="1:27" ht="15" customHeight="1">
      <c r="A8" s="362"/>
      <c r="B8" s="56" t="s">
        <v>357</v>
      </c>
      <c r="C8" s="56"/>
      <c r="D8" s="56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8" t="s">
        <v>430</v>
      </c>
      <c r="Q8" s="57"/>
      <c r="R8" s="57"/>
      <c r="S8" s="57"/>
      <c r="T8" s="20"/>
      <c r="Z8" s="514" t="s">
        <v>1900</v>
      </c>
    </row>
    <row r="9" spans="1:27" ht="15" customHeight="1">
      <c r="A9" s="362"/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61"/>
      <c r="M9" s="361"/>
      <c r="N9" s="361"/>
      <c r="O9" s="361"/>
      <c r="P9" s="361"/>
      <c r="Q9" s="361"/>
      <c r="R9" s="361"/>
      <c r="S9" s="55"/>
      <c r="T9" s="17"/>
      <c r="V9" s="18" t="s">
        <v>606</v>
      </c>
      <c r="W9" s="18" t="s">
        <v>608</v>
      </c>
      <c r="X9" s="18" t="s">
        <v>618</v>
      </c>
      <c r="Y9" s="18" t="s">
        <v>450</v>
      </c>
      <c r="Z9" s="479" t="s">
        <v>531</v>
      </c>
      <c r="AA9" s="577">
        <f>AlbYearly</f>
        <v>0.2</v>
      </c>
    </row>
    <row r="10" spans="1:27" ht="15" customHeight="1">
      <c r="A10" s="361"/>
      <c r="B10" s="363" t="s">
        <v>374</v>
      </c>
      <c r="C10" s="363"/>
      <c r="D10" s="363"/>
      <c r="E10" s="610"/>
      <c r="F10" s="611"/>
      <c r="G10" s="611"/>
      <c r="H10" s="611"/>
      <c r="I10" s="612"/>
      <c r="J10" s="361"/>
      <c r="K10" s="361"/>
      <c r="L10" s="227" t="str">
        <f>IF(Name="", "Please specify the name of the site","")</f>
        <v>Please specify the name of the site</v>
      </c>
      <c r="M10" s="361"/>
      <c r="N10" s="361"/>
      <c r="O10" s="361"/>
      <c r="P10" s="361"/>
      <c r="Q10" s="361"/>
      <c r="R10" s="361"/>
      <c r="S10" s="55"/>
      <c r="T10" s="17"/>
      <c r="V10" s="18" t="s">
        <v>607</v>
      </c>
      <c r="W10" s="18" t="s">
        <v>609</v>
      </c>
      <c r="X10" s="18" t="s">
        <v>619</v>
      </c>
      <c r="Y10" s="18" t="s">
        <v>451</v>
      </c>
      <c r="Z10" s="465" t="s">
        <v>532</v>
      </c>
    </row>
    <row r="11" spans="1:27" ht="15" customHeight="1">
      <c r="A11" s="361"/>
      <c r="B11" s="363" t="s">
        <v>360</v>
      </c>
      <c r="C11" s="363"/>
      <c r="D11" s="363"/>
      <c r="E11" s="613"/>
      <c r="F11" s="614"/>
      <c r="G11" s="614"/>
      <c r="H11" s="614"/>
      <c r="I11" s="615"/>
      <c r="J11" s="361"/>
      <c r="K11" s="361"/>
      <c r="L11" s="227" t="str">
        <f>IF(Country="","Please specify the country the site is located in","")</f>
        <v>Please specify the country the site is located in</v>
      </c>
      <c r="M11" s="361"/>
      <c r="N11" s="361"/>
      <c r="O11" s="361"/>
      <c r="P11" s="361"/>
      <c r="Q11" s="361"/>
      <c r="R11" s="361"/>
      <c r="S11" s="55"/>
      <c r="T11" s="17"/>
      <c r="Z11" s="578" t="s">
        <v>1897</v>
      </c>
    </row>
    <row r="12" spans="1:27" ht="15" customHeight="1">
      <c r="A12" s="361"/>
      <c r="B12" s="363" t="s">
        <v>361</v>
      </c>
      <c r="C12" s="363"/>
      <c r="D12" s="363"/>
      <c r="E12" s="613"/>
      <c r="F12" s="614"/>
      <c r="G12" s="614"/>
      <c r="H12" s="614"/>
      <c r="I12" s="615"/>
      <c r="J12" s="361"/>
      <c r="K12" s="361"/>
      <c r="L12" s="227" t="str">
        <f>IF(Region="", "Please specify the region the site is located in","")</f>
        <v>Please specify the region the site is located in</v>
      </c>
      <c r="M12" s="361"/>
      <c r="N12" s="361"/>
      <c r="O12" s="361"/>
      <c r="P12" s="361"/>
      <c r="Q12" s="361"/>
      <c r="R12" s="361"/>
      <c r="S12" s="55"/>
      <c r="T12" s="17"/>
    </row>
    <row r="13" spans="1:27" ht="15" customHeight="1">
      <c r="A13" s="361"/>
      <c r="B13" s="361" t="s">
        <v>376</v>
      </c>
      <c r="C13" s="361"/>
      <c r="D13" s="361"/>
      <c r="E13" s="613"/>
      <c r="F13" s="614"/>
      <c r="G13" s="614"/>
      <c r="H13" s="614"/>
      <c r="I13" s="615"/>
      <c r="J13" s="361"/>
      <c r="K13" s="361"/>
      <c r="L13" s="227" t="str">
        <f>IF(City="", "Please specify the city the site is located in", "")</f>
        <v>Please specify the city the site is located in</v>
      </c>
      <c r="M13" s="361"/>
      <c r="N13" s="361"/>
      <c r="O13" s="361"/>
      <c r="P13" s="361"/>
      <c r="Q13" s="361"/>
      <c r="R13" s="361"/>
      <c r="S13" s="55"/>
      <c r="T13" s="17"/>
      <c r="V13" s="18">
        <f>MATCH(TransVal,TransMod,0)-1</f>
        <v>0</v>
      </c>
    </row>
    <row r="14" spans="1:27" ht="15" customHeight="1">
      <c r="A14" s="361"/>
      <c r="B14" s="361"/>
      <c r="C14" s="361"/>
      <c r="D14" s="361"/>
      <c r="E14" s="361"/>
      <c r="F14" s="361"/>
      <c r="G14" s="361"/>
      <c r="H14" s="361"/>
      <c r="I14" s="361"/>
      <c r="J14" s="361"/>
      <c r="K14" s="361"/>
      <c r="L14" s="364"/>
      <c r="M14" s="361"/>
      <c r="N14" s="361"/>
      <c r="O14" s="361"/>
      <c r="P14" s="361"/>
      <c r="Q14" s="361"/>
      <c r="R14" s="361"/>
      <c r="S14" s="55"/>
      <c r="T14" s="17"/>
      <c r="V14" s="18" t="s">
        <v>590</v>
      </c>
      <c r="W14" s="18">
        <f t="shared" ref="W14:W25" si="0">IF(AlbFreqVal="Yearly",AlbYearly,#N/A)</f>
        <v>0.2</v>
      </c>
      <c r="X14" s="18">
        <f>IF(AlbFreqVal = "Yearly",AlbYearly,IF(AlbFreqVal="Monthly",AlbJan,#N/A))</f>
        <v>0.2</v>
      </c>
    </row>
    <row r="15" spans="1:27" ht="15" customHeight="1">
      <c r="A15" s="361"/>
      <c r="B15" s="365" t="s">
        <v>369</v>
      </c>
      <c r="C15" s="365"/>
      <c r="D15" s="365"/>
      <c r="E15" s="366"/>
      <c r="F15" s="361"/>
      <c r="G15" s="367"/>
      <c r="H15" s="368"/>
      <c r="I15" s="369"/>
      <c r="J15" s="361"/>
      <c r="K15" s="361"/>
      <c r="L15" s="364"/>
      <c r="M15" s="361"/>
      <c r="N15" s="361"/>
      <c r="O15" s="361"/>
      <c r="P15" s="361"/>
      <c r="Q15" s="361"/>
      <c r="R15" s="361"/>
      <c r="S15" s="55"/>
      <c r="T15" s="17"/>
      <c r="V15" s="18" t="s">
        <v>591</v>
      </c>
      <c r="W15" s="18">
        <f t="shared" si="0"/>
        <v>0.2</v>
      </c>
      <c r="X15" s="18">
        <f>IF(AlbFreqVal = "Yearly",AlbYearly,IF(AlbFreqVal="Monthly",AlbFeb,#N/A))</f>
        <v>0.2</v>
      </c>
    </row>
    <row r="16" spans="1:27" ht="15" customHeight="1">
      <c r="A16" s="361"/>
      <c r="B16" s="363" t="s">
        <v>358</v>
      </c>
      <c r="C16" s="363"/>
      <c r="D16" s="363"/>
      <c r="E16" s="370">
        <v>0</v>
      </c>
      <c r="F16" s="361"/>
      <c r="G16" s="371">
        <v>0</v>
      </c>
      <c r="H16" s="372">
        <v>0</v>
      </c>
      <c r="I16" s="373">
        <v>0</v>
      </c>
      <c r="J16" s="159" t="s">
        <v>606</v>
      </c>
      <c r="K16" s="374"/>
      <c r="L16" s="375" t="s">
        <v>586</v>
      </c>
      <c r="M16" s="361"/>
      <c r="N16" s="361"/>
      <c r="O16" s="361"/>
      <c r="P16" s="361"/>
      <c r="Q16" s="361"/>
      <c r="R16" s="361"/>
      <c r="S16" s="55"/>
      <c r="T16" s="17"/>
      <c r="V16" s="18" t="s">
        <v>592</v>
      </c>
      <c r="W16" s="18">
        <f t="shared" si="0"/>
        <v>0.2</v>
      </c>
      <c r="X16" s="18">
        <f>IF(AlbFreqVal = "Yearly",AlbYearly,IF(AlbFreqVal="Monthly",AlbMar,#N/A))</f>
        <v>0.2</v>
      </c>
    </row>
    <row r="17" spans="1:24" ht="15" customHeight="1">
      <c r="A17" s="361"/>
      <c r="B17" s="363" t="s">
        <v>359</v>
      </c>
      <c r="C17" s="363"/>
      <c r="D17" s="363"/>
      <c r="E17" s="370">
        <v>0</v>
      </c>
      <c r="F17" s="361"/>
      <c r="G17" s="371">
        <v>0</v>
      </c>
      <c r="H17" s="372">
        <v>0</v>
      </c>
      <c r="I17" s="373">
        <v>0</v>
      </c>
      <c r="J17" s="159" t="s">
        <v>608</v>
      </c>
      <c r="K17" s="374"/>
      <c r="L17" s="227" t="s">
        <v>605</v>
      </c>
      <c r="M17" s="361"/>
      <c r="N17" s="361"/>
      <c r="O17" s="361"/>
      <c r="P17" s="361"/>
      <c r="Q17" s="361"/>
      <c r="R17" s="361"/>
      <c r="S17" s="55"/>
      <c r="T17" s="17"/>
      <c r="V17" s="18" t="s">
        <v>593</v>
      </c>
      <c r="W17" s="18">
        <f t="shared" si="0"/>
        <v>0.2</v>
      </c>
      <c r="X17" s="18">
        <f>IF(AlbFreqVal = "Yearly",AlbYearly,IF(AlbFreqVal="Monthly",AlbApr,#N/A))</f>
        <v>0.2</v>
      </c>
    </row>
    <row r="18" spans="1:24" ht="15" customHeight="1">
      <c r="A18" s="361"/>
      <c r="B18" s="363" t="s">
        <v>548</v>
      </c>
      <c r="C18" s="363"/>
      <c r="D18" s="363"/>
      <c r="E18" s="376">
        <v>0</v>
      </c>
      <c r="F18" s="362"/>
      <c r="G18" s="361"/>
      <c r="H18" s="361"/>
      <c r="I18" s="361"/>
      <c r="J18" s="361"/>
      <c r="K18" s="361"/>
      <c r="L18" s="227" t="s">
        <v>761</v>
      </c>
      <c r="M18" s="361"/>
      <c r="N18" s="361"/>
      <c r="O18" s="361"/>
      <c r="P18" s="361"/>
      <c r="Q18" s="361"/>
      <c r="R18" s="361"/>
      <c r="S18" s="55"/>
      <c r="T18" s="17"/>
      <c r="V18" s="18" t="s">
        <v>594</v>
      </c>
      <c r="W18" s="18">
        <f t="shared" si="0"/>
        <v>0.2</v>
      </c>
      <c r="X18" s="18">
        <f>IF(AlbFreqVal = "Yearly",AlbYearly,IF(AlbFreqVal="Monthly",AlbMay,#N/A))</f>
        <v>0.2</v>
      </c>
    </row>
    <row r="19" spans="1:24" ht="15" customHeight="1">
      <c r="A19" s="361"/>
      <c r="B19" s="363" t="s">
        <v>549</v>
      </c>
      <c r="C19" s="363"/>
      <c r="D19" s="363"/>
      <c r="E19" s="377">
        <v>0</v>
      </c>
      <c r="F19" s="362"/>
      <c r="G19" s="361"/>
      <c r="H19" s="361"/>
      <c r="I19" s="361"/>
      <c r="J19" s="361"/>
      <c r="K19" s="361"/>
      <c r="L19" s="227" t="s">
        <v>760</v>
      </c>
      <c r="M19" s="361"/>
      <c r="N19" s="361"/>
      <c r="O19" s="361"/>
      <c r="P19" s="361"/>
      <c r="Q19" s="361"/>
      <c r="R19" s="361"/>
      <c r="S19" s="55"/>
      <c r="T19" s="17"/>
      <c r="V19" s="18" t="s">
        <v>595</v>
      </c>
      <c r="W19" s="18">
        <f t="shared" si="0"/>
        <v>0.2</v>
      </c>
      <c r="X19" s="18">
        <f>IF(AlbFreqVal = "Yearly",AlbYearly,IF(AlbFreqVal="Monthly",AlbJun,#N/A))</f>
        <v>0.2</v>
      </c>
    </row>
    <row r="20" spans="1:24" ht="15" customHeight="1">
      <c r="A20" s="361"/>
      <c r="B20" s="363"/>
      <c r="C20" s="363"/>
      <c r="D20" s="363"/>
      <c r="E20" s="378"/>
      <c r="F20" s="362"/>
      <c r="G20" s="361"/>
      <c r="H20" s="361"/>
      <c r="I20" s="361"/>
      <c r="J20" s="361"/>
      <c r="K20" s="361"/>
      <c r="L20" s="227"/>
      <c r="M20" s="361"/>
      <c r="N20" s="361"/>
      <c r="O20" s="361"/>
      <c r="P20" s="361"/>
      <c r="Q20" s="361"/>
      <c r="R20" s="361"/>
      <c r="S20" s="55"/>
      <c r="T20" s="17"/>
      <c r="V20" s="18" t="s">
        <v>596</v>
      </c>
      <c r="W20" s="18">
        <f t="shared" si="0"/>
        <v>0.2</v>
      </c>
      <c r="X20" s="18">
        <f>IF(AlbFreqVal = "Yearly",AlbYearly,IF(AlbFreqVal="Monthly",AlbJul,#N/A))</f>
        <v>0.2</v>
      </c>
    </row>
    <row r="21" spans="1:24" ht="15" customHeight="1">
      <c r="A21" s="361"/>
      <c r="B21" s="379" t="s">
        <v>616</v>
      </c>
      <c r="C21" s="379"/>
      <c r="D21" s="379"/>
      <c r="E21" s="201"/>
      <c r="F21" s="362"/>
      <c r="G21" s="361"/>
      <c r="H21" s="361"/>
      <c r="I21" s="361"/>
      <c r="J21" s="361"/>
      <c r="K21" s="361"/>
      <c r="L21" s="227"/>
      <c r="M21" s="361"/>
      <c r="N21" s="361"/>
      <c r="O21" s="361"/>
      <c r="P21" s="361"/>
      <c r="Q21" s="361"/>
      <c r="R21" s="361"/>
      <c r="S21" s="55"/>
      <c r="T21" s="17"/>
      <c r="V21" s="18" t="s">
        <v>597</v>
      </c>
      <c r="W21" s="18">
        <f t="shared" si="0"/>
        <v>0.2</v>
      </c>
      <c r="X21" s="18">
        <f>IF(AlbFreqVal = "Yearly",AlbYearly,IF(AlbFreqVal="Monthly",AlbAug,#N/A))</f>
        <v>0.2</v>
      </c>
    </row>
    <row r="22" spans="1:24" ht="15" customHeight="1">
      <c r="A22" s="361"/>
      <c r="B22" s="380" t="s">
        <v>620</v>
      </c>
      <c r="C22" s="380"/>
      <c r="D22" s="380"/>
      <c r="E22" s="159" t="s">
        <v>450</v>
      </c>
      <c r="F22" s="362"/>
      <c r="G22" s="569" t="s">
        <v>621</v>
      </c>
      <c r="H22" s="569"/>
      <c r="I22" s="569"/>
      <c r="J22" s="570">
        <f>IF(UseLocTime="Yes",TimeZone*15,"")</f>
        <v>0</v>
      </c>
      <c r="K22" s="361"/>
      <c r="L22" s="227" t="s">
        <v>816</v>
      </c>
      <c r="M22" s="361"/>
      <c r="N22" s="361"/>
      <c r="O22" s="361"/>
      <c r="P22" s="361"/>
      <c r="Q22" s="361"/>
      <c r="R22" s="361"/>
      <c r="S22" s="55"/>
      <c r="T22" s="17"/>
      <c r="V22" s="18" t="s">
        <v>598</v>
      </c>
      <c r="W22" s="18">
        <f t="shared" si="0"/>
        <v>0.2</v>
      </c>
      <c r="X22" s="18">
        <f>IF(AlbFreqVal = "Yearly",AlbYearly,IF(AlbFreqVal="Monthly",AlbSep,#N/A))</f>
        <v>0.2</v>
      </c>
    </row>
    <row r="23" spans="1:24" ht="15" customHeight="1">
      <c r="A23" s="361"/>
      <c r="B23" s="363" t="s">
        <v>617</v>
      </c>
      <c r="C23" s="363"/>
      <c r="D23" s="363"/>
      <c r="E23" s="377" t="s">
        <v>618</v>
      </c>
      <c r="F23" s="362"/>
      <c r="G23" s="361"/>
      <c r="H23" s="361"/>
      <c r="I23" s="361"/>
      <c r="J23" s="381"/>
      <c r="K23" s="361"/>
      <c r="L23" s="227" t="s">
        <v>814</v>
      </c>
      <c r="M23" s="361"/>
      <c r="N23" s="361"/>
      <c r="O23" s="361"/>
      <c r="P23" s="361"/>
      <c r="Q23" s="361"/>
      <c r="R23" s="361"/>
      <c r="S23" s="55"/>
      <c r="T23" s="17"/>
      <c r="V23" s="18" t="s">
        <v>599</v>
      </c>
      <c r="W23" s="18">
        <f t="shared" si="0"/>
        <v>0.2</v>
      </c>
      <c r="X23" s="18">
        <f>IF(AlbFreqVal = "Yearly",AlbYearly,IF(AlbFreqVal="Monthly",AlbOct,#N/A))</f>
        <v>0.2</v>
      </c>
    </row>
    <row r="24" spans="1:24" ht="15" customHeight="1">
      <c r="A24" s="361"/>
      <c r="B24" s="363"/>
      <c r="C24" s="363"/>
      <c r="D24" s="363"/>
      <c r="E24" s="201"/>
      <c r="F24" s="362"/>
      <c r="G24" s="361"/>
      <c r="H24" s="361"/>
      <c r="I24" s="361"/>
      <c r="J24" s="361"/>
      <c r="K24" s="361"/>
      <c r="L24" s="227" t="s">
        <v>817</v>
      </c>
      <c r="M24" s="361"/>
      <c r="N24" s="361"/>
      <c r="O24" s="361"/>
      <c r="P24" s="361"/>
      <c r="Q24" s="361"/>
      <c r="R24" s="361"/>
      <c r="S24" s="55"/>
      <c r="T24" s="17"/>
      <c r="V24" s="18" t="s">
        <v>601</v>
      </c>
      <c r="W24" s="18">
        <f t="shared" si="0"/>
        <v>0.2</v>
      </c>
      <c r="X24" s="18">
        <f>IF(AlbFreqVal = "Yearly",AlbYearly,IF(AlbFreqVal="Monthly",AlbNov,#N/A))</f>
        <v>0.2</v>
      </c>
    </row>
    <row r="25" spans="1:24" ht="15" customHeight="1">
      <c r="A25" s="361"/>
      <c r="B25" s="379" t="s">
        <v>624</v>
      </c>
      <c r="C25" s="379"/>
      <c r="D25" s="379"/>
      <c r="E25" s="201"/>
      <c r="F25" s="362"/>
      <c r="G25" s="361"/>
      <c r="H25" s="361"/>
      <c r="I25" s="361"/>
      <c r="J25" s="361"/>
      <c r="K25" s="361"/>
      <c r="L25" s="227"/>
      <c r="M25" s="361"/>
      <c r="N25" s="361"/>
      <c r="O25" s="361"/>
      <c r="P25" s="361"/>
      <c r="Q25" s="361"/>
      <c r="R25" s="361"/>
      <c r="S25" s="55"/>
      <c r="T25" s="17"/>
      <c r="V25" s="18" t="s">
        <v>600</v>
      </c>
      <c r="W25" s="18">
        <f t="shared" si="0"/>
        <v>0.2</v>
      </c>
      <c r="X25" s="18">
        <f>IF(AlbFreqVal = "Yearly",AlbYearly,IF(AlbFreqVal="Monthly",AlbDec,#N/A))</f>
        <v>0.2</v>
      </c>
    </row>
    <row r="26" spans="1:24" ht="15" customHeight="1">
      <c r="A26" s="361"/>
      <c r="B26" s="363" t="s">
        <v>327</v>
      </c>
      <c r="C26" s="361"/>
      <c r="D26" s="363"/>
      <c r="E26" s="616" t="s">
        <v>531</v>
      </c>
      <c r="F26" s="617"/>
      <c r="G26" s="361"/>
      <c r="H26" s="361"/>
      <c r="I26" s="361"/>
      <c r="J26" s="361"/>
      <c r="K26" s="361"/>
      <c r="L26" s="227" t="s">
        <v>815</v>
      </c>
      <c r="M26" s="361"/>
      <c r="N26" s="361"/>
      <c r="O26" s="361"/>
      <c r="P26" s="361"/>
      <c r="Q26" s="361"/>
      <c r="R26" s="361"/>
      <c r="S26" s="55"/>
      <c r="T26" s="17"/>
    </row>
    <row r="27" spans="1:24" ht="15" customHeight="1">
      <c r="A27" s="361"/>
      <c r="B27" s="369"/>
      <c r="C27" s="363"/>
      <c r="D27" s="363"/>
      <c r="E27" s="576"/>
      <c r="F27" s="362"/>
      <c r="G27" s="361"/>
      <c r="H27" s="361"/>
      <c r="I27" s="361"/>
      <c r="J27" s="361"/>
      <c r="K27" s="361"/>
      <c r="L27" s="227"/>
      <c r="M27" s="361"/>
      <c r="N27" s="361"/>
      <c r="O27" s="361"/>
      <c r="P27" s="361"/>
      <c r="Q27" s="361"/>
      <c r="R27" s="361"/>
      <c r="S27" s="55"/>
      <c r="T27" s="17"/>
    </row>
    <row r="28" spans="1:24" s="294" customFormat="1" ht="15" customHeight="1">
      <c r="A28" s="361"/>
      <c r="B28" s="361" t="s">
        <v>765</v>
      </c>
      <c r="C28" s="363"/>
      <c r="D28" s="363"/>
      <c r="E28" s="376">
        <v>0.2</v>
      </c>
      <c r="F28" s="362"/>
      <c r="G28" s="361"/>
      <c r="H28" s="361"/>
      <c r="I28" s="361"/>
      <c r="J28" s="361"/>
      <c r="K28" s="361"/>
      <c r="L28" s="227"/>
      <c r="M28" s="361"/>
      <c r="N28" s="361"/>
      <c r="O28" s="361"/>
      <c r="P28" s="361"/>
      <c r="Q28" s="361"/>
      <c r="R28" s="361"/>
      <c r="S28" s="361"/>
    </row>
    <row r="29" spans="1:24" s="294" customFormat="1" ht="21" hidden="1" customHeight="1">
      <c r="A29" s="361"/>
      <c r="B29" s="369"/>
      <c r="C29" s="369"/>
      <c r="D29" s="369"/>
      <c r="E29" s="369" t="s">
        <v>590</v>
      </c>
      <c r="F29" s="374" t="s">
        <v>591</v>
      </c>
      <c r="G29" s="368" t="s">
        <v>592</v>
      </c>
      <c r="H29" s="369" t="s">
        <v>593</v>
      </c>
      <c r="I29" s="369" t="s">
        <v>594</v>
      </c>
      <c r="J29" s="369" t="s">
        <v>595</v>
      </c>
      <c r="K29" s="369" t="s">
        <v>596</v>
      </c>
      <c r="L29" s="383" t="s">
        <v>597</v>
      </c>
      <c r="M29" s="369" t="s">
        <v>598</v>
      </c>
      <c r="N29" s="369" t="s">
        <v>599</v>
      </c>
      <c r="O29" s="369" t="s">
        <v>601</v>
      </c>
      <c r="P29" s="369" t="s">
        <v>600</v>
      </c>
      <c r="Q29" s="361"/>
      <c r="R29" s="361"/>
      <c r="S29" s="361"/>
    </row>
    <row r="30" spans="1:24" s="294" customFormat="1" ht="15" hidden="1" customHeight="1">
      <c r="A30" s="361"/>
      <c r="B30" s="384" t="s">
        <v>774</v>
      </c>
      <c r="C30" s="382"/>
      <c r="D30" s="382"/>
      <c r="E30" s="385">
        <v>0.2</v>
      </c>
      <c r="F30" s="385">
        <v>0.2</v>
      </c>
      <c r="G30" s="385">
        <v>0.2</v>
      </c>
      <c r="H30" s="385">
        <v>0.2</v>
      </c>
      <c r="I30" s="385">
        <v>0.2</v>
      </c>
      <c r="J30" s="385">
        <v>0.2</v>
      </c>
      <c r="K30" s="385">
        <v>0.2</v>
      </c>
      <c r="L30" s="385">
        <v>0.2</v>
      </c>
      <c r="M30" s="385">
        <v>0.2</v>
      </c>
      <c r="N30" s="385">
        <v>0.2</v>
      </c>
      <c r="O30" s="385">
        <v>0.2</v>
      </c>
      <c r="P30" s="385">
        <v>0.2</v>
      </c>
      <c r="Q30" s="361"/>
      <c r="R30" s="361"/>
      <c r="S30" s="361"/>
    </row>
    <row r="31" spans="1:24" s="294" customFormat="1" ht="15" customHeight="1">
      <c r="A31" s="361"/>
      <c r="B31" s="382"/>
      <c r="C31" s="382"/>
      <c r="D31" s="382"/>
      <c r="E31" s="382"/>
      <c r="F31" s="382"/>
      <c r="G31" s="382"/>
      <c r="H31" s="382"/>
      <c r="I31" s="382"/>
      <c r="J31" s="382"/>
      <c r="K31" s="382"/>
      <c r="L31" s="382"/>
      <c r="M31" s="382"/>
      <c r="N31" s="361"/>
      <c r="O31" s="361"/>
      <c r="P31" s="361"/>
      <c r="Q31" s="361"/>
      <c r="R31" s="361"/>
      <c r="S31" s="361"/>
    </row>
    <row r="32" spans="1:24" ht="15" customHeight="1">
      <c r="A32" s="361"/>
      <c r="B32" s="382"/>
      <c r="C32" s="382"/>
      <c r="D32" s="382"/>
      <c r="E32" s="382"/>
      <c r="F32" s="382"/>
      <c r="G32" s="382"/>
      <c r="H32" s="382"/>
      <c r="I32" s="382"/>
      <c r="J32" s="382"/>
      <c r="K32" s="382"/>
      <c r="L32" s="382"/>
      <c r="M32" s="382"/>
      <c r="N32" s="361"/>
      <c r="O32" s="361"/>
      <c r="P32" s="361"/>
      <c r="Q32" s="361"/>
      <c r="R32" s="361"/>
      <c r="S32" s="361"/>
      <c r="T32" s="17"/>
    </row>
    <row r="33" spans="1:21" ht="15" customHeight="1">
      <c r="A33" s="361"/>
      <c r="B33" s="382"/>
      <c r="C33" s="382"/>
      <c r="D33" s="382"/>
      <c r="E33" s="382"/>
      <c r="F33" s="382"/>
      <c r="G33" s="382"/>
      <c r="H33" s="382"/>
      <c r="I33" s="382"/>
      <c r="J33" s="382"/>
      <c r="K33" s="382"/>
      <c r="L33" s="382"/>
      <c r="M33" s="382"/>
      <c r="N33" s="361"/>
      <c r="O33" s="361"/>
      <c r="P33" s="361"/>
      <c r="Q33" s="361"/>
      <c r="R33" s="361"/>
      <c r="S33" s="361"/>
      <c r="T33" s="17"/>
    </row>
    <row r="34" spans="1:21" ht="15" customHeight="1">
      <c r="A34" s="361"/>
      <c r="B34" s="382"/>
      <c r="C34" s="382"/>
      <c r="D34" s="382"/>
      <c r="E34" s="382"/>
      <c r="F34" s="382"/>
      <c r="G34" s="382"/>
      <c r="H34" s="382"/>
      <c r="I34" s="382"/>
      <c r="J34" s="382"/>
      <c r="K34" s="382"/>
      <c r="L34" s="382"/>
      <c r="M34" s="382"/>
      <c r="N34" s="361"/>
      <c r="O34" s="361"/>
      <c r="P34" s="361"/>
      <c r="Q34" s="361"/>
      <c r="R34" s="361"/>
      <c r="S34" s="361"/>
      <c r="T34" s="17"/>
    </row>
    <row r="35" spans="1:21" ht="15" customHeight="1">
      <c r="A35" s="361"/>
      <c r="B35" s="382"/>
      <c r="C35" s="382"/>
      <c r="D35" s="382"/>
      <c r="E35" s="382"/>
      <c r="F35" s="382"/>
      <c r="G35" s="382"/>
      <c r="H35" s="382"/>
      <c r="I35" s="382"/>
      <c r="J35" s="382"/>
      <c r="K35" s="382"/>
      <c r="L35" s="382"/>
      <c r="M35" s="382"/>
      <c r="N35" s="361"/>
      <c r="O35" s="361"/>
      <c r="P35" s="361"/>
      <c r="Q35" s="361"/>
      <c r="R35" s="361"/>
      <c r="S35" s="361"/>
      <c r="T35" s="17"/>
    </row>
    <row r="36" spans="1:21" ht="15" customHeight="1">
      <c r="A36" s="361"/>
      <c r="B36" s="382"/>
      <c r="C36" s="382"/>
      <c r="D36" s="382"/>
      <c r="E36" s="382"/>
      <c r="F36" s="382"/>
      <c r="G36" s="382"/>
      <c r="H36" s="382"/>
      <c r="I36" s="382"/>
      <c r="J36" s="382"/>
      <c r="K36" s="382"/>
      <c r="L36" s="382"/>
      <c r="M36" s="382"/>
      <c r="N36" s="361"/>
      <c r="O36" s="361"/>
      <c r="P36" s="361"/>
      <c r="Q36" s="361"/>
      <c r="R36" s="361"/>
      <c r="S36" s="361"/>
      <c r="T36" s="17"/>
    </row>
    <row r="37" spans="1:21" ht="15" customHeight="1">
      <c r="A37" s="361"/>
      <c r="B37" s="382"/>
      <c r="C37" s="382"/>
      <c r="D37" s="382"/>
      <c r="E37" s="382"/>
      <c r="F37" s="382"/>
      <c r="G37" s="382"/>
      <c r="H37" s="382"/>
      <c r="I37" s="382"/>
      <c r="J37" s="382"/>
      <c r="K37" s="382"/>
      <c r="L37" s="382"/>
      <c r="M37" s="382"/>
      <c r="N37" s="361"/>
      <c r="O37" s="361"/>
      <c r="P37" s="361"/>
      <c r="Q37" s="361"/>
      <c r="R37" s="361"/>
      <c r="S37" s="361"/>
      <c r="T37" s="17"/>
    </row>
    <row r="38" spans="1:21" ht="15" customHeight="1">
      <c r="A38" s="361"/>
      <c r="B38" s="382"/>
      <c r="C38" s="382"/>
      <c r="D38" s="382"/>
      <c r="E38" s="382"/>
      <c r="F38" s="382"/>
      <c r="G38" s="382"/>
      <c r="H38" s="382"/>
      <c r="I38" s="382"/>
      <c r="J38" s="382"/>
      <c r="K38" s="382"/>
      <c r="L38" s="382"/>
      <c r="M38" s="382"/>
      <c r="N38" s="361"/>
      <c r="O38" s="361"/>
      <c r="P38" s="361"/>
      <c r="Q38" s="361"/>
      <c r="R38" s="361"/>
      <c r="S38" s="361"/>
      <c r="T38" s="17"/>
    </row>
    <row r="39" spans="1:21" ht="15" customHeight="1">
      <c r="A39" s="361"/>
      <c r="B39" s="382"/>
      <c r="C39" s="382"/>
      <c r="D39" s="382"/>
      <c r="E39" s="382"/>
      <c r="F39" s="382"/>
      <c r="G39" s="382"/>
      <c r="H39" s="382"/>
      <c r="I39" s="382"/>
      <c r="J39" s="382"/>
      <c r="K39" s="382"/>
      <c r="L39" s="382"/>
      <c r="M39" s="382"/>
      <c r="N39" s="361"/>
      <c r="O39" s="361"/>
      <c r="P39" s="361"/>
      <c r="Q39" s="361"/>
      <c r="R39" s="361"/>
      <c r="S39" s="361"/>
      <c r="T39" s="17"/>
    </row>
    <row r="40" spans="1:21" ht="15" customHeight="1">
      <c r="A40" s="361"/>
      <c r="B40" s="382"/>
      <c r="C40" s="382"/>
      <c r="D40" s="382"/>
      <c r="E40" s="382"/>
      <c r="F40" s="382"/>
      <c r="G40" s="382"/>
      <c r="H40" s="382"/>
      <c r="I40" s="382"/>
      <c r="J40" s="382"/>
      <c r="K40" s="382"/>
      <c r="L40" s="382"/>
      <c r="M40" s="382"/>
      <c r="N40" s="361"/>
      <c r="O40" s="361"/>
      <c r="P40" s="361"/>
      <c r="Q40" s="361"/>
      <c r="R40" s="361"/>
      <c r="S40" s="361"/>
      <c r="T40" s="17"/>
    </row>
    <row r="41" spans="1:21" ht="15" customHeight="1">
      <c r="A41" s="361"/>
      <c r="B41" s="382"/>
      <c r="C41" s="382"/>
      <c r="D41" s="382"/>
      <c r="E41" s="382"/>
      <c r="F41" s="382"/>
      <c r="G41" s="382"/>
      <c r="H41" s="382"/>
      <c r="I41" s="382"/>
      <c r="J41" s="382"/>
      <c r="K41" s="382"/>
      <c r="L41" s="382"/>
      <c r="M41" s="382"/>
      <c r="N41" s="361"/>
      <c r="O41" s="361"/>
      <c r="P41" s="361"/>
      <c r="Q41" s="361"/>
      <c r="R41" s="361"/>
      <c r="S41" s="361"/>
      <c r="T41" s="17"/>
    </row>
    <row r="42" spans="1:21" ht="15" customHeight="1">
      <c r="A42" s="361"/>
      <c r="B42" s="382"/>
      <c r="C42" s="382"/>
      <c r="D42" s="382"/>
      <c r="E42" s="382"/>
      <c r="F42" s="382"/>
      <c r="G42" s="382"/>
      <c r="H42" s="382"/>
      <c r="I42" s="382"/>
      <c r="J42" s="382"/>
      <c r="K42" s="382"/>
      <c r="L42" s="382"/>
      <c r="M42" s="382"/>
      <c r="N42" s="361"/>
      <c r="O42" s="361"/>
      <c r="P42" s="361"/>
      <c r="Q42" s="361"/>
      <c r="R42" s="361"/>
      <c r="S42" s="361"/>
      <c r="T42" s="17"/>
    </row>
    <row r="43" spans="1:21" ht="15" customHeight="1">
      <c r="A43" s="361"/>
      <c r="B43" s="382"/>
      <c r="C43" s="382"/>
      <c r="D43" s="382"/>
      <c r="E43" s="382"/>
      <c r="F43" s="382"/>
      <c r="G43" s="382"/>
      <c r="H43" s="382"/>
      <c r="I43" s="382"/>
      <c r="J43" s="382"/>
      <c r="K43" s="382"/>
      <c r="L43" s="382"/>
      <c r="M43" s="382"/>
      <c r="N43" s="361"/>
      <c r="O43" s="361"/>
      <c r="P43" s="361"/>
      <c r="Q43" s="361"/>
      <c r="R43" s="361"/>
      <c r="S43" s="361"/>
      <c r="T43" s="17"/>
    </row>
    <row r="44" spans="1:21" ht="15" customHeight="1">
      <c r="A44" s="361"/>
      <c r="B44" s="382"/>
      <c r="C44" s="382"/>
      <c r="D44" s="382"/>
      <c r="E44" s="382"/>
      <c r="F44" s="382"/>
      <c r="G44" s="382"/>
      <c r="H44" s="382"/>
      <c r="I44" s="382"/>
      <c r="J44" s="382"/>
      <c r="K44" s="382"/>
      <c r="L44" s="382"/>
      <c r="M44" s="382"/>
      <c r="N44" s="361"/>
      <c r="O44" s="361"/>
      <c r="P44" s="361"/>
      <c r="Q44" s="361"/>
      <c r="R44" s="361"/>
      <c r="S44" s="361"/>
      <c r="T44" s="17"/>
    </row>
    <row r="45" spans="1:21" ht="15" customHeight="1">
      <c r="A45" s="361"/>
      <c r="B45" s="382"/>
      <c r="C45" s="382"/>
      <c r="D45" s="382"/>
      <c r="E45" s="382"/>
      <c r="F45" s="382"/>
      <c r="G45" s="382"/>
      <c r="H45" s="382"/>
      <c r="I45" s="382"/>
      <c r="J45" s="382"/>
      <c r="K45" s="382"/>
      <c r="L45" s="382"/>
      <c r="M45" s="382"/>
      <c r="N45" s="361"/>
      <c r="O45" s="361"/>
      <c r="P45" s="361"/>
      <c r="Q45" s="361"/>
      <c r="R45" s="361"/>
      <c r="S45" s="361"/>
      <c r="T45" s="17"/>
      <c r="U45" s="17"/>
    </row>
    <row r="46" spans="1:21" ht="15" customHeight="1">
      <c r="A46" s="361"/>
      <c r="B46" s="361"/>
      <c r="C46" s="361"/>
      <c r="D46" s="361"/>
      <c r="E46" s="361"/>
      <c r="F46" s="361"/>
      <c r="G46" s="361"/>
      <c r="H46" s="361"/>
      <c r="I46" s="361"/>
      <c r="J46" s="361"/>
      <c r="K46" s="361"/>
      <c r="L46" s="361"/>
      <c r="M46" s="361"/>
      <c r="N46" s="361"/>
      <c r="O46" s="361"/>
      <c r="P46" s="361"/>
      <c r="Q46" s="361"/>
      <c r="R46" s="361"/>
      <c r="S46" s="361"/>
      <c r="T46" s="17"/>
    </row>
    <row r="47" spans="1:21" s="3" customFormat="1" ht="15" customHeight="1">
      <c r="A47" s="61"/>
      <c r="B47" s="62" t="str">
        <f>CONCATENATE("Version ",Version)</f>
        <v>Version 1.5.3</v>
      </c>
      <c r="C47" s="62"/>
      <c r="D47" s="62"/>
      <c r="E47" s="62"/>
      <c r="F47" s="62"/>
      <c r="G47" s="139"/>
      <c r="H47" s="587" t="str">
        <f ca="1">Copyright</f>
        <v>© 2018 CanadianSolar, All rights reserved.</v>
      </c>
      <c r="I47" s="587"/>
      <c r="J47" s="587"/>
      <c r="K47" s="587"/>
      <c r="L47" s="587"/>
      <c r="M47" s="587"/>
      <c r="N47" s="587"/>
      <c r="O47" s="62"/>
      <c r="P47" s="62"/>
      <c r="R47" s="118" t="s">
        <v>663</v>
      </c>
      <c r="S47" s="64"/>
    </row>
    <row r="48" spans="1:21" ht="15" hidden="1" customHeight="1"/>
    <row r="49" ht="15" hidden="1" customHeight="1"/>
    <row r="50" ht="15" hidden="1" customHeight="1"/>
    <row r="51" ht="15" hidden="1" customHeight="1"/>
    <row r="52" ht="15" hidden="1" customHeight="1"/>
    <row r="53" ht="15" hidden="1" customHeight="1"/>
    <row r="54" ht="15" hidden="1" customHeight="1"/>
    <row r="55" ht="15" hidden="1" customHeight="1"/>
    <row r="56" ht="15" hidden="1" customHeight="1"/>
    <row r="57" ht="15" hidden="1" customHeight="1"/>
    <row r="58" ht="15" hidden="1" customHeight="1"/>
    <row r="59" ht="15" hidden="1" customHeight="1"/>
    <row r="60" ht="15" hidden="1" customHeight="1"/>
    <row r="61" ht="15" hidden="1" customHeight="1"/>
    <row r="62" ht="15" hidden="1" customHeight="1"/>
    <row r="63" ht="15" hidden="1" customHeight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  <row r="70" ht="15" hidden="1" customHeight="1"/>
    <row r="71" ht="15" hidden="1" customHeight="1"/>
    <row r="72" ht="15" hidden="1" customHeight="1"/>
    <row r="73" ht="15" hidden="1" customHeight="1"/>
    <row r="74" ht="15" hidden="1" customHeight="1"/>
    <row r="75" ht="15" hidden="1" customHeight="1"/>
    <row r="76" ht="15" hidden="1" customHeight="1"/>
    <row r="77" ht="15" hidden="1" customHeight="1"/>
    <row r="78" ht="15" hidden="1" customHeight="1"/>
    <row r="79" ht="15" hidden="1" customHeight="1"/>
    <row r="80" ht="15" hidden="1" customHeight="1"/>
    <row r="81" ht="15" hidden="1" customHeight="1"/>
    <row r="82" ht="15" hidden="1" customHeight="1"/>
    <row r="83" ht="15" hidden="1" customHeight="1"/>
    <row r="84" ht="15" hidden="1" customHeight="1"/>
    <row r="85" ht="15" hidden="1" customHeight="1"/>
    <row r="86" ht="15" hidden="1" customHeight="1"/>
    <row r="87" ht="15" hidden="1" customHeight="1"/>
    <row r="88" ht="15" hidden="1" customHeight="1"/>
    <row r="89" ht="15" hidden="1" customHeight="1"/>
    <row r="90" ht="15" hidden="1" customHeight="1"/>
    <row r="91" ht="15" hidden="1" customHeight="1"/>
    <row r="92" ht="15" hidden="1" customHeight="1"/>
    <row r="93" ht="15" hidden="1" customHeight="1"/>
    <row r="94" ht="15" hidden="1" customHeight="1"/>
    <row r="95" ht="15" hidden="1" customHeight="1"/>
    <row r="96" ht="15" hidden="1" customHeight="1"/>
    <row r="97" spans="19:19" ht="15" hidden="1" customHeight="1"/>
    <row r="98" spans="19:19" ht="15" hidden="1" customHeight="1"/>
    <row r="99" spans="19:19" ht="15" hidden="1" customHeight="1"/>
    <row r="100" spans="19:19" ht="15" hidden="1" customHeight="1">
      <c r="S100" s="18">
        <v>0.1</v>
      </c>
    </row>
  </sheetData>
  <sheetProtection sheet="1" objects="1" scenarios="1"/>
  <mergeCells count="6">
    <mergeCell ref="E10:I10"/>
    <mergeCell ref="E11:I11"/>
    <mergeCell ref="E12:I12"/>
    <mergeCell ref="E13:I13"/>
    <mergeCell ref="H47:N47"/>
    <mergeCell ref="E26:F26"/>
  </mergeCells>
  <conditionalFormatting sqref="J22">
    <cfRule type="expression" dxfId="11" priority="1">
      <formula>IF($E$22="Yes", TRUE, FALSE)</formula>
    </cfRule>
  </conditionalFormatting>
  <dataValidations count="18">
    <dataValidation type="list" allowBlank="1" showInputMessage="1" showErrorMessage="1" sqref="J16:K16">
      <formula1>NorthSouth</formula1>
    </dataValidation>
    <dataValidation type="list" allowBlank="1" showInputMessage="1" showErrorMessage="1" sqref="J17:K17">
      <formula1>EastWest</formula1>
    </dataValidation>
    <dataValidation type="list" allowBlank="1" showInputMessage="1" showErrorMessage="1" errorTitle="Transposition Model" error="Selection must be either &quot;Hay&quot; or &quot;Perez&quot;." sqref="E23">
      <formula1>TransMod</formula1>
    </dataValidation>
    <dataValidation type="list" allowBlank="1" showInputMessage="1" showErrorMessage="1" errorTitle="Invalid Selection" error="Use Local Standard Time: Value must be &quot;Yes&quot; or &quot;No&quot;" sqref="E22">
      <formula1>UseTime</formula1>
    </dataValidation>
    <dataValidation type="list" allowBlank="1" showInputMessage="1" showErrorMessage="1" sqref="E26">
      <formula1>AlbedoFreq</formula1>
    </dataValidation>
    <dataValidation type="custom" allowBlank="1" showErrorMessage="1" errorTitle="Invalid Elevation" error="Please enter a numeric value for this field." sqref="E18">
      <formula1>ISNUMBER(E18)</formula1>
    </dataValidation>
    <dataValidation type="custom" allowBlank="1" showErrorMessage="1" errorTitle="Invalid Time Zone" error="Please enter a valid timezone between -12 and 14." sqref="E19">
      <formula1>AND(E19&gt;=-12,E19&lt;=14)</formula1>
    </dataValidation>
    <dataValidation type="decimal" showErrorMessage="1" errorTitle="Invalid Latitude" error="Please enter a numeric value between -90 and 90 for this field." sqref="E16">
      <formula1>-90</formula1>
      <formula2>90</formula2>
    </dataValidation>
    <dataValidation type="decimal" allowBlank="1" showErrorMessage="1" errorTitle="Invalid Longitude" error="Please enter a numeric value between -180 and 180 for this field." sqref="E17">
      <formula1>-180</formula1>
      <formula2>180</formula2>
    </dataValidation>
    <dataValidation type="custom" allowBlank="1" showErrorMessage="1" errorTitle="Reference meridian" error="This field must be a number." promptTitle="Reference Meridian" prompt="This field must be a number." sqref="J22">
      <formula1>ISNUMBER(J22)</formula1>
    </dataValidation>
    <dataValidation type="decimal" allowBlank="1" showInputMessage="1" showErrorMessage="1" errorTitle="Albedo" error="Please enter a decimal between 0.0 and 1.0." sqref="C30:P30">
      <formula1>0</formula1>
      <formula2>1</formula2>
    </dataValidation>
    <dataValidation type="custom" allowBlank="1" showInputMessage="1" showErrorMessage="1" errorTitle="Invalid Country" error="This field should be text only. " sqref="E11">
      <formula1>ISTEXT(E11)</formula1>
    </dataValidation>
    <dataValidation type="custom" allowBlank="1" showInputMessage="1" showErrorMessage="1" sqref="E13">
      <formula1>ISTEXT(E13:I13)</formula1>
    </dataValidation>
    <dataValidation type="decimal" allowBlank="1" showInputMessage="1" showErrorMessage="1" errorTitle="CASSYS: Invalid Input" error="Please enter a value between 0 and 1 for albedo." sqref="E28">
      <formula1>0</formula1>
      <formula2>1</formula2>
    </dataValidation>
    <dataValidation type="whole" allowBlank="1" showInputMessage="1" showErrorMessage="1" sqref="G16">
      <formula1>0</formula1>
      <formula2>90</formula2>
    </dataValidation>
    <dataValidation type="whole" allowBlank="1" showInputMessage="1" showErrorMessage="1" sqref="G17">
      <formula1>0</formula1>
      <formula2>180</formula2>
    </dataValidation>
    <dataValidation type="whole" allowBlank="1" showInputMessage="1" showErrorMessage="1" sqref="I16">
      <formula1>0</formula1>
      <formula2>59</formula2>
    </dataValidation>
    <dataValidation type="whole" allowBlank="1" showInputMessage="1" showErrorMessage="1" sqref="I17 H16:H17">
      <formula1>0</formula1>
      <formula2>59</formula2>
    </dataValidation>
  </dataValidations>
  <hyperlinks>
    <hyperlink ref="P8" location="SaveSite" tooltip="Save" display="Save"/>
    <hyperlink ref="H47" r:id="rId1" display="Copyright © 2015, CanadianSolar All rights reserved."/>
  </hyperlinks>
  <pageMargins left="0.7" right="0.7" top="0.75" bottom="0.75" header="0.3" footer="0.3"/>
  <pageSetup paperSize="9" scale="53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ientation_and_ShadingSht">
    <pageSetUpPr fitToPage="1"/>
  </sheetPr>
  <dimension ref="A1:AB241"/>
  <sheetViews>
    <sheetView showGridLines="0" showRowColHeaders="0" zoomScaleNormal="100" workbookViewId="0">
      <selection activeCell="C11" sqref="C11:G11"/>
    </sheetView>
  </sheetViews>
  <sheetFormatPr defaultColWidth="0" defaultRowHeight="15" customHeight="1" zeroHeight="1"/>
  <cols>
    <col min="1" max="1" width="2.7109375" customWidth="1"/>
    <col min="2" max="2" width="29.28515625" customWidth="1"/>
    <col min="3" max="4" width="9.140625" customWidth="1"/>
    <col min="5" max="6" width="3.5703125" customWidth="1"/>
    <col min="7" max="7" width="16.140625" customWidth="1"/>
    <col min="8" max="13" width="9.140625" customWidth="1"/>
    <col min="14" max="14" width="5.5703125" customWidth="1"/>
    <col min="15" max="17" width="9.140625" customWidth="1"/>
    <col min="18" max="18" width="9" customWidth="1"/>
    <col min="19" max="19" width="3.28515625" customWidth="1"/>
    <col min="20" max="23" width="9.140625" hidden="1" customWidth="1"/>
    <col min="24" max="24" width="9.42578125" hidden="1" customWidth="1"/>
    <col min="25" max="26" width="9.140625" hidden="1" customWidth="1"/>
    <col min="27" max="27" width="9.85546875" hidden="1" customWidth="1"/>
    <col min="28" max="16384" width="9.140625" hidden="1"/>
  </cols>
  <sheetData>
    <row r="1" spans="1:28" ht="6" customHeight="1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</row>
    <row r="2" spans="1:28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U2" s="29" t="s">
        <v>529</v>
      </c>
    </row>
    <row r="3" spans="1:28" ht="15" customHeight="1">
      <c r="A3" s="33"/>
      <c r="B3" s="602" t="s">
        <v>646</v>
      </c>
      <c r="C3" s="602"/>
      <c r="D3" s="602"/>
      <c r="E3" s="602"/>
      <c r="F3" s="602"/>
      <c r="G3" s="602"/>
      <c r="H3" s="602"/>
      <c r="I3" s="602"/>
      <c r="J3" s="602"/>
      <c r="K3" s="602"/>
      <c r="L3" s="602"/>
      <c r="M3" s="33"/>
      <c r="N3" s="33"/>
      <c r="O3" s="33"/>
      <c r="P3" s="33"/>
      <c r="Q3" s="33"/>
      <c r="R3" s="33"/>
      <c r="S3" s="33"/>
      <c r="U3" t="s">
        <v>1063</v>
      </c>
      <c r="Y3" t="s">
        <v>450</v>
      </c>
      <c r="Z3" s="29" t="s">
        <v>529</v>
      </c>
    </row>
    <row r="4" spans="1:28" ht="15" customHeight="1">
      <c r="A4" s="33"/>
      <c r="B4" s="602"/>
      <c r="C4" s="602"/>
      <c r="D4" s="602"/>
      <c r="E4" s="602"/>
      <c r="F4" s="602"/>
      <c r="G4" s="602"/>
      <c r="H4" s="602"/>
      <c r="I4" s="602"/>
      <c r="J4" s="602"/>
      <c r="K4" s="602"/>
      <c r="L4" s="602"/>
      <c r="M4" s="33"/>
      <c r="N4" s="33"/>
      <c r="O4" s="33"/>
      <c r="P4" s="33"/>
      <c r="Q4" s="33"/>
      <c r="R4" s="33"/>
      <c r="S4" s="33"/>
      <c r="U4" t="s">
        <v>610</v>
      </c>
      <c r="Y4" t="s">
        <v>451</v>
      </c>
      <c r="Z4" s="29" t="s">
        <v>913</v>
      </c>
    </row>
    <row r="5" spans="1:28" ht="15" customHeight="1">
      <c r="A5" s="33"/>
      <c r="B5" s="47" t="s">
        <v>648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33"/>
      <c r="N5" s="33"/>
      <c r="O5" s="33"/>
      <c r="P5" s="33"/>
      <c r="Q5" s="33"/>
      <c r="R5" s="33"/>
      <c r="S5" s="33"/>
      <c r="U5" t="s">
        <v>913</v>
      </c>
      <c r="Z5" s="29" t="s">
        <v>921</v>
      </c>
      <c r="AA5" s="6"/>
      <c r="AB5" s="6"/>
    </row>
    <row r="6" spans="1:28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U6" t="s">
        <v>921</v>
      </c>
      <c r="Z6" s="29" t="s">
        <v>922</v>
      </c>
      <c r="AA6" s="6"/>
      <c r="AB6" s="6"/>
    </row>
    <row r="7" spans="1:28" ht="15" customHeight="1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U7" t="s">
        <v>922</v>
      </c>
      <c r="Y7" t="s">
        <v>450</v>
      </c>
      <c r="Z7" s="29" t="s">
        <v>914</v>
      </c>
      <c r="AA7" s="6"/>
      <c r="AB7" s="6"/>
    </row>
    <row r="8" spans="1:28" ht="15" customHeight="1">
      <c r="A8" s="36"/>
      <c r="B8" s="65" t="s">
        <v>372</v>
      </c>
      <c r="C8" s="65"/>
      <c r="D8" s="65"/>
      <c r="E8" s="66"/>
      <c r="F8" s="66"/>
      <c r="G8" s="66"/>
      <c r="H8" s="66"/>
      <c r="I8" s="66"/>
      <c r="J8" s="66"/>
      <c r="K8" s="66"/>
      <c r="L8" s="66"/>
      <c r="M8" s="66"/>
      <c r="N8" s="66"/>
      <c r="O8" s="67" t="s">
        <v>430</v>
      </c>
      <c r="P8" s="66"/>
      <c r="Q8" s="66"/>
      <c r="R8" s="66"/>
      <c r="S8" s="66"/>
      <c r="U8" t="s">
        <v>914</v>
      </c>
      <c r="Y8" t="s">
        <v>451</v>
      </c>
      <c r="Z8" s="29" t="s">
        <v>904</v>
      </c>
      <c r="AA8" s="6"/>
      <c r="AB8" s="6"/>
    </row>
    <row r="9" spans="1:28" ht="15" customHeight="1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3"/>
      <c r="U9" t="s">
        <v>904</v>
      </c>
      <c r="Y9" s="6">
        <v>0</v>
      </c>
      <c r="Z9">
        <v>0</v>
      </c>
      <c r="AA9" s="6">
        <f>Pitch</f>
        <v>1</v>
      </c>
      <c r="AB9" s="6">
        <f>Pitch*2</f>
        <v>2</v>
      </c>
    </row>
    <row r="10" spans="1:28" s="6" customFormat="1" ht="15" customHeight="1">
      <c r="A10" s="34"/>
      <c r="B10" s="226" t="s">
        <v>615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3"/>
      <c r="Y10" s="6">
        <f>BottomInactive*(SIN(PlaneTilt*(PI()/180)))</f>
        <v>0</v>
      </c>
      <c r="Z10" s="6">
        <f>BottomInactive*(COS(PlaneTilt*(PI()/180)))</f>
        <v>0</v>
      </c>
      <c r="AA10" s="6">
        <f>BottomInactive*(COS(PlaneTilt*(PI()/180)))+Pitch</f>
        <v>1</v>
      </c>
      <c r="AB10" s="6">
        <f>BottomInactive*(COS(PlaneTilt*(PI()/180)))+Pitch*2</f>
        <v>2</v>
      </c>
    </row>
    <row r="11" spans="1:28" ht="15" customHeight="1">
      <c r="A11" s="34"/>
      <c r="B11" s="34" t="s">
        <v>622</v>
      </c>
      <c r="C11" s="619" t="s">
        <v>529</v>
      </c>
      <c r="D11" s="620"/>
      <c r="E11" s="620"/>
      <c r="F11" s="620"/>
      <c r="G11" s="621"/>
      <c r="H11" s="237"/>
      <c r="I11" s="227" t="s">
        <v>1320</v>
      </c>
      <c r="J11" s="34"/>
      <c r="K11" s="34"/>
      <c r="L11" s="28"/>
      <c r="M11" s="34"/>
      <c r="N11" s="34"/>
      <c r="O11" s="34"/>
      <c r="P11" s="34"/>
      <c r="Q11" s="34"/>
      <c r="R11" s="34"/>
      <c r="S11" s="33"/>
      <c r="U11">
        <f>MATCH(OrientType,OrientList,0)</f>
        <v>1</v>
      </c>
      <c r="Y11" s="6">
        <f>Y10+(CollBandWidth*SIN(PlaneTilt*(PI()/180)))</f>
        <v>0.49999999999999994</v>
      </c>
      <c r="Z11" s="6">
        <f>Z10+(CollBandWidth*COS(PlaneTilt*(PI()/180)))</f>
        <v>0.86602540378443871</v>
      </c>
      <c r="AA11" s="6">
        <f>AA10+(CollBandWidth*COS(PlaneTilt*(PI()/180)))</f>
        <v>1.8660254037844388</v>
      </c>
      <c r="AB11" s="6">
        <f>AB10+(CollBandWidth*COS(PlaneTilt*(PI()/180)))</f>
        <v>2.8660254037844388</v>
      </c>
    </row>
    <row r="12" spans="1:28" ht="15" customHeight="1">
      <c r="A12" s="34"/>
      <c r="B12" s="386" t="s">
        <v>550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3"/>
      <c r="Y12" s="6">
        <f>Y11+(TopInactive*SIN(PlaneTilt*(PI()/180)))</f>
        <v>0.49999999999999994</v>
      </c>
      <c r="Z12" s="6">
        <f>Z11+(TopInactive*COS(PlaneTilt*(PI()/180)))</f>
        <v>0.86602540378443871</v>
      </c>
      <c r="AA12" s="6">
        <f>AA11+(TopInactive*COS(PlaneTilt*(PI()/180)))</f>
        <v>1.8660254037844388</v>
      </c>
      <c r="AB12" s="6">
        <f>AB11+(TopInactive*COS(PlaneTilt*(PI()/180)))</f>
        <v>2.8660254037844388</v>
      </c>
    </row>
    <row r="13" spans="1:28" s="196" customFormat="1" ht="15" hidden="1" customHeight="1">
      <c r="A13" s="387"/>
      <c r="B13" s="387" t="s">
        <v>818</v>
      </c>
      <c r="C13" s="388">
        <v>30</v>
      </c>
      <c r="D13" s="387"/>
      <c r="E13" s="387"/>
      <c r="F13" s="387"/>
      <c r="G13" s="387"/>
      <c r="H13" s="387"/>
      <c r="I13" s="389" t="s">
        <v>587</v>
      </c>
      <c r="J13" s="387"/>
      <c r="K13" s="387"/>
      <c r="L13" s="387"/>
      <c r="M13" s="387"/>
      <c r="N13" s="387"/>
      <c r="O13" s="387"/>
      <c r="P13" s="387"/>
      <c r="Q13" s="387"/>
      <c r="R13" s="387"/>
      <c r="S13" s="195"/>
    </row>
    <row r="14" spans="1:28" s="196" customFormat="1" ht="15" hidden="1" customHeight="1">
      <c r="A14" s="387"/>
      <c r="B14" s="387" t="s">
        <v>819</v>
      </c>
      <c r="C14" s="388">
        <v>0</v>
      </c>
      <c r="D14" s="387"/>
      <c r="E14" s="387"/>
      <c r="F14" s="387"/>
      <c r="G14" s="387"/>
      <c r="H14" s="387"/>
      <c r="I14" s="389" t="s">
        <v>614</v>
      </c>
      <c r="J14" s="387"/>
      <c r="K14" s="387"/>
      <c r="L14" s="387"/>
      <c r="M14" s="387"/>
      <c r="N14" s="387"/>
      <c r="O14" s="387"/>
      <c r="P14" s="387"/>
      <c r="Q14" s="387"/>
      <c r="R14" s="387"/>
      <c r="S14" s="195"/>
    </row>
    <row r="15" spans="1:28" s="196" customFormat="1" ht="15" hidden="1" customHeight="1">
      <c r="A15" s="387"/>
      <c r="B15" s="387"/>
      <c r="C15" s="387"/>
      <c r="D15" s="387"/>
      <c r="E15" s="387"/>
      <c r="F15" s="387"/>
      <c r="G15" s="387"/>
      <c r="H15" s="387"/>
      <c r="I15" s="389"/>
      <c r="J15" s="387"/>
      <c r="K15" s="387"/>
      <c r="L15" s="387"/>
      <c r="M15" s="387"/>
      <c r="N15" s="387"/>
      <c r="O15" s="387"/>
      <c r="P15" s="387"/>
      <c r="Q15" s="387"/>
      <c r="R15" s="387"/>
      <c r="S15" s="195"/>
    </row>
    <row r="16" spans="1:28" s="196" customFormat="1" ht="15" hidden="1" customHeight="1">
      <c r="A16" s="387"/>
      <c r="B16" s="390" t="s">
        <v>530</v>
      </c>
      <c r="C16" s="391">
        <v>1</v>
      </c>
      <c r="D16" s="392"/>
      <c r="E16" s="387"/>
      <c r="F16" s="387"/>
      <c r="G16" s="387"/>
      <c r="H16" s="387"/>
      <c r="I16" s="389" t="s">
        <v>623</v>
      </c>
      <c r="J16" s="387"/>
      <c r="K16" s="387"/>
      <c r="L16" s="387"/>
      <c r="M16" s="387"/>
      <c r="N16" s="387"/>
      <c r="O16" s="387"/>
      <c r="P16" s="387"/>
      <c r="Q16" s="387"/>
      <c r="R16" s="387"/>
      <c r="S16" s="195"/>
      <c r="U16" s="196" t="s">
        <v>529</v>
      </c>
    </row>
    <row r="17" spans="1:26" s="196" customFormat="1" ht="15" hidden="1" customHeight="1">
      <c r="A17" s="387"/>
      <c r="B17" s="390" t="s">
        <v>826</v>
      </c>
      <c r="C17" s="391">
        <v>1</v>
      </c>
      <c r="D17" s="392"/>
      <c r="E17" s="387"/>
      <c r="F17" s="387"/>
      <c r="G17" s="387"/>
      <c r="H17" s="387"/>
      <c r="I17" s="389" t="s">
        <v>820</v>
      </c>
      <c r="J17" s="387"/>
      <c r="K17" s="387"/>
      <c r="L17" s="387"/>
      <c r="M17" s="387"/>
      <c r="N17" s="387"/>
      <c r="O17" s="387"/>
      <c r="P17" s="387"/>
      <c r="Q17" s="387"/>
      <c r="R17" s="387"/>
      <c r="S17" s="195"/>
    </row>
    <row r="18" spans="1:26" s="196" customFormat="1" ht="15" hidden="1" customHeight="1">
      <c r="A18" s="387"/>
      <c r="B18" s="390" t="s">
        <v>828</v>
      </c>
      <c r="C18" s="391">
        <v>0</v>
      </c>
      <c r="D18" s="392"/>
      <c r="E18" s="387"/>
      <c r="F18" s="387"/>
      <c r="G18" s="387"/>
      <c r="H18" s="387"/>
      <c r="I18" s="389" t="s">
        <v>829</v>
      </c>
      <c r="J18" s="387"/>
      <c r="K18" s="387"/>
      <c r="L18" s="387"/>
      <c r="M18" s="387"/>
      <c r="N18" s="387"/>
      <c r="O18" s="387"/>
      <c r="P18" s="387"/>
      <c r="Q18" s="387"/>
      <c r="R18" s="387"/>
      <c r="S18" s="195"/>
    </row>
    <row r="19" spans="1:26" s="196" customFormat="1" ht="15" hidden="1" customHeight="1">
      <c r="A19" s="387"/>
      <c r="B19" s="390" t="s">
        <v>827</v>
      </c>
      <c r="C19" s="391">
        <v>0</v>
      </c>
      <c r="D19" s="392"/>
      <c r="E19" s="387"/>
      <c r="F19" s="387"/>
      <c r="G19" s="387"/>
      <c r="H19" s="387"/>
      <c r="I19" s="389" t="s">
        <v>830</v>
      </c>
      <c r="J19" s="387"/>
      <c r="K19" s="387"/>
      <c r="L19" s="387"/>
      <c r="M19" s="387"/>
      <c r="N19" s="387"/>
      <c r="O19" s="387"/>
      <c r="P19" s="387"/>
      <c r="Q19" s="387"/>
      <c r="R19" s="387"/>
      <c r="S19" s="195"/>
    </row>
    <row r="20" spans="1:26" s="196" customFormat="1" ht="15" hidden="1" customHeight="1">
      <c r="A20" s="387"/>
      <c r="B20" s="390" t="s">
        <v>528</v>
      </c>
      <c r="C20" s="527">
        <f>IF(Pitch&gt;0,CollBandWidth/Pitch,0)</f>
        <v>1</v>
      </c>
      <c r="D20" s="392"/>
      <c r="E20" s="387"/>
      <c r="F20" s="387"/>
      <c r="G20" s="387"/>
      <c r="H20" s="387"/>
      <c r="I20" s="389" t="s">
        <v>821</v>
      </c>
      <c r="J20" s="387"/>
      <c r="K20" s="387"/>
      <c r="L20" s="387"/>
      <c r="M20" s="387"/>
      <c r="N20" s="387"/>
      <c r="O20" s="390"/>
      <c r="P20" s="387"/>
      <c r="Q20" s="387"/>
      <c r="R20" s="387"/>
      <c r="S20" s="195"/>
    </row>
    <row r="21" spans="1:26" s="196" customFormat="1" ht="15" hidden="1" customHeight="1">
      <c r="A21" s="387"/>
      <c r="B21" s="390" t="s">
        <v>588</v>
      </c>
      <c r="C21" s="527">
        <f>IF(PlaneTilt=0,0, IF(Pitch=0,0,DEGREES(ACOS((('Orientation and Shading'!$C$16^2)+('Orientation and Shading'!$Z$24^2)-((CollBandWidth+TopInactive)^2))/(2*'Orientation and Shading'!$C$16*'Orientation and Shading'!$Z$24)))))</f>
        <v>75</v>
      </c>
      <c r="D21" s="392"/>
      <c r="E21" s="387"/>
      <c r="F21" s="387"/>
      <c r="G21" s="387"/>
      <c r="H21" s="387"/>
      <c r="I21" s="389" t="s">
        <v>822</v>
      </c>
      <c r="J21" s="387"/>
      <c r="K21" s="387"/>
      <c r="L21" s="387"/>
      <c r="M21" s="387"/>
      <c r="N21" s="387"/>
      <c r="O21" s="387"/>
      <c r="P21" s="387"/>
      <c r="Q21" s="387"/>
      <c r="R21" s="387"/>
      <c r="S21" s="195"/>
    </row>
    <row r="22" spans="1:26" s="196" customFormat="1" ht="15" hidden="1" customHeight="1">
      <c r="A22" s="387"/>
      <c r="B22" s="393"/>
      <c r="C22" s="394"/>
      <c r="D22" s="393"/>
      <c r="E22" s="387"/>
      <c r="F22" s="387"/>
      <c r="G22" s="387"/>
      <c r="H22" s="387"/>
      <c r="I22" s="389"/>
      <c r="J22" s="387"/>
      <c r="K22" s="387"/>
      <c r="L22" s="387"/>
      <c r="M22" s="387"/>
      <c r="N22" s="387"/>
      <c r="O22" s="387"/>
      <c r="P22" s="387"/>
      <c r="Q22" s="387"/>
      <c r="R22" s="387"/>
      <c r="S22" s="195"/>
    </row>
    <row r="23" spans="1:26" s="196" customFormat="1" ht="15" hidden="1" customHeight="1">
      <c r="A23" s="387"/>
      <c r="B23" s="387" t="s">
        <v>655</v>
      </c>
      <c r="C23" s="395">
        <v>1</v>
      </c>
      <c r="D23" s="387"/>
      <c r="E23" s="387"/>
      <c r="F23" s="387"/>
      <c r="G23" s="387"/>
      <c r="H23" s="387"/>
      <c r="I23" s="389" t="s">
        <v>813</v>
      </c>
      <c r="J23" s="387"/>
      <c r="K23" s="387"/>
      <c r="L23" s="387"/>
      <c r="M23" s="387"/>
      <c r="N23" s="387"/>
      <c r="O23" s="387"/>
      <c r="P23" s="387"/>
      <c r="Q23" s="387"/>
      <c r="R23" s="387"/>
      <c r="S23" s="195"/>
    </row>
    <row r="24" spans="1:26" s="196" customFormat="1" ht="15" hidden="1" customHeight="1">
      <c r="A24" s="387"/>
      <c r="B24" s="387"/>
      <c r="C24" s="387"/>
      <c r="D24" s="387"/>
      <c r="E24" s="387"/>
      <c r="F24" s="387"/>
      <c r="G24" s="387"/>
      <c r="H24" s="387"/>
      <c r="I24" s="387"/>
      <c r="J24" s="387"/>
      <c r="K24" s="387"/>
      <c r="L24" s="387"/>
      <c r="M24" s="387"/>
      <c r="N24" s="387"/>
      <c r="O24" s="387"/>
      <c r="P24" s="387"/>
      <c r="Q24" s="387"/>
      <c r="R24" s="387"/>
      <c r="S24" s="387"/>
      <c r="Y24" s="199" t="s">
        <v>656</v>
      </c>
      <c r="Z24" s="198">
        <f>SQRT((Pitch^2)+((CollBandWidth+TopInactive)^2)-(2*(CollBandWidth+TopInactive)*Pitch*(COS(RADIANS(PlaneTilt)))))</f>
        <v>0.51763809020504137</v>
      </c>
    </row>
    <row r="25" spans="1:26" s="196" customFormat="1" ht="15" hidden="1" customHeight="1">
      <c r="A25" s="387"/>
      <c r="B25" s="387"/>
      <c r="C25" s="387"/>
      <c r="D25" s="387"/>
      <c r="E25" s="387"/>
      <c r="F25" s="387"/>
      <c r="G25" s="387"/>
      <c r="H25" s="387"/>
      <c r="I25" s="387"/>
      <c r="J25" s="387"/>
      <c r="K25" s="387"/>
      <c r="L25" s="387"/>
      <c r="M25" s="387"/>
      <c r="N25" s="387"/>
      <c r="O25" s="387"/>
      <c r="P25" s="387"/>
      <c r="Q25" s="387"/>
      <c r="R25" s="387"/>
      <c r="S25" s="387"/>
    </row>
    <row r="26" spans="1:26" s="196" customFormat="1" ht="15" hidden="1" customHeight="1">
      <c r="A26" s="387"/>
      <c r="B26" s="387"/>
      <c r="C26" s="387"/>
      <c r="D26" s="387"/>
      <c r="E26" s="387"/>
      <c r="F26" s="387"/>
      <c r="G26" s="387"/>
      <c r="H26" s="387"/>
      <c r="I26" s="387"/>
      <c r="J26" s="387"/>
      <c r="K26" s="387"/>
      <c r="L26" s="387"/>
      <c r="M26" s="387"/>
      <c r="N26" s="387"/>
      <c r="O26" s="387"/>
      <c r="P26" s="387"/>
      <c r="Q26" s="387"/>
      <c r="R26" s="387"/>
      <c r="S26" s="387"/>
    </row>
    <row r="27" spans="1:26" s="196" customFormat="1" ht="15" hidden="1" customHeight="1">
      <c r="A27" s="387"/>
      <c r="B27" s="387"/>
      <c r="C27" s="387"/>
      <c r="D27" s="387"/>
      <c r="E27" s="387"/>
      <c r="F27" s="387"/>
      <c r="G27" s="387"/>
      <c r="H27" s="387"/>
      <c r="I27" s="387"/>
      <c r="J27" s="387"/>
      <c r="K27" s="387"/>
      <c r="L27" s="387"/>
      <c r="M27" s="387"/>
      <c r="N27" s="387"/>
      <c r="O27" s="387"/>
      <c r="P27" s="387"/>
      <c r="Q27" s="387"/>
      <c r="R27" s="387"/>
      <c r="S27" s="387"/>
    </row>
    <row r="28" spans="1:26" s="196" customFormat="1" ht="15" hidden="1" customHeight="1">
      <c r="A28" s="387"/>
      <c r="B28" s="387"/>
      <c r="C28" s="387"/>
      <c r="D28" s="387"/>
      <c r="E28" s="387"/>
      <c r="F28" s="387"/>
      <c r="G28" s="387"/>
      <c r="H28" s="387"/>
      <c r="I28" s="387"/>
      <c r="J28" s="387"/>
      <c r="K28" s="387"/>
      <c r="L28" s="387"/>
      <c r="M28" s="387"/>
      <c r="N28" s="387"/>
      <c r="O28" s="387"/>
      <c r="P28" s="387"/>
      <c r="Q28" s="387"/>
      <c r="R28" s="387"/>
      <c r="S28" s="387"/>
    </row>
    <row r="29" spans="1:26" s="196" customFormat="1" ht="15" hidden="1" customHeight="1">
      <c r="A29" s="387"/>
      <c r="B29" s="387"/>
      <c r="C29" s="387"/>
      <c r="D29" s="387"/>
      <c r="E29" s="387"/>
      <c r="F29" s="387"/>
      <c r="G29" s="387"/>
      <c r="H29" s="387"/>
      <c r="I29" s="387"/>
      <c r="J29" s="387"/>
      <c r="K29" s="387"/>
      <c r="L29" s="387"/>
      <c r="M29" s="387"/>
      <c r="N29" s="387"/>
      <c r="O29" s="387"/>
      <c r="P29" s="387"/>
      <c r="Q29" s="387"/>
      <c r="R29" s="387"/>
      <c r="S29" s="387"/>
    </row>
    <row r="30" spans="1:26" s="196" customFormat="1" ht="15" hidden="1" customHeight="1">
      <c r="A30" s="387"/>
      <c r="B30" s="387"/>
      <c r="C30" s="387"/>
      <c r="D30" s="387"/>
      <c r="E30" s="387"/>
      <c r="F30" s="387"/>
      <c r="G30" s="387"/>
      <c r="H30" s="387"/>
      <c r="I30" s="387"/>
      <c r="J30" s="387"/>
      <c r="K30" s="387"/>
      <c r="L30" s="387"/>
      <c r="M30" s="387"/>
      <c r="N30" s="387"/>
      <c r="O30" s="387"/>
      <c r="P30" s="387"/>
      <c r="Q30" s="387"/>
      <c r="R30" s="387"/>
      <c r="S30" s="387"/>
    </row>
    <row r="31" spans="1:26" s="196" customFormat="1" ht="15" hidden="1" customHeight="1">
      <c r="A31" s="387"/>
      <c r="B31" s="387"/>
      <c r="C31" s="387"/>
      <c r="D31" s="387"/>
      <c r="E31" s="387"/>
      <c r="F31" s="387"/>
      <c r="G31" s="387"/>
      <c r="H31" s="387"/>
      <c r="I31" s="387"/>
      <c r="J31" s="387"/>
      <c r="K31" s="387"/>
      <c r="L31" s="387"/>
      <c r="M31" s="387"/>
      <c r="N31" s="387"/>
      <c r="O31" s="387"/>
      <c r="P31" s="387"/>
      <c r="Q31" s="387"/>
      <c r="R31" s="387"/>
      <c r="S31" s="387"/>
    </row>
    <row r="32" spans="1:26" s="196" customFormat="1" ht="15" hidden="1" customHeight="1">
      <c r="A32" s="387"/>
      <c r="B32" s="387"/>
      <c r="C32" s="387"/>
      <c r="D32" s="387"/>
      <c r="E32" s="387"/>
      <c r="F32" s="387"/>
      <c r="G32" s="387"/>
      <c r="H32" s="387"/>
      <c r="I32" s="387"/>
      <c r="J32" s="387"/>
      <c r="K32" s="387"/>
      <c r="L32" s="387"/>
      <c r="M32" s="387"/>
      <c r="N32" s="387"/>
      <c r="O32" s="387"/>
      <c r="P32" s="387"/>
      <c r="Q32" s="387"/>
      <c r="R32" s="387"/>
      <c r="S32" s="387"/>
    </row>
    <row r="33" spans="1:19" s="196" customFormat="1" ht="15" hidden="1" customHeight="1">
      <c r="A33" s="387"/>
      <c r="B33" s="387"/>
      <c r="C33" s="387"/>
      <c r="D33" s="387"/>
      <c r="E33" s="387"/>
      <c r="F33" s="387"/>
      <c r="G33" s="387"/>
      <c r="H33" s="387"/>
      <c r="I33" s="387"/>
      <c r="J33" s="387"/>
      <c r="K33" s="387"/>
      <c r="L33" s="387"/>
      <c r="M33" s="387"/>
      <c r="N33" s="387"/>
      <c r="O33" s="387"/>
      <c r="P33" s="387"/>
      <c r="Q33" s="387"/>
      <c r="R33" s="387"/>
      <c r="S33" s="387"/>
    </row>
    <row r="34" spans="1:19" s="196" customFormat="1" ht="15" hidden="1" customHeight="1">
      <c r="A34" s="387"/>
      <c r="B34" s="396" t="s">
        <v>626</v>
      </c>
      <c r="C34" s="387"/>
      <c r="D34" s="387"/>
      <c r="E34" s="387"/>
      <c r="F34" s="387"/>
      <c r="G34" s="387"/>
      <c r="H34" s="387"/>
      <c r="I34" s="387"/>
      <c r="J34" s="387"/>
      <c r="K34" s="387"/>
      <c r="L34" s="387"/>
      <c r="M34" s="387"/>
      <c r="N34" s="387"/>
      <c r="O34" s="387"/>
      <c r="P34" s="387"/>
      <c r="Q34" s="387"/>
      <c r="R34" s="387"/>
      <c r="S34" s="387"/>
    </row>
    <row r="35" spans="1:19" s="196" customFormat="1" ht="15" hidden="1" customHeight="1">
      <c r="A35" s="387"/>
      <c r="B35" s="387" t="s">
        <v>627</v>
      </c>
      <c r="C35" s="238" t="s">
        <v>450</v>
      </c>
      <c r="D35" s="387"/>
      <c r="E35" s="387"/>
      <c r="F35" s="387"/>
      <c r="G35" s="387"/>
      <c r="H35" s="387"/>
      <c r="I35" s="389" t="s">
        <v>823</v>
      </c>
      <c r="J35" s="387"/>
      <c r="K35" s="387"/>
      <c r="L35" s="387"/>
      <c r="M35" s="387"/>
      <c r="N35" s="387"/>
      <c r="O35" s="387"/>
      <c r="P35" s="387"/>
      <c r="Q35" s="387"/>
      <c r="R35" s="387"/>
      <c r="S35" s="387"/>
    </row>
    <row r="36" spans="1:19" s="196" customFormat="1" ht="15" hidden="1" customHeight="1">
      <c r="A36" s="387"/>
      <c r="B36" s="387" t="s">
        <v>628</v>
      </c>
      <c r="C36" s="397">
        <v>4</v>
      </c>
      <c r="D36" s="387"/>
      <c r="E36" s="387"/>
      <c r="F36" s="387"/>
      <c r="G36" s="387"/>
      <c r="H36" s="387"/>
      <c r="I36" s="389" t="s">
        <v>824</v>
      </c>
      <c r="J36" s="387"/>
      <c r="K36" s="387"/>
      <c r="L36" s="387"/>
      <c r="M36" s="387"/>
      <c r="N36" s="387"/>
      <c r="O36" s="387"/>
      <c r="P36" s="387"/>
      <c r="Q36" s="387"/>
      <c r="R36" s="387"/>
      <c r="S36" s="387"/>
    </row>
    <row r="37" spans="1:19" s="196" customFormat="1" ht="15" hidden="1" customHeight="1">
      <c r="A37" s="387"/>
      <c r="B37" s="387" t="s">
        <v>657</v>
      </c>
      <c r="C37" s="238">
        <v>15.6</v>
      </c>
      <c r="D37" s="387"/>
      <c r="E37" s="387"/>
      <c r="F37" s="387"/>
      <c r="G37" s="387"/>
      <c r="H37" s="387"/>
      <c r="I37" s="389" t="s">
        <v>825</v>
      </c>
      <c r="J37" s="387"/>
      <c r="K37" s="387"/>
      <c r="L37" s="387"/>
      <c r="M37" s="387"/>
      <c r="N37" s="387"/>
      <c r="O37" s="387"/>
      <c r="P37" s="387"/>
      <c r="Q37" s="387"/>
      <c r="R37" s="387"/>
      <c r="S37" s="387"/>
    </row>
    <row r="38" spans="1:19" s="196" customFormat="1" ht="15" hidden="1" customHeight="1">
      <c r="A38" s="387"/>
      <c r="B38" s="387" t="s">
        <v>658</v>
      </c>
      <c r="C38" s="527">
        <f>CollBandWidth/StrInWid</f>
        <v>0.25</v>
      </c>
      <c r="D38" s="387"/>
      <c r="E38" s="387"/>
      <c r="F38" s="387"/>
      <c r="G38" s="387"/>
      <c r="H38" s="387"/>
      <c r="I38" s="389" t="s">
        <v>831</v>
      </c>
      <c r="J38" s="387"/>
      <c r="K38" s="387"/>
      <c r="L38" s="387"/>
      <c r="M38" s="387"/>
      <c r="N38" s="387"/>
      <c r="O38" s="387"/>
      <c r="P38" s="387"/>
      <c r="Q38" s="387"/>
      <c r="R38" s="387"/>
      <c r="S38" s="387"/>
    </row>
    <row r="39" spans="1:19" s="196" customFormat="1" ht="15" hidden="1" customHeight="1">
      <c r="A39" s="387"/>
      <c r="B39" s="387"/>
      <c r="C39" s="201"/>
      <c r="D39" s="387"/>
      <c r="E39" s="387"/>
      <c r="F39" s="387"/>
      <c r="G39" s="387"/>
      <c r="H39" s="387"/>
      <c r="I39" s="389"/>
      <c r="J39" s="387"/>
      <c r="K39" s="387"/>
      <c r="L39" s="387"/>
      <c r="M39" s="387"/>
      <c r="N39" s="387"/>
      <c r="O39" s="387"/>
      <c r="P39" s="387"/>
      <c r="Q39" s="387"/>
      <c r="R39" s="387"/>
      <c r="S39" s="387"/>
    </row>
    <row r="40" spans="1:19" s="196" customFormat="1" ht="15" hidden="1" customHeight="1">
      <c r="A40" s="387"/>
      <c r="B40" s="387"/>
      <c r="C40" s="201"/>
      <c r="D40" s="387"/>
      <c r="E40" s="387"/>
      <c r="F40" s="387"/>
      <c r="G40" s="387"/>
      <c r="H40" s="387"/>
      <c r="I40" s="389"/>
      <c r="J40" s="387"/>
      <c r="K40" s="387"/>
      <c r="L40" s="387"/>
      <c r="M40" s="387"/>
      <c r="N40" s="387"/>
      <c r="O40" s="387"/>
      <c r="P40" s="387"/>
      <c r="Q40" s="387"/>
      <c r="R40" s="387"/>
      <c r="S40" s="387"/>
    </row>
    <row r="41" spans="1:19" ht="15" hidden="1" customHeight="1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</row>
    <row r="42" spans="1:19" s="196" customFormat="1" ht="15" customHeight="1">
      <c r="A42" s="387"/>
      <c r="B42" s="387" t="s">
        <v>818</v>
      </c>
      <c r="C42" s="428">
        <v>30</v>
      </c>
      <c r="D42" s="387"/>
      <c r="E42" s="387"/>
      <c r="F42" s="387"/>
      <c r="G42" s="387"/>
      <c r="H42" s="387"/>
      <c r="I42" s="389" t="s">
        <v>587</v>
      </c>
      <c r="J42" s="387"/>
      <c r="K42" s="387"/>
      <c r="L42" s="387"/>
      <c r="M42" s="387"/>
      <c r="N42" s="387"/>
      <c r="O42" s="387"/>
      <c r="P42" s="387"/>
      <c r="Q42" s="387"/>
      <c r="R42" s="387"/>
      <c r="S42" s="387"/>
    </row>
    <row r="43" spans="1:19" s="196" customFormat="1" ht="15" customHeight="1">
      <c r="A43" s="387"/>
      <c r="B43" s="387" t="s">
        <v>819</v>
      </c>
      <c r="C43" s="428">
        <v>0</v>
      </c>
      <c r="D43" s="387"/>
      <c r="E43" s="387"/>
      <c r="F43" s="387"/>
      <c r="G43" s="387"/>
      <c r="H43" s="387"/>
      <c r="I43" s="389" t="s">
        <v>614</v>
      </c>
      <c r="J43" s="387"/>
      <c r="K43" s="387"/>
      <c r="L43" s="387"/>
      <c r="M43" s="387"/>
      <c r="N43" s="387"/>
      <c r="O43" s="387"/>
      <c r="P43" s="387"/>
      <c r="Q43" s="387"/>
      <c r="R43" s="387"/>
      <c r="S43" s="387"/>
    </row>
    <row r="44" spans="1:19" s="8" customFormat="1" ht="15" customHeight="1">
      <c r="A44" s="24"/>
      <c r="B44" s="24"/>
      <c r="C44" s="197"/>
      <c r="D44" s="24"/>
      <c r="E44" s="24"/>
      <c r="F44" s="24"/>
      <c r="G44" s="24"/>
      <c r="H44" s="24"/>
      <c r="I44" s="398"/>
      <c r="J44" s="24"/>
      <c r="K44" s="24"/>
      <c r="L44" s="24"/>
      <c r="M44" s="24"/>
      <c r="N44" s="24"/>
      <c r="O44" s="24"/>
      <c r="P44" s="24"/>
      <c r="Q44" s="24"/>
      <c r="R44" s="24"/>
      <c r="S44" s="24"/>
    </row>
    <row r="45" spans="1:19" s="8" customFormat="1" ht="15" customHeight="1">
      <c r="A45" s="24"/>
      <c r="B45" s="24" t="s">
        <v>826</v>
      </c>
      <c r="C45" s="428">
        <v>1</v>
      </c>
      <c r="D45" s="24"/>
      <c r="E45" s="24"/>
      <c r="F45" s="24"/>
      <c r="G45" s="24"/>
      <c r="H45" s="24"/>
      <c r="I45" s="389" t="s">
        <v>1306</v>
      </c>
      <c r="J45" s="24"/>
      <c r="K45" s="24"/>
      <c r="L45" s="24"/>
      <c r="M45" s="24"/>
      <c r="N45" s="24"/>
      <c r="O45" s="24"/>
      <c r="P45" s="24"/>
      <c r="Q45" s="24"/>
      <c r="R45" s="24"/>
      <c r="S45" s="24"/>
    </row>
    <row r="46" spans="1:19" s="8" customFormat="1" ht="15" customHeight="1">
      <c r="A46" s="24"/>
      <c r="B46" s="24"/>
      <c r="C46" s="197"/>
      <c r="D46" s="24"/>
      <c r="E46" s="24"/>
      <c r="F46" s="24"/>
      <c r="G46" s="24"/>
      <c r="H46" s="24"/>
      <c r="I46" s="398"/>
      <c r="J46" s="24"/>
      <c r="K46" s="24"/>
      <c r="L46" s="24"/>
      <c r="M46" s="24"/>
      <c r="N46" s="24"/>
      <c r="O46" s="24"/>
      <c r="P46" s="24"/>
      <c r="Q46" s="24"/>
      <c r="R46" s="24"/>
      <c r="S46" s="24"/>
    </row>
    <row r="47" spans="1:19" s="8" customFormat="1" ht="15" customHeight="1">
      <c r="A47" s="24"/>
      <c r="B47" s="24"/>
      <c r="C47" s="197"/>
      <c r="D47" s="24"/>
      <c r="E47" s="24"/>
      <c r="F47" s="24"/>
      <c r="G47" s="24"/>
      <c r="H47" s="24"/>
      <c r="I47" s="398"/>
      <c r="J47" s="24"/>
      <c r="K47" s="24"/>
      <c r="L47" s="24"/>
      <c r="M47" s="24"/>
      <c r="N47" s="24"/>
      <c r="O47" s="24"/>
      <c r="P47" s="24"/>
      <c r="Q47" s="24"/>
      <c r="R47" s="24"/>
      <c r="S47" s="24"/>
    </row>
    <row r="48" spans="1:19" s="8" customFormat="1" ht="15" customHeight="1">
      <c r="A48" s="24"/>
      <c r="B48" s="24"/>
      <c r="C48" s="197"/>
      <c r="D48" s="24"/>
      <c r="E48" s="24"/>
      <c r="F48" s="24"/>
      <c r="G48" s="24"/>
      <c r="H48" s="24"/>
      <c r="I48" s="398"/>
      <c r="J48" s="24"/>
      <c r="K48" s="24"/>
      <c r="L48" s="24"/>
      <c r="M48" s="24"/>
      <c r="N48" s="24"/>
      <c r="O48" s="24"/>
      <c r="P48" s="24"/>
      <c r="Q48" s="24"/>
      <c r="R48" s="24"/>
      <c r="S48" s="24"/>
    </row>
    <row r="49" spans="1:19" s="8" customFormat="1" ht="15" customHeight="1">
      <c r="A49" s="24"/>
      <c r="B49" s="24"/>
      <c r="C49" s="197"/>
      <c r="D49" s="24"/>
      <c r="E49" s="24"/>
      <c r="F49" s="24"/>
      <c r="G49" s="24"/>
      <c r="H49" s="24"/>
      <c r="I49" s="398"/>
      <c r="J49" s="24"/>
      <c r="K49" s="24"/>
      <c r="L49" s="24"/>
      <c r="M49" s="24"/>
      <c r="N49" s="24"/>
      <c r="O49" s="24"/>
      <c r="P49" s="24"/>
      <c r="Q49" s="24"/>
      <c r="R49" s="24"/>
      <c r="S49" s="24"/>
    </row>
    <row r="50" spans="1:19" s="8" customFormat="1" ht="15" customHeight="1">
      <c r="A50" s="24"/>
      <c r="B50" s="24"/>
      <c r="C50" s="197"/>
      <c r="D50" s="24"/>
      <c r="E50" s="24"/>
      <c r="F50" s="24"/>
      <c r="G50" s="24"/>
      <c r="H50" s="24"/>
      <c r="I50" s="398"/>
      <c r="J50" s="24"/>
      <c r="K50" s="24"/>
      <c r="L50" s="24"/>
      <c r="M50" s="24"/>
      <c r="N50" s="24"/>
      <c r="O50" s="24"/>
      <c r="P50" s="24"/>
      <c r="Q50" s="24"/>
      <c r="R50" s="24"/>
      <c r="S50" s="24"/>
    </row>
    <row r="51" spans="1:19" s="8" customFormat="1" ht="15" customHeight="1">
      <c r="A51" s="24"/>
      <c r="B51" s="24"/>
      <c r="C51" s="197"/>
      <c r="D51" s="24"/>
      <c r="E51" s="24"/>
      <c r="F51" s="24"/>
      <c r="G51" s="24"/>
      <c r="H51" s="24"/>
      <c r="I51" s="398"/>
      <c r="J51" s="24"/>
      <c r="K51" s="24"/>
      <c r="L51" s="24"/>
      <c r="M51" s="24"/>
      <c r="N51" s="24"/>
      <c r="O51" s="24"/>
      <c r="P51" s="24"/>
      <c r="Q51" s="24"/>
      <c r="R51" s="24"/>
      <c r="S51" s="24"/>
    </row>
    <row r="52" spans="1:19" s="8" customFormat="1" ht="15" customHeight="1">
      <c r="A52" s="24"/>
      <c r="B52" s="24"/>
      <c r="C52" s="197"/>
      <c r="D52" s="24"/>
      <c r="E52" s="24"/>
      <c r="F52" s="24"/>
      <c r="G52" s="24"/>
      <c r="H52" s="24"/>
      <c r="I52" s="398"/>
      <c r="J52" s="24"/>
      <c r="K52" s="24"/>
      <c r="L52" s="24"/>
      <c r="M52" s="24"/>
      <c r="N52" s="24"/>
      <c r="O52" s="24"/>
      <c r="P52" s="24"/>
      <c r="Q52" s="24"/>
      <c r="R52" s="24"/>
      <c r="S52" s="24"/>
    </row>
    <row r="53" spans="1:19" s="8" customFormat="1" ht="15" customHeight="1">
      <c r="A53" s="24"/>
      <c r="B53" s="24"/>
      <c r="C53" s="197"/>
      <c r="D53" s="24"/>
      <c r="E53" s="24"/>
      <c r="F53" s="24"/>
      <c r="G53" s="24"/>
      <c r="H53" s="24"/>
      <c r="I53" s="398"/>
      <c r="J53" s="24"/>
      <c r="K53" s="24"/>
      <c r="L53" s="24"/>
      <c r="M53" s="24"/>
      <c r="N53" s="24"/>
      <c r="O53" s="24"/>
      <c r="P53" s="24"/>
      <c r="Q53" s="24"/>
      <c r="R53" s="24"/>
      <c r="S53" s="24"/>
    </row>
    <row r="54" spans="1:19" s="8" customFormat="1" ht="15" customHeight="1">
      <c r="A54" s="24"/>
      <c r="B54" s="24"/>
      <c r="C54" s="197"/>
      <c r="D54" s="24"/>
      <c r="E54" s="24"/>
      <c r="F54" s="24"/>
      <c r="G54" s="24"/>
      <c r="H54" s="24"/>
      <c r="I54" s="398"/>
      <c r="J54" s="24"/>
      <c r="K54" s="24"/>
      <c r="L54" s="24"/>
      <c r="M54" s="24"/>
      <c r="N54" s="24"/>
      <c r="O54" s="24"/>
      <c r="P54" s="24"/>
      <c r="Q54" s="24"/>
      <c r="R54" s="24"/>
      <c r="S54" s="24"/>
    </row>
    <row r="55" spans="1:19" s="8" customFormat="1" ht="15" customHeight="1">
      <c r="A55" s="24"/>
      <c r="B55" s="24"/>
      <c r="C55" s="197"/>
      <c r="D55" s="24"/>
      <c r="E55" s="24"/>
      <c r="F55" s="24"/>
      <c r="G55" s="24"/>
      <c r="H55" s="24"/>
      <c r="I55" s="398"/>
      <c r="J55" s="24"/>
      <c r="K55" s="24"/>
      <c r="L55" s="24"/>
      <c r="M55" s="24"/>
      <c r="N55" s="24"/>
      <c r="O55" s="24"/>
      <c r="P55" s="24"/>
      <c r="Q55" s="24"/>
      <c r="R55" s="24"/>
      <c r="S55" s="24"/>
    </row>
    <row r="56" spans="1:19" s="8" customFormat="1" ht="15" customHeight="1">
      <c r="A56" s="24"/>
      <c r="B56" s="24"/>
      <c r="C56" s="197"/>
      <c r="D56" s="24"/>
      <c r="E56" s="24"/>
      <c r="F56" s="24"/>
      <c r="G56" s="24"/>
      <c r="H56" s="24"/>
      <c r="I56" s="398"/>
      <c r="J56" s="24"/>
      <c r="K56" s="24"/>
      <c r="L56" s="24"/>
      <c r="M56" s="24"/>
      <c r="N56" s="24"/>
      <c r="O56" s="24"/>
      <c r="P56" s="24"/>
      <c r="Q56" s="24"/>
      <c r="R56" s="24"/>
      <c r="S56" s="24"/>
    </row>
    <row r="57" spans="1:19" s="8" customFormat="1" ht="15" customHeight="1">
      <c r="A57" s="24"/>
      <c r="B57" s="24"/>
      <c r="C57" s="197"/>
      <c r="D57" s="24"/>
      <c r="E57" s="24"/>
      <c r="F57" s="24"/>
      <c r="G57" s="24"/>
      <c r="H57" s="24"/>
      <c r="I57" s="398"/>
      <c r="J57" s="24"/>
      <c r="K57" s="24"/>
      <c r="L57" s="24"/>
      <c r="M57" s="24"/>
      <c r="N57" s="24"/>
      <c r="O57" s="24"/>
      <c r="P57" s="24"/>
      <c r="Q57" s="24"/>
      <c r="R57" s="24"/>
      <c r="S57" s="24"/>
    </row>
    <row r="58" spans="1:19" s="8" customFormat="1" ht="15" customHeight="1">
      <c r="A58" s="24"/>
      <c r="B58" s="24"/>
      <c r="C58" s="197"/>
      <c r="D58" s="24"/>
      <c r="E58" s="24"/>
      <c r="F58" s="24"/>
      <c r="G58" s="24"/>
      <c r="H58" s="24"/>
      <c r="I58" s="398"/>
      <c r="J58" s="24"/>
      <c r="K58" s="24"/>
      <c r="L58" s="24"/>
      <c r="M58" s="24"/>
      <c r="N58" s="24"/>
      <c r="O58" s="24"/>
      <c r="P58" s="24"/>
      <c r="Q58" s="24"/>
      <c r="R58" s="24"/>
      <c r="S58" s="24"/>
    </row>
    <row r="59" spans="1:19" s="8" customFormat="1" ht="15" customHeight="1">
      <c r="A59" s="24"/>
      <c r="B59" s="24"/>
      <c r="C59" s="197"/>
      <c r="D59" s="24"/>
      <c r="E59" s="24"/>
      <c r="F59" s="24"/>
      <c r="G59" s="24"/>
      <c r="H59" s="24"/>
      <c r="I59" s="398"/>
      <c r="J59" s="24"/>
      <c r="K59" s="24"/>
      <c r="L59" s="24"/>
      <c r="M59" s="24"/>
      <c r="N59" s="24"/>
      <c r="O59" s="24"/>
      <c r="P59" s="24"/>
      <c r="Q59" s="24"/>
      <c r="R59" s="24"/>
      <c r="S59" s="24"/>
    </row>
    <row r="60" spans="1:19" s="8" customFormat="1" ht="15" customHeight="1">
      <c r="A60" s="24"/>
      <c r="B60" s="24"/>
      <c r="C60" s="197"/>
      <c r="D60" s="24"/>
      <c r="E60" s="24"/>
      <c r="F60" s="24"/>
      <c r="G60" s="24"/>
      <c r="H60" s="24"/>
      <c r="I60" s="398"/>
      <c r="J60" s="24"/>
      <c r="K60" s="24"/>
      <c r="L60" s="24"/>
      <c r="M60" s="24"/>
      <c r="N60" s="24"/>
      <c r="O60" s="24"/>
      <c r="P60" s="24"/>
      <c r="Q60" s="24"/>
      <c r="R60" s="24"/>
      <c r="S60" s="24"/>
    </row>
    <row r="61" spans="1:19" s="8" customFormat="1" ht="15" customHeight="1">
      <c r="A61" s="24"/>
      <c r="B61" s="24"/>
      <c r="C61" s="197"/>
      <c r="D61" s="24"/>
      <c r="E61" s="24"/>
      <c r="F61" s="24"/>
      <c r="G61" s="24"/>
      <c r="H61" s="24"/>
      <c r="I61" s="398"/>
      <c r="J61" s="24"/>
      <c r="K61" s="24"/>
      <c r="L61" s="24"/>
      <c r="M61" s="24"/>
      <c r="N61" s="24"/>
      <c r="O61" s="24"/>
      <c r="P61" s="24"/>
      <c r="Q61" s="24"/>
      <c r="R61" s="24"/>
      <c r="S61" s="24"/>
    </row>
    <row r="62" spans="1:19" s="8" customFormat="1" ht="15" customHeight="1">
      <c r="A62" s="24"/>
      <c r="B62" s="24"/>
      <c r="C62" s="197"/>
      <c r="D62" s="24"/>
      <c r="E62" s="24"/>
      <c r="F62" s="24"/>
      <c r="G62" s="24"/>
      <c r="H62" s="24"/>
      <c r="I62" s="398"/>
      <c r="J62" s="24"/>
      <c r="K62" s="24"/>
      <c r="L62" s="24"/>
      <c r="M62" s="24"/>
      <c r="N62" s="24"/>
      <c r="O62" s="24"/>
      <c r="P62" s="24"/>
      <c r="Q62" s="24"/>
      <c r="R62" s="24"/>
      <c r="S62" s="24"/>
    </row>
    <row r="63" spans="1:19" s="8" customFormat="1" ht="15" customHeight="1">
      <c r="A63" s="24"/>
      <c r="B63" s="24"/>
      <c r="C63" s="197"/>
      <c r="D63" s="24"/>
      <c r="E63" s="24"/>
      <c r="F63" s="24"/>
      <c r="G63" s="24"/>
      <c r="H63" s="24"/>
      <c r="I63" s="398"/>
      <c r="J63" s="24"/>
      <c r="K63" s="24"/>
      <c r="L63" s="24"/>
      <c r="M63" s="24"/>
      <c r="N63" s="24"/>
      <c r="O63" s="24"/>
      <c r="P63" s="24"/>
      <c r="Q63" s="24"/>
      <c r="R63" s="24"/>
      <c r="S63" s="24"/>
    </row>
    <row r="64" spans="1:19" s="8" customFormat="1" ht="15" customHeight="1">
      <c r="A64" s="24"/>
      <c r="B64" s="24"/>
      <c r="C64" s="197"/>
      <c r="D64" s="24"/>
      <c r="E64" s="24"/>
      <c r="F64" s="24"/>
      <c r="G64" s="24"/>
      <c r="H64" s="24"/>
      <c r="I64" s="398"/>
      <c r="J64" s="24"/>
      <c r="K64" s="24"/>
      <c r="L64" s="24"/>
      <c r="M64" s="24"/>
      <c r="N64" s="24"/>
      <c r="O64" s="24"/>
      <c r="P64" s="24"/>
      <c r="Q64" s="24"/>
      <c r="R64" s="24"/>
      <c r="S64" s="24"/>
    </row>
    <row r="65" spans="1:19" s="8" customFormat="1" ht="15" customHeight="1">
      <c r="A65" s="24"/>
      <c r="B65" s="24"/>
      <c r="C65" s="197"/>
      <c r="D65" s="24"/>
      <c r="E65" s="24"/>
      <c r="F65" s="24"/>
      <c r="G65" s="24"/>
      <c r="H65" s="24"/>
      <c r="I65" s="398"/>
      <c r="J65" s="24"/>
      <c r="K65" s="24"/>
      <c r="L65" s="24"/>
      <c r="M65" s="24"/>
      <c r="N65" s="24"/>
      <c r="O65" s="24"/>
      <c r="P65" s="24"/>
      <c r="Q65" s="24"/>
      <c r="R65" s="24"/>
      <c r="S65" s="24"/>
    </row>
    <row r="66" spans="1:19" s="8" customFormat="1" ht="15" customHeight="1">
      <c r="A66" s="24"/>
      <c r="B66" s="24"/>
      <c r="C66" s="197"/>
      <c r="D66" s="24"/>
      <c r="E66" s="24"/>
      <c r="F66" s="24"/>
      <c r="G66" s="24"/>
      <c r="H66" s="24"/>
      <c r="I66" s="398"/>
      <c r="J66" s="24"/>
      <c r="K66" s="24"/>
      <c r="L66" s="24"/>
      <c r="M66" s="24"/>
      <c r="N66" s="24"/>
      <c r="O66" s="24"/>
      <c r="P66" s="24"/>
      <c r="Q66" s="24"/>
      <c r="R66" s="24"/>
      <c r="S66" s="24"/>
    </row>
    <row r="67" spans="1:19" s="8" customFormat="1" ht="15" customHeight="1">
      <c r="A67" s="24"/>
      <c r="B67" s="24"/>
      <c r="C67" s="197"/>
      <c r="D67" s="24"/>
      <c r="E67" s="24"/>
      <c r="F67" s="24"/>
      <c r="G67" s="24"/>
      <c r="H67" s="24"/>
      <c r="I67" s="398"/>
      <c r="J67" s="24"/>
      <c r="K67" s="24"/>
      <c r="L67" s="24"/>
      <c r="M67" s="24"/>
      <c r="N67" s="24"/>
      <c r="O67" s="24"/>
      <c r="P67" s="24"/>
      <c r="Q67" s="24"/>
      <c r="R67" s="24"/>
      <c r="S67" s="24"/>
    </row>
    <row r="68" spans="1:19" s="8" customFormat="1" ht="15" hidden="1" customHeight="1">
      <c r="A68" s="24"/>
      <c r="B68" s="24" t="s">
        <v>926</v>
      </c>
      <c r="C68" s="548">
        <v>0</v>
      </c>
      <c r="D68" s="24"/>
      <c r="E68" s="24"/>
      <c r="F68" s="24"/>
      <c r="G68" s="24"/>
      <c r="H68" s="24"/>
      <c r="I68" s="398" t="s">
        <v>923</v>
      </c>
      <c r="J68" s="24"/>
      <c r="K68" s="24"/>
      <c r="L68" s="24"/>
      <c r="M68" s="24"/>
      <c r="N68" s="24"/>
      <c r="O68" s="24"/>
      <c r="P68" s="24"/>
      <c r="Q68" s="24"/>
      <c r="R68" s="24"/>
      <c r="S68" s="24"/>
    </row>
    <row r="69" spans="1:19" s="8" customFormat="1" ht="15" hidden="1" customHeight="1">
      <c r="A69" s="24"/>
      <c r="B69" s="24" t="s">
        <v>927</v>
      </c>
      <c r="C69" s="548">
        <v>90</v>
      </c>
      <c r="D69" s="24"/>
      <c r="E69" s="24"/>
      <c r="F69" s="24"/>
      <c r="G69" s="24"/>
      <c r="H69" s="24"/>
      <c r="I69" s="398" t="s">
        <v>910</v>
      </c>
      <c r="J69" s="24"/>
      <c r="K69" s="24"/>
      <c r="L69" s="24"/>
      <c r="M69" s="24"/>
      <c r="N69" s="24"/>
      <c r="O69" s="24"/>
      <c r="P69" s="24"/>
      <c r="Q69" s="24"/>
      <c r="R69" s="24"/>
      <c r="S69" s="24"/>
    </row>
    <row r="70" spans="1:19" ht="15" hidden="1" customHeight="1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</row>
    <row r="71" spans="1:19" s="8" customFormat="1" ht="15" hidden="1" customHeight="1">
      <c r="A71" s="24"/>
      <c r="B71" s="24" t="s">
        <v>905</v>
      </c>
      <c r="C71" s="200">
        <v>-60</v>
      </c>
      <c r="D71" s="24"/>
      <c r="E71" s="24"/>
      <c r="F71" s="24"/>
      <c r="G71" s="24"/>
      <c r="H71" s="24"/>
      <c r="I71" s="398" t="s">
        <v>911</v>
      </c>
      <c r="J71" s="24"/>
      <c r="K71" s="24"/>
      <c r="L71" s="24"/>
      <c r="M71" s="24"/>
      <c r="N71" s="24"/>
      <c r="O71" s="24"/>
      <c r="P71" s="24"/>
      <c r="Q71" s="24"/>
      <c r="R71" s="24"/>
      <c r="S71" s="24"/>
    </row>
    <row r="72" spans="1:19" s="8" customFormat="1" ht="15" hidden="1" customHeight="1">
      <c r="A72" s="24"/>
      <c r="B72" s="24" t="s">
        <v>906</v>
      </c>
      <c r="C72" s="200">
        <v>60</v>
      </c>
      <c r="D72" s="24"/>
      <c r="E72" s="24"/>
      <c r="F72" s="24"/>
      <c r="G72" s="24"/>
      <c r="H72" s="24"/>
      <c r="I72" s="398"/>
      <c r="J72" s="24"/>
      <c r="K72" s="24"/>
      <c r="L72" s="24"/>
      <c r="M72" s="24"/>
      <c r="N72" s="24"/>
      <c r="O72" s="24"/>
      <c r="P72" s="24"/>
      <c r="Q72" s="24"/>
      <c r="R72" s="24"/>
      <c r="S72" s="24"/>
    </row>
    <row r="73" spans="1:19" s="8" customFormat="1" ht="15" hidden="1" customHeight="1">
      <c r="A73" s="24"/>
      <c r="B73" s="24"/>
      <c r="C73" s="197"/>
      <c r="D73" s="24"/>
      <c r="E73" s="24"/>
      <c r="F73" s="24"/>
      <c r="G73" s="24"/>
      <c r="H73" s="24"/>
      <c r="I73" s="398"/>
      <c r="J73" s="24"/>
      <c r="K73" s="24"/>
      <c r="L73" s="24"/>
      <c r="M73" s="24"/>
      <c r="N73" s="24"/>
      <c r="O73" s="24"/>
      <c r="P73" s="24"/>
      <c r="Q73" s="24"/>
      <c r="R73" s="24"/>
      <c r="S73" s="24"/>
    </row>
    <row r="74" spans="1:19" ht="15" hidden="1" customHeight="1">
      <c r="A74" s="28"/>
      <c r="B74" s="25" t="s">
        <v>655</v>
      </c>
      <c r="C74" s="291">
        <v>1</v>
      </c>
      <c r="D74" s="28"/>
      <c r="E74" s="28"/>
      <c r="F74" s="28"/>
      <c r="G74" s="28"/>
      <c r="H74" s="28"/>
      <c r="I74" s="400" t="s">
        <v>941</v>
      </c>
      <c r="J74" s="28"/>
      <c r="K74" s="28"/>
      <c r="L74" s="28"/>
      <c r="M74" s="28"/>
      <c r="N74" s="28"/>
      <c r="O74" s="28"/>
      <c r="P74" s="28"/>
      <c r="Q74" s="28"/>
      <c r="R74" s="28"/>
      <c r="S74" s="28"/>
    </row>
    <row r="75" spans="1:19" ht="15" hidden="1" customHeight="1">
      <c r="A75" s="28"/>
      <c r="B75" s="25" t="s">
        <v>530</v>
      </c>
      <c r="C75" s="548">
        <v>0</v>
      </c>
      <c r="D75" s="28"/>
      <c r="E75" s="28"/>
      <c r="F75" s="28"/>
      <c r="G75" s="28"/>
      <c r="H75" s="28"/>
      <c r="I75" s="400" t="s">
        <v>947</v>
      </c>
      <c r="J75" s="28"/>
      <c r="K75" s="28"/>
      <c r="L75" s="28"/>
      <c r="M75" s="28"/>
      <c r="N75" s="28"/>
      <c r="O75" s="28"/>
      <c r="P75" s="28"/>
      <c r="Q75" s="28"/>
      <c r="R75" s="28"/>
      <c r="S75" s="28"/>
    </row>
    <row r="76" spans="1:19" ht="15" hidden="1" customHeight="1">
      <c r="A76" s="28"/>
      <c r="B76" s="25" t="s">
        <v>826</v>
      </c>
      <c r="C76" s="256">
        <v>1</v>
      </c>
      <c r="D76" s="28"/>
      <c r="E76" s="28"/>
      <c r="F76" s="28"/>
      <c r="G76" s="28"/>
      <c r="H76" s="28"/>
      <c r="I76" s="400" t="s">
        <v>953</v>
      </c>
      <c r="J76" s="28"/>
      <c r="K76" s="28"/>
      <c r="L76" s="28"/>
      <c r="M76" s="28"/>
      <c r="N76" s="28"/>
      <c r="O76" s="28"/>
      <c r="P76" s="28"/>
      <c r="Q76" s="28"/>
      <c r="R76" s="28"/>
      <c r="S76" s="28"/>
    </row>
    <row r="77" spans="1:19" ht="15" hidden="1" customHeight="1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</row>
    <row r="78" spans="1:19" ht="15" hidden="1" customHeight="1">
      <c r="A78" s="28"/>
      <c r="B78" s="24" t="s">
        <v>933</v>
      </c>
      <c r="C78" s="549" t="s">
        <v>451</v>
      </c>
      <c r="D78" s="28"/>
      <c r="E78" s="28"/>
      <c r="F78" s="28"/>
      <c r="G78" s="28"/>
      <c r="H78" s="28"/>
      <c r="I78" s="400" t="s">
        <v>944</v>
      </c>
      <c r="J78" s="28"/>
      <c r="K78" s="28"/>
      <c r="L78" s="28"/>
      <c r="M78" s="28"/>
      <c r="N78" s="28"/>
      <c r="O78" s="28"/>
      <c r="P78" s="28"/>
      <c r="Q78" s="28"/>
      <c r="R78" s="28"/>
      <c r="S78" s="28"/>
    </row>
    <row r="79" spans="1:19" ht="15" hidden="1" customHeight="1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</row>
    <row r="80" spans="1:19" s="8" customFormat="1" ht="15" hidden="1" customHeight="1">
      <c r="A80" s="24"/>
      <c r="B80" s="24"/>
      <c r="C80" s="24"/>
      <c r="D80" s="24"/>
      <c r="E80" s="24"/>
      <c r="F80" s="24"/>
      <c r="G80" s="24"/>
      <c r="H80" s="24"/>
      <c r="I80" s="398"/>
      <c r="J80" s="24"/>
      <c r="K80" s="24"/>
      <c r="L80" s="24"/>
      <c r="M80" s="24"/>
      <c r="N80" s="24"/>
      <c r="O80" s="24"/>
      <c r="P80" s="24"/>
      <c r="Q80" s="24"/>
      <c r="R80" s="24"/>
      <c r="S80" s="24"/>
    </row>
    <row r="81" spans="1:19" s="8" customFormat="1" ht="15" hidden="1" customHeight="1">
      <c r="A81" s="24"/>
      <c r="B81" s="402" t="s">
        <v>626</v>
      </c>
      <c r="C81" s="197"/>
      <c r="D81" s="24"/>
      <c r="E81" s="24"/>
      <c r="F81" s="24"/>
      <c r="G81" s="24"/>
      <c r="H81" s="24"/>
      <c r="I81" s="398"/>
      <c r="J81" s="24"/>
      <c r="K81" s="24"/>
      <c r="L81" s="24"/>
      <c r="M81" s="24"/>
      <c r="N81" s="24"/>
      <c r="O81" s="24"/>
      <c r="P81" s="24"/>
      <c r="Q81" s="24"/>
      <c r="R81" s="24"/>
      <c r="S81" s="24"/>
    </row>
    <row r="82" spans="1:19" s="8" customFormat="1" ht="15" hidden="1" customHeight="1">
      <c r="A82" s="24"/>
      <c r="B82" s="24" t="s">
        <v>945</v>
      </c>
      <c r="C82" s="549" t="s">
        <v>451</v>
      </c>
      <c r="D82" s="24"/>
      <c r="E82" s="24"/>
      <c r="F82" s="24"/>
      <c r="G82" s="24"/>
      <c r="H82" s="24"/>
      <c r="I82" s="398"/>
      <c r="J82" s="24"/>
      <c r="K82" s="24"/>
      <c r="L82" s="24"/>
      <c r="M82" s="24"/>
      <c r="N82" s="24"/>
      <c r="O82" s="24"/>
      <c r="P82" s="24"/>
      <c r="Q82" s="24"/>
      <c r="R82" s="24"/>
      <c r="S82" s="24"/>
    </row>
    <row r="83" spans="1:19" s="8" customFormat="1" ht="15" hidden="1" customHeight="1">
      <c r="A83" s="24"/>
      <c r="B83" s="24" t="s">
        <v>628</v>
      </c>
      <c r="C83" s="206">
        <v>4</v>
      </c>
      <c r="D83" s="24"/>
      <c r="E83" s="24"/>
      <c r="F83" s="24"/>
      <c r="G83" s="24"/>
      <c r="H83" s="24"/>
      <c r="I83" s="398"/>
      <c r="J83" s="24"/>
      <c r="K83" s="24"/>
      <c r="L83" s="24"/>
      <c r="M83" s="24"/>
      <c r="N83" s="24"/>
      <c r="O83" s="24"/>
      <c r="P83" s="24"/>
      <c r="Q83" s="24"/>
      <c r="R83" s="24"/>
      <c r="S83" s="24"/>
    </row>
    <row r="84" spans="1:19" s="8" customFormat="1" ht="15" hidden="1" customHeight="1">
      <c r="A84" s="24"/>
      <c r="B84" s="24" t="s">
        <v>657</v>
      </c>
      <c r="C84" s="200">
        <v>15.6</v>
      </c>
      <c r="D84" s="24"/>
      <c r="E84" s="24"/>
      <c r="F84" s="24"/>
      <c r="G84" s="24"/>
      <c r="H84" s="24"/>
      <c r="I84" s="398"/>
      <c r="J84" s="24"/>
      <c r="K84" s="24"/>
      <c r="L84" s="24"/>
      <c r="M84" s="24"/>
      <c r="N84" s="24"/>
      <c r="O84" s="24"/>
      <c r="P84" s="24"/>
      <c r="Q84" s="24"/>
      <c r="R84" s="24"/>
      <c r="S84" s="24"/>
    </row>
    <row r="85" spans="1:19" s="8" customFormat="1" ht="15" hidden="1" customHeight="1">
      <c r="A85" s="24"/>
      <c r="B85" s="24" t="s">
        <v>946</v>
      </c>
      <c r="C85" s="525">
        <f>WActiveSAET/StrInWidSAET</f>
        <v>0.25</v>
      </c>
      <c r="D85" s="24"/>
      <c r="E85" s="24"/>
      <c r="F85" s="24"/>
      <c r="G85" s="24"/>
      <c r="H85" s="24"/>
      <c r="I85" s="398"/>
      <c r="J85" s="24"/>
      <c r="K85" s="24"/>
      <c r="L85" s="24"/>
      <c r="M85" s="24"/>
      <c r="N85" s="24"/>
      <c r="O85" s="24"/>
      <c r="P85" s="24"/>
      <c r="Q85" s="24"/>
      <c r="R85" s="24"/>
      <c r="S85" s="24"/>
    </row>
    <row r="86" spans="1:19" s="8" customFormat="1" ht="15" hidden="1" customHeight="1">
      <c r="A86" s="24"/>
      <c r="B86" s="24"/>
      <c r="C86" s="197"/>
      <c r="D86" s="24"/>
      <c r="E86" s="24"/>
      <c r="F86" s="24"/>
      <c r="G86" s="24"/>
      <c r="H86" s="24"/>
      <c r="I86" s="398"/>
      <c r="J86" s="24"/>
      <c r="K86" s="24"/>
      <c r="L86" s="24"/>
      <c r="M86" s="24"/>
      <c r="N86" s="24"/>
      <c r="O86" s="24"/>
      <c r="P86" s="24"/>
      <c r="Q86" s="24"/>
      <c r="R86" s="24"/>
      <c r="S86" s="24"/>
    </row>
    <row r="87" spans="1:19" s="8" customFormat="1" ht="15" hidden="1" customHeight="1">
      <c r="A87" s="24"/>
      <c r="B87" s="24"/>
      <c r="C87" s="197"/>
      <c r="D87" s="24"/>
      <c r="E87" s="24"/>
      <c r="F87" s="24"/>
      <c r="G87" s="24"/>
      <c r="H87" s="24"/>
      <c r="I87" s="398"/>
      <c r="J87" s="24"/>
      <c r="K87" s="24"/>
      <c r="L87" s="24"/>
      <c r="M87" s="24"/>
      <c r="N87" s="24"/>
      <c r="O87" s="24"/>
      <c r="P87" s="24"/>
      <c r="Q87" s="24"/>
      <c r="R87" s="24"/>
      <c r="S87" s="24"/>
    </row>
    <row r="88" spans="1:19" s="8" customFormat="1" ht="15" hidden="1" customHeight="1">
      <c r="A88" s="24"/>
      <c r="B88" s="24"/>
      <c r="C88" s="197"/>
      <c r="D88" s="24"/>
      <c r="E88" s="24"/>
      <c r="F88" s="24"/>
      <c r="G88" s="24"/>
      <c r="H88" s="24"/>
      <c r="I88" s="398"/>
      <c r="J88" s="24"/>
      <c r="K88" s="24"/>
      <c r="L88" s="24"/>
      <c r="M88" s="24"/>
      <c r="N88" s="24"/>
      <c r="O88" s="24"/>
      <c r="P88" s="24"/>
      <c r="Q88" s="24"/>
      <c r="R88" s="24"/>
      <c r="S88" s="24"/>
    </row>
    <row r="89" spans="1:19" s="8" customFormat="1" ht="15" hidden="1" customHeight="1">
      <c r="A89" s="24"/>
      <c r="B89" s="24"/>
      <c r="C89" s="197"/>
      <c r="D89" s="24"/>
      <c r="E89" s="24"/>
      <c r="F89" s="24"/>
      <c r="G89" s="24"/>
      <c r="H89" s="24"/>
      <c r="I89" s="398"/>
      <c r="J89" s="24"/>
      <c r="K89" s="24"/>
      <c r="L89" s="24"/>
      <c r="M89" s="24"/>
      <c r="N89" s="24"/>
      <c r="O89" s="24"/>
      <c r="P89" s="24"/>
      <c r="Q89" s="24"/>
      <c r="R89" s="24"/>
      <c r="S89" s="24"/>
    </row>
    <row r="90" spans="1:19" s="8" customFormat="1" ht="15" hidden="1" customHeight="1">
      <c r="A90" s="24"/>
      <c r="B90" s="24"/>
      <c r="C90" s="197"/>
      <c r="D90" s="24"/>
      <c r="E90" s="24"/>
      <c r="F90" s="24"/>
      <c r="G90" s="24"/>
      <c r="H90" s="24"/>
      <c r="I90" s="398"/>
      <c r="J90" s="24"/>
      <c r="K90" s="24"/>
      <c r="L90" s="24"/>
      <c r="M90" s="24"/>
      <c r="N90" s="24"/>
      <c r="O90" s="24"/>
      <c r="P90" s="24"/>
      <c r="Q90" s="24"/>
      <c r="R90" s="24"/>
      <c r="S90" s="24"/>
    </row>
    <row r="91" spans="1:19" s="8" customFormat="1" ht="15" hidden="1" customHeight="1">
      <c r="A91" s="24"/>
      <c r="B91" s="24"/>
      <c r="C91" s="197"/>
      <c r="D91" s="24"/>
      <c r="E91" s="24"/>
      <c r="F91" s="24"/>
      <c r="G91" s="24"/>
      <c r="H91" s="24"/>
      <c r="I91" s="398"/>
      <c r="J91" s="24"/>
      <c r="K91" s="24"/>
      <c r="L91" s="24"/>
      <c r="M91" s="24"/>
      <c r="N91" s="24"/>
      <c r="O91" s="24"/>
      <c r="P91" s="24"/>
      <c r="Q91" s="24"/>
      <c r="R91" s="24"/>
      <c r="S91" s="24"/>
    </row>
    <row r="92" spans="1:19" s="8" customFormat="1" ht="15" hidden="1" customHeight="1">
      <c r="A92" s="24"/>
      <c r="B92" s="24"/>
      <c r="C92" s="197"/>
      <c r="D92" s="24"/>
      <c r="E92" s="24"/>
      <c r="F92" s="24"/>
      <c r="G92" s="24"/>
      <c r="H92" s="24"/>
      <c r="I92" s="398"/>
      <c r="J92" s="24"/>
      <c r="K92" s="24"/>
      <c r="L92" s="24"/>
      <c r="M92" s="24"/>
      <c r="N92" s="24"/>
      <c r="O92" s="24"/>
      <c r="P92" s="24"/>
      <c r="Q92" s="24"/>
      <c r="R92" s="24"/>
      <c r="S92" s="24"/>
    </row>
    <row r="93" spans="1:19" s="8" customFormat="1" ht="15" hidden="1" customHeight="1">
      <c r="A93" s="24"/>
      <c r="B93" s="24"/>
      <c r="C93" s="197"/>
      <c r="D93" s="24"/>
      <c r="E93" s="24"/>
      <c r="F93" s="24"/>
      <c r="G93" s="24"/>
      <c r="H93" s="24"/>
      <c r="I93" s="398"/>
      <c r="J93" s="24"/>
      <c r="K93" s="24"/>
      <c r="L93" s="24"/>
      <c r="M93" s="24"/>
      <c r="N93" s="24"/>
      <c r="O93" s="24"/>
      <c r="P93" s="24"/>
      <c r="Q93" s="24"/>
      <c r="R93" s="24"/>
      <c r="S93" s="24"/>
    </row>
    <row r="94" spans="1:19" s="8" customFormat="1" ht="15" hidden="1" customHeight="1">
      <c r="A94" s="24"/>
      <c r="B94" s="24"/>
      <c r="C94" s="197"/>
      <c r="D94" s="24"/>
      <c r="E94" s="24"/>
      <c r="F94" s="24"/>
      <c r="G94" s="24"/>
      <c r="H94" s="24"/>
      <c r="I94" s="398"/>
      <c r="J94" s="24"/>
      <c r="K94" s="24"/>
      <c r="L94" s="24"/>
      <c r="M94" s="24"/>
      <c r="N94" s="24"/>
      <c r="O94" s="24"/>
      <c r="P94" s="24"/>
      <c r="Q94" s="24"/>
      <c r="R94" s="24"/>
      <c r="S94" s="24"/>
    </row>
    <row r="95" spans="1:19" s="8" customFormat="1" ht="15" hidden="1" customHeight="1">
      <c r="A95" s="24"/>
      <c r="B95" s="24"/>
      <c r="C95" s="197"/>
      <c r="D95" s="24"/>
      <c r="E95" s="24"/>
      <c r="F95" s="24"/>
      <c r="G95" s="24"/>
      <c r="H95" s="24"/>
      <c r="I95" s="398"/>
      <c r="J95" s="24"/>
      <c r="K95" s="24"/>
      <c r="L95" s="24"/>
      <c r="M95" s="24"/>
      <c r="N95" s="24"/>
      <c r="O95" s="24"/>
      <c r="P95" s="24"/>
      <c r="Q95" s="24"/>
      <c r="R95" s="24"/>
      <c r="S95" s="24"/>
    </row>
    <row r="96" spans="1:19" s="8" customFormat="1" ht="15" hidden="1" customHeight="1">
      <c r="A96" s="24"/>
      <c r="B96" s="24"/>
      <c r="C96" s="197"/>
      <c r="D96" s="24"/>
      <c r="E96" s="24"/>
      <c r="F96" s="24"/>
      <c r="G96" s="24"/>
      <c r="H96" s="24"/>
      <c r="I96" s="398"/>
      <c r="J96" s="24"/>
      <c r="K96" s="24"/>
      <c r="L96" s="24"/>
      <c r="M96" s="24"/>
      <c r="N96" s="24"/>
      <c r="O96" s="24"/>
      <c r="P96" s="24"/>
      <c r="Q96" s="24"/>
      <c r="R96" s="24"/>
      <c r="S96" s="24"/>
    </row>
    <row r="97" spans="1:19" s="8" customFormat="1" ht="15" hidden="1" customHeight="1">
      <c r="A97" s="24"/>
      <c r="B97" s="24" t="s">
        <v>926</v>
      </c>
      <c r="C97" s="548">
        <v>0</v>
      </c>
      <c r="D97" s="24"/>
      <c r="E97" s="24"/>
      <c r="F97" s="24"/>
      <c r="G97" s="24"/>
      <c r="H97" s="24"/>
      <c r="I97" s="398" t="s">
        <v>909</v>
      </c>
      <c r="J97" s="24"/>
      <c r="K97" s="24"/>
      <c r="L97" s="24"/>
      <c r="M97" s="24"/>
      <c r="N97" s="24"/>
      <c r="O97" s="24"/>
      <c r="P97" s="24"/>
      <c r="Q97" s="24"/>
      <c r="R97" s="24"/>
      <c r="S97" s="24"/>
    </row>
    <row r="98" spans="1:19" s="8" customFormat="1" ht="15" hidden="1" customHeight="1">
      <c r="A98" s="24"/>
      <c r="B98" s="24" t="s">
        <v>927</v>
      </c>
      <c r="C98" s="548">
        <v>0</v>
      </c>
      <c r="D98" s="24"/>
      <c r="E98" s="24"/>
      <c r="F98" s="24"/>
      <c r="G98" s="24"/>
      <c r="H98" s="24"/>
      <c r="I98" s="398" t="s">
        <v>910</v>
      </c>
      <c r="J98" s="24"/>
      <c r="K98" s="24"/>
      <c r="L98" s="24"/>
      <c r="M98" s="24"/>
      <c r="N98" s="24"/>
      <c r="O98" s="24"/>
      <c r="P98" s="24"/>
      <c r="Q98" s="24"/>
      <c r="R98" s="24"/>
      <c r="S98" s="24"/>
    </row>
    <row r="99" spans="1:19" s="8" customFormat="1" ht="15" hidden="1" customHeight="1">
      <c r="A99" s="24"/>
      <c r="B99" s="24"/>
      <c r="C99" s="197"/>
      <c r="D99" s="24"/>
      <c r="E99" s="24"/>
      <c r="F99" s="24"/>
      <c r="G99" s="24"/>
      <c r="H99" s="24"/>
      <c r="I99" s="398"/>
      <c r="J99" s="24"/>
      <c r="K99" s="24"/>
      <c r="L99" s="24"/>
      <c r="M99" s="24"/>
      <c r="N99" s="24"/>
      <c r="O99" s="24"/>
      <c r="P99" s="24"/>
      <c r="Q99" s="24"/>
      <c r="R99" s="24"/>
      <c r="S99" s="24"/>
    </row>
    <row r="100" spans="1:19" s="8" customFormat="1" ht="15" hidden="1" customHeight="1">
      <c r="A100" s="24"/>
      <c r="B100" s="24" t="s">
        <v>908</v>
      </c>
      <c r="C100" s="200">
        <v>60</v>
      </c>
      <c r="D100" s="24"/>
      <c r="E100" s="24"/>
      <c r="F100" s="24"/>
      <c r="G100" s="24"/>
      <c r="H100" s="24"/>
      <c r="I100" s="398" t="s">
        <v>940</v>
      </c>
      <c r="J100" s="24"/>
      <c r="K100" s="24"/>
      <c r="L100" s="24"/>
      <c r="M100" s="24"/>
      <c r="N100" s="24"/>
      <c r="O100" s="24"/>
      <c r="P100" s="24"/>
      <c r="Q100" s="24"/>
      <c r="R100" s="24"/>
      <c r="S100" s="24"/>
    </row>
    <row r="101" spans="1:19" s="8" customFormat="1" ht="15" hidden="1" customHeight="1">
      <c r="A101" s="24"/>
      <c r="B101" s="24"/>
      <c r="C101" s="24"/>
      <c r="D101" s="24"/>
      <c r="E101" s="24"/>
      <c r="F101" s="24"/>
      <c r="G101" s="24"/>
      <c r="H101" s="24"/>
      <c r="I101" s="398"/>
      <c r="J101" s="24"/>
      <c r="K101" s="24"/>
      <c r="L101" s="24"/>
      <c r="M101" s="24"/>
      <c r="N101" s="24"/>
      <c r="O101" s="24"/>
      <c r="P101" s="24"/>
      <c r="Q101" s="24"/>
      <c r="R101" s="24"/>
      <c r="S101" s="24"/>
    </row>
    <row r="102" spans="1:19" ht="15" hidden="1" customHeight="1">
      <c r="A102" s="28"/>
      <c r="B102" s="25" t="s">
        <v>655</v>
      </c>
      <c r="C102" s="291">
        <v>1</v>
      </c>
      <c r="D102" s="28"/>
      <c r="E102" s="28"/>
      <c r="F102" s="28"/>
      <c r="G102" s="28"/>
      <c r="H102" s="28"/>
      <c r="I102" s="400" t="s">
        <v>941</v>
      </c>
      <c r="J102" s="28"/>
      <c r="K102" s="28"/>
      <c r="L102" s="28"/>
      <c r="M102" s="28"/>
      <c r="N102" s="28"/>
      <c r="O102" s="28"/>
      <c r="P102" s="28"/>
      <c r="Q102" s="28"/>
      <c r="R102" s="28"/>
      <c r="S102" s="28"/>
    </row>
    <row r="103" spans="1:19" s="8" customFormat="1" ht="15" hidden="1" customHeight="1">
      <c r="A103" s="24"/>
      <c r="B103" s="25" t="s">
        <v>530</v>
      </c>
      <c r="C103" s="548">
        <v>0</v>
      </c>
      <c r="D103" s="24"/>
      <c r="E103" s="24"/>
      <c r="F103" s="24"/>
      <c r="G103" s="24"/>
      <c r="H103" s="24"/>
      <c r="I103" s="398" t="s">
        <v>943</v>
      </c>
      <c r="J103" s="24"/>
      <c r="K103" s="24"/>
      <c r="L103" s="24"/>
      <c r="M103" s="24"/>
      <c r="N103" s="24"/>
      <c r="O103" s="24"/>
      <c r="P103" s="24"/>
      <c r="Q103" s="24"/>
      <c r="R103" s="24"/>
      <c r="S103" s="24"/>
    </row>
    <row r="104" spans="1:19" s="8" customFormat="1" ht="15" hidden="1" customHeight="1">
      <c r="A104" s="24"/>
      <c r="B104" s="24" t="s">
        <v>826</v>
      </c>
      <c r="C104" s="200">
        <v>1</v>
      </c>
      <c r="D104" s="24"/>
      <c r="E104" s="24"/>
      <c r="F104" s="24"/>
      <c r="G104" s="24"/>
      <c r="H104" s="24"/>
      <c r="I104" s="398" t="s">
        <v>953</v>
      </c>
      <c r="J104" s="24"/>
      <c r="K104" s="24"/>
      <c r="L104" s="24"/>
      <c r="M104" s="24"/>
      <c r="N104" s="24"/>
      <c r="O104" s="24"/>
      <c r="P104" s="24"/>
      <c r="Q104" s="24"/>
      <c r="R104" s="24"/>
      <c r="S104" s="24"/>
    </row>
    <row r="105" spans="1:19" s="8" customFormat="1" ht="15" hidden="1" customHeight="1">
      <c r="A105" s="24"/>
      <c r="B105" s="24"/>
      <c r="C105" s="197"/>
      <c r="D105" s="24"/>
      <c r="E105" s="24"/>
      <c r="F105" s="24"/>
      <c r="G105" s="24"/>
      <c r="H105" s="24"/>
      <c r="I105" s="398"/>
      <c r="J105" s="24"/>
      <c r="K105" s="24"/>
      <c r="L105" s="24"/>
      <c r="M105" s="24"/>
      <c r="N105" s="24"/>
      <c r="O105" s="24"/>
      <c r="P105" s="24"/>
      <c r="Q105" s="24"/>
      <c r="R105" s="24"/>
      <c r="S105" s="24"/>
    </row>
    <row r="106" spans="1:19" s="8" customFormat="1" ht="15" hidden="1" customHeight="1">
      <c r="A106" s="24"/>
      <c r="B106" s="24" t="s">
        <v>933</v>
      </c>
      <c r="C106" s="549" t="s">
        <v>451</v>
      </c>
      <c r="D106" s="24"/>
      <c r="E106" s="24"/>
      <c r="F106" s="24"/>
      <c r="G106" s="24"/>
      <c r="H106" s="24"/>
      <c r="I106" s="398" t="s">
        <v>944</v>
      </c>
      <c r="J106" s="24"/>
      <c r="K106" s="24"/>
      <c r="L106" s="24"/>
      <c r="M106" s="24"/>
      <c r="N106" s="24"/>
      <c r="O106" s="24"/>
      <c r="P106" s="24"/>
      <c r="Q106" s="24"/>
      <c r="R106" s="24"/>
      <c r="S106" s="24"/>
    </row>
    <row r="107" spans="1:19" s="8" customFormat="1" ht="15" hidden="1" customHeight="1">
      <c r="A107" s="24"/>
      <c r="B107" s="24"/>
      <c r="C107" s="197"/>
      <c r="D107" s="24"/>
      <c r="E107" s="24"/>
      <c r="F107" s="24"/>
      <c r="G107" s="24"/>
      <c r="H107" s="24"/>
      <c r="I107" s="398"/>
      <c r="J107" s="24"/>
      <c r="K107" s="24"/>
      <c r="L107" s="24"/>
      <c r="M107" s="24"/>
      <c r="N107" s="24"/>
      <c r="O107" s="24"/>
      <c r="P107" s="24"/>
      <c r="Q107" s="24"/>
      <c r="R107" s="24"/>
      <c r="S107" s="24"/>
    </row>
    <row r="108" spans="1:19" s="8" customFormat="1" ht="15" hidden="1" customHeight="1">
      <c r="A108" s="24"/>
      <c r="B108" s="24"/>
      <c r="C108" s="403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</row>
    <row r="109" spans="1:19" s="8" customFormat="1" ht="15" hidden="1" customHeight="1">
      <c r="A109" s="24"/>
      <c r="B109" s="402" t="s">
        <v>626</v>
      </c>
      <c r="C109" s="403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</row>
    <row r="110" spans="1:19" s="8" customFormat="1" ht="15" hidden="1" customHeight="1">
      <c r="A110" s="24"/>
      <c r="B110" s="24" t="s">
        <v>942</v>
      </c>
      <c r="C110" s="568" t="s">
        <v>451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</row>
    <row r="111" spans="1:19" s="8" customFormat="1" ht="15" hidden="1" customHeight="1">
      <c r="A111" s="24"/>
      <c r="B111" s="24" t="s">
        <v>628</v>
      </c>
      <c r="C111" s="399">
        <v>4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</row>
    <row r="112" spans="1:19" s="8" customFormat="1" ht="15" hidden="1" customHeight="1">
      <c r="A112" s="24"/>
      <c r="B112" s="24" t="s">
        <v>657</v>
      </c>
      <c r="C112" s="256">
        <v>15.6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</row>
    <row r="113" spans="1:19" s="8" customFormat="1" ht="15" hidden="1" customHeight="1">
      <c r="A113" s="24"/>
      <c r="B113" s="24" t="s">
        <v>946</v>
      </c>
      <c r="C113" s="526">
        <f>WActiveSAST/StrInWidSAST</f>
        <v>0.25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</row>
    <row r="114" spans="1:19" s="8" customFormat="1" ht="15" hidden="1" customHeight="1">
      <c r="A114" s="24"/>
      <c r="B114" s="24"/>
      <c r="C114" s="403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</row>
    <row r="115" spans="1:19" s="8" customFormat="1" ht="15" hidden="1" customHeight="1">
      <c r="A115" s="24"/>
      <c r="B115" s="24"/>
      <c r="C115" s="403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</row>
    <row r="116" spans="1:19" s="8" customFormat="1" ht="15" hidden="1" customHeight="1">
      <c r="A116" s="24"/>
      <c r="B116" s="24"/>
      <c r="C116" s="403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</row>
    <row r="117" spans="1:19" s="8" customFormat="1" ht="15" hidden="1" customHeight="1">
      <c r="A117" s="24"/>
      <c r="B117" s="24"/>
      <c r="C117" s="403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</row>
    <row r="118" spans="1:19" s="8" customFormat="1" ht="15" hidden="1" customHeight="1">
      <c r="A118" s="24"/>
      <c r="B118" s="24"/>
      <c r="C118" s="403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</row>
    <row r="119" spans="1:19" s="8" customFormat="1" ht="15" hidden="1" customHeight="1">
      <c r="A119" s="24"/>
      <c r="B119" s="24"/>
      <c r="C119" s="403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</row>
    <row r="120" spans="1:19" s="8" customFormat="1" ht="15" hidden="1" customHeight="1">
      <c r="A120" s="24"/>
      <c r="B120" s="24"/>
      <c r="C120" s="403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</row>
    <row r="121" spans="1:19" s="8" customFormat="1" ht="15" hidden="1" customHeight="1">
      <c r="A121" s="24"/>
      <c r="B121" s="24"/>
      <c r="C121" s="403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</row>
    <row r="122" spans="1:19" s="8" customFormat="1" ht="15" hidden="1" customHeight="1">
      <c r="A122" s="24"/>
      <c r="B122" s="24"/>
      <c r="C122" s="403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</row>
    <row r="123" spans="1:19" s="8" customFormat="1" ht="15" hidden="1" customHeight="1">
      <c r="A123" s="24"/>
      <c r="B123" s="24"/>
      <c r="C123" s="403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</row>
    <row r="124" spans="1:19" s="8" customFormat="1" ht="15" hidden="1" customHeight="1">
      <c r="A124" s="24"/>
      <c r="B124" s="24"/>
      <c r="C124" s="403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</row>
    <row r="125" spans="1:19" s="8" customFormat="1" ht="15" hidden="1" customHeight="1">
      <c r="A125" s="24"/>
      <c r="B125" s="24"/>
      <c r="C125" s="403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</row>
    <row r="126" spans="1:19" s="8" customFormat="1" ht="15" hidden="1" customHeight="1">
      <c r="A126" s="24"/>
      <c r="B126" s="24" t="s">
        <v>818</v>
      </c>
      <c r="C126" s="200">
        <v>30</v>
      </c>
      <c r="D126" s="24"/>
      <c r="E126" s="24"/>
      <c r="F126" s="24"/>
      <c r="G126" s="24"/>
      <c r="H126" s="24"/>
      <c r="I126" s="398" t="s">
        <v>587</v>
      </c>
      <c r="J126" s="24"/>
      <c r="K126" s="24"/>
      <c r="L126" s="24"/>
      <c r="M126" s="24"/>
      <c r="N126" s="24"/>
      <c r="O126" s="24"/>
      <c r="P126" s="24"/>
      <c r="Q126" s="24"/>
      <c r="R126" s="24"/>
      <c r="S126" s="24"/>
    </row>
    <row r="127" spans="1:19" s="8" customFormat="1" ht="15" hidden="1" customHeight="1">
      <c r="A127" s="24"/>
      <c r="B127" s="24"/>
      <c r="C127" s="197"/>
      <c r="D127" s="24"/>
      <c r="E127" s="24"/>
      <c r="F127" s="24"/>
      <c r="G127" s="24"/>
      <c r="H127" s="24"/>
      <c r="I127" s="398"/>
      <c r="J127" s="24"/>
      <c r="K127" s="24"/>
      <c r="L127" s="24"/>
      <c r="M127" s="24"/>
      <c r="N127" s="24"/>
      <c r="O127" s="24"/>
      <c r="P127" s="24"/>
      <c r="Q127" s="24"/>
      <c r="R127" s="24"/>
      <c r="S127" s="24"/>
    </row>
    <row r="128" spans="1:19" s="8" customFormat="1" ht="15" hidden="1" customHeight="1">
      <c r="A128" s="24"/>
      <c r="B128" s="24" t="s">
        <v>939</v>
      </c>
      <c r="C128" s="401">
        <v>0</v>
      </c>
      <c r="D128" s="24"/>
      <c r="E128" s="24"/>
      <c r="F128" s="24"/>
      <c r="G128" s="24"/>
      <c r="H128" s="24"/>
      <c r="I128" s="398" t="s">
        <v>952</v>
      </c>
      <c r="J128" s="24"/>
      <c r="K128" s="24"/>
      <c r="L128" s="24"/>
      <c r="M128" s="24"/>
      <c r="N128" s="24"/>
      <c r="O128" s="24"/>
      <c r="P128" s="24"/>
      <c r="Q128" s="24"/>
      <c r="R128" s="24"/>
      <c r="S128" s="24"/>
    </row>
    <row r="129" spans="1:19" s="8" customFormat="1" ht="15" hidden="1" customHeight="1">
      <c r="A129" s="24"/>
      <c r="B129" s="24" t="s">
        <v>934</v>
      </c>
      <c r="C129" s="200">
        <v>-90</v>
      </c>
      <c r="D129" s="24"/>
      <c r="E129" s="24"/>
      <c r="F129" s="24"/>
      <c r="G129" s="24"/>
      <c r="H129" s="24"/>
      <c r="I129" s="398" t="s">
        <v>951</v>
      </c>
      <c r="J129" s="24"/>
      <c r="K129" s="24"/>
      <c r="L129" s="24"/>
      <c r="M129" s="24"/>
      <c r="N129" s="24"/>
      <c r="O129" s="24"/>
      <c r="P129" s="24"/>
      <c r="Q129" s="24"/>
      <c r="R129" s="24"/>
      <c r="S129" s="24"/>
    </row>
    <row r="130" spans="1:19" s="8" customFormat="1" ht="15" hidden="1" customHeight="1">
      <c r="A130" s="24"/>
      <c r="B130" s="24" t="s">
        <v>935</v>
      </c>
      <c r="C130" s="200">
        <v>90</v>
      </c>
      <c r="D130" s="24"/>
      <c r="E130" s="24"/>
      <c r="F130" s="24"/>
      <c r="G130" s="24"/>
      <c r="H130" s="24"/>
      <c r="I130" s="398" t="s">
        <v>936</v>
      </c>
      <c r="J130" s="24"/>
      <c r="K130" s="24"/>
      <c r="L130" s="24"/>
      <c r="M130" s="24"/>
      <c r="N130" s="24"/>
      <c r="O130" s="24"/>
      <c r="P130" s="24"/>
      <c r="Q130" s="24"/>
      <c r="R130" s="24"/>
      <c r="S130" s="24"/>
    </row>
    <row r="131" spans="1:19" s="8" customFormat="1" ht="15" hidden="1" customHeight="1">
      <c r="A131" s="24"/>
      <c r="B131" s="24"/>
      <c r="C131" s="197"/>
      <c r="D131" s="24"/>
      <c r="E131" s="24"/>
      <c r="F131" s="24"/>
      <c r="G131" s="24"/>
      <c r="H131" s="24"/>
      <c r="I131" s="398"/>
      <c r="J131" s="24"/>
      <c r="K131" s="24"/>
      <c r="L131" s="24"/>
      <c r="M131" s="24"/>
      <c r="N131" s="24"/>
      <c r="O131" s="24"/>
      <c r="P131" s="24"/>
      <c r="Q131" s="24"/>
      <c r="R131" s="24"/>
      <c r="S131" s="24"/>
    </row>
    <row r="132" spans="1:19" s="8" customFormat="1" ht="15" hidden="1" customHeight="1">
      <c r="A132" s="24"/>
      <c r="B132" s="24"/>
      <c r="C132" s="197"/>
      <c r="D132" s="24"/>
      <c r="E132" s="24"/>
      <c r="F132" s="24"/>
      <c r="G132" s="24"/>
      <c r="H132" s="24"/>
      <c r="I132" s="398"/>
      <c r="J132" s="24"/>
      <c r="K132" s="24"/>
      <c r="L132" s="24"/>
      <c r="M132" s="24"/>
      <c r="N132" s="24"/>
      <c r="O132" s="24"/>
      <c r="P132" s="24"/>
      <c r="Q132" s="24"/>
      <c r="R132" s="24"/>
      <c r="S132" s="24"/>
    </row>
    <row r="133" spans="1:19" s="8" customFormat="1" ht="15" hidden="1" customHeight="1">
      <c r="A133" s="24"/>
      <c r="B133" s="24"/>
      <c r="C133" s="197"/>
      <c r="D133" s="24"/>
      <c r="E133" s="24"/>
      <c r="F133" s="24"/>
      <c r="G133" s="24"/>
      <c r="H133" s="24"/>
      <c r="I133" s="398"/>
      <c r="J133" s="24"/>
      <c r="K133" s="24"/>
      <c r="L133" s="24"/>
      <c r="M133" s="24"/>
      <c r="N133" s="24"/>
      <c r="O133" s="24"/>
      <c r="P133" s="24"/>
      <c r="Q133" s="24"/>
      <c r="R133" s="24"/>
      <c r="S133" s="24"/>
    </row>
    <row r="134" spans="1:19" s="8" customFormat="1" ht="15" hidden="1" customHeight="1">
      <c r="A134" s="24"/>
      <c r="B134" s="24"/>
      <c r="C134" s="197"/>
      <c r="D134" s="24"/>
      <c r="E134" s="24"/>
      <c r="F134" s="24"/>
      <c r="G134" s="24"/>
      <c r="H134" s="24"/>
      <c r="I134" s="398"/>
      <c r="J134" s="24"/>
      <c r="K134" s="24"/>
      <c r="L134" s="24"/>
      <c r="M134" s="24"/>
      <c r="N134" s="24"/>
      <c r="O134" s="24"/>
      <c r="P134" s="24"/>
      <c r="Q134" s="24"/>
      <c r="R134" s="24"/>
      <c r="S134" s="24"/>
    </row>
    <row r="135" spans="1:19" s="8" customFormat="1" ht="15" hidden="1" customHeight="1">
      <c r="A135" s="24"/>
      <c r="B135" s="24"/>
      <c r="C135" s="197"/>
      <c r="D135" s="24"/>
      <c r="E135" s="24"/>
      <c r="F135" s="24"/>
      <c r="G135" s="24"/>
      <c r="H135" s="24"/>
      <c r="I135" s="398"/>
      <c r="J135" s="24"/>
      <c r="K135" s="24"/>
      <c r="L135" s="24"/>
      <c r="M135" s="24"/>
      <c r="N135" s="24"/>
      <c r="O135" s="24"/>
      <c r="P135" s="24"/>
      <c r="Q135" s="24"/>
      <c r="R135" s="24"/>
      <c r="S135" s="24"/>
    </row>
    <row r="136" spans="1:19" s="8" customFormat="1" ht="15" hidden="1" customHeight="1">
      <c r="A136" s="24"/>
      <c r="B136" s="24"/>
      <c r="C136" s="197"/>
      <c r="D136" s="24"/>
      <c r="E136" s="24"/>
      <c r="F136" s="24"/>
      <c r="G136" s="24"/>
      <c r="H136" s="24"/>
      <c r="I136" s="398"/>
      <c r="J136" s="24"/>
      <c r="K136" s="24"/>
      <c r="L136" s="24"/>
      <c r="M136" s="24"/>
      <c r="N136" s="24"/>
      <c r="O136" s="24"/>
      <c r="P136" s="24"/>
      <c r="Q136" s="24"/>
      <c r="R136" s="24"/>
      <c r="S136" s="24"/>
    </row>
    <row r="137" spans="1:19" s="8" customFormat="1" ht="15" hidden="1" customHeight="1">
      <c r="A137" s="24"/>
      <c r="B137" s="24"/>
      <c r="C137" s="403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</row>
    <row r="138" spans="1:19" s="8" customFormat="1" ht="15" hidden="1" customHeight="1">
      <c r="A138" s="24"/>
      <c r="B138" s="24"/>
      <c r="C138" s="403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</row>
    <row r="139" spans="1:19" s="8" customFormat="1" ht="15" hidden="1" customHeight="1">
      <c r="A139" s="24"/>
      <c r="B139" s="24"/>
      <c r="C139" s="403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</row>
    <row r="140" spans="1:19" s="8" customFormat="1" ht="15" hidden="1" customHeight="1">
      <c r="A140" s="24"/>
      <c r="B140" s="24"/>
      <c r="C140" s="403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</row>
    <row r="141" spans="1:19" s="8" customFormat="1" ht="15" hidden="1" customHeight="1">
      <c r="A141" s="24"/>
      <c r="B141" s="24"/>
      <c r="C141" s="403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</row>
    <row r="142" spans="1:19" s="8" customFormat="1" ht="15" hidden="1" customHeight="1">
      <c r="A142" s="24"/>
      <c r="B142" s="24"/>
      <c r="C142" s="403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</row>
    <row r="143" spans="1:19" s="8" customFormat="1" ht="15" hidden="1" customHeight="1">
      <c r="A143" s="24"/>
      <c r="B143" s="24"/>
      <c r="C143" s="403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</row>
    <row r="144" spans="1:19" s="8" customFormat="1" ht="15" hidden="1" customHeight="1">
      <c r="A144" s="24"/>
      <c r="B144" s="24"/>
      <c r="C144" s="403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</row>
    <row r="145" spans="1:19" s="8" customFormat="1" ht="15" hidden="1" customHeight="1">
      <c r="A145" s="24"/>
      <c r="B145" s="24"/>
      <c r="C145" s="403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</row>
    <row r="146" spans="1:19" s="8" customFormat="1" ht="15" hidden="1" customHeight="1">
      <c r="A146" s="24"/>
      <c r="B146" s="24"/>
      <c r="C146" s="403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</row>
    <row r="147" spans="1:19" s="8" customFormat="1" ht="15" hidden="1" customHeight="1">
      <c r="A147" s="24"/>
      <c r="B147" s="24"/>
      <c r="C147" s="403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</row>
    <row r="148" spans="1:19" s="8" customFormat="1" ht="15" hidden="1" customHeight="1">
      <c r="A148" s="24"/>
      <c r="B148" s="24"/>
      <c r="C148" s="403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</row>
    <row r="149" spans="1:19" s="8" customFormat="1" ht="15" hidden="1" customHeight="1">
      <c r="A149" s="24"/>
      <c r="B149" s="24"/>
      <c r="C149" s="403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</row>
    <row r="150" spans="1:19" s="8" customFormat="1" ht="15" hidden="1" customHeight="1">
      <c r="A150" s="24"/>
      <c r="B150" s="24"/>
      <c r="C150" s="403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</row>
    <row r="151" spans="1:19" s="8" customFormat="1" ht="15" hidden="1" customHeight="1">
      <c r="A151" s="24"/>
      <c r="B151" s="24"/>
      <c r="C151" s="403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</row>
    <row r="152" spans="1:19" s="8" customFormat="1" ht="15" hidden="1" customHeight="1">
      <c r="A152" s="24"/>
      <c r="B152" s="24" t="s">
        <v>905</v>
      </c>
      <c r="C152" s="200">
        <v>0</v>
      </c>
      <c r="D152" s="24"/>
      <c r="E152" s="24"/>
      <c r="F152" s="24"/>
      <c r="G152" s="24"/>
      <c r="H152" s="24"/>
      <c r="I152" s="398" t="s">
        <v>912</v>
      </c>
      <c r="J152" s="24"/>
      <c r="K152" s="24"/>
      <c r="L152" s="24"/>
      <c r="M152" s="24"/>
      <c r="N152" s="24"/>
      <c r="O152" s="24"/>
      <c r="P152" s="24"/>
      <c r="Q152" s="24"/>
      <c r="R152" s="24"/>
      <c r="S152" s="24"/>
    </row>
    <row r="153" spans="1:19" s="8" customFormat="1" ht="15" hidden="1" customHeight="1">
      <c r="A153" s="24"/>
      <c r="B153" s="24" t="s">
        <v>906</v>
      </c>
      <c r="C153" s="200">
        <v>90</v>
      </c>
      <c r="D153" s="24"/>
      <c r="E153" s="24"/>
      <c r="F153" s="24"/>
      <c r="G153" s="24"/>
      <c r="H153" s="24"/>
      <c r="I153" s="398"/>
      <c r="J153" s="24"/>
      <c r="K153" s="24"/>
      <c r="L153" s="24"/>
      <c r="M153" s="24"/>
      <c r="N153" s="24"/>
      <c r="O153" s="24"/>
      <c r="P153" s="24"/>
      <c r="Q153" s="24"/>
      <c r="R153" s="24"/>
      <c r="S153" s="24"/>
    </row>
    <row r="154" spans="1:19" s="8" customFormat="1" ht="15" hidden="1" customHeight="1">
      <c r="A154" s="24"/>
      <c r="B154" s="24"/>
      <c r="C154" s="197"/>
      <c r="D154" s="24"/>
      <c r="E154" s="24"/>
      <c r="F154" s="24"/>
      <c r="G154" s="24"/>
      <c r="H154" s="24"/>
      <c r="I154" s="398"/>
      <c r="J154" s="24"/>
      <c r="K154" s="24"/>
      <c r="L154" s="24"/>
      <c r="M154" s="24"/>
      <c r="N154" s="24"/>
      <c r="O154" s="24"/>
      <c r="P154" s="24"/>
      <c r="Q154" s="24"/>
      <c r="R154" s="24"/>
      <c r="S154" s="24"/>
    </row>
    <row r="155" spans="1:19" s="8" customFormat="1" ht="15" hidden="1" customHeight="1">
      <c r="A155" s="24"/>
      <c r="B155" s="24" t="s">
        <v>939</v>
      </c>
      <c r="C155" s="401">
        <v>0</v>
      </c>
      <c r="D155" s="24"/>
      <c r="E155" s="24"/>
      <c r="F155" s="24"/>
      <c r="G155" s="24"/>
      <c r="H155" s="24"/>
      <c r="I155" s="398" t="s">
        <v>952</v>
      </c>
      <c r="J155" s="24"/>
      <c r="K155" s="24"/>
      <c r="L155" s="24"/>
      <c r="M155" s="24"/>
      <c r="N155" s="24"/>
      <c r="O155" s="24"/>
      <c r="P155" s="24"/>
      <c r="Q155" s="24"/>
      <c r="R155" s="24"/>
      <c r="S155" s="24"/>
    </row>
    <row r="156" spans="1:19" s="8" customFormat="1" ht="15" hidden="1" customHeight="1">
      <c r="A156" s="24"/>
      <c r="B156" s="24" t="s">
        <v>907</v>
      </c>
      <c r="C156" s="200">
        <v>-90</v>
      </c>
      <c r="D156" s="24"/>
      <c r="E156" s="24"/>
      <c r="F156" s="24"/>
      <c r="G156" s="24"/>
      <c r="H156" s="24"/>
      <c r="I156" s="398" t="s">
        <v>951</v>
      </c>
      <c r="J156" s="24"/>
      <c r="K156" s="24"/>
      <c r="L156" s="24"/>
      <c r="M156" s="24"/>
      <c r="N156" s="24"/>
      <c r="O156" s="24"/>
      <c r="P156" s="24"/>
      <c r="Q156" s="24"/>
      <c r="R156" s="24"/>
      <c r="S156" s="24"/>
    </row>
    <row r="157" spans="1:19" s="8" customFormat="1" ht="15" hidden="1" customHeight="1">
      <c r="A157" s="24"/>
      <c r="B157" s="24" t="s">
        <v>908</v>
      </c>
      <c r="C157" s="200">
        <v>90</v>
      </c>
      <c r="D157" s="24"/>
      <c r="E157" s="24"/>
      <c r="F157" s="24"/>
      <c r="G157" s="24"/>
      <c r="H157" s="24"/>
      <c r="I157" s="398" t="s">
        <v>936</v>
      </c>
      <c r="J157" s="24"/>
      <c r="K157" s="24"/>
      <c r="L157" s="24"/>
      <c r="M157" s="24"/>
      <c r="N157" s="24"/>
      <c r="O157" s="24"/>
      <c r="P157" s="24"/>
      <c r="Q157" s="24"/>
      <c r="R157" s="24"/>
      <c r="S157" s="24"/>
    </row>
    <row r="158" spans="1:19" s="8" customFormat="1" ht="15" hidden="1" customHeight="1">
      <c r="A158" s="24"/>
      <c r="B158" s="24"/>
      <c r="C158" s="197"/>
      <c r="D158" s="24"/>
      <c r="E158" s="24"/>
      <c r="F158" s="24"/>
      <c r="G158" s="24"/>
      <c r="H158" s="24"/>
      <c r="I158" s="398"/>
      <c r="J158" s="24"/>
      <c r="K158" s="24"/>
      <c r="L158" s="24"/>
      <c r="M158" s="24"/>
      <c r="N158" s="24"/>
      <c r="O158" s="24"/>
      <c r="P158" s="24"/>
      <c r="Q158" s="24"/>
      <c r="R158" s="24"/>
      <c r="S158" s="24"/>
    </row>
    <row r="159" spans="1:19" s="8" customFormat="1" ht="15" hidden="1" customHeight="1">
      <c r="A159" s="24"/>
      <c r="B159" s="24"/>
      <c r="C159" s="197"/>
      <c r="D159" s="24"/>
      <c r="E159" s="24"/>
      <c r="F159" s="24"/>
      <c r="G159" s="24"/>
      <c r="H159" s="24"/>
      <c r="I159" s="398"/>
      <c r="J159" s="24"/>
      <c r="K159" s="24"/>
      <c r="L159" s="24"/>
      <c r="M159" s="24"/>
      <c r="N159" s="24"/>
      <c r="O159" s="24"/>
      <c r="P159" s="24"/>
      <c r="Q159" s="24"/>
      <c r="R159" s="24"/>
      <c r="S159" s="24"/>
    </row>
    <row r="160" spans="1:19" s="8" customFormat="1" ht="15" hidden="1" customHeight="1">
      <c r="A160" s="24"/>
      <c r="B160" s="24"/>
      <c r="C160" s="197"/>
      <c r="D160" s="24"/>
      <c r="E160" s="24"/>
      <c r="F160" s="24"/>
      <c r="G160" s="24"/>
      <c r="H160" s="24"/>
      <c r="I160" s="398"/>
      <c r="J160" s="24"/>
      <c r="K160" s="24"/>
      <c r="L160" s="24"/>
      <c r="M160" s="24"/>
      <c r="N160" s="24"/>
      <c r="O160" s="24"/>
      <c r="P160" s="24"/>
      <c r="Q160" s="24"/>
      <c r="R160" s="24"/>
      <c r="S160" s="24"/>
    </row>
    <row r="161" spans="1:19" s="8" customFormat="1" ht="15" hidden="1" customHeight="1">
      <c r="A161" s="24"/>
      <c r="B161" s="24"/>
      <c r="C161" s="197"/>
      <c r="D161" s="24"/>
      <c r="E161" s="24"/>
      <c r="F161" s="24"/>
      <c r="G161" s="24"/>
      <c r="H161" s="24"/>
      <c r="I161" s="398"/>
      <c r="J161" s="24"/>
      <c r="K161" s="24"/>
      <c r="L161" s="24"/>
      <c r="M161" s="24"/>
      <c r="N161" s="24"/>
      <c r="O161" s="24"/>
      <c r="P161" s="24"/>
      <c r="Q161" s="24"/>
      <c r="R161" s="24"/>
      <c r="S161" s="24"/>
    </row>
    <row r="162" spans="1:19" s="8" customFormat="1" ht="15" hidden="1" customHeight="1">
      <c r="A162" s="24"/>
      <c r="B162" s="24"/>
      <c r="C162" s="197"/>
      <c r="D162" s="24"/>
      <c r="E162" s="24"/>
      <c r="F162" s="24"/>
      <c r="G162" s="24"/>
      <c r="H162" s="24"/>
      <c r="I162" s="398"/>
      <c r="J162" s="24"/>
      <c r="K162" s="24"/>
      <c r="L162" s="24"/>
      <c r="M162" s="24"/>
      <c r="N162" s="24"/>
      <c r="O162" s="24"/>
      <c r="P162" s="24"/>
      <c r="Q162" s="24"/>
      <c r="R162" s="24"/>
      <c r="S162" s="24"/>
    </row>
    <row r="163" spans="1:19" s="8" customFormat="1" ht="15" hidden="1" customHeight="1">
      <c r="A163" s="24"/>
      <c r="B163" s="24"/>
      <c r="C163" s="403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</row>
    <row r="164" spans="1:19" s="8" customFormat="1" ht="15" hidden="1" customHeight="1">
      <c r="A164" s="24"/>
      <c r="B164" s="24"/>
      <c r="C164" s="403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</row>
    <row r="165" spans="1:19" s="8" customFormat="1" ht="15" hidden="1" customHeight="1">
      <c r="A165" s="24"/>
      <c r="B165" s="24"/>
      <c r="C165" s="403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</row>
    <row r="166" spans="1:19" s="8" customFormat="1" ht="15" hidden="1" customHeight="1">
      <c r="A166" s="24"/>
      <c r="B166" s="24"/>
      <c r="C166" s="403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</row>
    <row r="167" spans="1:19" s="8" customFormat="1" ht="15" hidden="1" customHeight="1">
      <c r="A167" s="24"/>
      <c r="B167" s="24"/>
      <c r="C167" s="403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</row>
    <row r="168" spans="1:19" s="8" customFormat="1" ht="15" hidden="1" customHeight="1">
      <c r="A168" s="24"/>
      <c r="B168" s="24"/>
      <c r="C168" s="403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</row>
    <row r="169" spans="1:19" s="8" customFormat="1" ht="15" hidden="1" customHeight="1">
      <c r="A169" s="24"/>
      <c r="B169" s="24"/>
      <c r="C169" s="403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</row>
    <row r="170" spans="1:19" s="8" customFormat="1" ht="15" hidden="1" customHeight="1">
      <c r="A170" s="24"/>
      <c r="B170" s="24"/>
      <c r="C170" s="403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</row>
    <row r="171" spans="1:19" s="8" customFormat="1" ht="15" hidden="1" customHeight="1">
      <c r="A171" s="24"/>
      <c r="B171" s="24"/>
      <c r="C171" s="403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</row>
    <row r="172" spans="1:19" s="8" customFormat="1" ht="15" hidden="1" customHeight="1">
      <c r="A172" s="24"/>
      <c r="B172" s="24"/>
      <c r="C172" s="403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</row>
    <row r="173" spans="1:19" s="8" customFormat="1" ht="15" hidden="1" customHeight="1">
      <c r="A173" s="24"/>
      <c r="B173" s="24"/>
      <c r="C173" s="403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</row>
    <row r="174" spans="1:19" s="8" customFormat="1" ht="15" hidden="1" customHeight="1">
      <c r="A174" s="24"/>
      <c r="B174" s="24"/>
      <c r="C174" s="403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</row>
    <row r="175" spans="1:19" s="8" customFormat="1" ht="15" hidden="1" customHeight="1">
      <c r="A175" s="24"/>
      <c r="B175" s="24"/>
      <c r="C175" s="403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</row>
    <row r="176" spans="1:19" s="8" customFormat="1" ht="15" hidden="1" customHeight="1">
      <c r="A176" s="24"/>
      <c r="B176" s="24"/>
      <c r="C176" s="403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</row>
    <row r="177" spans="1:19" s="8" customFormat="1" ht="15" hidden="1" customHeight="1">
      <c r="A177" s="24"/>
      <c r="B177" s="24"/>
      <c r="C177" s="403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</row>
    <row r="178" spans="1:19" s="29" customFormat="1" ht="15" hidden="1" customHeight="1">
      <c r="A178" s="34"/>
      <c r="B178" s="362" t="s">
        <v>926</v>
      </c>
      <c r="C178" s="204">
        <v>30</v>
      </c>
      <c r="D178" s="230"/>
      <c r="E178" s="28"/>
      <c r="F178" s="34"/>
      <c r="G178" s="34"/>
      <c r="H178" s="34"/>
      <c r="I178" s="227" t="s">
        <v>909</v>
      </c>
      <c r="J178" s="34"/>
      <c r="K178" s="34"/>
      <c r="L178" s="34"/>
      <c r="M178" s="34"/>
      <c r="N178" s="34"/>
      <c r="O178" s="34"/>
      <c r="P178" s="34"/>
      <c r="Q178" s="34"/>
      <c r="R178" s="34"/>
      <c r="S178" s="34"/>
    </row>
    <row r="179" spans="1:19" s="29" customFormat="1" ht="15" hidden="1" customHeight="1">
      <c r="A179" s="34"/>
      <c r="B179" s="230" t="s">
        <v>927</v>
      </c>
      <c r="C179" s="204">
        <v>0</v>
      </c>
      <c r="D179" s="230"/>
      <c r="E179" s="28"/>
      <c r="F179" s="34"/>
      <c r="G179" s="34"/>
      <c r="H179" s="34"/>
      <c r="I179" s="227" t="s">
        <v>910</v>
      </c>
      <c r="J179" s="34"/>
      <c r="K179" s="34"/>
      <c r="L179" s="34"/>
      <c r="M179" s="34"/>
      <c r="N179" s="34"/>
      <c r="O179" s="34"/>
      <c r="P179" s="34"/>
      <c r="Q179" s="34"/>
      <c r="R179" s="34"/>
      <c r="S179" s="34"/>
    </row>
    <row r="180" spans="1:19" s="29" customFormat="1" ht="15" hidden="1" customHeight="1">
      <c r="A180" s="34"/>
      <c r="B180" s="230"/>
      <c r="C180" s="192"/>
      <c r="D180" s="230"/>
      <c r="E180" s="28"/>
      <c r="F180" s="34"/>
      <c r="G180" s="34"/>
      <c r="H180" s="34"/>
      <c r="I180" s="227"/>
      <c r="J180" s="34"/>
      <c r="K180" s="34"/>
      <c r="L180" s="34"/>
      <c r="M180" s="34"/>
      <c r="N180" s="34"/>
      <c r="O180" s="34"/>
      <c r="P180" s="34"/>
      <c r="Q180" s="34"/>
      <c r="R180" s="34"/>
      <c r="S180" s="34"/>
    </row>
    <row r="181" spans="1:19" s="29" customFormat="1" ht="15" hidden="1" customHeight="1">
      <c r="A181" s="34"/>
      <c r="B181" s="230" t="s">
        <v>924</v>
      </c>
      <c r="C181" s="204">
        <v>-90</v>
      </c>
      <c r="D181" s="230"/>
      <c r="E181" s="28"/>
      <c r="F181" s="34"/>
      <c r="G181" s="34"/>
      <c r="H181" s="34"/>
      <c r="I181" s="227" t="s">
        <v>937</v>
      </c>
      <c r="J181" s="34"/>
      <c r="K181" s="34"/>
      <c r="L181" s="34"/>
      <c r="M181" s="34"/>
      <c r="N181" s="34"/>
      <c r="O181" s="34"/>
      <c r="P181" s="34"/>
      <c r="Q181" s="34"/>
      <c r="R181" s="34"/>
      <c r="S181" s="34"/>
    </row>
    <row r="182" spans="1:19" s="29" customFormat="1" ht="15" hidden="1" customHeight="1">
      <c r="A182" s="34"/>
      <c r="B182" s="230" t="s">
        <v>925</v>
      </c>
      <c r="C182" s="204">
        <v>90</v>
      </c>
      <c r="D182" s="230"/>
      <c r="E182" s="28"/>
      <c r="F182" s="34"/>
      <c r="G182" s="34"/>
      <c r="H182" s="34"/>
      <c r="I182" s="227" t="s">
        <v>938</v>
      </c>
      <c r="J182" s="34"/>
      <c r="K182" s="34"/>
      <c r="L182" s="34"/>
      <c r="M182" s="34"/>
      <c r="N182" s="34"/>
      <c r="O182" s="34"/>
      <c r="P182" s="34"/>
      <c r="Q182" s="34"/>
      <c r="R182" s="34"/>
      <c r="S182" s="34"/>
    </row>
    <row r="183" spans="1:19" s="29" customFormat="1" ht="15" hidden="1" customHeight="1">
      <c r="A183" s="34"/>
      <c r="B183" s="230"/>
      <c r="C183" s="192"/>
      <c r="D183" s="230"/>
      <c r="E183" s="28"/>
      <c r="F183" s="34"/>
      <c r="G183" s="34"/>
      <c r="H183" s="34"/>
      <c r="I183" s="227"/>
      <c r="J183" s="34"/>
      <c r="K183" s="34"/>
      <c r="L183" s="34"/>
      <c r="M183" s="34"/>
      <c r="N183" s="34"/>
      <c r="O183" s="34"/>
      <c r="P183" s="34"/>
      <c r="Q183" s="34"/>
      <c r="R183" s="34"/>
      <c r="S183" s="34"/>
    </row>
    <row r="184" spans="1:19" s="29" customFormat="1" ht="15" hidden="1" customHeight="1">
      <c r="A184" s="34"/>
      <c r="B184" s="362"/>
      <c r="C184" s="192"/>
      <c r="D184" s="230"/>
      <c r="E184" s="28"/>
      <c r="F184" s="34"/>
      <c r="G184" s="34"/>
      <c r="H184" s="34"/>
      <c r="I184" s="227"/>
      <c r="J184" s="34"/>
      <c r="K184" s="34"/>
      <c r="L184" s="34"/>
      <c r="M184" s="34"/>
      <c r="N184" s="34"/>
      <c r="O184" s="34"/>
      <c r="P184" s="34"/>
      <c r="Q184" s="34"/>
      <c r="R184" s="34"/>
      <c r="S184" s="34"/>
    </row>
    <row r="185" spans="1:19" s="29" customFormat="1" ht="15" hidden="1" customHeight="1">
      <c r="A185" s="34"/>
      <c r="B185" s="230"/>
      <c r="C185" s="201"/>
      <c r="D185" s="230"/>
      <c r="E185" s="28"/>
      <c r="F185" s="34"/>
      <c r="G185" s="34"/>
      <c r="H185" s="34"/>
      <c r="I185" s="227"/>
      <c r="J185" s="34"/>
      <c r="K185" s="34"/>
      <c r="L185" s="34"/>
      <c r="M185" s="34"/>
      <c r="N185" s="34"/>
      <c r="O185" s="34"/>
      <c r="P185" s="34"/>
      <c r="Q185" s="34"/>
      <c r="R185" s="34"/>
      <c r="S185" s="34"/>
    </row>
    <row r="186" spans="1:19" s="29" customFormat="1" ht="15" hidden="1" customHeight="1">
      <c r="A186" s="34"/>
      <c r="B186" s="34"/>
      <c r="C186" s="233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</row>
    <row r="187" spans="1:19" s="29" customFormat="1" ht="15" hidden="1" customHeight="1">
      <c r="A187" s="34"/>
      <c r="B187" s="34"/>
      <c r="C187" s="233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</row>
    <row r="188" spans="1:19" s="29" customFormat="1" ht="15" hidden="1" customHeight="1">
      <c r="A188" s="34"/>
      <c r="B188" s="34"/>
      <c r="C188" s="233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</row>
    <row r="189" spans="1:19" s="29" customFormat="1" ht="15" hidden="1" customHeight="1">
      <c r="A189" s="34"/>
      <c r="B189" s="34"/>
      <c r="C189" s="233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</row>
    <row r="190" spans="1:19" s="29" customFormat="1" ht="15" hidden="1" customHeight="1">
      <c r="A190" s="34"/>
      <c r="B190" s="34"/>
      <c r="C190" s="233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</row>
    <row r="191" spans="1:19" s="29" customFormat="1" ht="15" hidden="1" customHeight="1">
      <c r="A191" s="34"/>
      <c r="B191" s="34"/>
      <c r="C191" s="233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</row>
    <row r="192" spans="1:19" s="29" customFormat="1" ht="15" hidden="1" customHeight="1">
      <c r="A192" s="34"/>
      <c r="B192" s="34"/>
      <c r="C192" s="233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</row>
    <row r="193" spans="1:19" s="29" customFormat="1" ht="15" hidden="1" customHeight="1">
      <c r="A193" s="34"/>
      <c r="B193" s="34"/>
      <c r="C193" s="233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</row>
    <row r="194" spans="1:19" s="29" customFormat="1" ht="15" hidden="1" customHeight="1">
      <c r="A194" s="34"/>
      <c r="B194" s="34"/>
      <c r="C194" s="233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</row>
    <row r="195" spans="1:19" s="29" customFormat="1" ht="15" hidden="1" customHeight="1">
      <c r="A195" s="34"/>
      <c r="B195" s="34"/>
      <c r="C195" s="233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</row>
    <row r="196" spans="1:19" s="29" customFormat="1" ht="15" hidden="1" customHeight="1">
      <c r="A196" s="34"/>
      <c r="B196" s="34"/>
      <c r="C196" s="233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</row>
    <row r="197" spans="1:19" s="29" customFormat="1" ht="15" hidden="1" customHeight="1">
      <c r="A197" s="34"/>
      <c r="B197" s="34"/>
      <c r="C197" s="233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</row>
    <row r="198" spans="1:19" s="29" customFormat="1" ht="15" hidden="1" customHeight="1">
      <c r="A198" s="34"/>
      <c r="B198" s="34"/>
      <c r="C198" s="233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s="29" customFormat="1" ht="15" hidden="1" customHeight="1">
      <c r="A199" s="34"/>
      <c r="B199" s="34"/>
      <c r="C199" s="233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</row>
    <row r="200" spans="1:19" s="29" customFormat="1" ht="15" hidden="1" customHeight="1">
      <c r="A200" s="34"/>
      <c r="B200" s="34"/>
      <c r="C200" s="233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</row>
    <row r="201" spans="1:19" s="29" customFormat="1" ht="15" hidden="1" customHeight="1">
      <c r="A201" s="34"/>
      <c r="B201" s="34"/>
      <c r="C201" s="233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</row>
    <row r="202" spans="1:19" s="29" customFormat="1" ht="15" hidden="1" customHeight="1">
      <c r="A202" s="34"/>
      <c r="B202" s="34"/>
      <c r="C202" s="233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</row>
    <row r="203" spans="1:19" s="29" customFormat="1" ht="15" hidden="1" customHeight="1">
      <c r="A203" s="34"/>
      <c r="B203" s="34"/>
      <c r="C203" s="233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</row>
    <row r="204" spans="1:19" s="29" customFormat="1" ht="15" hidden="1" customHeight="1">
      <c r="A204" s="34"/>
      <c r="B204" s="226" t="s">
        <v>897</v>
      </c>
      <c r="C204" s="192"/>
      <c r="D204" s="34"/>
      <c r="E204" s="34"/>
      <c r="F204" s="34"/>
      <c r="G204" s="34"/>
      <c r="H204" s="34"/>
      <c r="I204" s="227"/>
      <c r="J204" s="34"/>
      <c r="K204" s="34"/>
      <c r="L204" s="34"/>
      <c r="M204" s="34"/>
      <c r="N204" s="34"/>
      <c r="O204" s="34"/>
      <c r="P204" s="34"/>
      <c r="Q204" s="34"/>
      <c r="R204" s="34"/>
      <c r="S204" s="34"/>
    </row>
    <row r="205" spans="1:19" s="29" customFormat="1" ht="15" hidden="1" customHeight="1">
      <c r="A205" s="34"/>
      <c r="B205" s="34" t="s">
        <v>898</v>
      </c>
      <c r="C205" s="193"/>
      <c r="D205" s="34"/>
      <c r="E205" s="34"/>
      <c r="F205" s="34"/>
      <c r="G205" s="34"/>
      <c r="H205" s="34"/>
      <c r="I205" s="227"/>
      <c r="J205" s="34"/>
      <c r="K205" s="34"/>
      <c r="L205" s="34"/>
      <c r="M205" s="34"/>
      <c r="N205" s="34"/>
      <c r="O205" s="34"/>
      <c r="P205" s="34"/>
      <c r="Q205" s="34"/>
      <c r="R205" s="34"/>
      <c r="S205" s="34"/>
    </row>
    <row r="206" spans="1:19" s="29" customFormat="1" ht="15" hidden="1" customHeight="1">
      <c r="A206" s="34"/>
      <c r="B206" s="34" t="s">
        <v>899</v>
      </c>
      <c r="C206" s="193"/>
      <c r="D206" s="34"/>
      <c r="E206" s="34"/>
      <c r="F206" s="34"/>
      <c r="G206" s="34"/>
      <c r="H206" s="34"/>
      <c r="I206" s="227"/>
      <c r="J206" s="34"/>
      <c r="K206" s="34"/>
      <c r="L206" s="34"/>
      <c r="M206" s="34"/>
      <c r="N206" s="34"/>
      <c r="O206" s="34"/>
      <c r="P206" s="34"/>
      <c r="Q206" s="34"/>
      <c r="R206" s="34"/>
      <c r="S206" s="34"/>
    </row>
    <row r="207" spans="1:19" s="29" customFormat="1" ht="15" hidden="1" customHeight="1">
      <c r="A207" s="34"/>
      <c r="B207" s="34"/>
      <c r="C207" s="34"/>
      <c r="D207" s="34"/>
      <c r="E207" s="34"/>
      <c r="F207" s="34"/>
      <c r="G207" s="34"/>
      <c r="H207" s="34"/>
      <c r="I207" s="227"/>
      <c r="J207" s="34"/>
      <c r="K207" s="34"/>
      <c r="L207" s="34"/>
      <c r="M207" s="34"/>
      <c r="N207" s="34"/>
      <c r="O207" s="34"/>
      <c r="P207" s="34"/>
      <c r="Q207" s="34"/>
      <c r="R207" s="34"/>
      <c r="S207" s="34"/>
    </row>
    <row r="208" spans="1:19" s="29" customFormat="1" ht="15" hidden="1" customHeight="1">
      <c r="A208" s="34"/>
      <c r="B208" s="34" t="s">
        <v>900</v>
      </c>
      <c r="C208" s="193"/>
      <c r="D208" s="34"/>
      <c r="E208" s="34"/>
      <c r="F208" s="34"/>
      <c r="G208" s="34"/>
      <c r="H208" s="34"/>
      <c r="I208" s="227"/>
      <c r="J208" s="34"/>
      <c r="K208" s="34"/>
      <c r="L208" s="34"/>
      <c r="M208" s="34"/>
      <c r="N208" s="34"/>
      <c r="O208" s="34"/>
      <c r="P208" s="34"/>
      <c r="Q208" s="34"/>
      <c r="R208" s="34"/>
      <c r="S208" s="34"/>
    </row>
    <row r="209" spans="1:23" s="29" customFormat="1" ht="15" hidden="1" customHeight="1">
      <c r="A209" s="34"/>
      <c r="B209" s="226"/>
      <c r="C209" s="34"/>
      <c r="D209" s="34"/>
      <c r="E209" s="34"/>
      <c r="F209" s="34"/>
      <c r="G209" s="34"/>
      <c r="H209" s="34"/>
      <c r="I209" s="227"/>
      <c r="J209" s="34"/>
      <c r="K209" s="34"/>
      <c r="L209" s="34"/>
      <c r="M209" s="34"/>
      <c r="N209" s="34"/>
      <c r="O209" s="34"/>
      <c r="P209" s="34"/>
      <c r="Q209" s="34"/>
      <c r="R209" s="34"/>
      <c r="S209" s="34"/>
    </row>
    <row r="210" spans="1:23" s="29" customFormat="1" ht="15" hidden="1" customHeight="1">
      <c r="A210" s="34"/>
      <c r="B210" s="226" t="s">
        <v>901</v>
      </c>
      <c r="C210" s="34"/>
      <c r="D210" s="34"/>
      <c r="E210" s="34"/>
      <c r="F210" s="34"/>
      <c r="G210" s="34"/>
      <c r="H210" s="34"/>
      <c r="I210" s="227"/>
      <c r="J210" s="34"/>
      <c r="K210" s="34"/>
      <c r="L210" s="34"/>
      <c r="M210" s="34"/>
      <c r="N210" s="34"/>
      <c r="O210" s="34"/>
      <c r="P210" s="34"/>
      <c r="Q210" s="34"/>
      <c r="R210" s="34"/>
      <c r="S210" s="34"/>
    </row>
    <row r="211" spans="1:23" s="29" customFormat="1" ht="15" hidden="1" customHeight="1">
      <c r="A211" s="34"/>
      <c r="B211" s="34" t="s">
        <v>902</v>
      </c>
      <c r="C211" s="193"/>
      <c r="D211" s="34"/>
      <c r="E211" s="34"/>
      <c r="F211" s="34"/>
      <c r="G211" s="34"/>
      <c r="H211" s="34"/>
      <c r="I211" s="227"/>
      <c r="J211" s="34"/>
      <c r="K211" s="34"/>
      <c r="L211" s="34"/>
      <c r="M211" s="34"/>
      <c r="N211" s="34"/>
      <c r="O211" s="34"/>
      <c r="P211" s="34"/>
      <c r="Q211" s="34"/>
      <c r="R211" s="34"/>
      <c r="S211" s="34"/>
    </row>
    <row r="212" spans="1:23" s="29" customFormat="1" ht="15" hidden="1" customHeight="1">
      <c r="A212" s="34"/>
      <c r="B212" s="34" t="s">
        <v>903</v>
      </c>
      <c r="C212" s="193"/>
      <c r="D212" s="34"/>
      <c r="E212" s="34"/>
      <c r="F212" s="34"/>
      <c r="G212" s="34"/>
      <c r="H212" s="34"/>
      <c r="I212" s="227"/>
      <c r="J212" s="34"/>
      <c r="K212" s="34"/>
      <c r="L212" s="34"/>
      <c r="M212" s="34"/>
      <c r="N212" s="34"/>
      <c r="O212" s="34"/>
      <c r="P212" s="34"/>
      <c r="Q212" s="34"/>
      <c r="R212" s="34"/>
      <c r="S212" s="34"/>
    </row>
    <row r="213" spans="1:23" s="29" customFormat="1" ht="15" hidden="1" customHeight="1">
      <c r="A213" s="34"/>
      <c r="B213" s="34"/>
      <c r="C213" s="34"/>
      <c r="D213" s="34"/>
      <c r="E213" s="34"/>
      <c r="F213" s="34"/>
      <c r="G213" s="34"/>
      <c r="H213" s="34"/>
      <c r="I213" s="227"/>
      <c r="J213" s="34"/>
      <c r="K213" s="34"/>
      <c r="L213" s="34"/>
      <c r="M213" s="34"/>
      <c r="N213" s="34"/>
      <c r="O213" s="34"/>
      <c r="P213" s="34"/>
      <c r="Q213" s="34"/>
      <c r="R213" s="34"/>
      <c r="S213" s="34"/>
    </row>
    <row r="214" spans="1:23" s="29" customFormat="1" ht="15" hidden="1" customHeight="1">
      <c r="A214" s="34"/>
      <c r="B214" s="34" t="s">
        <v>819</v>
      </c>
      <c r="C214" s="388">
        <v>0</v>
      </c>
      <c r="D214" s="34"/>
      <c r="E214" s="34"/>
      <c r="F214" s="34"/>
      <c r="G214" s="34"/>
      <c r="H214" s="34"/>
      <c r="I214" s="227" t="s">
        <v>587</v>
      </c>
      <c r="J214" s="34"/>
      <c r="K214" s="34"/>
      <c r="L214" s="34"/>
      <c r="M214" s="34"/>
      <c r="N214" s="34"/>
      <c r="O214" s="34"/>
      <c r="P214" s="34"/>
      <c r="Q214" s="34"/>
      <c r="R214" s="34"/>
      <c r="S214" s="34"/>
    </row>
    <row r="215" spans="1:23" s="29" customFormat="1" ht="15" hidden="1" customHeight="1">
      <c r="A215" s="34"/>
      <c r="B215" s="34" t="s">
        <v>1067</v>
      </c>
      <c r="C215" s="388">
        <v>30</v>
      </c>
      <c r="D215" s="34"/>
      <c r="E215" s="34"/>
      <c r="F215" s="34"/>
      <c r="G215" s="34"/>
      <c r="H215" s="34"/>
      <c r="I215" s="389" t="s">
        <v>1065</v>
      </c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V215" s="29" t="s">
        <v>1062</v>
      </c>
      <c r="W215" s="29" t="s">
        <v>1064</v>
      </c>
    </row>
    <row r="216" spans="1:23" s="29" customFormat="1" ht="15" hidden="1" customHeight="1">
      <c r="A216" s="34"/>
      <c r="B216" s="34" t="s">
        <v>1068</v>
      </c>
      <c r="C216" s="388">
        <v>30</v>
      </c>
      <c r="D216" s="230"/>
      <c r="E216" s="34"/>
      <c r="F216" s="34"/>
      <c r="G216" s="34"/>
      <c r="H216" s="34"/>
      <c r="I216" s="389" t="s">
        <v>1066</v>
      </c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V216" s="29" t="s">
        <v>590</v>
      </c>
      <c r="W216" s="29">
        <v>31</v>
      </c>
    </row>
    <row r="217" spans="1:23" s="29" customFormat="1" ht="15" hidden="1" customHeight="1">
      <c r="A217" s="34"/>
      <c r="B217" s="34"/>
      <c r="C217" s="34"/>
      <c r="D217" s="230"/>
      <c r="E217" s="34"/>
      <c r="F217" s="34"/>
      <c r="G217" s="34"/>
      <c r="H217" s="34"/>
      <c r="I217" s="389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V217" s="29" t="s">
        <v>591</v>
      </c>
      <c r="W217" s="29">
        <v>29</v>
      </c>
    </row>
    <row r="218" spans="1:23" s="29" customFormat="1" ht="15" hidden="1" customHeight="1">
      <c r="A218" s="34"/>
      <c r="B218" s="34"/>
      <c r="C218" s="233" t="s">
        <v>800</v>
      </c>
      <c r="D218" s="356" t="s">
        <v>1061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V218" s="29" t="s">
        <v>592</v>
      </c>
      <c r="W218" s="29">
        <v>31</v>
      </c>
    </row>
    <row r="219" spans="1:23" s="29" customFormat="1" ht="15" hidden="1" customHeight="1">
      <c r="A219" s="34"/>
      <c r="B219" s="34" t="s">
        <v>1086</v>
      </c>
      <c r="C219" s="399" t="s">
        <v>592</v>
      </c>
      <c r="D219" s="399">
        <v>1</v>
      </c>
      <c r="E219" s="34"/>
      <c r="F219" s="34"/>
      <c r="G219" s="34"/>
      <c r="H219" s="34"/>
      <c r="I219" s="389" t="s">
        <v>1069</v>
      </c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V219" s="29" t="s">
        <v>593</v>
      </c>
      <c r="W219" s="29">
        <v>30</v>
      </c>
    </row>
    <row r="220" spans="1:23" s="29" customFormat="1" ht="15" hidden="1" customHeight="1">
      <c r="A220" s="34"/>
      <c r="B220" s="34" t="s">
        <v>1087</v>
      </c>
      <c r="C220" s="399" t="s">
        <v>601</v>
      </c>
      <c r="D220" s="399">
        <v>1</v>
      </c>
      <c r="E220" s="34"/>
      <c r="F220" s="34"/>
      <c r="G220" s="34"/>
      <c r="H220" s="34"/>
      <c r="I220" s="389" t="s">
        <v>1070</v>
      </c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V220" s="29" t="s">
        <v>594</v>
      </c>
      <c r="W220" s="29">
        <v>31</v>
      </c>
    </row>
    <row r="221" spans="1:23" s="29" customFormat="1" ht="15" hidden="1" customHeight="1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V221" s="29" t="s">
        <v>595</v>
      </c>
      <c r="W221" s="29">
        <v>30</v>
      </c>
    </row>
    <row r="222" spans="1:23" s="29" customFormat="1" ht="15" hidden="1" customHeight="1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V222" s="29" t="s">
        <v>596</v>
      </c>
      <c r="W222" s="29">
        <v>31</v>
      </c>
    </row>
    <row r="223" spans="1:23" s="29" customFormat="1" ht="15" hidden="1" customHeight="1">
      <c r="A223" s="34"/>
      <c r="B223" s="40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V223" s="29" t="s">
        <v>597</v>
      </c>
      <c r="W223" s="29">
        <v>31</v>
      </c>
    </row>
    <row r="224" spans="1:23" s="29" customFormat="1" ht="15" hidden="1" customHeight="1">
      <c r="A224" s="34"/>
      <c r="B224" s="233"/>
      <c r="C224" s="233"/>
      <c r="D224" s="233"/>
      <c r="E224" s="233"/>
      <c r="F224" s="233"/>
      <c r="G224" s="233"/>
      <c r="H224" s="233"/>
      <c r="I224" s="233"/>
      <c r="J224" s="233"/>
      <c r="K224" s="34"/>
      <c r="L224" s="34"/>
      <c r="M224" s="34"/>
      <c r="N224" s="34"/>
      <c r="O224" s="34"/>
      <c r="P224" s="34"/>
      <c r="Q224" s="34"/>
      <c r="R224" s="34"/>
      <c r="S224" s="34"/>
      <c r="V224" s="29" t="s">
        <v>598</v>
      </c>
      <c r="W224" s="29">
        <v>30</v>
      </c>
    </row>
    <row r="225" spans="1:23" s="29" customFormat="1" ht="15" hidden="1" customHeight="1">
      <c r="A225" s="34"/>
      <c r="B225" s="233"/>
      <c r="C225" s="233"/>
      <c r="D225" s="233"/>
      <c r="E225" s="233"/>
      <c r="F225" s="233"/>
      <c r="G225" s="233"/>
      <c r="H225" s="233"/>
      <c r="I225" s="233"/>
      <c r="J225" s="233"/>
      <c r="K225" s="34"/>
      <c r="L225" s="34"/>
      <c r="M225" s="34"/>
      <c r="N225" s="34"/>
      <c r="O225" s="34"/>
      <c r="P225" s="34"/>
      <c r="Q225" s="34"/>
      <c r="R225" s="34"/>
      <c r="S225" s="34"/>
      <c r="V225" s="29" t="s">
        <v>599</v>
      </c>
      <c r="W225" s="29">
        <v>31</v>
      </c>
    </row>
    <row r="226" spans="1:23" s="29" customFormat="1" ht="15" hidden="1" customHeight="1">
      <c r="A226" s="34"/>
      <c r="B226" s="233"/>
      <c r="C226" s="233"/>
      <c r="D226" s="233"/>
      <c r="E226" s="233"/>
      <c r="F226" s="233"/>
      <c r="G226" s="233"/>
      <c r="H226" s="233"/>
      <c r="I226" s="233"/>
      <c r="J226" s="233"/>
      <c r="K226" s="34"/>
      <c r="L226" s="34"/>
      <c r="M226" s="34"/>
      <c r="N226" s="34"/>
      <c r="O226" s="34"/>
      <c r="P226" s="34"/>
      <c r="Q226" s="34"/>
      <c r="R226" s="34"/>
      <c r="S226" s="34"/>
      <c r="V226" s="29" t="s">
        <v>601</v>
      </c>
      <c r="W226" s="29">
        <v>30</v>
      </c>
    </row>
    <row r="227" spans="1:23" s="29" customFormat="1" ht="15" hidden="1" customHeight="1">
      <c r="A227" s="34"/>
      <c r="B227" s="233"/>
      <c r="C227" s="233"/>
      <c r="D227" s="233"/>
      <c r="E227" s="233"/>
      <c r="F227" s="233"/>
      <c r="G227" s="233"/>
      <c r="H227" s="233"/>
      <c r="I227" s="233"/>
      <c r="J227" s="233"/>
      <c r="K227" s="34"/>
      <c r="L227" s="34"/>
      <c r="M227" s="34"/>
      <c r="N227" s="34"/>
      <c r="O227" s="34"/>
      <c r="P227" s="34"/>
      <c r="Q227" s="34"/>
      <c r="R227" s="34"/>
      <c r="S227" s="34"/>
      <c r="V227" s="29" t="s">
        <v>600</v>
      </c>
      <c r="W227" s="29">
        <v>31</v>
      </c>
    </row>
    <row r="228" spans="1:23" s="29" customFormat="1" ht="15" hidden="1" customHeight="1">
      <c r="A228" s="34"/>
      <c r="B228" s="34"/>
      <c r="C228" s="233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</row>
    <row r="229" spans="1:23" s="29" customFormat="1" ht="15" hidden="1" customHeight="1">
      <c r="A229" s="34"/>
      <c r="B229" s="34"/>
      <c r="C229" s="233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</row>
    <row r="230" spans="1:23" s="29" customFormat="1" ht="15" hidden="1" customHeight="1">
      <c r="A230" s="34"/>
      <c r="B230" s="34"/>
      <c r="C230" s="233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</row>
    <row r="231" spans="1:23" s="29" customFormat="1" ht="15" hidden="1" customHeight="1">
      <c r="A231" s="34"/>
      <c r="B231" s="34"/>
      <c r="C231" s="233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</row>
    <row r="232" spans="1:23" s="29" customFormat="1" ht="15" hidden="1" customHeight="1">
      <c r="A232" s="34"/>
      <c r="B232" s="34"/>
      <c r="C232" s="233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</row>
    <row r="233" spans="1:23" s="29" customFormat="1" ht="15" hidden="1" customHeight="1">
      <c r="A233" s="34"/>
      <c r="B233" s="34"/>
      <c r="C233" s="233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</row>
    <row r="234" spans="1:23" s="29" customFormat="1" ht="15" hidden="1" customHeight="1">
      <c r="A234" s="34"/>
      <c r="B234" s="34"/>
      <c r="C234" s="233"/>
      <c r="D234" s="34"/>
      <c r="E234" s="34"/>
      <c r="F234" s="34"/>
      <c r="G234" s="405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</row>
    <row r="235" spans="1:23" s="29" customFormat="1" ht="15" hidden="1" customHeight="1">
      <c r="A235" s="34"/>
      <c r="B235" s="34"/>
      <c r="C235" s="233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</row>
    <row r="236" spans="1:23" s="29" customFormat="1" ht="15" hidden="1" customHeight="1">
      <c r="A236" s="34"/>
      <c r="B236" s="34"/>
      <c r="C236" s="233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</row>
    <row r="237" spans="1:23" s="29" customFormat="1" ht="15" hidden="1" customHeight="1">
      <c r="A237" s="34"/>
      <c r="B237" s="34"/>
      <c r="C237" s="233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</row>
    <row r="238" spans="1:23" s="29" customFormat="1" ht="15" hidden="1" customHeight="1">
      <c r="A238" s="34"/>
      <c r="B238" s="34"/>
      <c r="C238" s="233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</row>
    <row r="239" spans="1:23" s="29" customFormat="1" ht="15" hidden="1" customHeight="1">
      <c r="A239" s="34"/>
      <c r="B239" s="34"/>
      <c r="C239" s="233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</row>
    <row r="240" spans="1:23" s="6" customFormat="1" ht="15" customHeight="1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</row>
    <row r="241" spans="1:19" s="3" customFormat="1" ht="15" customHeight="1">
      <c r="A241" s="61"/>
      <c r="B241" s="62" t="str">
        <f>CONCATENATE("Version ",Version)</f>
        <v>Version 1.5.3</v>
      </c>
      <c r="C241" s="62"/>
      <c r="D241" s="587" t="str">
        <f ca="1">Copyright</f>
        <v>© 2018 CanadianSolar, All rights reserved.</v>
      </c>
      <c r="E241" s="587"/>
      <c r="F241" s="587"/>
      <c r="G241" s="587"/>
      <c r="H241" s="587"/>
      <c r="I241" s="587"/>
      <c r="J241" s="587"/>
      <c r="K241" s="587"/>
      <c r="L241" s="62"/>
      <c r="M241" s="62"/>
      <c r="N241" s="62"/>
      <c r="O241" s="61"/>
      <c r="P241" s="618" t="s">
        <v>663</v>
      </c>
      <c r="Q241" s="618"/>
      <c r="R241" s="618"/>
      <c r="S241" s="61"/>
    </row>
  </sheetData>
  <sheetProtection sheet="1" objects="1" scenarios="1"/>
  <mergeCells count="4">
    <mergeCell ref="P241:R241"/>
    <mergeCell ref="B3:L4"/>
    <mergeCell ref="D241:K241"/>
    <mergeCell ref="C11:G11"/>
  </mergeCells>
  <conditionalFormatting sqref="C75 C78 C82">
    <cfRule type="expression" dxfId="10" priority="6">
      <formula>IF($C$74=1, TRUE, FALSE)</formula>
    </cfRule>
  </conditionalFormatting>
  <conditionalFormatting sqref="C103 C106 C110">
    <cfRule type="expression" dxfId="9" priority="5">
      <formula>IF($C$102=1, TRUE, FALSE)</formula>
    </cfRule>
  </conditionalFormatting>
  <conditionalFormatting sqref="C68">
    <cfRule type="expression" dxfId="8" priority="4">
      <formula>IF($C$74=1, TRUE, FALSE)</formula>
    </cfRule>
  </conditionalFormatting>
  <conditionalFormatting sqref="C69">
    <cfRule type="expression" dxfId="7" priority="3">
      <formula>IF($C$74=1, TRUE, FALSE)</formula>
    </cfRule>
  </conditionalFormatting>
  <conditionalFormatting sqref="C97">
    <cfRule type="expression" dxfId="6" priority="2">
      <formula>IF($C$102=1, TRUE, FALSE)</formula>
    </cfRule>
  </conditionalFormatting>
  <conditionalFormatting sqref="C98">
    <cfRule type="expression" dxfId="5" priority="1">
      <formula>IF($C$102=1, TRUE, FALSE)</formula>
    </cfRule>
  </conditionalFormatting>
  <dataValidations count="44">
    <dataValidation type="list" allowBlank="1" showInputMessage="1" showErrorMessage="1" sqref="C35 C110 C82">
      <formula1>UseCell</formula1>
    </dataValidation>
    <dataValidation type="decimal" allowBlank="1" showInputMessage="1" showErrorMessage="1" errorTitle="Azimuth" error="Please enter an azimuth angle in degrees between -180 and 180." sqref="C14 C43">
      <formula1>-180</formula1>
      <formula2>180</formula2>
    </dataValidation>
    <dataValidation type="decimal" allowBlank="1" showInputMessage="1" showErrorMessage="1" errorTitle="Plane Tilt" error="Please enter a plane tilt in degrees between 0 and 90." sqref="C42 C13">
      <formula1>0</formula1>
      <formula2>90</formula2>
    </dataValidation>
    <dataValidation type="decimal" allowBlank="1" showInputMessage="1" showErrorMessage="1" errorTitle="Bottom Inactive Band" error="Please enter a numeric value into this field." sqref="C19">
      <formula1>0</formula1>
      <formula2>100</formula2>
    </dataValidation>
    <dataValidation type="decimal" allowBlank="1" showInputMessage="1" showErrorMessage="1" errorTitle="Pitch" error="Please enter a numeric value into this field." sqref="C16">
      <formula1>0</formula1>
      <formula2>100</formula2>
    </dataValidation>
    <dataValidation type="decimal" allowBlank="1" showInputMessage="1" showErrorMessage="1" errorTitle="Coll. Band Width" error="Please enter a numeric value into this field." sqref="C17">
      <formula1>0</formula1>
      <formula2>100</formula2>
    </dataValidation>
    <dataValidation type="decimal" allowBlank="1" showInputMessage="1" showErrorMessage="1" errorTitle="Top Inactive Band" error="Please enter a numeric value into this field." sqref="C18">
      <formula1>0</formula1>
      <formula2>100</formula2>
    </dataValidation>
    <dataValidation type="whole" operator="greaterThanOrEqual" allowBlank="1" showInputMessage="1" showErrorMessage="1" errorTitle="Number of Strings in Width" error="Please enter a whole number 1 or greater." sqref="C36">
      <formula1>1</formula1>
    </dataValidation>
    <dataValidation type="decimal" allowBlank="1" showInputMessage="1" showErrorMessage="1" errorTitle="Cell Size" error="Please enter a numeric value." sqref="C37">
      <formula1>0</formula1>
      <formula2>1000</formula2>
    </dataValidation>
    <dataValidation type="whole" operator="greaterThanOrEqual" allowBlank="1" showInputMessage="1" showErrorMessage="1" errorTitle="Invalid Input" error="The number of rows must be a non-negative whole number." sqref="C23">
      <formula1>0</formula1>
    </dataValidation>
    <dataValidation type="decimal" allowBlank="1" showInputMessage="1" showErrorMessage="1" errorTitle="Azimuth" error="Please enter an azimuth in degrees between -180 and 180." sqref="C69">
      <formula1>-180</formula1>
      <formula2>180</formula2>
    </dataValidation>
    <dataValidation type="decimal" allowBlank="1" showInputMessage="1" showErrorMessage="1" errorTitle="Minimum Tilt" error="Please enter a tilt angle in degrees between -90 and the maximum tilt angle." sqref="C71">
      <formula1>-90</formula1>
      <formula2>MaxTiltSAET</formula2>
    </dataValidation>
    <dataValidation type="decimal" allowBlank="1" showInputMessage="1" showErrorMessage="1" errorTitle="Maximum Tilt" error="Please enter a tilt angle in degrees between the minimum tilt and 90." sqref="C72">
      <formula1>MinTiltSAET</formula1>
      <formula2>90</formula2>
    </dataValidation>
    <dataValidation type="decimal" allowBlank="1" showInputMessage="1" showErrorMessage="1" errorTitle="Axis Tilt" error="Please enter an axis tilt angle in degrees between 0 and 90." sqref="C97">
      <formula1>0</formula1>
      <formula2>90</formula2>
    </dataValidation>
    <dataValidation type="decimal" allowBlank="1" showInputMessage="1" showErrorMessage="1" errorTitle="Axis Azimuth" error="Please enter an azimuth in degrees between -180 and 180." sqref="C98">
      <formula1>-180</formula1>
      <formula2>180</formula2>
    </dataValidation>
    <dataValidation type="decimal" allowBlank="1" showInputMessage="1" showErrorMessage="1" errorTitle="Min. Rotation Angle" error="Please enter a minimum rotation angle in degrees between -90 and 0." sqref="C181">
      <formula1>-90</formula1>
      <formula2>0</formula2>
    </dataValidation>
    <dataValidation type="decimal" allowBlank="1" showInputMessage="1" showErrorMessage="1" errorTitle="Max. Rotation Angle" error="Please enter a maximum rotation angle in degrees between 0 and 90." sqref="C100">
      <formula1>0</formula1>
      <formula2>90</formula2>
    </dataValidation>
    <dataValidation type="decimal" allowBlank="1" showInputMessage="1" showErrorMessage="1" errorTitle="Plane Tilt" error="Please enter a plane tilt angle in degrees between 0 and 90." sqref="C126">
      <formula1>0</formula1>
      <formula2>90</formula2>
    </dataValidation>
    <dataValidation type="decimal" allowBlank="1" showInputMessage="1" showErrorMessage="1" errorTitle="Minimum Azimuth" error="Please enter a minimum azimuth angle in degrees between -180 and 0" sqref="C129">
      <formula1>-180</formula1>
      <formula2>0</formula2>
    </dataValidation>
    <dataValidation type="decimal" allowBlank="1" showInputMessage="1" showErrorMessage="1" errorTitle="Maximum Azimuth" error="Please enter a maximum azimuth angle in degrees between 0 and 180." sqref="C130">
      <formula1>0</formula1>
      <formula2>180</formula2>
    </dataValidation>
    <dataValidation type="decimal" allowBlank="1" showInputMessage="1" showErrorMessage="1" errorTitle="Minimum Tilt" error="Please enter a minimum tilt angle in degrees between 0 and the maximum tilt angle." sqref="C152">
      <formula1>0</formula1>
      <formula2>MaxTiltTAXT</formula2>
    </dataValidation>
    <dataValidation type="decimal" allowBlank="1" showInputMessage="1" showErrorMessage="1" errorTitle="Maximum Tilt" error="Please enter a maximum tilt angle in degrees between the Minimum Tilt angle and 90." sqref="C153">
      <formula1>MinTiltTAXT</formula1>
      <formula2>90</formula2>
    </dataValidation>
    <dataValidation type="decimal" allowBlank="1" showInputMessage="1" showErrorMessage="1" errorTitle="Minimum Azimuth" error="Please enter a minimum azimuth angle in degrees between -180 and 0." sqref="C156">
      <formula1>-180</formula1>
      <formula2>0</formula2>
    </dataValidation>
    <dataValidation type="whole" allowBlank="1" showInputMessage="1" showErrorMessage="1" errorTitle="Maximum Azimuth" error="Please enter a maximum azimuth angle in degrees between 0 and 180." sqref="C157">
      <formula1>0</formula1>
      <formula2>180</formula2>
    </dataValidation>
    <dataValidation type="decimal" allowBlank="1" showInputMessage="1" showErrorMessage="1" errorTitle="Axis Tilt" error="Please enter a tilt angle in degrees between 0 and 90." sqref="C178">
      <formula1>0</formula1>
      <formula2>90</formula2>
    </dataValidation>
    <dataValidation type="decimal" allowBlank="1" showInputMessage="1" showErrorMessage="1" errorTitle="Axis Azimuth" error="Please enter an azimuth angle in degrees between -180 and 180." sqref="C179">
      <formula1>-180</formula1>
      <formula2>180</formula2>
    </dataValidation>
    <dataValidation type="decimal" allowBlank="1" showInputMessage="1" showErrorMessage="1" errorTitle="Max. Rotation Angle" error="Please enter a maximum angle of rotation in degrees between 0 and 90." sqref="C182">
      <formula1>0</formula1>
      <formula2>90</formula2>
    </dataValidation>
    <dataValidation type="list" allowBlank="1" showInputMessage="1" showErrorMessage="1" sqref="C78 C106">
      <formula1>UseBacktrack</formula1>
    </dataValidation>
    <dataValidation type="whole" operator="greaterThanOrEqual" allowBlank="1" showInputMessage="1" showErrorMessage="1" errorTitle="Invalid Number of Rows" error="Please input a whole number 1 or greater." sqref="C74">
      <formula1>1</formula1>
    </dataValidation>
    <dataValidation type="decimal" operator="greaterThanOrEqual" allowBlank="1" showInputMessage="1" showErrorMessage="1" errorTitle="Invalid Pitch" error="Please enter a pitch greater than the collector width." sqref="C75">
      <formula1>C76</formula1>
    </dataValidation>
    <dataValidation type="decimal" operator="greaterThan" allowBlank="1" showInputMessage="1" showErrorMessage="1" errorTitle="Invalid Width of Active Area" error="Please input a width greater than 0." sqref="C76 C104">
      <formula1>0</formula1>
    </dataValidation>
    <dataValidation type="whole" operator="greaterThanOrEqual" allowBlank="1" showInputMessage="1" showErrorMessage="1" errorTitle="Invalid Number of Strings" error="Please enter a whole number 1 or greater." sqref="C111">
      <formula1>1</formula1>
    </dataValidation>
    <dataValidation type="whole" operator="greaterThanOrEqual" allowBlank="1" showInputMessage="1" showErrorMessage="1" errorTitle="Invalid Number of Strings" error="Please input a whole number 1 or greater." sqref="C83">
      <formula1>1</formula1>
    </dataValidation>
    <dataValidation type="decimal" operator="greaterThan" allowBlank="1" showInputMessage="1" showErrorMessage="1" errorTitle="Invalid Cell Size" error="Please enter a value greater than 0." sqref="C84 C112">
      <formula1>0</formula1>
    </dataValidation>
    <dataValidation type="whole" operator="greaterThanOrEqual" allowBlank="1" showInputMessage="1" showErrorMessage="1" errorTitle="Invalid Number of Rows" error="Please input a whole number greater than or equal to 1." sqref="C102">
      <formula1>1</formula1>
    </dataValidation>
    <dataValidation type="decimal" operator="greaterThanOrEqual" allowBlank="1" showInputMessage="1" showErrorMessage="1" errorTitle="Invalid Pitch" error="Please input a value greater than the collector width." sqref="C103">
      <formula1>C104</formula1>
    </dataValidation>
    <dataValidation type="list" allowBlank="1" showInputMessage="1" showErrorMessage="1" sqref="C219:C220">
      <formula1>MonthList</formula1>
    </dataValidation>
    <dataValidation type="whole" allowBlank="1" showInputMessage="1" showErrorMessage="1" sqref="D217">
      <formula1>1</formula1>
      <formula2>31</formula2>
    </dataValidation>
    <dataValidation type="decimal" allowBlank="1" showInputMessage="1" showErrorMessage="1" sqref="C215:C216">
      <formula1>0</formula1>
      <formula2>90</formula2>
    </dataValidation>
    <dataValidation type="whole" allowBlank="1" showInputMessage="1" showErrorMessage="1" sqref="D219">
      <formula1>1</formula1>
      <formula2>INDEX(W216:W227,MATCH(C219,V216:V227,0),1)</formula2>
    </dataValidation>
    <dataValidation type="whole" allowBlank="1" showInputMessage="1" showErrorMessage="1" sqref="D220">
      <formula1>1</formula1>
      <formula2>INDEX(W216:W227,MATCH(C219,V216:V227,0),1)</formula2>
    </dataValidation>
    <dataValidation type="list" allowBlank="1" showInputMessage="1" showErrorMessage="1" sqref="Z217">
      <formula1>"FALSE"</formula1>
    </dataValidation>
    <dataValidation type="decimal" allowBlank="1" showInputMessage="1" showErrorMessage="1" sqref="C214">
      <formula1>-180</formula1>
      <formula2>180</formula2>
    </dataValidation>
    <dataValidation type="list" allowBlank="1" showInputMessage="1" showErrorMessage="1" sqref="C11">
      <formula1>OrientList</formula1>
    </dataValidation>
  </dataValidations>
  <hyperlinks>
    <hyperlink ref="O8" location="'Orientation and Shading'!O8" tooltip="Save" display="Save"/>
    <hyperlink ref="D241" r:id="rId1" display="Copyright © 2015, CanadianSolar All rights reserved."/>
    <hyperlink ref="D241:K241" r:id="rId2" display="https://github.com/CanadianSolar/CASSYS/blob/master/LICENSE"/>
  </hyperlinks>
  <pageMargins left="0.7" right="0.7" top="0.75" bottom="0.75" header="0.3" footer="0.3"/>
  <pageSetup scale="53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facialSht"/>
  <dimension ref="A1:XFC71"/>
  <sheetViews>
    <sheetView showGridLines="0" showRowColHeaders="0" workbookViewId="0">
      <selection activeCell="F10" sqref="F10"/>
    </sheetView>
  </sheetViews>
  <sheetFormatPr defaultColWidth="0" defaultRowHeight="15" zeroHeight="1"/>
  <cols>
    <col min="1" max="1" width="2.7109375" style="8" customWidth="1"/>
    <col min="2" max="18" width="9.140625" style="8" customWidth="1"/>
    <col min="19" max="19" width="2.7109375" style="8" customWidth="1"/>
    <col min="20" max="20" width="0" style="8" hidden="1"/>
    <col min="21" max="16383" width="9.140625" style="8" hidden="1"/>
    <col min="16384" max="16384" width="6.42578125" style="8" hidden="1"/>
  </cols>
  <sheetData>
    <row r="1" spans="1:24" s="532" customFormat="1" ht="6" customHeigh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31"/>
    </row>
    <row r="2" spans="1:24" s="532" customFormat="1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33"/>
    </row>
    <row r="3" spans="1:24" s="532" customFormat="1" ht="15" customHeight="1">
      <c r="A3" s="55"/>
      <c r="B3" s="528" t="s">
        <v>646</v>
      </c>
      <c r="C3" s="528"/>
      <c r="D3" s="528"/>
      <c r="E3" s="528"/>
      <c r="F3" s="528"/>
      <c r="G3" s="528"/>
      <c r="H3" s="528"/>
      <c r="I3" s="528"/>
      <c r="J3" s="528"/>
      <c r="K3" s="528"/>
      <c r="L3" s="528"/>
      <c r="M3" s="528"/>
      <c r="N3" s="55"/>
      <c r="O3" s="55"/>
      <c r="P3" s="55"/>
      <c r="Q3" s="55"/>
      <c r="R3" s="55"/>
      <c r="S3" s="533"/>
    </row>
    <row r="4" spans="1:24" s="532" customFormat="1" ht="15" customHeight="1">
      <c r="A4" s="55"/>
      <c r="B4" s="528"/>
      <c r="C4" s="528"/>
      <c r="D4" s="528"/>
      <c r="E4" s="528"/>
      <c r="F4" s="528"/>
      <c r="G4" s="528"/>
      <c r="H4" s="528"/>
      <c r="I4" s="528"/>
      <c r="J4" s="528"/>
      <c r="K4" s="528"/>
      <c r="L4" s="528"/>
      <c r="M4" s="528"/>
      <c r="N4" s="55"/>
      <c r="O4" s="55"/>
      <c r="P4" s="55"/>
      <c r="Q4" s="55"/>
      <c r="R4" s="55"/>
      <c r="S4" s="533"/>
    </row>
    <row r="5" spans="1:24" s="532" customFormat="1" ht="15" customHeight="1">
      <c r="A5" s="55"/>
      <c r="B5" s="47" t="s">
        <v>648</v>
      </c>
      <c r="C5" s="47"/>
      <c r="D5" s="47"/>
      <c r="E5" s="47"/>
      <c r="F5" s="48"/>
      <c r="G5" s="48"/>
      <c r="H5" s="48"/>
      <c r="I5" s="48"/>
      <c r="J5" s="48"/>
      <c r="K5" s="48"/>
      <c r="L5" s="48"/>
      <c r="M5" s="48"/>
      <c r="N5" s="55"/>
      <c r="O5" s="55"/>
      <c r="P5" s="55"/>
      <c r="Q5" s="55"/>
      <c r="R5" s="55"/>
      <c r="S5" s="533"/>
    </row>
    <row r="6" spans="1:24" s="532" customFormat="1" ht="6" customHeight="1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31"/>
    </row>
    <row r="7" spans="1:24" s="534" customFormat="1" ht="15" customHeight="1">
      <c r="A7" s="361"/>
      <c r="B7" s="361"/>
      <c r="C7" s="361"/>
      <c r="D7" s="361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  <c r="R7" s="361"/>
      <c r="S7" s="361"/>
    </row>
    <row r="8" spans="1:24" s="532" customFormat="1" ht="15" customHeight="1">
      <c r="A8" s="362"/>
      <c r="B8" s="56" t="s">
        <v>1220</v>
      </c>
      <c r="C8" s="56"/>
      <c r="D8" s="56"/>
      <c r="E8" s="56"/>
      <c r="F8" s="57"/>
      <c r="G8" s="57"/>
      <c r="H8" s="57"/>
      <c r="I8" s="57"/>
      <c r="J8" s="57"/>
      <c r="K8" s="57"/>
      <c r="L8" s="57"/>
      <c r="M8" s="57"/>
      <c r="N8" s="57"/>
      <c r="O8" s="57"/>
      <c r="P8" s="58" t="s">
        <v>430</v>
      </c>
      <c r="Q8" s="57"/>
      <c r="R8" s="57"/>
      <c r="S8" s="535"/>
    </row>
    <row r="9" spans="1:24">
      <c r="U9" s="536" t="s">
        <v>1221</v>
      </c>
    </row>
    <row r="10" spans="1:24">
      <c r="B10" s="8" t="s">
        <v>1228</v>
      </c>
      <c r="F10" s="291" t="s">
        <v>451</v>
      </c>
      <c r="H10" s="235" t="s">
        <v>1239</v>
      </c>
      <c r="U10" s="537" t="s">
        <v>450</v>
      </c>
    </row>
    <row r="11" spans="1:24">
      <c r="H11" s="235" t="s">
        <v>1295</v>
      </c>
      <c r="U11" s="538" t="s">
        <v>451</v>
      </c>
    </row>
    <row r="12" spans="1:24" hidden="1">
      <c r="B12" s="379" t="s">
        <v>1224</v>
      </c>
      <c r="U12" s="536"/>
      <c r="W12" s="537"/>
      <c r="X12" s="536" t="s">
        <v>1240</v>
      </c>
    </row>
    <row r="13" spans="1:24" hidden="1">
      <c r="B13" s="8" t="s">
        <v>1229</v>
      </c>
      <c r="F13" s="546">
        <v>1</v>
      </c>
      <c r="H13" s="235" t="s">
        <v>1237</v>
      </c>
      <c r="W13" s="539"/>
    </row>
    <row r="14" spans="1:24" hidden="1">
      <c r="B14" s="8" t="s">
        <v>1230</v>
      </c>
      <c r="F14" s="547">
        <v>0.1</v>
      </c>
      <c r="H14" s="235" t="s">
        <v>1238</v>
      </c>
      <c r="W14" s="539"/>
    </row>
    <row r="15" spans="1:24" hidden="1">
      <c r="W15" s="539"/>
    </row>
    <row r="16" spans="1:24" hidden="1">
      <c r="B16" s="379" t="s">
        <v>1225</v>
      </c>
      <c r="U16" s="536"/>
      <c r="W16" s="539"/>
    </row>
    <row r="17" spans="2:23" hidden="1">
      <c r="B17" s="8" t="s">
        <v>1231</v>
      </c>
      <c r="F17" s="547">
        <v>0</v>
      </c>
      <c r="H17" s="235" t="s">
        <v>1235</v>
      </c>
      <c r="W17" s="539"/>
    </row>
    <row r="18" spans="2:23" hidden="1">
      <c r="B18" s="8" t="s">
        <v>1232</v>
      </c>
      <c r="F18" s="547">
        <v>0.75</v>
      </c>
      <c r="H18" s="235" t="s">
        <v>1236</v>
      </c>
      <c r="W18" s="539"/>
    </row>
    <row r="19" spans="2:23" hidden="1">
      <c r="U19" s="536" t="s">
        <v>1222</v>
      </c>
      <c r="W19" s="539"/>
    </row>
    <row r="20" spans="2:23" hidden="1">
      <c r="B20" s="379" t="s">
        <v>1223</v>
      </c>
      <c r="U20" s="537" t="s">
        <v>531</v>
      </c>
      <c r="W20" s="539"/>
    </row>
    <row r="21" spans="2:23" hidden="1">
      <c r="B21" s="8" t="s">
        <v>327</v>
      </c>
      <c r="F21" s="622" t="s">
        <v>531</v>
      </c>
      <c r="G21" s="623"/>
      <c r="H21" s="235" t="s">
        <v>1898</v>
      </c>
      <c r="U21" s="539" t="s">
        <v>532</v>
      </c>
      <c r="W21" s="539"/>
    </row>
    <row r="22" spans="2:23" hidden="1">
      <c r="U22" s="539" t="s">
        <v>1226</v>
      </c>
      <c r="W22" s="539"/>
    </row>
    <row r="23" spans="2:23" hidden="1">
      <c r="B23" s="8" t="s">
        <v>765</v>
      </c>
      <c r="F23" s="529">
        <v>0.2</v>
      </c>
      <c r="U23" s="573" t="s">
        <v>1897</v>
      </c>
      <c r="W23" s="539"/>
    </row>
    <row r="24" spans="2:23" ht="15" hidden="1" customHeight="1">
      <c r="F24" s="540" t="s">
        <v>590</v>
      </c>
      <c r="G24" s="540" t="s">
        <v>591</v>
      </c>
      <c r="H24" s="540" t="s">
        <v>592</v>
      </c>
      <c r="I24" s="540" t="s">
        <v>593</v>
      </c>
      <c r="J24" s="540" t="s">
        <v>594</v>
      </c>
      <c r="K24" s="540" t="s">
        <v>595</v>
      </c>
      <c r="L24" s="540" t="s">
        <v>596</v>
      </c>
      <c r="M24" s="540" t="s">
        <v>597</v>
      </c>
      <c r="N24" s="540" t="s">
        <v>598</v>
      </c>
      <c r="O24" s="540" t="s">
        <v>599</v>
      </c>
      <c r="P24" s="540" t="s">
        <v>601</v>
      </c>
      <c r="Q24" s="540" t="s">
        <v>600</v>
      </c>
      <c r="U24" s="25"/>
      <c r="W24" s="539"/>
    </row>
    <row r="25" spans="2:23" hidden="1">
      <c r="B25" s="8" t="s">
        <v>774</v>
      </c>
      <c r="F25" s="529">
        <v>0.2</v>
      </c>
      <c r="G25" s="529">
        <v>0.2</v>
      </c>
      <c r="H25" s="529">
        <v>0.2</v>
      </c>
      <c r="I25" s="529">
        <v>0.2</v>
      </c>
      <c r="J25" s="529">
        <v>0.2</v>
      </c>
      <c r="K25" s="529">
        <v>0.2</v>
      </c>
      <c r="L25" s="529">
        <v>0.2</v>
      </c>
      <c r="M25" s="529">
        <v>0.2</v>
      </c>
      <c r="N25" s="529">
        <v>0.2</v>
      </c>
      <c r="O25" s="529">
        <v>0.2</v>
      </c>
      <c r="P25" s="529">
        <v>0.2</v>
      </c>
      <c r="Q25" s="529">
        <v>0.2</v>
      </c>
      <c r="W25" s="539"/>
    </row>
    <row r="26" spans="2:23" hidden="1">
      <c r="U26" s="8" t="s">
        <v>1227</v>
      </c>
      <c r="W26" s="539"/>
    </row>
    <row r="27" spans="2:23" hidden="1">
      <c r="U27" s="540" t="s">
        <v>590</v>
      </c>
      <c r="V27" s="540">
        <f>IF(BifAlbFreqVal=$U$20,BifAlbYearly,IF(BifAlbFreqVal=$U$21,BifAlbJan,NA()))</f>
        <v>0.2</v>
      </c>
      <c r="W27" s="539"/>
    </row>
    <row r="28" spans="2:23" hidden="1">
      <c r="U28" s="540" t="s">
        <v>591</v>
      </c>
      <c r="V28" s="540">
        <f>IF(BifAlbFreqVal=$U$20,BifAlbYearly,IF(BifAlbFreqVal=$U$21,BifAlbFeb,NA()))</f>
        <v>0.2</v>
      </c>
      <c r="W28" s="539"/>
    </row>
    <row r="29" spans="2:23" hidden="1">
      <c r="U29" s="540" t="s">
        <v>592</v>
      </c>
      <c r="V29" s="540">
        <f>IF(BifAlbFreqVal=$U$20,BifAlbYearly,IF(BifAlbFreqVal=$U$21,BifAlbMar,NA()))</f>
        <v>0.2</v>
      </c>
      <c r="W29" s="539"/>
    </row>
    <row r="30" spans="2:23" hidden="1">
      <c r="U30" s="540" t="s">
        <v>593</v>
      </c>
      <c r="V30" s="540">
        <f>IF(BifAlbFreqVal=$U$20,BifAlbYearly,IF(BifAlbFreqVal=$U$21,BifAlbApr,NA()))</f>
        <v>0.2</v>
      </c>
      <c r="W30" s="539"/>
    </row>
    <row r="31" spans="2:23" hidden="1">
      <c r="U31" s="540" t="s">
        <v>594</v>
      </c>
      <c r="V31" s="540">
        <f>IF(BifAlbFreqVal=$U$20,BifAlbYearly,IF(BifAlbFreqVal=$U$21,BifAlbMay,NA()))</f>
        <v>0.2</v>
      </c>
      <c r="W31" s="539"/>
    </row>
    <row r="32" spans="2:23" hidden="1">
      <c r="U32" s="540" t="s">
        <v>595</v>
      </c>
      <c r="V32" s="540">
        <f>IF(BifAlbFreqVal=$U$20,BifAlbYearly,IF(BifAlbFreqVal=$U$21,BifAlbJun,NA()))</f>
        <v>0.2</v>
      </c>
      <c r="W32" s="539"/>
    </row>
    <row r="33" spans="21:24" hidden="1">
      <c r="U33" s="540" t="s">
        <v>596</v>
      </c>
      <c r="V33" s="540">
        <f>IF(BifAlbFreqVal=$U$20,BifAlbYearly,IF(BifAlbFreqVal=$U$21,BifAlbJul,NA()))</f>
        <v>0.2</v>
      </c>
      <c r="W33" s="539"/>
    </row>
    <row r="34" spans="21:24" hidden="1">
      <c r="U34" s="540" t="s">
        <v>597</v>
      </c>
      <c r="V34" s="540">
        <f>IF(BifAlbFreqVal=$U$20,BifAlbYearly,IF(BifAlbFreqVal=$U$21,BifAlbAug,NA()))</f>
        <v>0.2</v>
      </c>
      <c r="W34" s="539"/>
    </row>
    <row r="35" spans="21:24" hidden="1">
      <c r="U35" s="540" t="s">
        <v>598</v>
      </c>
      <c r="V35" s="540">
        <f>IF(BifAlbFreqVal=$U$20,BifAlbYearly,IF(BifAlbFreqVal=$U$21,BifAlbSep,NA()))</f>
        <v>0.2</v>
      </c>
      <c r="W35" s="539"/>
    </row>
    <row r="36" spans="21:24" hidden="1">
      <c r="U36" s="540" t="s">
        <v>599</v>
      </c>
      <c r="V36" s="540">
        <f>IF(BifAlbFreqVal=$U$20,BifAlbYearly,IF(BifAlbFreqVal=$U$21,BifAlbOct,NA()))</f>
        <v>0.2</v>
      </c>
      <c r="W36" s="539"/>
    </row>
    <row r="37" spans="21:24" hidden="1">
      <c r="U37" s="540" t="s">
        <v>601</v>
      </c>
      <c r="V37" s="540">
        <f>IF(BifAlbFreqVal=$U$20,BifAlbYearly,IF(BifAlbFreqVal=$U$21,BifAlbNov,NA()))</f>
        <v>0.2</v>
      </c>
      <c r="W37" s="539"/>
    </row>
    <row r="38" spans="21:24" hidden="1">
      <c r="U38" s="540" t="s">
        <v>600</v>
      </c>
      <c r="V38" s="540">
        <f>IF(BifAlbFreqVal=$U$20,BifAlbYearly,IF(BifAlbFreqVal=$U$21,BifAlbDec,NA()))</f>
        <v>0.2</v>
      </c>
      <c r="W38" s="539"/>
    </row>
    <row r="39" spans="21:24" hidden="1">
      <c r="W39" s="539"/>
    </row>
    <row r="40" spans="21:24" hidden="1">
      <c r="W40" s="539"/>
    </row>
    <row r="41" spans="21:24" hidden="1">
      <c r="W41" s="538"/>
    </row>
    <row r="42" spans="21:24">
      <c r="W42" s="537"/>
      <c r="X42" s="536" t="s">
        <v>1241</v>
      </c>
    </row>
    <row r="43" spans="21:24" s="541" customFormat="1">
      <c r="W43" s="542"/>
    </row>
    <row r="44" spans="21:24">
      <c r="W44" s="539"/>
    </row>
    <row r="45" spans="21:24">
      <c r="W45" s="539"/>
    </row>
    <row r="46" spans="21:24">
      <c r="W46" s="539"/>
    </row>
    <row r="47" spans="21:24">
      <c r="W47" s="539"/>
    </row>
    <row r="48" spans="21:24">
      <c r="W48" s="539"/>
    </row>
    <row r="49" spans="23:23">
      <c r="W49" s="539"/>
    </row>
    <row r="50" spans="23:23">
      <c r="W50" s="539"/>
    </row>
    <row r="51" spans="23:23">
      <c r="W51" s="539"/>
    </row>
    <row r="52" spans="23:23">
      <c r="W52" s="539"/>
    </row>
    <row r="53" spans="23:23">
      <c r="W53" s="539"/>
    </row>
    <row r="54" spans="23:23">
      <c r="W54" s="539"/>
    </row>
    <row r="55" spans="23:23">
      <c r="W55" s="539"/>
    </row>
    <row r="56" spans="23:23">
      <c r="W56" s="539"/>
    </row>
    <row r="57" spans="23:23">
      <c r="W57" s="539"/>
    </row>
    <row r="58" spans="23:23">
      <c r="W58" s="539"/>
    </row>
    <row r="59" spans="23:23">
      <c r="W59" s="539"/>
    </row>
    <row r="60" spans="23:23">
      <c r="W60" s="539"/>
    </row>
    <row r="61" spans="23:23">
      <c r="W61" s="539"/>
    </row>
    <row r="62" spans="23:23">
      <c r="W62" s="539"/>
    </row>
    <row r="63" spans="23:23">
      <c r="W63" s="539"/>
    </row>
    <row r="64" spans="23:23">
      <c r="W64" s="539"/>
    </row>
    <row r="65" spans="1:23">
      <c r="W65" s="539"/>
    </row>
    <row r="66" spans="1:23">
      <c r="W66" s="539"/>
    </row>
    <row r="67" spans="1:23">
      <c r="W67" s="539"/>
    </row>
    <row r="68" spans="1:23">
      <c r="W68" s="538"/>
    </row>
    <row r="69" spans="1:23">
      <c r="W69" s="543"/>
    </row>
    <row r="70" spans="1:23">
      <c r="A70" s="544"/>
      <c r="B70" s="544" t="str">
        <f>CONCATENATE("Version ",Version)</f>
        <v>Version 1.5.3</v>
      </c>
      <c r="C70" s="544"/>
      <c r="D70" s="544"/>
      <c r="E70" s="544"/>
      <c r="F70" s="544"/>
      <c r="G70" s="544"/>
      <c r="H70" s="544"/>
      <c r="I70" s="544"/>
      <c r="J70" s="530" t="str">
        <f ca="1">Copyright</f>
        <v>© 2018 CanadianSolar, All rights reserved.</v>
      </c>
      <c r="K70" s="544"/>
      <c r="L70" s="544"/>
      <c r="M70" s="544"/>
      <c r="N70" s="544"/>
      <c r="O70" s="544"/>
      <c r="P70" s="544"/>
      <c r="Q70" s="544"/>
      <c r="R70" s="545" t="s">
        <v>663</v>
      </c>
      <c r="S70" s="544"/>
    </row>
    <row r="71" spans="1:23" hidden="1"/>
  </sheetData>
  <sheetProtection sheet="1" objects="1" scenarios="1"/>
  <mergeCells count="1">
    <mergeCell ref="F21:G21"/>
  </mergeCells>
  <dataValidations count="7">
    <dataValidation type="list" allowBlank="1" showInputMessage="1" showErrorMessage="1" sqref="F10">
      <formula1>DefUseBifacialModel</formula1>
    </dataValidation>
    <dataValidation type="list" allowBlank="1" showInputMessage="1" showErrorMessage="1" sqref="F21">
      <formula1>DefBifacialAlbedoFreq</formula1>
    </dataValidation>
    <dataValidation type="decimal" operator="greaterThanOrEqual" allowBlank="1" showInputMessage="1" showErrorMessage="1" errorTitle="Invalid Ground Clearance" error="Please enter a value greater than 0." sqref="F13">
      <formula1>0</formula1>
    </dataValidation>
    <dataValidation type="decimal" allowBlank="1" showInputMessage="1" showErrorMessage="1" errorTitle="Invalid Blocking Factor" error="Please enter a value between 0 and 100." sqref="F14">
      <formula1>0</formula1>
      <formula2>1</formula2>
    </dataValidation>
    <dataValidation type="decimal" allowBlank="1" showInputMessage="1" showErrorMessage="1" errorTitle="Invalid Transmission Factor" error="Please enter a value between 0 and 100." sqref="F17">
      <formula1>0</formula1>
      <formula2>1</formula2>
    </dataValidation>
    <dataValidation type="decimal" allowBlank="1" showInputMessage="1" showErrorMessage="1" errorTitle="Invalid Bifaciality Factor" error="Please enter a value between 0 and 100." sqref="F18">
      <formula1>0</formula1>
      <formula2>1</formula2>
    </dataValidation>
    <dataValidation type="decimal" allowBlank="1" showInputMessage="1" showErrorMessage="1" errorTitle="Invalid Bifacial Albedo" error="Please enter a decimal between 0.0 and 1.0." sqref="F25:Q25 F23">
      <formula1>0</formula1>
      <formula2>1</formula2>
    </dataValidation>
  </dataValidations>
  <hyperlinks>
    <hyperlink ref="P8" location="SaveBifacial" tooltip="Save" display="Save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rizon_ShadingSht">
    <pageSetUpPr fitToPage="1"/>
  </sheetPr>
  <dimension ref="A1:X414"/>
  <sheetViews>
    <sheetView showGridLines="0" showRowColHeaders="0" zoomScaleNormal="100" workbookViewId="0">
      <selection activeCell="C10" sqref="C10"/>
    </sheetView>
  </sheetViews>
  <sheetFormatPr defaultColWidth="0" defaultRowHeight="15" zeroHeight="1"/>
  <cols>
    <col min="1" max="1" width="2.7109375" customWidth="1"/>
    <col min="2" max="2" width="27.7109375" customWidth="1"/>
    <col min="3" max="11" width="9.140625" customWidth="1"/>
    <col min="12" max="12" width="9" customWidth="1"/>
    <col min="13" max="14" width="9.140625" customWidth="1"/>
    <col min="15" max="15" width="10.28515625" customWidth="1"/>
    <col min="16" max="16" width="3.7109375" customWidth="1"/>
    <col min="17" max="17" width="9.140625" customWidth="1"/>
    <col min="18" max="24" width="0" hidden="1" customWidth="1"/>
    <col min="25" max="16384" width="9.140625" hidden="1"/>
  </cols>
  <sheetData>
    <row r="1" spans="1:24" s="2" customFormat="1" ht="6" customHeight="1"/>
    <row r="2" spans="1:2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24">
      <c r="A3" s="1"/>
      <c r="B3" s="624" t="s">
        <v>646</v>
      </c>
      <c r="C3" s="625"/>
      <c r="D3" s="625"/>
      <c r="E3" s="625"/>
      <c r="F3" s="625"/>
      <c r="G3" s="625"/>
      <c r="H3" s="625"/>
      <c r="I3" s="625"/>
      <c r="J3" s="625"/>
      <c r="K3" s="625"/>
      <c r="L3" s="625"/>
      <c r="M3" s="1"/>
      <c r="N3" s="1"/>
      <c r="O3" s="1"/>
      <c r="P3" s="1"/>
      <c r="Q3" s="1"/>
    </row>
    <row r="4" spans="1:24">
      <c r="A4" s="1"/>
      <c r="B4" s="625"/>
      <c r="C4" s="625"/>
      <c r="D4" s="625"/>
      <c r="E4" s="625"/>
      <c r="F4" s="625"/>
      <c r="G4" s="625"/>
      <c r="H4" s="625"/>
      <c r="I4" s="625"/>
      <c r="J4" s="625"/>
      <c r="K4" s="625"/>
      <c r="L4" s="625"/>
      <c r="M4" s="1"/>
      <c r="N4" s="1"/>
      <c r="O4" s="1"/>
      <c r="P4" s="1"/>
      <c r="Q4" s="1"/>
    </row>
    <row r="5" spans="1:24">
      <c r="A5" s="1"/>
      <c r="B5" s="523" t="s">
        <v>648</v>
      </c>
      <c r="C5" s="301"/>
      <c r="D5" s="301"/>
      <c r="E5" s="301"/>
      <c r="F5" s="301"/>
      <c r="G5" s="301"/>
      <c r="H5" s="301"/>
      <c r="I5" s="301"/>
      <c r="J5" s="301"/>
      <c r="K5" s="301"/>
      <c r="L5" s="301"/>
      <c r="M5" s="1"/>
      <c r="N5" s="1"/>
      <c r="O5" s="1"/>
      <c r="P5" s="1"/>
      <c r="Q5" s="1"/>
    </row>
    <row r="6" spans="1:24" s="2" customFormat="1" ht="6" customHeight="1"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</row>
    <row r="7" spans="1:24"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</row>
    <row r="8" spans="1:24" s="5" customFormat="1" ht="15" customHeight="1">
      <c r="A8"/>
      <c r="B8" s="56" t="s">
        <v>972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213" t="s">
        <v>430</v>
      </c>
    </row>
    <row r="9" spans="1:24"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R9" s="9" t="s">
        <v>450</v>
      </c>
    </row>
    <row r="10" spans="1:24" s="29" customFormat="1">
      <c r="B10" s="36" t="s">
        <v>976</v>
      </c>
      <c r="C10" s="222" t="s">
        <v>451</v>
      </c>
      <c r="D10" s="36"/>
      <c r="E10" s="36"/>
      <c r="F10" s="36"/>
      <c r="G10" s="36"/>
      <c r="H10" s="36"/>
      <c r="I10" s="36"/>
      <c r="J10" s="36"/>
      <c r="K10" s="36"/>
      <c r="L10" s="36"/>
      <c r="R10" s="9" t="s">
        <v>451</v>
      </c>
    </row>
    <row r="11" spans="1:24" s="29" customFormat="1"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R11" s="9"/>
    </row>
    <row r="12" spans="1:24" s="29" customFormat="1"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R12" s="9"/>
      <c r="W12" s="24"/>
      <c r="X12" s="24"/>
    </row>
    <row r="13" spans="1:24" s="29" customFormat="1"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R13" s="9"/>
      <c r="W13" s="24"/>
      <c r="X13" s="24"/>
    </row>
    <row r="14" spans="1:24" s="29" customFormat="1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R14" s="9"/>
      <c r="W14" s="24"/>
      <c r="X14" s="24"/>
    </row>
    <row r="15" spans="1:24" s="29" customFormat="1"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R15" s="9"/>
      <c r="W15" s="24"/>
      <c r="X15" s="24"/>
    </row>
    <row r="16" spans="1:24" s="29" customFormat="1"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R16" s="9"/>
      <c r="W16" s="24"/>
      <c r="X16" s="24"/>
    </row>
    <row r="17" spans="2:24" s="29" customFormat="1"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R17" s="9"/>
      <c r="W17" s="24"/>
      <c r="X17" s="24"/>
    </row>
    <row r="18" spans="2:24" s="29" customFormat="1"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R18" s="9"/>
      <c r="W18" s="24"/>
      <c r="X18" s="24"/>
    </row>
    <row r="19" spans="2:24" s="29" customFormat="1"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R19" s="9"/>
      <c r="W19" s="24"/>
      <c r="X19" s="24"/>
    </row>
    <row r="20" spans="2:24" s="29" customFormat="1"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R20" s="9"/>
      <c r="W20" s="24"/>
      <c r="X20" s="24"/>
    </row>
    <row r="21" spans="2:24" s="29" customFormat="1"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R21" s="9"/>
      <c r="W21" s="24"/>
      <c r="X21" s="24"/>
    </row>
    <row r="22" spans="2:24" s="29" customFormat="1"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R22" s="9"/>
      <c r="W22" s="24"/>
      <c r="X22" s="24"/>
    </row>
    <row r="23" spans="2:24" s="29" customFormat="1"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R23" s="9"/>
      <c r="W23" s="24"/>
      <c r="X23" s="24"/>
    </row>
    <row r="24" spans="2:24" s="29" customFormat="1"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R24" s="9"/>
      <c r="W24" s="24"/>
      <c r="X24" s="24"/>
    </row>
    <row r="25" spans="2:24" s="29" customFormat="1"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R25" s="9"/>
      <c r="W25" s="24"/>
      <c r="X25" s="24"/>
    </row>
    <row r="26" spans="2:24" s="29" customFormat="1"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R26" s="9"/>
      <c r="W26" s="24"/>
      <c r="X26" s="24"/>
    </row>
    <row r="27" spans="2:24" s="29" customFormat="1"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R27" s="9"/>
      <c r="W27" s="24"/>
      <c r="X27" s="24"/>
    </row>
    <row r="28" spans="2:24" s="29" customFormat="1"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R28" s="9"/>
      <c r="W28" s="24"/>
      <c r="X28" s="24"/>
    </row>
    <row r="29" spans="2:24" s="29" customFormat="1"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R29" s="9"/>
      <c r="W29" s="24"/>
      <c r="X29" s="24"/>
    </row>
    <row r="30" spans="2:24" s="29" customFormat="1"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R30" s="9"/>
      <c r="W30" s="24"/>
      <c r="X30" s="24"/>
    </row>
    <row r="31" spans="2:24" s="29" customFormat="1" hidden="1"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W31" s="218">
        <v>0</v>
      </c>
      <c r="X31"/>
    </row>
    <row r="32" spans="2:24" hidden="1">
      <c r="B32" s="36" t="s">
        <v>968</v>
      </c>
      <c r="C32" s="217">
        <v>1</v>
      </c>
      <c r="D32" s="36"/>
      <c r="E32" s="36"/>
      <c r="F32" s="36"/>
      <c r="G32" s="36"/>
      <c r="H32" s="36"/>
      <c r="I32" s="36"/>
      <c r="J32" s="36"/>
      <c r="K32" s="36"/>
      <c r="L32" s="36"/>
      <c r="M32" s="225"/>
      <c r="N32" s="627" t="s">
        <v>982</v>
      </c>
      <c r="O32" s="627"/>
      <c r="V32" s="29"/>
      <c r="W32" s="218">
        <v>0</v>
      </c>
      <c r="X32" s="29"/>
    </row>
    <row r="33" spans="1:24" hidden="1"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V33" s="29"/>
      <c r="W33" s="215">
        <f>MIN(HAzi)+360</f>
        <v>360</v>
      </c>
      <c r="X33" s="215">
        <f>VLOOKUP(MIN(HAzi),(HAzi:HElev),2)</f>
        <v>0</v>
      </c>
    </row>
    <row r="34" spans="1:24" s="212" customFormat="1" hidden="1">
      <c r="A34" s="36"/>
      <c r="B34" s="36" t="s">
        <v>969</v>
      </c>
      <c r="C34" s="220" t="s">
        <v>970</v>
      </c>
      <c r="D34" s="220" t="s">
        <v>971</v>
      </c>
      <c r="E34" s="36"/>
      <c r="F34" s="253" t="s">
        <v>966</v>
      </c>
      <c r="G34" s="36"/>
      <c r="H34" s="36"/>
      <c r="I34" s="36"/>
      <c r="J34" s="36"/>
      <c r="K34" s="36"/>
      <c r="L34" s="36"/>
      <c r="M34" s="36"/>
      <c r="N34" s="36"/>
      <c r="O34" s="36"/>
      <c r="P34" s="36"/>
      <c r="R34" s="219"/>
      <c r="S34" s="219"/>
      <c r="T34" s="219"/>
      <c r="W34" s="216">
        <f>MAX(HAzi)-360</f>
        <v>-360</v>
      </c>
      <c r="X34" s="216">
        <f>VLOOKUP(MAX(HAzi),(HAzi:HElev),2)</f>
        <v>0</v>
      </c>
    </row>
    <row r="35" spans="1:24" s="36" customFormat="1" hidden="1">
      <c r="C35" s="258">
        <v>0</v>
      </c>
      <c r="D35" s="258">
        <v>0</v>
      </c>
      <c r="F35" s="205" t="s">
        <v>967</v>
      </c>
      <c r="R35" s="99"/>
      <c r="S35" s="99"/>
      <c r="T35" s="99"/>
    </row>
    <row r="36" spans="1:24" s="212" customFormat="1" hidden="1">
      <c r="A36" s="36"/>
      <c r="B36" s="36"/>
      <c r="C36" s="258"/>
      <c r="D36" s="258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R36" s="219"/>
      <c r="S36" s="219"/>
      <c r="T36" s="219"/>
    </row>
    <row r="37" spans="1:24" s="212" customFormat="1" hidden="1">
      <c r="A37" s="36"/>
      <c r="B37" s="36"/>
      <c r="C37" s="258"/>
      <c r="D37" s="258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R37" s="219"/>
      <c r="S37" s="219"/>
      <c r="T37" s="219"/>
    </row>
    <row r="38" spans="1:24" s="212" customFormat="1" hidden="1">
      <c r="A38" s="36"/>
      <c r="B38" s="36"/>
      <c r="C38" s="258"/>
      <c r="D38" s="258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R38" s="219"/>
      <c r="S38" s="219"/>
      <c r="T38" s="219"/>
    </row>
    <row r="39" spans="1:24" s="212" customFormat="1" hidden="1">
      <c r="A39" s="36"/>
      <c r="B39" s="36"/>
      <c r="C39" s="258"/>
      <c r="D39" s="258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R39" s="219"/>
      <c r="S39" s="219"/>
      <c r="T39" s="219"/>
    </row>
    <row r="40" spans="1:24" s="212" customFormat="1" hidden="1">
      <c r="A40" s="36"/>
      <c r="B40" s="36"/>
      <c r="C40" s="258"/>
      <c r="D40" s="258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R40" s="219"/>
      <c r="S40" s="219"/>
      <c r="T40" s="219"/>
      <c r="W40"/>
      <c r="X40"/>
    </row>
    <row r="41" spans="1:24" s="212" customFormat="1" hidden="1">
      <c r="A41" s="36"/>
      <c r="B41" s="36"/>
      <c r="C41" s="258"/>
      <c r="D41" s="258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R41" s="219"/>
      <c r="S41" s="219"/>
      <c r="T41" s="219"/>
      <c r="W41"/>
      <c r="X41"/>
    </row>
    <row r="42" spans="1:24" s="212" customFormat="1" hidden="1">
      <c r="A42" s="36"/>
      <c r="B42" s="36"/>
      <c r="C42" s="258"/>
      <c r="D42" s="258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R42" s="219"/>
      <c r="S42" s="219"/>
      <c r="T42" s="219"/>
      <c r="W42"/>
      <c r="X42"/>
    </row>
    <row r="43" spans="1:24" hidden="1">
      <c r="A43" s="36"/>
      <c r="B43" s="36"/>
      <c r="C43" s="258"/>
      <c r="D43" s="258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R43" s="219"/>
      <c r="S43" s="219"/>
      <c r="T43" s="211"/>
      <c r="V43" s="29"/>
    </row>
    <row r="44" spans="1:24" hidden="1">
      <c r="A44" s="36"/>
      <c r="B44" s="36"/>
      <c r="C44" s="258"/>
      <c r="D44" s="258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R44" s="219"/>
      <c r="S44" s="219"/>
      <c r="T44" s="211"/>
      <c r="V44" s="29"/>
    </row>
    <row r="45" spans="1:24" hidden="1">
      <c r="A45" s="36"/>
      <c r="B45" s="36"/>
      <c r="C45" s="258"/>
      <c r="D45" s="258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R45" s="219"/>
      <c r="S45" s="219"/>
      <c r="T45" s="211"/>
      <c r="V45" s="29"/>
    </row>
    <row r="46" spans="1:24" hidden="1">
      <c r="A46" s="36"/>
      <c r="B46" s="36"/>
      <c r="C46" s="258"/>
      <c r="D46" s="258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R46" s="219"/>
      <c r="S46" s="219"/>
      <c r="T46" s="211"/>
      <c r="V46" s="29"/>
    </row>
    <row r="47" spans="1:24" hidden="1">
      <c r="A47" s="36"/>
      <c r="B47" s="36"/>
      <c r="C47" s="258"/>
      <c r="D47" s="258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R47" s="219"/>
      <c r="S47" s="219"/>
      <c r="T47" s="211"/>
      <c r="V47" s="29"/>
    </row>
    <row r="48" spans="1:24" hidden="1">
      <c r="A48" s="36"/>
      <c r="B48" s="36"/>
      <c r="C48" s="258"/>
      <c r="D48" s="258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R48" s="219"/>
      <c r="S48" s="219"/>
      <c r="T48" s="211"/>
      <c r="V48" s="29"/>
    </row>
    <row r="49" spans="1:22" hidden="1">
      <c r="A49" s="36"/>
      <c r="B49" s="36"/>
      <c r="C49" s="258"/>
      <c r="D49" s="258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R49" s="219"/>
      <c r="S49" s="219"/>
      <c r="T49" s="211"/>
      <c r="V49" s="29"/>
    </row>
    <row r="50" spans="1:22" hidden="1">
      <c r="A50" s="36"/>
      <c r="B50" s="36"/>
      <c r="C50" s="258"/>
      <c r="D50" s="258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R50" s="219"/>
      <c r="S50" s="219"/>
      <c r="T50" s="211"/>
      <c r="V50" s="29"/>
    </row>
    <row r="51" spans="1:22" hidden="1">
      <c r="A51" s="36"/>
      <c r="B51" s="36"/>
      <c r="C51" s="258"/>
      <c r="D51" s="258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R51" s="219"/>
      <c r="S51" s="219"/>
      <c r="T51" s="211"/>
      <c r="V51" s="29"/>
    </row>
    <row r="52" spans="1:22" hidden="1">
      <c r="A52" s="36"/>
      <c r="B52" s="36"/>
      <c r="C52" s="258"/>
      <c r="D52" s="258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R52" s="219"/>
      <c r="S52" s="219"/>
      <c r="T52" s="211"/>
      <c r="V52" s="29"/>
    </row>
    <row r="53" spans="1:22" hidden="1">
      <c r="A53" s="36"/>
      <c r="B53" s="36"/>
      <c r="C53" s="258"/>
      <c r="D53" s="258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R53" s="219"/>
      <c r="S53" s="219"/>
      <c r="T53" s="211"/>
      <c r="V53" s="29"/>
    </row>
    <row r="54" spans="1:22" hidden="1">
      <c r="A54" s="36"/>
      <c r="B54" s="36"/>
      <c r="C54" s="258"/>
      <c r="D54" s="258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R54" s="219"/>
      <c r="S54" s="219"/>
      <c r="T54" s="211"/>
      <c r="V54" s="29"/>
    </row>
    <row r="55" spans="1:22" hidden="1">
      <c r="A55" s="36"/>
      <c r="B55" s="36"/>
      <c r="C55" s="258"/>
      <c r="D55" s="258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R55" s="219"/>
      <c r="S55" s="219"/>
      <c r="T55" s="211"/>
      <c r="V55" s="29"/>
    </row>
    <row r="56" spans="1:22" hidden="1">
      <c r="A56" s="36"/>
      <c r="B56" s="36"/>
      <c r="C56" s="258"/>
      <c r="D56" s="258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R56" s="219"/>
      <c r="S56" s="219"/>
      <c r="T56" s="211"/>
      <c r="V56" s="29"/>
    </row>
    <row r="57" spans="1:22" hidden="1">
      <c r="A57" s="36"/>
      <c r="B57" s="36"/>
      <c r="C57" s="258"/>
      <c r="D57" s="258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R57" s="219"/>
      <c r="S57" s="219"/>
      <c r="T57" s="211"/>
      <c r="V57" s="29"/>
    </row>
    <row r="58" spans="1:22" hidden="1">
      <c r="A58" s="36"/>
      <c r="B58" s="36"/>
      <c r="C58" s="258"/>
      <c r="D58" s="258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R58" s="219"/>
      <c r="S58" s="219"/>
      <c r="T58" s="211"/>
      <c r="V58" s="29"/>
    </row>
    <row r="59" spans="1:22" hidden="1">
      <c r="A59" s="36"/>
      <c r="B59" s="36"/>
      <c r="C59" s="258"/>
      <c r="D59" s="258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R59" s="219"/>
      <c r="S59" s="219"/>
      <c r="T59" s="211"/>
      <c r="V59" s="29"/>
    </row>
    <row r="60" spans="1:22" hidden="1">
      <c r="A60" s="36"/>
      <c r="B60" s="36"/>
      <c r="C60" s="258"/>
      <c r="D60" s="258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R60" s="219"/>
      <c r="S60" s="219"/>
      <c r="T60" s="211"/>
      <c r="V60" s="29"/>
    </row>
    <row r="61" spans="1:22" hidden="1">
      <c r="A61" s="36"/>
      <c r="B61" s="36"/>
      <c r="C61" s="258"/>
      <c r="D61" s="258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R61" s="219"/>
      <c r="S61" s="219"/>
      <c r="T61" s="211"/>
      <c r="V61" s="29"/>
    </row>
    <row r="62" spans="1:22" hidden="1">
      <c r="A62" s="36"/>
      <c r="B62" s="36"/>
      <c r="C62" s="258"/>
      <c r="D62" s="258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R62" s="219"/>
      <c r="S62" s="219"/>
      <c r="T62" s="211"/>
      <c r="V62" s="29"/>
    </row>
    <row r="63" spans="1:22" hidden="1">
      <c r="A63" s="36"/>
      <c r="B63" s="36"/>
      <c r="C63" s="258"/>
      <c r="D63" s="258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R63" s="219"/>
      <c r="S63" s="219"/>
      <c r="T63" s="211"/>
      <c r="V63" s="29"/>
    </row>
    <row r="64" spans="1:22" hidden="1">
      <c r="A64" s="36"/>
      <c r="B64" s="36"/>
      <c r="C64" s="258"/>
      <c r="D64" s="258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R64" s="219"/>
      <c r="S64" s="219"/>
      <c r="T64" s="211"/>
      <c r="V64" s="29"/>
    </row>
    <row r="65" spans="1:22" hidden="1">
      <c r="A65" s="36"/>
      <c r="B65" s="36"/>
      <c r="C65" s="258"/>
      <c r="D65" s="258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R65" s="219"/>
      <c r="S65" s="219"/>
      <c r="T65" s="211"/>
      <c r="V65" s="29"/>
    </row>
    <row r="66" spans="1:22" hidden="1">
      <c r="A66" s="36"/>
      <c r="B66" s="36"/>
      <c r="C66" s="258"/>
      <c r="D66" s="258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R66" s="219"/>
      <c r="S66" s="219"/>
      <c r="T66" s="211"/>
      <c r="V66" s="29"/>
    </row>
    <row r="67" spans="1:22" hidden="1">
      <c r="A67" s="36"/>
      <c r="B67" s="36"/>
      <c r="C67" s="258"/>
      <c r="D67" s="258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R67" s="219"/>
      <c r="S67" s="219"/>
      <c r="T67" s="211"/>
      <c r="V67" s="29"/>
    </row>
    <row r="68" spans="1:22" hidden="1">
      <c r="A68" s="36"/>
      <c r="B68" s="36"/>
      <c r="C68" s="258"/>
      <c r="D68" s="258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R68" s="219"/>
      <c r="S68" s="219"/>
      <c r="T68" s="211"/>
      <c r="V68" s="29"/>
    </row>
    <row r="69" spans="1:22" hidden="1">
      <c r="A69" s="36"/>
      <c r="B69" s="36"/>
      <c r="C69" s="258"/>
      <c r="D69" s="258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R69" s="219"/>
      <c r="S69" s="219"/>
      <c r="T69" s="211"/>
      <c r="V69" s="29"/>
    </row>
    <row r="70" spans="1:22" hidden="1">
      <c r="A70" s="36"/>
      <c r="B70" s="36"/>
      <c r="C70" s="258"/>
      <c r="D70" s="258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R70" s="219"/>
      <c r="S70" s="219"/>
      <c r="T70" s="211"/>
      <c r="V70" s="29"/>
    </row>
    <row r="71" spans="1:22" hidden="1">
      <c r="A71" s="36"/>
      <c r="B71" s="36"/>
      <c r="C71" s="258"/>
      <c r="D71" s="258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R71" s="219"/>
      <c r="S71" s="219"/>
      <c r="T71" s="211"/>
      <c r="V71" s="29"/>
    </row>
    <row r="72" spans="1:22" hidden="1">
      <c r="A72" s="36"/>
      <c r="B72" s="36"/>
      <c r="C72" s="258"/>
      <c r="D72" s="258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R72" s="219"/>
      <c r="S72" s="219"/>
      <c r="T72" s="211"/>
      <c r="V72" s="29"/>
    </row>
    <row r="73" spans="1:22" hidden="1">
      <c r="A73" s="36"/>
      <c r="B73" s="36"/>
      <c r="C73" s="258"/>
      <c r="D73" s="258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R73" s="219"/>
      <c r="S73" s="219"/>
      <c r="T73" s="211"/>
      <c r="V73" s="29"/>
    </row>
    <row r="74" spans="1:22" hidden="1">
      <c r="A74" s="36"/>
      <c r="B74" s="36"/>
      <c r="C74" s="258"/>
      <c r="D74" s="258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R74" s="219"/>
      <c r="S74" s="219"/>
      <c r="T74" s="211"/>
      <c r="V74" s="29"/>
    </row>
    <row r="75" spans="1:22" hidden="1">
      <c r="A75" s="36"/>
      <c r="B75" s="36"/>
      <c r="C75" s="258"/>
      <c r="D75" s="258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R75" s="219"/>
      <c r="S75" s="219"/>
      <c r="T75" s="211"/>
      <c r="V75" s="29"/>
    </row>
    <row r="76" spans="1:22" hidden="1">
      <c r="A76" s="36"/>
      <c r="B76" s="36"/>
      <c r="C76" s="258"/>
      <c r="D76" s="258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R76" s="219"/>
      <c r="S76" s="219"/>
      <c r="T76" s="211"/>
      <c r="V76" s="29"/>
    </row>
    <row r="77" spans="1:22" hidden="1">
      <c r="A77" s="36"/>
      <c r="B77" s="36"/>
      <c r="C77" s="258"/>
      <c r="D77" s="258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R77" s="219"/>
      <c r="S77" s="219"/>
      <c r="T77" s="211"/>
      <c r="V77" s="29"/>
    </row>
    <row r="78" spans="1:22" hidden="1">
      <c r="A78" s="36"/>
      <c r="B78" s="36"/>
      <c r="C78" s="258"/>
      <c r="D78" s="258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R78" s="219"/>
      <c r="S78" s="219"/>
      <c r="T78" s="211"/>
      <c r="V78" s="29"/>
    </row>
    <row r="79" spans="1:22" hidden="1">
      <c r="A79" s="36"/>
      <c r="B79" s="36"/>
      <c r="C79" s="258"/>
      <c r="D79" s="258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R79" s="219"/>
      <c r="S79" s="219"/>
      <c r="T79" s="211"/>
      <c r="V79" s="29"/>
    </row>
    <row r="80" spans="1:22" hidden="1">
      <c r="A80" s="36"/>
      <c r="B80" s="36"/>
      <c r="C80" s="258"/>
      <c r="D80" s="258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R80" s="219"/>
      <c r="S80" s="219"/>
      <c r="T80" s="211"/>
      <c r="V80" s="29"/>
    </row>
    <row r="81" spans="1:22" hidden="1">
      <c r="A81" s="36"/>
      <c r="B81" s="36"/>
      <c r="C81" s="258"/>
      <c r="D81" s="258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R81" s="219"/>
      <c r="S81" s="219"/>
      <c r="T81" s="211"/>
      <c r="V81" s="29"/>
    </row>
    <row r="82" spans="1:22" hidden="1">
      <c r="A82" s="36"/>
      <c r="B82" s="36"/>
      <c r="C82" s="258"/>
      <c r="D82" s="258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R82" s="219"/>
      <c r="S82" s="219"/>
      <c r="T82" s="211"/>
      <c r="V82" s="29"/>
    </row>
    <row r="83" spans="1:22" hidden="1">
      <c r="A83" s="36"/>
      <c r="B83" s="36"/>
      <c r="C83" s="258"/>
      <c r="D83" s="258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R83" s="219"/>
      <c r="S83" s="219"/>
      <c r="T83" s="211"/>
      <c r="V83" s="29"/>
    </row>
    <row r="84" spans="1:22" hidden="1">
      <c r="A84" s="36"/>
      <c r="B84" s="36"/>
      <c r="C84" s="258"/>
      <c r="D84" s="258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R84" s="219"/>
      <c r="S84" s="219"/>
      <c r="T84" s="211"/>
      <c r="V84" s="29"/>
    </row>
    <row r="85" spans="1:22" hidden="1">
      <c r="A85" s="36"/>
      <c r="B85" s="36"/>
      <c r="C85" s="258"/>
      <c r="D85" s="258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R85" s="219"/>
      <c r="S85" s="219"/>
      <c r="T85" s="211"/>
      <c r="V85" s="29"/>
    </row>
    <row r="86" spans="1:22" hidden="1">
      <c r="A86" s="36"/>
      <c r="B86" s="36"/>
      <c r="C86" s="258"/>
      <c r="D86" s="258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R86" s="219"/>
      <c r="S86" s="219"/>
      <c r="T86" s="211"/>
      <c r="V86" s="29"/>
    </row>
    <row r="87" spans="1:22" hidden="1">
      <c r="A87" s="36"/>
      <c r="B87" s="36"/>
      <c r="C87" s="258"/>
      <c r="D87" s="258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R87" s="219"/>
      <c r="S87" s="219"/>
      <c r="T87" s="211"/>
      <c r="V87" s="29"/>
    </row>
    <row r="88" spans="1:22" hidden="1">
      <c r="A88" s="36"/>
      <c r="B88" s="36"/>
      <c r="C88" s="258"/>
      <c r="D88" s="258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R88" s="219"/>
      <c r="S88" s="219"/>
      <c r="T88" s="211"/>
      <c r="V88" s="29"/>
    </row>
    <row r="89" spans="1:22" hidden="1">
      <c r="A89" s="36"/>
      <c r="B89" s="36"/>
      <c r="C89" s="258"/>
      <c r="D89" s="258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R89" s="219"/>
      <c r="S89" s="219"/>
      <c r="T89" s="211"/>
      <c r="V89" s="29"/>
    </row>
    <row r="90" spans="1:22" hidden="1">
      <c r="A90" s="36"/>
      <c r="B90" s="36"/>
      <c r="C90" s="258"/>
      <c r="D90" s="258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R90" s="219"/>
      <c r="S90" s="219"/>
      <c r="T90" s="211"/>
      <c r="V90" s="29"/>
    </row>
    <row r="91" spans="1:22" hidden="1">
      <c r="A91" s="36"/>
      <c r="B91" s="36"/>
      <c r="C91" s="258"/>
      <c r="D91" s="258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R91" s="219"/>
      <c r="S91" s="219"/>
      <c r="T91" s="211"/>
      <c r="V91" s="29"/>
    </row>
    <row r="92" spans="1:22" hidden="1">
      <c r="A92" s="36"/>
      <c r="B92" s="36"/>
      <c r="C92" s="258"/>
      <c r="D92" s="258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R92" s="219"/>
      <c r="S92" s="219"/>
      <c r="T92" s="211"/>
      <c r="V92" s="29"/>
    </row>
    <row r="93" spans="1:22" hidden="1">
      <c r="A93" s="36"/>
      <c r="B93" s="36"/>
      <c r="C93" s="258"/>
      <c r="D93" s="258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R93" s="219"/>
      <c r="S93" s="219"/>
      <c r="T93" s="211"/>
      <c r="V93" s="29"/>
    </row>
    <row r="94" spans="1:22" hidden="1">
      <c r="A94" s="36"/>
      <c r="B94" s="36"/>
      <c r="C94" s="258"/>
      <c r="D94" s="258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R94" s="219"/>
      <c r="S94" s="219"/>
      <c r="T94" s="211"/>
      <c r="V94" s="29"/>
    </row>
    <row r="95" spans="1:22" hidden="1">
      <c r="A95" s="36"/>
      <c r="B95" s="36"/>
      <c r="C95" s="258"/>
      <c r="D95" s="258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R95" s="219"/>
      <c r="S95" s="219"/>
      <c r="T95" s="211"/>
      <c r="V95" s="29"/>
    </row>
    <row r="96" spans="1:22" hidden="1">
      <c r="A96" s="36"/>
      <c r="B96" s="36"/>
      <c r="C96" s="258"/>
      <c r="D96" s="258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R96" s="219"/>
      <c r="S96" s="219"/>
      <c r="T96" s="211"/>
      <c r="V96" s="29"/>
    </row>
    <row r="97" spans="1:22" hidden="1">
      <c r="A97" s="36"/>
      <c r="B97" s="36"/>
      <c r="C97" s="258"/>
      <c r="D97" s="258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R97" s="219"/>
      <c r="S97" s="219"/>
      <c r="T97" s="211"/>
      <c r="V97" s="29"/>
    </row>
    <row r="98" spans="1:22" hidden="1">
      <c r="A98" s="36"/>
      <c r="B98" s="36"/>
      <c r="C98" s="258"/>
      <c r="D98" s="258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R98" s="219"/>
      <c r="S98" s="219"/>
      <c r="T98" s="211"/>
      <c r="V98" s="29"/>
    </row>
    <row r="99" spans="1:22" hidden="1">
      <c r="A99" s="36"/>
      <c r="B99" s="36"/>
      <c r="C99" s="258"/>
      <c r="D99" s="258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R99" s="219"/>
      <c r="S99" s="219"/>
      <c r="T99" s="211"/>
      <c r="V99" s="29"/>
    </row>
    <row r="100" spans="1:22" hidden="1">
      <c r="A100" s="36"/>
      <c r="B100" s="36"/>
      <c r="C100" s="258"/>
      <c r="D100" s="258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R100" s="219"/>
      <c r="S100" s="219"/>
      <c r="T100" s="211"/>
      <c r="V100" s="29"/>
    </row>
    <row r="101" spans="1:22" hidden="1">
      <c r="A101" s="36"/>
      <c r="B101" s="36"/>
      <c r="C101" s="258"/>
      <c r="D101" s="258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R101" s="219"/>
      <c r="S101" s="219"/>
      <c r="T101" s="211"/>
      <c r="V101" s="29"/>
    </row>
    <row r="102" spans="1:22" hidden="1">
      <c r="A102" s="36"/>
      <c r="B102" s="36"/>
      <c r="C102" s="258"/>
      <c r="D102" s="258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R102" s="219"/>
      <c r="S102" s="219"/>
      <c r="T102" s="211"/>
      <c r="V102" s="29"/>
    </row>
    <row r="103" spans="1:22" hidden="1">
      <c r="A103" s="36"/>
      <c r="B103" s="36"/>
      <c r="C103" s="258"/>
      <c r="D103" s="258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R103" s="219"/>
      <c r="S103" s="219"/>
      <c r="T103" s="211"/>
      <c r="V103" s="29"/>
    </row>
    <row r="104" spans="1:22" hidden="1">
      <c r="A104" s="36"/>
      <c r="B104" s="36"/>
      <c r="C104" s="258"/>
      <c r="D104" s="258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R104" s="219"/>
      <c r="S104" s="219"/>
      <c r="T104" s="211"/>
      <c r="V104" s="29"/>
    </row>
    <row r="105" spans="1:22" hidden="1">
      <c r="A105" s="36"/>
      <c r="B105" s="36"/>
      <c r="C105" s="258"/>
      <c r="D105" s="258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R105" s="219"/>
      <c r="S105" s="219"/>
      <c r="T105" s="211"/>
      <c r="V105" s="29"/>
    </row>
    <row r="106" spans="1:22" hidden="1">
      <c r="A106" s="36"/>
      <c r="B106" s="36"/>
      <c r="C106" s="258"/>
      <c r="D106" s="258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R106" s="219"/>
      <c r="S106" s="219"/>
      <c r="T106" s="211"/>
      <c r="V106" s="29"/>
    </row>
    <row r="107" spans="1:22" hidden="1">
      <c r="A107" s="36"/>
      <c r="B107" s="36"/>
      <c r="C107" s="258"/>
      <c r="D107" s="258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R107" s="219"/>
      <c r="S107" s="219"/>
      <c r="T107" s="211"/>
      <c r="V107" s="29"/>
    </row>
    <row r="108" spans="1:22" hidden="1">
      <c r="A108" s="36"/>
      <c r="B108" s="36"/>
      <c r="C108" s="258"/>
      <c r="D108" s="258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R108" s="219"/>
      <c r="S108" s="219"/>
      <c r="T108" s="211"/>
      <c r="V108" s="29"/>
    </row>
    <row r="109" spans="1:22" hidden="1">
      <c r="A109" s="36"/>
      <c r="B109" s="36"/>
      <c r="C109" s="258"/>
      <c r="D109" s="258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R109" s="219"/>
      <c r="S109" s="219"/>
      <c r="T109" s="211"/>
      <c r="V109" s="29"/>
    </row>
    <row r="110" spans="1:22" hidden="1">
      <c r="A110" s="36"/>
      <c r="B110" s="36"/>
      <c r="C110" s="258"/>
      <c r="D110" s="258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R110" s="219"/>
      <c r="S110" s="219"/>
      <c r="T110" s="211"/>
      <c r="V110" s="29"/>
    </row>
    <row r="111" spans="1:22" hidden="1">
      <c r="A111" s="36"/>
      <c r="B111" s="36"/>
      <c r="C111" s="258"/>
      <c r="D111" s="258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R111" s="219"/>
      <c r="S111" s="219"/>
      <c r="T111" s="211"/>
      <c r="V111" s="29"/>
    </row>
    <row r="112" spans="1:22" hidden="1">
      <c r="A112" s="36"/>
      <c r="B112" s="36"/>
      <c r="C112" s="258"/>
      <c r="D112" s="258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R112" s="219"/>
      <c r="S112" s="219"/>
      <c r="T112" s="211"/>
      <c r="V112" s="29"/>
    </row>
    <row r="113" spans="1:22" hidden="1">
      <c r="A113" s="36"/>
      <c r="B113" s="36"/>
      <c r="C113" s="258"/>
      <c r="D113" s="258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R113" s="219"/>
      <c r="S113" s="219"/>
      <c r="T113" s="211"/>
      <c r="V113" s="29"/>
    </row>
    <row r="114" spans="1:22" hidden="1">
      <c r="A114" s="36"/>
      <c r="B114" s="36"/>
      <c r="C114" s="258"/>
      <c r="D114" s="258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R114" s="219"/>
      <c r="S114" s="219"/>
      <c r="T114" s="211"/>
      <c r="V114" s="29"/>
    </row>
    <row r="115" spans="1:22" hidden="1">
      <c r="A115" s="36"/>
      <c r="B115" s="36"/>
      <c r="C115" s="258"/>
      <c r="D115" s="258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R115" s="219"/>
      <c r="S115" s="219"/>
      <c r="T115" s="211"/>
      <c r="V115" s="29"/>
    </row>
    <row r="116" spans="1:22" hidden="1">
      <c r="A116" s="36"/>
      <c r="B116" s="36"/>
      <c r="C116" s="258"/>
      <c r="D116" s="258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R116" s="219"/>
      <c r="S116" s="219"/>
      <c r="T116" s="211"/>
      <c r="V116" s="29"/>
    </row>
    <row r="117" spans="1:22" hidden="1">
      <c r="A117" s="36"/>
      <c r="B117" s="36"/>
      <c r="C117" s="258"/>
      <c r="D117" s="258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R117" s="219"/>
      <c r="S117" s="219"/>
      <c r="T117" s="211"/>
      <c r="V117" s="29"/>
    </row>
    <row r="118" spans="1:22" hidden="1">
      <c r="A118" s="36"/>
      <c r="B118" s="36"/>
      <c r="C118" s="258"/>
      <c r="D118" s="258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R118" s="219"/>
      <c r="S118" s="219"/>
      <c r="T118" s="211"/>
      <c r="V118" s="29"/>
    </row>
    <row r="119" spans="1:22" hidden="1">
      <c r="A119" s="36"/>
      <c r="B119" s="36"/>
      <c r="C119" s="258"/>
      <c r="D119" s="258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R119" s="219"/>
      <c r="S119" s="219"/>
      <c r="T119" s="211"/>
      <c r="V119" s="29"/>
    </row>
    <row r="120" spans="1:22" hidden="1">
      <c r="A120" s="36"/>
      <c r="B120" s="36"/>
      <c r="C120" s="258"/>
      <c r="D120" s="258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R120" s="219"/>
      <c r="S120" s="219"/>
      <c r="T120" s="211"/>
      <c r="V120" s="29"/>
    </row>
    <row r="121" spans="1:22" hidden="1">
      <c r="A121" s="36"/>
      <c r="B121" s="36"/>
      <c r="C121" s="258"/>
      <c r="D121" s="258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R121" s="219"/>
      <c r="S121" s="219"/>
      <c r="T121" s="211"/>
      <c r="V121" s="29"/>
    </row>
    <row r="122" spans="1:22" hidden="1">
      <c r="A122" s="36"/>
      <c r="B122" s="36"/>
      <c r="C122" s="258"/>
      <c r="D122" s="258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R122" s="219"/>
      <c r="S122" s="219"/>
      <c r="T122" s="211"/>
      <c r="V122" s="29"/>
    </row>
    <row r="123" spans="1:22" hidden="1">
      <c r="A123" s="36"/>
      <c r="B123" s="36"/>
      <c r="C123" s="258"/>
      <c r="D123" s="258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R123" s="219"/>
      <c r="S123" s="219"/>
      <c r="T123" s="211"/>
      <c r="V123" s="29"/>
    </row>
    <row r="124" spans="1:22" hidden="1">
      <c r="A124" s="36"/>
      <c r="B124" s="36"/>
      <c r="C124" s="258"/>
      <c r="D124" s="258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R124" s="219"/>
      <c r="S124" s="219"/>
      <c r="T124" s="211"/>
      <c r="V124" s="29"/>
    </row>
    <row r="125" spans="1:22" hidden="1">
      <c r="A125" s="36"/>
      <c r="B125" s="36"/>
      <c r="C125" s="258"/>
      <c r="D125" s="258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R125" s="219"/>
      <c r="S125" s="219"/>
      <c r="T125" s="211"/>
      <c r="V125" s="29"/>
    </row>
    <row r="126" spans="1:22" hidden="1">
      <c r="A126" s="36"/>
      <c r="B126" s="36"/>
      <c r="C126" s="258"/>
      <c r="D126" s="258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R126" s="219"/>
      <c r="S126" s="219"/>
      <c r="T126" s="211"/>
      <c r="V126" s="29"/>
    </row>
    <row r="127" spans="1:22" hidden="1">
      <c r="A127" s="36"/>
      <c r="B127" s="36"/>
      <c r="C127" s="258"/>
      <c r="D127" s="258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R127" s="219"/>
      <c r="S127" s="219"/>
      <c r="T127" s="211"/>
      <c r="V127" s="29"/>
    </row>
    <row r="128" spans="1:22" hidden="1">
      <c r="A128" s="36"/>
      <c r="B128" s="36"/>
      <c r="C128" s="258"/>
      <c r="D128" s="258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R128" s="219"/>
      <c r="S128" s="219"/>
      <c r="T128" s="211"/>
      <c r="V128" s="29"/>
    </row>
    <row r="129" spans="1:22" hidden="1">
      <c r="A129" s="36"/>
      <c r="B129" s="36"/>
      <c r="C129" s="258"/>
      <c r="D129" s="258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R129" s="219"/>
      <c r="S129" s="219"/>
      <c r="T129" s="211"/>
      <c r="V129" s="29"/>
    </row>
    <row r="130" spans="1:22" hidden="1">
      <c r="A130" s="36"/>
      <c r="B130" s="36"/>
      <c r="C130" s="258"/>
      <c r="D130" s="258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R130" s="219"/>
      <c r="S130" s="219"/>
      <c r="T130" s="211"/>
      <c r="V130" s="29"/>
    </row>
    <row r="131" spans="1:22" hidden="1">
      <c r="A131" s="36"/>
      <c r="B131" s="36"/>
      <c r="C131" s="258"/>
      <c r="D131" s="258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R131" s="219"/>
      <c r="S131" s="219"/>
      <c r="T131" s="211"/>
      <c r="V131" s="29"/>
    </row>
    <row r="132" spans="1:22" hidden="1">
      <c r="A132" s="36"/>
      <c r="B132" s="36"/>
      <c r="C132" s="258"/>
      <c r="D132" s="258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R132" s="219"/>
      <c r="S132" s="219"/>
      <c r="T132" s="211"/>
      <c r="V132" s="29"/>
    </row>
    <row r="133" spans="1:22" hidden="1">
      <c r="A133" s="36"/>
      <c r="B133" s="36"/>
      <c r="C133" s="258"/>
      <c r="D133" s="258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R133" s="219"/>
      <c r="S133" s="219"/>
      <c r="T133" s="211"/>
      <c r="V133" s="29"/>
    </row>
    <row r="134" spans="1:22" hidden="1">
      <c r="A134" s="36"/>
      <c r="B134" s="36"/>
      <c r="C134" s="258"/>
      <c r="D134" s="258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R134" s="219"/>
      <c r="S134" s="219"/>
      <c r="T134" s="211"/>
      <c r="V134" s="29"/>
    </row>
    <row r="135" spans="1:22" hidden="1">
      <c r="A135" s="36"/>
      <c r="B135" s="36"/>
      <c r="C135" s="258"/>
      <c r="D135" s="258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R135" s="219"/>
      <c r="S135" s="219"/>
      <c r="T135" s="211"/>
      <c r="V135" s="29"/>
    </row>
    <row r="136" spans="1:22" hidden="1">
      <c r="A136" s="36"/>
      <c r="B136" s="36"/>
      <c r="C136" s="258"/>
      <c r="D136" s="258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R136" s="219"/>
      <c r="S136" s="219"/>
      <c r="T136" s="211"/>
      <c r="V136" s="29"/>
    </row>
    <row r="137" spans="1:22" hidden="1">
      <c r="A137" s="36"/>
      <c r="B137" s="36"/>
      <c r="C137" s="258"/>
      <c r="D137" s="258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R137" s="219"/>
      <c r="S137" s="219"/>
      <c r="T137" s="211"/>
      <c r="V137" s="29"/>
    </row>
    <row r="138" spans="1:22" hidden="1">
      <c r="A138" s="36"/>
      <c r="B138" s="36"/>
      <c r="C138" s="258"/>
      <c r="D138" s="258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R138" s="219"/>
      <c r="S138" s="219"/>
      <c r="T138" s="211"/>
      <c r="V138" s="29"/>
    </row>
    <row r="139" spans="1:22" hidden="1">
      <c r="A139" s="36"/>
      <c r="B139" s="36"/>
      <c r="C139" s="258"/>
      <c r="D139" s="258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R139" s="219"/>
      <c r="S139" s="219"/>
      <c r="T139" s="211"/>
      <c r="V139" s="29"/>
    </row>
    <row r="140" spans="1:22" hidden="1">
      <c r="A140" s="36"/>
      <c r="B140" s="36"/>
      <c r="C140" s="258"/>
      <c r="D140" s="258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R140" s="219"/>
      <c r="S140" s="219"/>
      <c r="T140" s="211"/>
      <c r="V140" s="29"/>
    </row>
    <row r="141" spans="1:22" hidden="1">
      <c r="A141" s="36"/>
      <c r="B141" s="36"/>
      <c r="C141" s="258"/>
      <c r="D141" s="258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R141" s="219"/>
      <c r="S141" s="219"/>
      <c r="T141" s="211"/>
      <c r="V141" s="29"/>
    </row>
    <row r="142" spans="1:22" hidden="1">
      <c r="A142" s="36"/>
      <c r="B142" s="36"/>
      <c r="C142" s="258"/>
      <c r="D142" s="258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R142" s="219"/>
      <c r="S142" s="219"/>
      <c r="T142" s="211"/>
      <c r="V142" s="29"/>
    </row>
    <row r="143" spans="1:22" hidden="1">
      <c r="A143" s="36"/>
      <c r="B143" s="36"/>
      <c r="C143" s="258"/>
      <c r="D143" s="258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R143" s="219"/>
      <c r="S143" s="219"/>
      <c r="T143" s="211"/>
      <c r="V143" s="29"/>
    </row>
    <row r="144" spans="1:22" hidden="1">
      <c r="A144" s="36"/>
      <c r="B144" s="36"/>
      <c r="C144" s="258"/>
      <c r="D144" s="258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R144" s="219"/>
      <c r="S144" s="219"/>
      <c r="T144" s="211"/>
      <c r="V144" s="29"/>
    </row>
    <row r="145" spans="1:22" hidden="1">
      <c r="A145" s="36"/>
      <c r="B145" s="36"/>
      <c r="C145" s="258"/>
      <c r="D145" s="258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R145" s="219"/>
      <c r="S145" s="219"/>
      <c r="T145" s="211"/>
      <c r="V145" s="29"/>
    </row>
    <row r="146" spans="1:22" hidden="1">
      <c r="A146" s="36"/>
      <c r="B146" s="36"/>
      <c r="C146" s="258"/>
      <c r="D146" s="258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R146" s="219"/>
      <c r="S146" s="219"/>
      <c r="T146" s="211"/>
      <c r="V146" s="29"/>
    </row>
    <row r="147" spans="1:22" hidden="1">
      <c r="A147" s="36"/>
      <c r="B147" s="36"/>
      <c r="C147" s="258"/>
      <c r="D147" s="258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R147" s="219"/>
      <c r="S147" s="219"/>
      <c r="T147" s="211"/>
      <c r="V147" s="29"/>
    </row>
    <row r="148" spans="1:22" hidden="1">
      <c r="A148" s="36"/>
      <c r="B148" s="36"/>
      <c r="C148" s="258"/>
      <c r="D148" s="258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R148" s="219"/>
      <c r="S148" s="219"/>
      <c r="T148" s="211"/>
      <c r="V148" s="29"/>
    </row>
    <row r="149" spans="1:22" hidden="1">
      <c r="A149" s="36"/>
      <c r="B149" s="36"/>
      <c r="C149" s="258"/>
      <c r="D149" s="258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R149" s="219"/>
      <c r="S149" s="219"/>
      <c r="T149" s="211"/>
      <c r="V149" s="29"/>
    </row>
    <row r="150" spans="1:22" hidden="1">
      <c r="A150" s="36"/>
      <c r="B150" s="36"/>
      <c r="C150" s="258"/>
      <c r="D150" s="258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R150" s="219"/>
      <c r="S150" s="219"/>
      <c r="T150" s="211"/>
      <c r="V150" s="29"/>
    </row>
    <row r="151" spans="1:22" hidden="1">
      <c r="A151" s="36"/>
      <c r="B151" s="36"/>
      <c r="C151" s="258"/>
      <c r="D151" s="258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R151" s="219"/>
      <c r="S151" s="219"/>
      <c r="T151" s="211"/>
      <c r="V151" s="29"/>
    </row>
    <row r="152" spans="1:22" hidden="1">
      <c r="A152" s="36"/>
      <c r="B152" s="36"/>
      <c r="C152" s="258"/>
      <c r="D152" s="258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R152" s="219"/>
      <c r="S152" s="219"/>
      <c r="T152" s="211"/>
      <c r="V152" s="29"/>
    </row>
    <row r="153" spans="1:22" hidden="1">
      <c r="A153" s="36"/>
      <c r="B153" s="36"/>
      <c r="C153" s="258"/>
      <c r="D153" s="258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R153" s="219"/>
      <c r="S153" s="219"/>
      <c r="T153" s="211"/>
      <c r="V153" s="29"/>
    </row>
    <row r="154" spans="1:22" hidden="1">
      <c r="A154" s="36"/>
      <c r="B154" s="36"/>
      <c r="C154" s="258"/>
      <c r="D154" s="258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R154" s="219"/>
      <c r="S154" s="219"/>
      <c r="T154" s="211"/>
      <c r="V154" s="29"/>
    </row>
    <row r="155" spans="1:22" hidden="1">
      <c r="A155" s="36"/>
      <c r="B155" s="36"/>
      <c r="C155" s="258"/>
      <c r="D155" s="258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R155" s="219"/>
      <c r="S155" s="219"/>
      <c r="T155" s="211"/>
      <c r="V155" s="29"/>
    </row>
    <row r="156" spans="1:22" hidden="1">
      <c r="A156" s="36"/>
      <c r="B156" s="36"/>
      <c r="C156" s="258"/>
      <c r="D156" s="258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R156" s="219"/>
      <c r="S156" s="219"/>
      <c r="T156" s="211"/>
      <c r="V156" s="29"/>
    </row>
    <row r="157" spans="1:22" hidden="1">
      <c r="A157" s="36"/>
      <c r="B157" s="36"/>
      <c r="C157" s="258"/>
      <c r="D157" s="258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R157" s="219"/>
      <c r="S157" s="219"/>
      <c r="T157" s="211"/>
      <c r="V157" s="29"/>
    </row>
    <row r="158" spans="1:22" hidden="1">
      <c r="A158" s="36"/>
      <c r="B158" s="36"/>
      <c r="C158" s="258"/>
      <c r="D158" s="258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R158" s="219"/>
      <c r="S158" s="219"/>
      <c r="T158" s="211"/>
      <c r="V158" s="29"/>
    </row>
    <row r="159" spans="1:22" hidden="1">
      <c r="A159" s="36"/>
      <c r="B159" s="36"/>
      <c r="C159" s="258"/>
      <c r="D159" s="258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R159" s="219"/>
      <c r="S159" s="219"/>
      <c r="T159" s="211"/>
      <c r="V159" s="29"/>
    </row>
    <row r="160" spans="1:22" hidden="1">
      <c r="A160" s="36"/>
      <c r="B160" s="36"/>
      <c r="C160" s="258"/>
      <c r="D160" s="258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R160" s="219"/>
      <c r="S160" s="219"/>
      <c r="T160" s="211"/>
      <c r="V160" s="29"/>
    </row>
    <row r="161" spans="1:22" hidden="1">
      <c r="A161" s="36"/>
      <c r="B161" s="36"/>
      <c r="C161" s="258"/>
      <c r="D161" s="258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R161" s="219"/>
      <c r="S161" s="219"/>
      <c r="T161" s="211"/>
      <c r="V161" s="29"/>
    </row>
    <row r="162" spans="1:22" hidden="1">
      <c r="A162" s="36"/>
      <c r="B162" s="36"/>
      <c r="C162" s="258"/>
      <c r="D162" s="258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R162" s="219"/>
      <c r="S162" s="219"/>
      <c r="T162" s="211"/>
      <c r="V162" s="29"/>
    </row>
    <row r="163" spans="1:22" hidden="1">
      <c r="A163" s="36"/>
      <c r="B163" s="36"/>
      <c r="C163" s="258"/>
      <c r="D163" s="258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R163" s="219"/>
      <c r="S163" s="219"/>
      <c r="T163" s="211"/>
      <c r="V163" s="29"/>
    </row>
    <row r="164" spans="1:22" hidden="1">
      <c r="A164" s="36"/>
      <c r="B164" s="36"/>
      <c r="C164" s="258"/>
      <c r="D164" s="258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R164" s="219"/>
      <c r="S164" s="219"/>
      <c r="T164" s="211"/>
      <c r="V164" s="29"/>
    </row>
    <row r="165" spans="1:22" hidden="1">
      <c r="A165" s="36"/>
      <c r="B165" s="36"/>
      <c r="C165" s="258"/>
      <c r="D165" s="258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R165" s="219"/>
      <c r="S165" s="219"/>
      <c r="T165" s="211"/>
      <c r="V165" s="29"/>
    </row>
    <row r="166" spans="1:22" hidden="1">
      <c r="A166" s="36"/>
      <c r="B166" s="36"/>
      <c r="C166" s="258"/>
      <c r="D166" s="258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R166" s="219"/>
      <c r="S166" s="219"/>
      <c r="T166" s="211"/>
      <c r="V166" s="29"/>
    </row>
    <row r="167" spans="1:22" hidden="1">
      <c r="A167" s="36"/>
      <c r="B167" s="36"/>
      <c r="C167" s="258"/>
      <c r="D167" s="258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R167" s="219"/>
      <c r="S167" s="219"/>
      <c r="T167" s="211"/>
      <c r="V167" s="29"/>
    </row>
    <row r="168" spans="1:22" hidden="1">
      <c r="A168" s="36"/>
      <c r="B168" s="36"/>
      <c r="C168" s="258"/>
      <c r="D168" s="258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R168" s="219"/>
      <c r="S168" s="219"/>
      <c r="T168" s="211"/>
      <c r="V168" s="29"/>
    </row>
    <row r="169" spans="1:22" hidden="1">
      <c r="A169" s="36"/>
      <c r="B169" s="36"/>
      <c r="C169" s="258"/>
      <c r="D169" s="258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R169" s="219"/>
      <c r="S169" s="219"/>
      <c r="T169" s="211"/>
      <c r="V169" s="29"/>
    </row>
    <row r="170" spans="1:22" hidden="1">
      <c r="A170" s="36"/>
      <c r="B170" s="36"/>
      <c r="C170" s="258"/>
      <c r="D170" s="258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R170" s="219"/>
      <c r="S170" s="219"/>
      <c r="T170" s="211"/>
      <c r="V170" s="29"/>
    </row>
    <row r="171" spans="1:22" hidden="1">
      <c r="A171" s="36"/>
      <c r="B171" s="36"/>
      <c r="C171" s="258"/>
      <c r="D171" s="258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R171" s="219"/>
      <c r="S171" s="219"/>
      <c r="T171" s="211"/>
      <c r="V171" s="29"/>
    </row>
    <row r="172" spans="1:22" hidden="1">
      <c r="A172" s="36"/>
      <c r="B172" s="36"/>
      <c r="C172" s="258"/>
      <c r="D172" s="258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R172" s="219"/>
      <c r="S172" s="219"/>
      <c r="T172" s="211"/>
      <c r="V172" s="29"/>
    </row>
    <row r="173" spans="1:22" hidden="1">
      <c r="A173" s="36"/>
      <c r="B173" s="36"/>
      <c r="C173" s="258"/>
      <c r="D173" s="258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R173" s="219"/>
      <c r="S173" s="219"/>
      <c r="T173" s="211"/>
      <c r="V173" s="29"/>
    </row>
    <row r="174" spans="1:22" hidden="1">
      <c r="A174" s="36"/>
      <c r="B174" s="36"/>
      <c r="C174" s="258"/>
      <c r="D174" s="258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R174" s="219"/>
      <c r="S174" s="219"/>
      <c r="T174" s="211"/>
      <c r="V174" s="29"/>
    </row>
    <row r="175" spans="1:22" hidden="1">
      <c r="A175" s="36"/>
      <c r="B175" s="36"/>
      <c r="C175" s="258"/>
      <c r="D175" s="258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R175" s="219"/>
      <c r="S175" s="219"/>
      <c r="T175" s="211"/>
      <c r="V175" s="29"/>
    </row>
    <row r="176" spans="1:22" hidden="1">
      <c r="A176" s="36"/>
      <c r="B176" s="36"/>
      <c r="C176" s="258"/>
      <c r="D176" s="258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R176" s="219"/>
      <c r="S176" s="219"/>
      <c r="T176" s="211"/>
      <c r="V176" s="29"/>
    </row>
    <row r="177" spans="1:22" hidden="1">
      <c r="A177" s="36"/>
      <c r="B177" s="36"/>
      <c r="C177" s="258"/>
      <c r="D177" s="258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R177" s="219"/>
      <c r="S177" s="219"/>
      <c r="T177" s="211"/>
      <c r="V177" s="29"/>
    </row>
    <row r="178" spans="1:22" hidden="1">
      <c r="A178" s="36"/>
      <c r="B178" s="36"/>
      <c r="C178" s="258"/>
      <c r="D178" s="258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R178" s="219"/>
      <c r="S178" s="219"/>
      <c r="T178" s="211"/>
      <c r="V178" s="29"/>
    </row>
    <row r="179" spans="1:22" hidden="1">
      <c r="A179" s="36"/>
      <c r="B179" s="36"/>
      <c r="C179" s="258"/>
      <c r="D179" s="258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R179" s="219"/>
      <c r="S179" s="219"/>
      <c r="T179" s="211"/>
      <c r="V179" s="29"/>
    </row>
    <row r="180" spans="1:22" hidden="1">
      <c r="A180" s="36"/>
      <c r="B180" s="36"/>
      <c r="C180" s="258"/>
      <c r="D180" s="258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R180" s="219"/>
      <c r="S180" s="219"/>
      <c r="T180" s="211"/>
      <c r="V180" s="29"/>
    </row>
    <row r="181" spans="1:22" hidden="1">
      <c r="A181" s="36"/>
      <c r="B181" s="36"/>
      <c r="C181" s="258"/>
      <c r="D181" s="258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R181" s="219"/>
      <c r="S181" s="219"/>
      <c r="T181" s="211"/>
      <c r="V181" s="29"/>
    </row>
    <row r="182" spans="1:22" hidden="1">
      <c r="A182" s="36"/>
      <c r="B182" s="36"/>
      <c r="C182" s="258"/>
      <c r="D182" s="258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R182" s="219"/>
      <c r="S182" s="219"/>
      <c r="T182" s="211"/>
      <c r="V182" s="29"/>
    </row>
    <row r="183" spans="1:22" hidden="1">
      <c r="A183" s="36"/>
      <c r="B183" s="36"/>
      <c r="C183" s="258"/>
      <c r="D183" s="258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R183" s="219"/>
      <c r="S183" s="219"/>
      <c r="T183" s="211"/>
      <c r="V183" s="29"/>
    </row>
    <row r="184" spans="1:22" hidden="1">
      <c r="A184" s="36"/>
      <c r="B184" s="36"/>
      <c r="C184" s="258"/>
      <c r="D184" s="258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R184" s="219"/>
      <c r="S184" s="219"/>
      <c r="T184" s="211"/>
      <c r="V184" s="29"/>
    </row>
    <row r="185" spans="1:22" hidden="1">
      <c r="A185" s="36"/>
      <c r="B185" s="36"/>
      <c r="C185" s="258"/>
      <c r="D185" s="258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R185" s="219"/>
      <c r="S185" s="219"/>
      <c r="T185" s="211"/>
      <c r="V185" s="29"/>
    </row>
    <row r="186" spans="1:22" hidden="1">
      <c r="A186" s="36"/>
      <c r="B186" s="36"/>
      <c r="C186" s="258"/>
      <c r="D186" s="258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R186" s="219"/>
      <c r="S186" s="219"/>
      <c r="T186" s="211"/>
      <c r="V186" s="29"/>
    </row>
    <row r="187" spans="1:22" hidden="1">
      <c r="A187" s="36"/>
      <c r="B187" s="36"/>
      <c r="C187" s="258"/>
      <c r="D187" s="258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R187" s="219"/>
      <c r="S187" s="219"/>
      <c r="T187" s="211"/>
      <c r="V187" s="29"/>
    </row>
    <row r="188" spans="1:22" hidden="1">
      <c r="A188" s="36"/>
      <c r="B188" s="36"/>
      <c r="C188" s="258"/>
      <c r="D188" s="258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R188" s="219"/>
      <c r="S188" s="219"/>
      <c r="T188" s="211"/>
      <c r="V188" s="29"/>
    </row>
    <row r="189" spans="1:22" hidden="1">
      <c r="A189" s="36"/>
      <c r="B189" s="36"/>
      <c r="C189" s="258"/>
      <c r="D189" s="258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R189" s="219"/>
      <c r="S189" s="219"/>
      <c r="T189" s="211"/>
      <c r="V189" s="29"/>
    </row>
    <row r="190" spans="1:22" hidden="1">
      <c r="A190" s="36"/>
      <c r="B190" s="36"/>
      <c r="C190" s="258"/>
      <c r="D190" s="258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R190" s="219"/>
      <c r="S190" s="219"/>
      <c r="T190" s="211"/>
      <c r="V190" s="29"/>
    </row>
    <row r="191" spans="1:22" hidden="1">
      <c r="A191" s="36"/>
      <c r="B191" s="36"/>
      <c r="C191" s="258"/>
      <c r="D191" s="258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R191" s="219"/>
      <c r="S191" s="219"/>
      <c r="T191" s="211"/>
      <c r="V191" s="29"/>
    </row>
    <row r="192" spans="1:22" hidden="1">
      <c r="A192" s="36"/>
      <c r="B192" s="36"/>
      <c r="C192" s="258"/>
      <c r="D192" s="258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R192" s="219"/>
      <c r="S192" s="219"/>
      <c r="T192" s="211"/>
      <c r="V192" s="29"/>
    </row>
    <row r="193" spans="1:22" hidden="1">
      <c r="A193" s="36"/>
      <c r="B193" s="36"/>
      <c r="C193" s="258"/>
      <c r="D193" s="258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R193" s="219"/>
      <c r="S193" s="219"/>
      <c r="T193" s="211"/>
      <c r="V193" s="29"/>
    </row>
    <row r="194" spans="1:22" hidden="1">
      <c r="A194" s="36"/>
      <c r="B194" s="36"/>
      <c r="C194" s="258"/>
      <c r="D194" s="258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R194" s="219"/>
      <c r="S194" s="219"/>
      <c r="T194" s="211"/>
      <c r="V194" s="29"/>
    </row>
    <row r="195" spans="1:22" hidden="1">
      <c r="A195" s="36"/>
      <c r="B195" s="36"/>
      <c r="C195" s="258"/>
      <c r="D195" s="258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R195" s="219"/>
      <c r="S195" s="219"/>
      <c r="T195" s="211"/>
      <c r="V195" s="29"/>
    </row>
    <row r="196" spans="1:22" hidden="1">
      <c r="A196" s="36"/>
      <c r="B196" s="36"/>
      <c r="C196" s="258"/>
      <c r="D196" s="258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R196" s="219"/>
      <c r="S196" s="219"/>
      <c r="T196" s="211"/>
      <c r="V196" s="29"/>
    </row>
    <row r="197" spans="1:22" hidden="1">
      <c r="A197" s="36"/>
      <c r="B197" s="36"/>
      <c r="C197" s="258"/>
      <c r="D197" s="258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R197" s="219"/>
      <c r="S197" s="219"/>
      <c r="T197" s="211"/>
      <c r="V197" s="29"/>
    </row>
    <row r="198" spans="1:22" hidden="1">
      <c r="A198" s="36"/>
      <c r="B198" s="36"/>
      <c r="C198" s="258"/>
      <c r="D198" s="258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R198" s="219"/>
      <c r="S198" s="219"/>
      <c r="T198" s="211"/>
      <c r="V198" s="29"/>
    </row>
    <row r="199" spans="1:22" hidden="1">
      <c r="A199" s="36"/>
      <c r="B199" s="36"/>
      <c r="C199" s="258"/>
      <c r="D199" s="258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R199" s="219"/>
      <c r="S199" s="219"/>
      <c r="T199" s="211"/>
      <c r="V199" s="29"/>
    </row>
    <row r="200" spans="1:22" hidden="1">
      <c r="A200" s="36"/>
      <c r="B200" s="36"/>
      <c r="C200" s="258"/>
      <c r="D200" s="258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R200" s="219"/>
      <c r="S200" s="219"/>
      <c r="T200" s="211"/>
      <c r="V200" s="29"/>
    </row>
    <row r="201" spans="1:22" hidden="1">
      <c r="A201" s="36"/>
      <c r="B201" s="36"/>
      <c r="C201" s="258"/>
      <c r="D201" s="258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R201" s="219"/>
      <c r="S201" s="219"/>
      <c r="T201" s="211"/>
      <c r="V201" s="29"/>
    </row>
    <row r="202" spans="1:22" hidden="1">
      <c r="A202" s="36"/>
      <c r="B202" s="36"/>
      <c r="C202" s="258"/>
      <c r="D202" s="258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R202" s="219"/>
      <c r="S202" s="219"/>
      <c r="T202" s="211"/>
      <c r="V202" s="29"/>
    </row>
    <row r="203" spans="1:22" hidden="1">
      <c r="A203" s="36"/>
      <c r="B203" s="36"/>
      <c r="C203" s="258"/>
      <c r="D203" s="258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R203" s="219"/>
      <c r="S203" s="219"/>
      <c r="T203" s="211"/>
      <c r="V203" s="29"/>
    </row>
    <row r="204" spans="1:22" hidden="1">
      <c r="A204" s="36"/>
      <c r="B204" s="36"/>
      <c r="C204" s="258"/>
      <c r="D204" s="258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R204" s="219"/>
      <c r="S204" s="219"/>
      <c r="T204" s="211"/>
      <c r="V204" s="29"/>
    </row>
    <row r="205" spans="1:22" hidden="1">
      <c r="A205" s="36"/>
      <c r="B205" s="36"/>
      <c r="C205" s="258"/>
      <c r="D205" s="258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R205" s="219"/>
      <c r="S205" s="219"/>
      <c r="T205" s="211"/>
      <c r="V205" s="29"/>
    </row>
    <row r="206" spans="1:22" hidden="1">
      <c r="A206" s="36"/>
      <c r="B206" s="36"/>
      <c r="C206" s="258"/>
      <c r="D206" s="258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R206" s="219"/>
      <c r="S206" s="219"/>
      <c r="T206" s="211"/>
      <c r="V206" s="29"/>
    </row>
    <row r="207" spans="1:22" hidden="1">
      <c r="A207" s="36"/>
      <c r="B207" s="36"/>
      <c r="C207" s="258"/>
      <c r="D207" s="258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R207" s="219"/>
      <c r="S207" s="219"/>
      <c r="T207" s="211"/>
      <c r="V207" s="29"/>
    </row>
    <row r="208" spans="1:22" hidden="1">
      <c r="A208" s="36"/>
      <c r="B208" s="36"/>
      <c r="C208" s="258"/>
      <c r="D208" s="258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R208" s="219"/>
      <c r="S208" s="219"/>
      <c r="T208" s="211"/>
      <c r="V208" s="29"/>
    </row>
    <row r="209" spans="1:22" hidden="1">
      <c r="A209" s="36"/>
      <c r="B209" s="36"/>
      <c r="C209" s="258"/>
      <c r="D209" s="258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R209" s="219"/>
      <c r="S209" s="219"/>
      <c r="T209" s="211"/>
      <c r="V209" s="29"/>
    </row>
    <row r="210" spans="1:22" hidden="1">
      <c r="A210" s="36"/>
      <c r="B210" s="36"/>
      <c r="C210" s="258"/>
      <c r="D210" s="258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R210" s="219"/>
      <c r="S210" s="219"/>
      <c r="T210" s="211"/>
      <c r="V210" s="29"/>
    </row>
    <row r="211" spans="1:22" hidden="1">
      <c r="A211" s="36"/>
      <c r="B211" s="36"/>
      <c r="C211" s="258"/>
      <c r="D211" s="258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R211" s="219"/>
      <c r="S211" s="219"/>
      <c r="T211" s="211"/>
      <c r="V211" s="29"/>
    </row>
    <row r="212" spans="1:22" hidden="1">
      <c r="A212" s="36"/>
      <c r="B212" s="36"/>
      <c r="C212" s="258"/>
      <c r="D212" s="258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R212" s="219"/>
      <c r="S212" s="219"/>
      <c r="T212" s="211"/>
      <c r="V212" s="29"/>
    </row>
    <row r="213" spans="1:22" hidden="1">
      <c r="A213" s="36"/>
      <c r="B213" s="36"/>
      <c r="C213" s="258"/>
      <c r="D213" s="258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R213" s="219"/>
      <c r="S213" s="219"/>
      <c r="T213" s="211"/>
      <c r="V213" s="29"/>
    </row>
    <row r="214" spans="1:22" hidden="1">
      <c r="A214" s="36"/>
      <c r="B214" s="36"/>
      <c r="C214" s="258"/>
      <c r="D214" s="258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R214" s="219"/>
      <c r="S214" s="219"/>
      <c r="T214" s="211"/>
      <c r="V214" s="29"/>
    </row>
    <row r="215" spans="1:22" hidden="1">
      <c r="A215" s="36"/>
      <c r="B215" s="36"/>
      <c r="C215" s="258"/>
      <c r="D215" s="258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R215" s="219"/>
      <c r="S215" s="219"/>
      <c r="T215" s="211"/>
      <c r="V215" s="29"/>
    </row>
    <row r="216" spans="1:22" hidden="1">
      <c r="A216" s="36"/>
      <c r="B216" s="36"/>
      <c r="C216" s="258"/>
      <c r="D216" s="258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R216" s="219"/>
      <c r="S216" s="219"/>
      <c r="T216" s="211"/>
      <c r="V216" s="29"/>
    </row>
    <row r="217" spans="1:22" hidden="1">
      <c r="A217" s="36"/>
      <c r="B217" s="36"/>
      <c r="C217" s="258"/>
      <c r="D217" s="258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R217" s="219"/>
      <c r="S217" s="219"/>
      <c r="T217" s="211"/>
      <c r="V217" s="29"/>
    </row>
    <row r="218" spans="1:22" hidden="1">
      <c r="A218" s="36"/>
      <c r="B218" s="36"/>
      <c r="C218" s="258"/>
      <c r="D218" s="258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R218" s="219"/>
      <c r="S218" s="219"/>
      <c r="T218" s="211"/>
      <c r="V218" s="29"/>
    </row>
    <row r="219" spans="1:22" hidden="1">
      <c r="A219" s="36"/>
      <c r="B219" s="36"/>
      <c r="C219" s="258"/>
      <c r="D219" s="258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R219" s="219"/>
      <c r="S219" s="219"/>
      <c r="T219" s="211"/>
      <c r="V219" s="29"/>
    </row>
    <row r="220" spans="1:22" hidden="1">
      <c r="A220" s="36"/>
      <c r="B220" s="36"/>
      <c r="C220" s="258"/>
      <c r="D220" s="258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R220" s="219"/>
      <c r="S220" s="219"/>
      <c r="T220" s="211"/>
      <c r="V220" s="29"/>
    </row>
    <row r="221" spans="1:22" hidden="1">
      <c r="A221" s="36"/>
      <c r="B221" s="36"/>
      <c r="C221" s="258"/>
      <c r="D221" s="258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R221" s="219"/>
      <c r="S221" s="219"/>
      <c r="T221" s="211"/>
      <c r="V221" s="29"/>
    </row>
    <row r="222" spans="1:22" hidden="1">
      <c r="A222" s="36"/>
      <c r="B222" s="36"/>
      <c r="C222" s="258"/>
      <c r="D222" s="258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R222" s="219"/>
      <c r="S222" s="219"/>
      <c r="T222" s="211"/>
      <c r="V222" s="29"/>
    </row>
    <row r="223" spans="1:22" hidden="1">
      <c r="A223" s="36"/>
      <c r="B223" s="36"/>
      <c r="C223" s="258"/>
      <c r="D223" s="258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R223" s="219"/>
      <c r="S223" s="219"/>
      <c r="T223" s="211"/>
      <c r="V223" s="29"/>
    </row>
    <row r="224" spans="1:22" hidden="1">
      <c r="A224" s="36"/>
      <c r="B224" s="36"/>
      <c r="C224" s="258"/>
      <c r="D224" s="258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R224" s="219"/>
      <c r="S224" s="219"/>
      <c r="T224" s="211"/>
      <c r="V224" s="29"/>
    </row>
    <row r="225" spans="1:22" hidden="1">
      <c r="A225" s="36"/>
      <c r="B225" s="36"/>
      <c r="C225" s="258"/>
      <c r="D225" s="258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R225" s="219"/>
      <c r="S225" s="219"/>
      <c r="T225" s="211"/>
      <c r="V225" s="29"/>
    </row>
    <row r="226" spans="1:22" hidden="1">
      <c r="A226" s="36"/>
      <c r="B226" s="36"/>
      <c r="C226" s="258"/>
      <c r="D226" s="258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R226" s="219"/>
      <c r="S226" s="219"/>
      <c r="T226" s="211"/>
      <c r="V226" s="29"/>
    </row>
    <row r="227" spans="1:22" hidden="1">
      <c r="A227" s="36"/>
      <c r="B227" s="36"/>
      <c r="C227" s="258"/>
      <c r="D227" s="258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R227" s="219"/>
      <c r="S227" s="219"/>
      <c r="T227" s="211"/>
      <c r="V227" s="29"/>
    </row>
    <row r="228" spans="1:22" hidden="1">
      <c r="A228" s="36"/>
      <c r="B228" s="36"/>
      <c r="C228" s="258"/>
      <c r="D228" s="258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R228" s="219"/>
      <c r="S228" s="219"/>
      <c r="T228" s="211"/>
      <c r="V228" s="29"/>
    </row>
    <row r="229" spans="1:22" hidden="1">
      <c r="A229" s="36"/>
      <c r="B229" s="36"/>
      <c r="C229" s="258"/>
      <c r="D229" s="258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R229" s="219"/>
      <c r="S229" s="219"/>
      <c r="T229" s="211"/>
      <c r="V229" s="29"/>
    </row>
    <row r="230" spans="1:22" hidden="1">
      <c r="A230" s="36"/>
      <c r="B230" s="36"/>
      <c r="C230" s="258"/>
      <c r="D230" s="258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R230" s="219"/>
      <c r="S230" s="219"/>
      <c r="T230" s="211"/>
      <c r="V230" s="29"/>
    </row>
    <row r="231" spans="1:22" hidden="1">
      <c r="A231" s="36"/>
      <c r="B231" s="36"/>
      <c r="C231" s="258"/>
      <c r="D231" s="258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R231" s="219"/>
      <c r="S231" s="219"/>
      <c r="T231" s="211"/>
      <c r="V231" s="29"/>
    </row>
    <row r="232" spans="1:22" hidden="1">
      <c r="A232" s="36"/>
      <c r="B232" s="36"/>
      <c r="C232" s="258"/>
      <c r="D232" s="258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R232" s="219"/>
      <c r="S232" s="219"/>
      <c r="T232" s="211"/>
      <c r="V232" s="29"/>
    </row>
    <row r="233" spans="1:22" hidden="1">
      <c r="A233" s="36"/>
      <c r="B233" s="36"/>
      <c r="C233" s="258"/>
      <c r="D233" s="258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R233" s="219"/>
      <c r="S233" s="219"/>
      <c r="T233" s="211"/>
      <c r="V233" s="29"/>
    </row>
    <row r="234" spans="1:22" hidden="1">
      <c r="A234" s="36"/>
      <c r="B234" s="36"/>
      <c r="C234" s="258"/>
      <c r="D234" s="258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R234" s="219"/>
      <c r="S234" s="219"/>
      <c r="T234" s="211"/>
      <c r="V234" s="29"/>
    </row>
    <row r="235" spans="1:22" hidden="1">
      <c r="A235" s="36"/>
      <c r="B235" s="36"/>
      <c r="C235" s="258"/>
      <c r="D235" s="258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R235" s="219"/>
      <c r="S235" s="219"/>
      <c r="T235" s="211"/>
      <c r="V235" s="29"/>
    </row>
    <row r="236" spans="1:22" hidden="1">
      <c r="A236" s="36"/>
      <c r="B236" s="36"/>
      <c r="C236" s="258"/>
      <c r="D236" s="258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R236" s="219"/>
      <c r="S236" s="219"/>
      <c r="T236" s="211"/>
      <c r="V236" s="29"/>
    </row>
    <row r="237" spans="1:22" hidden="1">
      <c r="A237" s="36"/>
      <c r="B237" s="36"/>
      <c r="C237" s="258"/>
      <c r="D237" s="258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R237" s="219"/>
      <c r="S237" s="219"/>
      <c r="T237" s="211"/>
      <c r="V237" s="29"/>
    </row>
    <row r="238" spans="1:22" hidden="1">
      <c r="A238" s="36"/>
      <c r="B238" s="36"/>
      <c r="C238" s="258"/>
      <c r="D238" s="258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R238" s="219"/>
      <c r="S238" s="219"/>
      <c r="T238" s="211"/>
      <c r="V238" s="29"/>
    </row>
    <row r="239" spans="1:22" hidden="1">
      <c r="A239" s="36"/>
      <c r="B239" s="36"/>
      <c r="C239" s="258"/>
      <c r="D239" s="258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R239" s="219"/>
      <c r="S239" s="219"/>
      <c r="T239" s="211"/>
      <c r="V239" s="29"/>
    </row>
    <row r="240" spans="1:22" hidden="1">
      <c r="A240" s="36"/>
      <c r="B240" s="36"/>
      <c r="C240" s="258"/>
      <c r="D240" s="258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R240" s="219"/>
      <c r="S240" s="219"/>
      <c r="T240" s="211"/>
      <c r="V240" s="29"/>
    </row>
    <row r="241" spans="1:22" hidden="1">
      <c r="A241" s="36"/>
      <c r="B241" s="36"/>
      <c r="C241" s="258"/>
      <c r="D241" s="258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R241" s="219"/>
      <c r="S241" s="219"/>
      <c r="T241" s="211"/>
      <c r="V241" s="29"/>
    </row>
    <row r="242" spans="1:22" hidden="1">
      <c r="A242" s="36"/>
      <c r="B242" s="36"/>
      <c r="C242" s="258"/>
      <c r="D242" s="258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R242" s="219"/>
      <c r="S242" s="219"/>
      <c r="T242" s="211"/>
      <c r="V242" s="29"/>
    </row>
    <row r="243" spans="1:22" hidden="1">
      <c r="A243" s="36"/>
      <c r="B243" s="36"/>
      <c r="C243" s="258"/>
      <c r="D243" s="258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R243" s="219"/>
      <c r="S243" s="219"/>
      <c r="T243" s="211"/>
      <c r="V243" s="29"/>
    </row>
    <row r="244" spans="1:22" hidden="1">
      <c r="A244" s="36"/>
      <c r="B244" s="36"/>
      <c r="C244" s="258"/>
      <c r="D244" s="258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R244" s="219"/>
      <c r="S244" s="219"/>
      <c r="T244" s="211"/>
      <c r="V244" s="29"/>
    </row>
    <row r="245" spans="1:22" hidden="1">
      <c r="A245" s="36"/>
      <c r="B245" s="36"/>
      <c r="C245" s="258"/>
      <c r="D245" s="258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R245" s="219"/>
      <c r="S245" s="219"/>
      <c r="T245" s="211"/>
      <c r="V245" s="29"/>
    </row>
    <row r="246" spans="1:22" hidden="1">
      <c r="A246" s="36"/>
      <c r="B246" s="36"/>
      <c r="C246" s="258"/>
      <c r="D246" s="258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R246" s="219"/>
      <c r="S246" s="219"/>
      <c r="T246" s="211"/>
      <c r="V246" s="29"/>
    </row>
    <row r="247" spans="1:22" hidden="1">
      <c r="A247" s="36"/>
      <c r="B247" s="36"/>
      <c r="C247" s="258"/>
      <c r="D247" s="258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R247" s="219"/>
      <c r="S247" s="219"/>
      <c r="T247" s="211"/>
      <c r="V247" s="29"/>
    </row>
    <row r="248" spans="1:22" hidden="1">
      <c r="A248" s="36"/>
      <c r="B248" s="36"/>
      <c r="C248" s="258"/>
      <c r="D248" s="258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R248" s="219"/>
      <c r="S248" s="219"/>
      <c r="T248" s="211"/>
      <c r="V248" s="29"/>
    </row>
    <row r="249" spans="1:22" hidden="1">
      <c r="A249" s="36"/>
      <c r="B249" s="36"/>
      <c r="C249" s="258"/>
      <c r="D249" s="258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R249" s="219"/>
      <c r="S249" s="219"/>
      <c r="T249" s="211"/>
      <c r="V249" s="29"/>
    </row>
    <row r="250" spans="1:22" hidden="1">
      <c r="A250" s="36"/>
      <c r="B250" s="36"/>
      <c r="C250" s="258"/>
      <c r="D250" s="258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R250" s="219"/>
      <c r="S250" s="219"/>
      <c r="T250" s="211"/>
      <c r="V250" s="29"/>
    </row>
    <row r="251" spans="1:22" hidden="1">
      <c r="A251" s="36"/>
      <c r="B251" s="36"/>
      <c r="C251" s="258"/>
      <c r="D251" s="258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R251" s="219"/>
      <c r="S251" s="219"/>
      <c r="T251" s="211"/>
      <c r="V251" s="29"/>
    </row>
    <row r="252" spans="1:22" hidden="1">
      <c r="A252" s="36"/>
      <c r="B252" s="36"/>
      <c r="C252" s="258"/>
      <c r="D252" s="258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R252" s="219"/>
      <c r="S252" s="219"/>
      <c r="T252" s="211"/>
      <c r="V252" s="29"/>
    </row>
    <row r="253" spans="1:22" hidden="1">
      <c r="A253" s="36"/>
      <c r="B253" s="36"/>
      <c r="C253" s="258"/>
      <c r="D253" s="258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R253" s="219"/>
      <c r="S253" s="219"/>
      <c r="T253" s="211"/>
      <c r="V253" s="29"/>
    </row>
    <row r="254" spans="1:22" hidden="1">
      <c r="A254" s="36"/>
      <c r="B254" s="36"/>
      <c r="C254" s="258"/>
      <c r="D254" s="258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R254" s="219"/>
      <c r="S254" s="219"/>
      <c r="T254" s="211"/>
      <c r="V254" s="29"/>
    </row>
    <row r="255" spans="1:22" hidden="1">
      <c r="A255" s="36"/>
      <c r="B255" s="36"/>
      <c r="C255" s="258"/>
      <c r="D255" s="258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R255" s="219"/>
      <c r="S255" s="219"/>
      <c r="T255" s="211"/>
      <c r="V255" s="29"/>
    </row>
    <row r="256" spans="1:22" hidden="1">
      <c r="A256" s="36"/>
      <c r="B256" s="36"/>
      <c r="C256" s="258"/>
      <c r="D256" s="258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R256" s="219"/>
      <c r="S256" s="219"/>
      <c r="T256" s="211"/>
      <c r="V256" s="29"/>
    </row>
    <row r="257" spans="1:22" hidden="1">
      <c r="A257" s="36"/>
      <c r="B257" s="36"/>
      <c r="C257" s="258"/>
      <c r="D257" s="258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R257" s="219"/>
      <c r="S257" s="219"/>
      <c r="T257" s="211"/>
      <c r="V257" s="29"/>
    </row>
    <row r="258" spans="1:22" hidden="1">
      <c r="A258" s="36"/>
      <c r="B258" s="36"/>
      <c r="C258" s="258"/>
      <c r="D258" s="258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R258" s="219"/>
      <c r="S258" s="219"/>
      <c r="T258" s="211"/>
      <c r="V258" s="29"/>
    </row>
    <row r="259" spans="1:22" hidden="1">
      <c r="A259" s="36"/>
      <c r="B259" s="36"/>
      <c r="C259" s="258"/>
      <c r="D259" s="258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R259" s="219"/>
      <c r="S259" s="219"/>
      <c r="T259" s="211"/>
      <c r="V259" s="29"/>
    </row>
    <row r="260" spans="1:22" hidden="1">
      <c r="A260" s="36"/>
      <c r="B260" s="36"/>
      <c r="C260" s="258"/>
      <c r="D260" s="258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R260" s="219"/>
      <c r="S260" s="219"/>
      <c r="T260" s="211"/>
      <c r="V260" s="29"/>
    </row>
    <row r="261" spans="1:22" hidden="1">
      <c r="A261" s="36"/>
      <c r="B261" s="36"/>
      <c r="C261" s="258"/>
      <c r="D261" s="258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R261" s="219"/>
      <c r="S261" s="219"/>
      <c r="T261" s="211"/>
      <c r="V261" s="29"/>
    </row>
    <row r="262" spans="1:22" hidden="1">
      <c r="A262" s="36"/>
      <c r="B262" s="36"/>
      <c r="C262" s="258"/>
      <c r="D262" s="258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R262" s="219"/>
      <c r="S262" s="219"/>
      <c r="T262" s="211"/>
      <c r="V262" s="29"/>
    </row>
    <row r="263" spans="1:22" hidden="1">
      <c r="A263" s="36"/>
      <c r="B263" s="36"/>
      <c r="C263" s="258"/>
      <c r="D263" s="258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R263" s="219"/>
      <c r="S263" s="219"/>
      <c r="T263" s="211"/>
      <c r="V263" s="29"/>
    </row>
    <row r="264" spans="1:22" hidden="1">
      <c r="A264" s="36"/>
      <c r="B264" s="36"/>
      <c r="C264" s="258"/>
      <c r="D264" s="258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R264" s="219"/>
      <c r="S264" s="219"/>
      <c r="T264" s="211"/>
      <c r="V264" s="29"/>
    </row>
    <row r="265" spans="1:22" hidden="1">
      <c r="A265" s="36"/>
      <c r="B265" s="36"/>
      <c r="C265" s="258"/>
      <c r="D265" s="258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R265" s="219"/>
      <c r="S265" s="219"/>
      <c r="T265" s="211"/>
      <c r="V265" s="29"/>
    </row>
    <row r="266" spans="1:22" hidden="1">
      <c r="A266" s="36"/>
      <c r="B266" s="36"/>
      <c r="C266" s="258"/>
      <c r="D266" s="258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R266" s="219"/>
      <c r="S266" s="219"/>
      <c r="T266" s="211"/>
      <c r="V266" s="29"/>
    </row>
    <row r="267" spans="1:22" hidden="1">
      <c r="A267" s="36"/>
      <c r="B267" s="36"/>
      <c r="C267" s="258"/>
      <c r="D267" s="258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R267" s="219"/>
      <c r="S267" s="219"/>
      <c r="T267" s="211"/>
      <c r="V267" s="29"/>
    </row>
    <row r="268" spans="1:22" hidden="1">
      <c r="A268" s="36"/>
      <c r="B268" s="36"/>
      <c r="C268" s="258"/>
      <c r="D268" s="258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R268" s="219"/>
      <c r="S268" s="219"/>
      <c r="T268" s="211"/>
      <c r="V268" s="29"/>
    </row>
    <row r="269" spans="1:22" hidden="1">
      <c r="A269" s="36"/>
      <c r="B269" s="36"/>
      <c r="C269" s="258"/>
      <c r="D269" s="258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R269" s="219"/>
      <c r="S269" s="219"/>
      <c r="T269" s="211"/>
      <c r="V269" s="29"/>
    </row>
    <row r="270" spans="1:22" hidden="1">
      <c r="A270" s="36"/>
      <c r="B270" s="36"/>
      <c r="C270" s="258"/>
      <c r="D270" s="258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R270" s="219"/>
      <c r="S270" s="219"/>
      <c r="T270" s="211"/>
      <c r="V270" s="29"/>
    </row>
    <row r="271" spans="1:22" hidden="1">
      <c r="A271" s="36"/>
      <c r="B271" s="36"/>
      <c r="C271" s="258"/>
      <c r="D271" s="258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R271" s="219"/>
      <c r="S271" s="219"/>
      <c r="T271" s="211"/>
      <c r="V271" s="29"/>
    </row>
    <row r="272" spans="1:22" hidden="1">
      <c r="A272" s="36"/>
      <c r="B272" s="36"/>
      <c r="C272" s="258"/>
      <c r="D272" s="258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R272" s="219"/>
      <c r="S272" s="219"/>
      <c r="T272" s="211"/>
      <c r="V272" s="29"/>
    </row>
    <row r="273" spans="1:22" hidden="1">
      <c r="A273" s="36"/>
      <c r="B273" s="36"/>
      <c r="C273" s="258"/>
      <c r="D273" s="258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R273" s="219"/>
      <c r="S273" s="219"/>
      <c r="T273" s="211"/>
      <c r="V273" s="29"/>
    </row>
    <row r="274" spans="1:22" hidden="1">
      <c r="A274" s="36"/>
      <c r="B274" s="36"/>
      <c r="C274" s="258"/>
      <c r="D274" s="258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R274" s="219"/>
      <c r="S274" s="219"/>
      <c r="T274" s="211"/>
      <c r="V274" s="29"/>
    </row>
    <row r="275" spans="1:22" hidden="1">
      <c r="A275" s="36"/>
      <c r="B275" s="36"/>
      <c r="C275" s="258"/>
      <c r="D275" s="258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R275" s="219"/>
      <c r="S275" s="219"/>
      <c r="T275" s="211"/>
      <c r="V275" s="29"/>
    </row>
    <row r="276" spans="1:22" hidden="1">
      <c r="A276" s="36"/>
      <c r="B276" s="36"/>
      <c r="C276" s="258"/>
      <c r="D276" s="258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R276" s="219"/>
      <c r="S276" s="219"/>
      <c r="T276" s="211"/>
      <c r="V276" s="29"/>
    </row>
    <row r="277" spans="1:22" hidden="1">
      <c r="A277" s="36"/>
      <c r="B277" s="36"/>
      <c r="C277" s="258"/>
      <c r="D277" s="258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R277" s="219"/>
      <c r="S277" s="219"/>
      <c r="T277" s="211"/>
      <c r="V277" s="29"/>
    </row>
    <row r="278" spans="1:22" hidden="1">
      <c r="A278" s="36"/>
      <c r="B278" s="36"/>
      <c r="C278" s="258"/>
      <c r="D278" s="258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R278" s="219"/>
      <c r="S278" s="219"/>
      <c r="T278" s="211"/>
      <c r="V278" s="29"/>
    </row>
    <row r="279" spans="1:22" hidden="1">
      <c r="A279" s="36"/>
      <c r="B279" s="36"/>
      <c r="C279" s="258"/>
      <c r="D279" s="258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R279" s="219"/>
      <c r="S279" s="219"/>
      <c r="T279" s="211"/>
      <c r="V279" s="29"/>
    </row>
    <row r="280" spans="1:22" hidden="1">
      <c r="A280" s="36"/>
      <c r="B280" s="36"/>
      <c r="C280" s="258"/>
      <c r="D280" s="258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R280" s="219"/>
      <c r="S280" s="219"/>
      <c r="T280" s="211"/>
      <c r="V280" s="29"/>
    </row>
    <row r="281" spans="1:22" hidden="1">
      <c r="A281" s="36"/>
      <c r="B281" s="36"/>
      <c r="C281" s="258"/>
      <c r="D281" s="258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R281" s="219"/>
      <c r="S281" s="219"/>
      <c r="T281" s="211"/>
      <c r="V281" s="29"/>
    </row>
    <row r="282" spans="1:22" hidden="1">
      <c r="A282" s="36"/>
      <c r="B282" s="36"/>
      <c r="C282" s="258"/>
      <c r="D282" s="258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R282" s="219"/>
      <c r="S282" s="219"/>
      <c r="T282" s="211"/>
      <c r="V282" s="29"/>
    </row>
    <row r="283" spans="1:22" hidden="1">
      <c r="A283" s="36"/>
      <c r="B283" s="36"/>
      <c r="C283" s="258"/>
      <c r="D283" s="258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R283" s="219"/>
      <c r="S283" s="219"/>
      <c r="T283" s="211"/>
      <c r="V283" s="29"/>
    </row>
    <row r="284" spans="1:22" hidden="1">
      <c r="A284" s="36"/>
      <c r="B284" s="36"/>
      <c r="C284" s="258"/>
      <c r="D284" s="258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R284" s="219"/>
      <c r="S284" s="219"/>
      <c r="T284" s="211"/>
      <c r="V284" s="29"/>
    </row>
    <row r="285" spans="1:22" hidden="1">
      <c r="A285" s="36"/>
      <c r="B285" s="36"/>
      <c r="C285" s="258"/>
      <c r="D285" s="258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R285" s="219"/>
      <c r="S285" s="219"/>
      <c r="T285" s="211"/>
      <c r="V285" s="29"/>
    </row>
    <row r="286" spans="1:22" hidden="1">
      <c r="A286" s="36"/>
      <c r="B286" s="36"/>
      <c r="C286" s="258"/>
      <c r="D286" s="258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R286" s="219"/>
      <c r="S286" s="219"/>
      <c r="T286" s="211"/>
      <c r="V286" s="29"/>
    </row>
    <row r="287" spans="1:22" hidden="1">
      <c r="A287" s="36"/>
      <c r="B287" s="36"/>
      <c r="C287" s="258"/>
      <c r="D287" s="258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R287" s="219"/>
      <c r="S287" s="219"/>
      <c r="T287" s="211"/>
      <c r="V287" s="29"/>
    </row>
    <row r="288" spans="1:22" hidden="1">
      <c r="A288" s="36"/>
      <c r="B288" s="36"/>
      <c r="C288" s="258"/>
      <c r="D288" s="258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R288" s="219"/>
      <c r="S288" s="219"/>
      <c r="T288" s="211"/>
      <c r="V288" s="29"/>
    </row>
    <row r="289" spans="1:22" hidden="1">
      <c r="A289" s="36"/>
      <c r="B289" s="36"/>
      <c r="C289" s="258"/>
      <c r="D289" s="258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R289" s="219"/>
      <c r="S289" s="219"/>
      <c r="T289" s="211"/>
      <c r="V289" s="29"/>
    </row>
    <row r="290" spans="1:22" hidden="1">
      <c r="A290" s="36"/>
      <c r="B290" s="36"/>
      <c r="C290" s="258"/>
      <c r="D290" s="258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R290" s="219"/>
      <c r="S290" s="219"/>
      <c r="T290" s="211"/>
      <c r="V290" s="29"/>
    </row>
    <row r="291" spans="1:22" hidden="1">
      <c r="A291" s="36"/>
      <c r="B291" s="36"/>
      <c r="C291" s="258"/>
      <c r="D291" s="258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R291" s="219"/>
      <c r="S291" s="219"/>
      <c r="T291" s="211"/>
      <c r="V291" s="29"/>
    </row>
    <row r="292" spans="1:22" hidden="1">
      <c r="A292" s="36"/>
      <c r="B292" s="36"/>
      <c r="C292" s="258"/>
      <c r="D292" s="258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R292" s="219"/>
      <c r="S292" s="219"/>
      <c r="T292" s="211"/>
      <c r="V292" s="29"/>
    </row>
    <row r="293" spans="1:22" hidden="1">
      <c r="A293" s="36"/>
      <c r="B293" s="36"/>
      <c r="C293" s="258"/>
      <c r="D293" s="258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R293" s="219"/>
      <c r="S293" s="219"/>
      <c r="T293" s="211"/>
      <c r="V293" s="29"/>
    </row>
    <row r="294" spans="1:22" hidden="1">
      <c r="A294" s="36"/>
      <c r="B294" s="36"/>
      <c r="C294" s="258"/>
      <c r="D294" s="258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R294" s="219"/>
      <c r="S294" s="219"/>
      <c r="T294" s="211"/>
      <c r="V294" s="29"/>
    </row>
    <row r="295" spans="1:22" hidden="1">
      <c r="A295" s="36"/>
      <c r="B295" s="36"/>
      <c r="C295" s="258"/>
      <c r="D295" s="258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R295" s="219"/>
      <c r="S295" s="219"/>
      <c r="T295" s="211"/>
      <c r="V295" s="29"/>
    </row>
    <row r="296" spans="1:22" hidden="1">
      <c r="A296" s="36"/>
      <c r="B296" s="36"/>
      <c r="C296" s="258"/>
      <c r="D296" s="258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R296" s="219"/>
      <c r="S296" s="219"/>
      <c r="T296" s="211"/>
      <c r="V296" s="29"/>
    </row>
    <row r="297" spans="1:22" hidden="1">
      <c r="A297" s="36"/>
      <c r="B297" s="36"/>
      <c r="C297" s="258"/>
      <c r="D297" s="258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R297" s="219"/>
      <c r="S297" s="219"/>
      <c r="T297" s="211"/>
      <c r="V297" s="29"/>
    </row>
    <row r="298" spans="1:22" hidden="1">
      <c r="A298" s="36"/>
      <c r="B298" s="36"/>
      <c r="C298" s="258"/>
      <c r="D298" s="258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R298" s="219"/>
      <c r="S298" s="219"/>
      <c r="T298" s="211"/>
      <c r="V298" s="29"/>
    </row>
    <row r="299" spans="1:22" hidden="1">
      <c r="A299" s="36"/>
      <c r="B299" s="36"/>
      <c r="C299" s="258"/>
      <c r="D299" s="258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R299" s="219"/>
      <c r="S299" s="219"/>
      <c r="T299" s="211"/>
      <c r="V299" s="29"/>
    </row>
    <row r="300" spans="1:22" hidden="1">
      <c r="A300" s="36"/>
      <c r="B300" s="36"/>
      <c r="C300" s="258"/>
      <c r="D300" s="258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R300" s="219"/>
      <c r="S300" s="219"/>
      <c r="T300" s="211"/>
      <c r="V300" s="29"/>
    </row>
    <row r="301" spans="1:22" hidden="1">
      <c r="A301" s="36"/>
      <c r="B301" s="36"/>
      <c r="C301" s="258"/>
      <c r="D301" s="258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R301" s="219"/>
      <c r="S301" s="219"/>
      <c r="T301" s="211"/>
      <c r="V301" s="29"/>
    </row>
    <row r="302" spans="1:22" hidden="1">
      <c r="A302" s="36"/>
      <c r="B302" s="36"/>
      <c r="C302" s="258"/>
      <c r="D302" s="258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R302" s="219"/>
      <c r="S302" s="219"/>
      <c r="T302" s="211"/>
      <c r="V302" s="29"/>
    </row>
    <row r="303" spans="1:22" hidden="1">
      <c r="A303" s="36"/>
      <c r="B303" s="36"/>
      <c r="C303" s="258"/>
      <c r="D303" s="258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R303" s="219"/>
      <c r="S303" s="219"/>
      <c r="T303" s="211"/>
      <c r="V303" s="29"/>
    </row>
    <row r="304" spans="1:22" hidden="1">
      <c r="A304" s="36"/>
      <c r="B304" s="36"/>
      <c r="C304" s="258"/>
      <c r="D304" s="258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R304" s="219"/>
      <c r="S304" s="219"/>
      <c r="T304" s="211"/>
      <c r="V304" s="29"/>
    </row>
    <row r="305" spans="1:22" hidden="1">
      <c r="A305" s="36"/>
      <c r="B305" s="36"/>
      <c r="C305" s="258"/>
      <c r="D305" s="258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R305" s="219"/>
      <c r="S305" s="219"/>
      <c r="T305" s="211"/>
      <c r="V305" s="29"/>
    </row>
    <row r="306" spans="1:22" hidden="1">
      <c r="A306" s="36"/>
      <c r="B306" s="36"/>
      <c r="C306" s="258"/>
      <c r="D306" s="258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R306" s="219"/>
      <c r="S306" s="219"/>
      <c r="T306" s="211"/>
      <c r="V306" s="29"/>
    </row>
    <row r="307" spans="1:22" hidden="1">
      <c r="A307" s="36"/>
      <c r="B307" s="36"/>
      <c r="C307" s="258"/>
      <c r="D307" s="258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R307" s="219"/>
      <c r="S307" s="219"/>
      <c r="T307" s="211"/>
      <c r="V307" s="29"/>
    </row>
    <row r="308" spans="1:22" hidden="1">
      <c r="A308" s="36"/>
      <c r="B308" s="36"/>
      <c r="C308" s="258"/>
      <c r="D308" s="258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R308" s="219"/>
      <c r="S308" s="219"/>
      <c r="T308" s="211"/>
      <c r="V308" s="29"/>
    </row>
    <row r="309" spans="1:22" hidden="1">
      <c r="A309" s="36"/>
      <c r="B309" s="36"/>
      <c r="C309" s="258"/>
      <c r="D309" s="258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R309" s="219"/>
      <c r="S309" s="219"/>
      <c r="T309" s="211"/>
      <c r="V309" s="29"/>
    </row>
    <row r="310" spans="1:22" hidden="1">
      <c r="A310" s="36"/>
      <c r="B310" s="36"/>
      <c r="C310" s="258"/>
      <c r="D310" s="258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R310" s="219"/>
      <c r="S310" s="219"/>
      <c r="T310" s="211"/>
      <c r="V310" s="29"/>
    </row>
    <row r="311" spans="1:22" hidden="1">
      <c r="A311" s="36"/>
      <c r="B311" s="36"/>
      <c r="C311" s="258"/>
      <c r="D311" s="258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R311" s="219"/>
      <c r="S311" s="219"/>
      <c r="T311" s="211"/>
      <c r="V311" s="29"/>
    </row>
    <row r="312" spans="1:22" hidden="1">
      <c r="A312" s="36"/>
      <c r="B312" s="36"/>
      <c r="C312" s="258"/>
      <c r="D312" s="258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R312" s="219"/>
      <c r="S312" s="219"/>
      <c r="T312" s="211"/>
      <c r="V312" s="29"/>
    </row>
    <row r="313" spans="1:22" hidden="1">
      <c r="A313" s="36"/>
      <c r="B313" s="36"/>
      <c r="C313" s="258"/>
      <c r="D313" s="258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R313" s="219"/>
      <c r="S313" s="219"/>
      <c r="T313" s="211"/>
      <c r="V313" s="29"/>
    </row>
    <row r="314" spans="1:22" hidden="1">
      <c r="A314" s="36"/>
      <c r="B314" s="36"/>
      <c r="C314" s="258"/>
      <c r="D314" s="258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R314" s="219"/>
      <c r="S314" s="219"/>
      <c r="T314" s="211"/>
      <c r="V314" s="29"/>
    </row>
    <row r="315" spans="1:22" hidden="1">
      <c r="A315" s="36"/>
      <c r="B315" s="36"/>
      <c r="C315" s="258"/>
      <c r="D315" s="258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R315" s="219"/>
      <c r="S315" s="219"/>
      <c r="T315" s="211"/>
      <c r="V315" s="29"/>
    </row>
    <row r="316" spans="1:22" hidden="1">
      <c r="A316" s="36"/>
      <c r="B316" s="36"/>
      <c r="C316" s="258"/>
      <c r="D316" s="258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R316" s="219"/>
      <c r="S316" s="219"/>
      <c r="T316" s="211"/>
      <c r="V316" s="29"/>
    </row>
    <row r="317" spans="1:22" hidden="1">
      <c r="A317" s="36"/>
      <c r="B317" s="36"/>
      <c r="C317" s="258"/>
      <c r="D317" s="258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R317" s="219"/>
      <c r="S317" s="219"/>
      <c r="T317" s="211"/>
      <c r="V317" s="29"/>
    </row>
    <row r="318" spans="1:22" hidden="1">
      <c r="A318" s="36"/>
      <c r="B318" s="36"/>
      <c r="C318" s="258"/>
      <c r="D318" s="258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R318" s="219"/>
      <c r="S318" s="219"/>
      <c r="T318" s="211"/>
      <c r="V318" s="29"/>
    </row>
    <row r="319" spans="1:22" hidden="1">
      <c r="A319" s="36"/>
      <c r="B319" s="36"/>
      <c r="C319" s="258"/>
      <c r="D319" s="258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R319" s="219"/>
      <c r="S319" s="219"/>
      <c r="T319" s="211"/>
      <c r="V319" s="29"/>
    </row>
    <row r="320" spans="1:22" hidden="1">
      <c r="A320" s="36"/>
      <c r="B320" s="36"/>
      <c r="C320" s="258"/>
      <c r="D320" s="258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R320" s="219"/>
      <c r="S320" s="219"/>
      <c r="T320" s="211"/>
      <c r="V320" s="29"/>
    </row>
    <row r="321" spans="1:22" hidden="1">
      <c r="A321" s="36"/>
      <c r="B321" s="36"/>
      <c r="C321" s="258"/>
      <c r="D321" s="258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R321" s="219"/>
      <c r="S321" s="219"/>
      <c r="T321" s="211"/>
      <c r="V321" s="29"/>
    </row>
    <row r="322" spans="1:22" hidden="1">
      <c r="A322" s="36"/>
      <c r="B322" s="36"/>
      <c r="C322" s="258"/>
      <c r="D322" s="258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R322" s="219"/>
      <c r="S322" s="219"/>
      <c r="T322" s="211"/>
      <c r="V322" s="29"/>
    </row>
    <row r="323" spans="1:22" hidden="1">
      <c r="A323" s="36"/>
      <c r="B323" s="36"/>
      <c r="C323" s="258"/>
      <c r="D323" s="258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R323" s="219"/>
      <c r="S323" s="219"/>
      <c r="T323" s="211"/>
      <c r="V323" s="29"/>
    </row>
    <row r="324" spans="1:22" hidden="1">
      <c r="A324" s="36"/>
      <c r="B324" s="36"/>
      <c r="C324" s="258"/>
      <c r="D324" s="258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R324" s="219"/>
      <c r="S324" s="219"/>
      <c r="T324" s="211"/>
      <c r="V324" s="29"/>
    </row>
    <row r="325" spans="1:22" hidden="1">
      <c r="A325" s="36"/>
      <c r="B325" s="36"/>
      <c r="C325" s="258"/>
      <c r="D325" s="258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R325" s="219"/>
      <c r="S325" s="219"/>
      <c r="T325" s="211"/>
      <c r="V325" s="29"/>
    </row>
    <row r="326" spans="1:22" hidden="1">
      <c r="A326" s="36"/>
      <c r="B326" s="36"/>
      <c r="C326" s="258"/>
      <c r="D326" s="258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R326" s="219"/>
      <c r="S326" s="219"/>
      <c r="T326" s="211"/>
      <c r="V326" s="29"/>
    </row>
    <row r="327" spans="1:22" hidden="1">
      <c r="A327" s="36"/>
      <c r="B327" s="36"/>
      <c r="C327" s="258"/>
      <c r="D327" s="258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R327" s="219"/>
      <c r="S327" s="219"/>
      <c r="T327" s="211"/>
      <c r="V327" s="29"/>
    </row>
    <row r="328" spans="1:22" hidden="1">
      <c r="A328" s="36"/>
      <c r="B328" s="36"/>
      <c r="C328" s="258"/>
      <c r="D328" s="258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R328" s="219"/>
      <c r="S328" s="219"/>
      <c r="T328" s="211"/>
      <c r="V328" s="29"/>
    </row>
    <row r="329" spans="1:22" hidden="1">
      <c r="A329" s="36"/>
      <c r="B329" s="36"/>
      <c r="C329" s="258"/>
      <c r="D329" s="258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R329" s="219"/>
      <c r="S329" s="219"/>
      <c r="T329" s="211"/>
      <c r="V329" s="29"/>
    </row>
    <row r="330" spans="1:22" hidden="1">
      <c r="A330" s="36"/>
      <c r="B330" s="36"/>
      <c r="C330" s="258"/>
      <c r="D330" s="258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R330" s="219"/>
      <c r="S330" s="219"/>
      <c r="T330" s="211"/>
      <c r="V330" s="29"/>
    </row>
    <row r="331" spans="1:22" hidden="1">
      <c r="A331" s="36"/>
      <c r="B331" s="36"/>
      <c r="C331" s="258"/>
      <c r="D331" s="258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R331" s="219"/>
      <c r="S331" s="219"/>
      <c r="T331" s="211"/>
      <c r="V331" s="29"/>
    </row>
    <row r="332" spans="1:22" hidden="1">
      <c r="A332" s="36"/>
      <c r="B332" s="36"/>
      <c r="C332" s="258"/>
      <c r="D332" s="258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R332" s="219"/>
      <c r="S332" s="219"/>
      <c r="T332" s="211"/>
      <c r="V332" s="29"/>
    </row>
    <row r="333" spans="1:22" hidden="1">
      <c r="A333" s="36"/>
      <c r="B333" s="36"/>
      <c r="C333" s="258"/>
      <c r="D333" s="258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R333" s="219"/>
      <c r="S333" s="219"/>
      <c r="T333" s="211"/>
      <c r="V333" s="29"/>
    </row>
    <row r="334" spans="1:22" hidden="1">
      <c r="A334" s="36"/>
      <c r="B334" s="36"/>
      <c r="C334" s="258"/>
      <c r="D334" s="258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R334" s="219"/>
      <c r="S334" s="219"/>
      <c r="T334" s="211"/>
      <c r="V334" s="29"/>
    </row>
    <row r="335" spans="1:22" hidden="1">
      <c r="A335" s="36"/>
      <c r="B335" s="36"/>
      <c r="C335" s="258"/>
      <c r="D335" s="258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R335" s="219"/>
      <c r="S335" s="219"/>
      <c r="T335" s="211"/>
      <c r="V335" s="29"/>
    </row>
    <row r="336" spans="1:22" hidden="1">
      <c r="A336" s="36"/>
      <c r="B336" s="36"/>
      <c r="C336" s="258"/>
      <c r="D336" s="258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R336" s="219"/>
      <c r="S336" s="219"/>
      <c r="T336" s="211"/>
      <c r="V336" s="29"/>
    </row>
    <row r="337" spans="1:22" hidden="1">
      <c r="A337" s="36"/>
      <c r="B337" s="36"/>
      <c r="C337" s="258"/>
      <c r="D337" s="258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R337" s="219"/>
      <c r="S337" s="219"/>
      <c r="T337" s="211"/>
      <c r="V337" s="29"/>
    </row>
    <row r="338" spans="1:22" hidden="1">
      <c r="A338" s="36"/>
      <c r="B338" s="36"/>
      <c r="C338" s="258"/>
      <c r="D338" s="258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R338" s="219"/>
      <c r="S338" s="219"/>
      <c r="T338" s="211"/>
      <c r="V338" s="29"/>
    </row>
    <row r="339" spans="1:22" hidden="1">
      <c r="A339" s="36"/>
      <c r="B339" s="36"/>
      <c r="C339" s="258"/>
      <c r="D339" s="258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R339" s="219"/>
      <c r="S339" s="219"/>
      <c r="T339" s="211"/>
      <c r="V339" s="29"/>
    </row>
    <row r="340" spans="1:22" hidden="1">
      <c r="A340" s="36"/>
      <c r="B340" s="36"/>
      <c r="C340" s="258"/>
      <c r="D340" s="258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R340" s="219"/>
      <c r="S340" s="219"/>
      <c r="T340" s="211"/>
      <c r="V340" s="29"/>
    </row>
    <row r="341" spans="1:22" hidden="1">
      <c r="A341" s="36"/>
      <c r="B341" s="36"/>
      <c r="C341" s="258"/>
      <c r="D341" s="258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R341" s="219"/>
      <c r="S341" s="219"/>
      <c r="T341" s="211"/>
      <c r="V341" s="29"/>
    </row>
    <row r="342" spans="1:22" hidden="1">
      <c r="A342" s="36"/>
      <c r="B342" s="36"/>
      <c r="C342" s="258"/>
      <c r="D342" s="258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R342" s="219"/>
      <c r="S342" s="219"/>
      <c r="T342" s="211"/>
      <c r="V342" s="29"/>
    </row>
    <row r="343" spans="1:22" hidden="1">
      <c r="A343" s="36"/>
      <c r="B343" s="36"/>
      <c r="C343" s="258"/>
      <c r="D343" s="258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R343" s="219"/>
      <c r="S343" s="219"/>
      <c r="T343" s="211"/>
      <c r="V343" s="29"/>
    </row>
    <row r="344" spans="1:22" hidden="1">
      <c r="A344" s="36"/>
      <c r="B344" s="36"/>
      <c r="C344" s="258"/>
      <c r="D344" s="258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R344" s="219"/>
      <c r="S344" s="219"/>
      <c r="T344" s="211"/>
      <c r="V344" s="29"/>
    </row>
    <row r="345" spans="1:22" hidden="1">
      <c r="A345" s="36"/>
      <c r="B345" s="36"/>
      <c r="C345" s="258"/>
      <c r="D345" s="258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R345" s="219"/>
      <c r="S345" s="219"/>
      <c r="T345" s="211"/>
      <c r="V345" s="29"/>
    </row>
    <row r="346" spans="1:22" hidden="1">
      <c r="A346" s="36"/>
      <c r="B346" s="36"/>
      <c r="C346" s="258"/>
      <c r="D346" s="258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R346" s="219"/>
      <c r="S346" s="219"/>
      <c r="T346" s="211"/>
      <c r="V346" s="29"/>
    </row>
    <row r="347" spans="1:22" hidden="1">
      <c r="A347" s="36"/>
      <c r="B347" s="36"/>
      <c r="C347" s="258"/>
      <c r="D347" s="258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R347" s="219"/>
      <c r="S347" s="219"/>
      <c r="T347" s="211"/>
      <c r="V347" s="29"/>
    </row>
    <row r="348" spans="1:22" hidden="1">
      <c r="A348" s="36"/>
      <c r="B348" s="36"/>
      <c r="C348" s="258"/>
      <c r="D348" s="258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R348" s="219"/>
      <c r="S348" s="219"/>
      <c r="T348" s="211"/>
      <c r="V348" s="29"/>
    </row>
    <row r="349" spans="1:22" hidden="1">
      <c r="A349" s="36"/>
      <c r="B349" s="36"/>
      <c r="C349" s="258"/>
      <c r="D349" s="258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R349" s="219"/>
      <c r="S349" s="219"/>
      <c r="T349" s="211"/>
      <c r="V349" s="29"/>
    </row>
    <row r="350" spans="1:22" hidden="1">
      <c r="A350" s="36"/>
      <c r="B350" s="36"/>
      <c r="C350" s="258"/>
      <c r="D350" s="258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R350" s="219"/>
      <c r="S350" s="219"/>
      <c r="T350" s="211"/>
      <c r="V350" s="29"/>
    </row>
    <row r="351" spans="1:22" hidden="1">
      <c r="A351" s="36"/>
      <c r="B351" s="36"/>
      <c r="C351" s="258"/>
      <c r="D351" s="258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R351" s="219"/>
      <c r="S351" s="219"/>
      <c r="T351" s="211"/>
      <c r="V351" s="29"/>
    </row>
    <row r="352" spans="1:22" hidden="1">
      <c r="A352" s="36"/>
      <c r="B352" s="36"/>
      <c r="C352" s="258"/>
      <c r="D352" s="258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R352" s="219"/>
      <c r="S352" s="219"/>
      <c r="T352" s="211"/>
      <c r="V352" s="29"/>
    </row>
    <row r="353" spans="1:22" hidden="1">
      <c r="A353" s="36"/>
      <c r="B353" s="36"/>
      <c r="C353" s="258"/>
      <c r="D353" s="258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R353" s="219"/>
      <c r="S353" s="219"/>
      <c r="T353" s="211"/>
      <c r="V353" s="29"/>
    </row>
    <row r="354" spans="1:22" hidden="1">
      <c r="A354" s="36"/>
      <c r="B354" s="36"/>
      <c r="C354" s="258"/>
      <c r="D354" s="258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R354" s="219"/>
      <c r="S354" s="219"/>
      <c r="T354" s="211"/>
      <c r="V354" s="29"/>
    </row>
    <row r="355" spans="1:22" hidden="1">
      <c r="A355" s="36"/>
      <c r="B355" s="36"/>
      <c r="C355" s="258"/>
      <c r="D355" s="258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R355" s="219"/>
      <c r="S355" s="219"/>
      <c r="T355" s="211"/>
      <c r="V355" s="29"/>
    </row>
    <row r="356" spans="1:22" hidden="1">
      <c r="A356" s="36"/>
      <c r="B356" s="36"/>
      <c r="C356" s="258"/>
      <c r="D356" s="258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R356" s="219"/>
      <c r="S356" s="219"/>
      <c r="T356" s="211"/>
      <c r="V356" s="29"/>
    </row>
    <row r="357" spans="1:22" hidden="1">
      <c r="A357" s="36"/>
      <c r="B357" s="36"/>
      <c r="C357" s="258"/>
      <c r="D357" s="258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R357" s="219"/>
      <c r="S357" s="219"/>
      <c r="T357" s="211"/>
      <c r="V357" s="29"/>
    </row>
    <row r="358" spans="1:22" hidden="1">
      <c r="A358" s="36"/>
      <c r="B358" s="36"/>
      <c r="C358" s="258"/>
      <c r="D358" s="258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R358" s="219"/>
      <c r="S358" s="219"/>
      <c r="T358" s="211"/>
      <c r="V358" s="29"/>
    </row>
    <row r="359" spans="1:22" hidden="1">
      <c r="A359" s="36"/>
      <c r="B359" s="36"/>
      <c r="C359" s="258"/>
      <c r="D359" s="258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R359" s="219"/>
      <c r="S359" s="219"/>
      <c r="T359" s="211"/>
      <c r="V359" s="29"/>
    </row>
    <row r="360" spans="1:22" hidden="1">
      <c r="A360" s="36"/>
      <c r="B360" s="36"/>
      <c r="C360" s="258"/>
      <c r="D360" s="258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R360" s="219"/>
      <c r="S360" s="219"/>
      <c r="T360" s="211"/>
      <c r="V360" s="29"/>
    </row>
    <row r="361" spans="1:22" hidden="1">
      <c r="A361" s="36"/>
      <c r="B361" s="36"/>
      <c r="C361" s="258"/>
      <c r="D361" s="258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R361" s="219"/>
      <c r="S361" s="219"/>
      <c r="T361" s="211"/>
      <c r="V361" s="29"/>
    </row>
    <row r="362" spans="1:22" hidden="1">
      <c r="A362" s="36"/>
      <c r="B362" s="36"/>
      <c r="C362" s="258"/>
      <c r="D362" s="258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R362" s="219"/>
      <c r="S362" s="219"/>
      <c r="T362" s="211"/>
      <c r="V362" s="29"/>
    </row>
    <row r="363" spans="1:22" hidden="1">
      <c r="A363" s="36"/>
      <c r="B363" s="36"/>
      <c r="C363" s="258"/>
      <c r="D363" s="258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R363" s="219"/>
      <c r="S363" s="219"/>
      <c r="T363" s="211"/>
      <c r="V363" s="29"/>
    </row>
    <row r="364" spans="1:22" hidden="1">
      <c r="A364" s="36"/>
      <c r="B364" s="36"/>
      <c r="C364" s="258"/>
      <c r="D364" s="258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R364" s="219"/>
      <c r="S364" s="219"/>
      <c r="T364" s="211"/>
      <c r="V364" s="29"/>
    </row>
    <row r="365" spans="1:22" hidden="1">
      <c r="A365" s="36"/>
      <c r="B365" s="36"/>
      <c r="C365" s="258"/>
      <c r="D365" s="258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R365" s="219"/>
      <c r="S365" s="219"/>
      <c r="T365" s="211"/>
      <c r="V365" s="29"/>
    </row>
    <row r="366" spans="1:22" hidden="1">
      <c r="A366" s="36"/>
      <c r="B366" s="36"/>
      <c r="C366" s="258"/>
      <c r="D366" s="258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R366" s="219"/>
      <c r="S366" s="219"/>
      <c r="T366" s="211"/>
      <c r="V366" s="29"/>
    </row>
    <row r="367" spans="1:22" hidden="1">
      <c r="A367" s="36"/>
      <c r="B367" s="36"/>
      <c r="C367" s="258"/>
      <c r="D367" s="258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R367" s="219"/>
      <c r="S367" s="219"/>
      <c r="T367" s="211"/>
      <c r="V367" s="29"/>
    </row>
    <row r="368" spans="1:22" hidden="1">
      <c r="A368" s="36"/>
      <c r="B368" s="36"/>
      <c r="C368" s="258"/>
      <c r="D368" s="258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R368" s="219"/>
      <c r="S368" s="219"/>
      <c r="T368" s="211"/>
      <c r="V368" s="29"/>
    </row>
    <row r="369" spans="1:22" hidden="1">
      <c r="A369" s="36"/>
      <c r="B369" s="36"/>
      <c r="C369" s="258"/>
      <c r="D369" s="258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R369" s="219"/>
      <c r="S369" s="219"/>
      <c r="T369" s="211"/>
      <c r="V369" s="29"/>
    </row>
    <row r="370" spans="1:22" hidden="1">
      <c r="A370" s="36"/>
      <c r="B370" s="36"/>
      <c r="C370" s="258"/>
      <c r="D370" s="258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R370" s="219"/>
      <c r="S370" s="219"/>
      <c r="T370" s="211"/>
      <c r="V370" s="29"/>
    </row>
    <row r="371" spans="1:22" hidden="1">
      <c r="A371" s="36"/>
      <c r="B371" s="36"/>
      <c r="C371" s="258"/>
      <c r="D371" s="258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R371" s="219"/>
      <c r="S371" s="219"/>
      <c r="T371" s="211"/>
      <c r="V371" s="29"/>
    </row>
    <row r="372" spans="1:22" hidden="1">
      <c r="A372" s="36"/>
      <c r="B372" s="36"/>
      <c r="C372" s="258"/>
      <c r="D372" s="258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R372" s="219"/>
      <c r="S372" s="219"/>
      <c r="T372" s="211"/>
      <c r="V372" s="29"/>
    </row>
    <row r="373" spans="1:22" hidden="1">
      <c r="A373" s="36"/>
      <c r="B373" s="36"/>
      <c r="C373" s="258"/>
      <c r="D373" s="258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R373" s="219"/>
      <c r="S373" s="219"/>
      <c r="T373" s="211"/>
      <c r="V373" s="29"/>
    </row>
    <row r="374" spans="1:22" hidden="1">
      <c r="A374" s="36"/>
      <c r="B374" s="36"/>
      <c r="C374" s="258"/>
      <c r="D374" s="258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R374" s="219"/>
      <c r="S374" s="219"/>
      <c r="T374" s="211"/>
      <c r="V374" s="29"/>
    </row>
    <row r="375" spans="1:22" hidden="1">
      <c r="A375" s="36"/>
      <c r="B375" s="36"/>
      <c r="C375" s="258"/>
      <c r="D375" s="258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R375" s="219"/>
      <c r="S375" s="219"/>
      <c r="T375" s="211"/>
      <c r="V375" s="29"/>
    </row>
    <row r="376" spans="1:22" hidden="1">
      <c r="A376" s="36"/>
      <c r="B376" s="36"/>
      <c r="C376" s="258"/>
      <c r="D376" s="258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R376" s="219"/>
      <c r="S376" s="219"/>
      <c r="T376" s="211"/>
      <c r="V376" s="29"/>
    </row>
    <row r="377" spans="1:22" hidden="1">
      <c r="A377" s="36"/>
      <c r="B377" s="36"/>
      <c r="C377" s="258"/>
      <c r="D377" s="258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R377" s="219"/>
      <c r="S377" s="219"/>
      <c r="T377" s="211"/>
      <c r="V377" s="29"/>
    </row>
    <row r="378" spans="1:22" hidden="1">
      <c r="A378" s="36"/>
      <c r="B378" s="36"/>
      <c r="C378" s="258"/>
      <c r="D378" s="258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R378" s="219"/>
      <c r="S378" s="219"/>
      <c r="T378" s="211"/>
      <c r="V378" s="29"/>
    </row>
    <row r="379" spans="1:22" hidden="1">
      <c r="A379" s="36"/>
      <c r="B379" s="36"/>
      <c r="C379" s="258"/>
      <c r="D379" s="258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R379" s="219"/>
      <c r="S379" s="219"/>
      <c r="T379" s="211"/>
      <c r="V379" s="29"/>
    </row>
    <row r="380" spans="1:22" hidden="1">
      <c r="A380" s="36"/>
      <c r="B380" s="36"/>
      <c r="C380" s="258"/>
      <c r="D380" s="258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R380" s="219"/>
      <c r="S380" s="219"/>
      <c r="T380" s="211"/>
      <c r="V380" s="29"/>
    </row>
    <row r="381" spans="1:22" hidden="1">
      <c r="A381" s="36"/>
      <c r="B381" s="36"/>
      <c r="C381" s="258"/>
      <c r="D381" s="258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R381" s="219"/>
      <c r="S381" s="219"/>
      <c r="T381" s="211"/>
      <c r="V381" s="29"/>
    </row>
    <row r="382" spans="1:22" hidden="1">
      <c r="A382" s="36"/>
      <c r="B382" s="36"/>
      <c r="C382" s="258"/>
      <c r="D382" s="258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R382" s="219"/>
      <c r="S382" s="219"/>
      <c r="T382" s="211"/>
      <c r="V382" s="29"/>
    </row>
    <row r="383" spans="1:22" hidden="1">
      <c r="A383" s="36"/>
      <c r="B383" s="36"/>
      <c r="C383" s="258"/>
      <c r="D383" s="258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R383" s="219"/>
      <c r="S383" s="219"/>
      <c r="T383" s="211"/>
      <c r="V383" s="29"/>
    </row>
    <row r="384" spans="1:22" hidden="1">
      <c r="A384" s="36"/>
      <c r="B384" s="36"/>
      <c r="C384" s="258"/>
      <c r="D384" s="258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R384" s="219"/>
      <c r="S384" s="219"/>
      <c r="T384" s="211"/>
      <c r="V384" s="29"/>
    </row>
    <row r="385" spans="1:22" hidden="1">
      <c r="A385" s="36"/>
      <c r="B385" s="36"/>
      <c r="C385" s="258"/>
      <c r="D385" s="258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R385" s="219"/>
      <c r="S385" s="219"/>
      <c r="T385" s="211"/>
      <c r="V385" s="29"/>
    </row>
    <row r="386" spans="1:22" hidden="1">
      <c r="A386" s="36"/>
      <c r="B386" s="36"/>
      <c r="C386" s="258"/>
      <c r="D386" s="258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R386" s="219"/>
      <c r="S386" s="219"/>
      <c r="T386" s="211"/>
      <c r="V386" s="29"/>
    </row>
    <row r="387" spans="1:22" hidden="1">
      <c r="A387" s="36"/>
      <c r="B387" s="36"/>
      <c r="C387" s="258"/>
      <c r="D387" s="258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R387" s="219"/>
      <c r="S387" s="219"/>
      <c r="T387" s="211"/>
      <c r="V387" s="29"/>
    </row>
    <row r="388" spans="1:22" hidden="1">
      <c r="A388" s="36"/>
      <c r="B388" s="36"/>
      <c r="C388" s="258"/>
      <c r="D388" s="258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R388" s="219"/>
      <c r="S388" s="219"/>
      <c r="T388" s="211"/>
      <c r="V388" s="29"/>
    </row>
    <row r="389" spans="1:22" hidden="1">
      <c r="A389" s="36"/>
      <c r="B389" s="36"/>
      <c r="C389" s="258"/>
      <c r="D389" s="258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R389" s="219"/>
      <c r="S389" s="219"/>
      <c r="T389" s="211"/>
      <c r="V389" s="29"/>
    </row>
    <row r="390" spans="1:22" hidden="1">
      <c r="A390" s="36"/>
      <c r="B390" s="36"/>
      <c r="C390" s="258"/>
      <c r="D390" s="258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R390" s="219"/>
      <c r="S390" s="219"/>
      <c r="T390" s="211"/>
    </row>
    <row r="391" spans="1:22" hidden="1">
      <c r="A391" s="36"/>
      <c r="B391" s="36"/>
      <c r="C391" s="258"/>
      <c r="D391" s="258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R391" s="219"/>
      <c r="S391" s="219"/>
      <c r="T391" s="211"/>
    </row>
    <row r="392" spans="1:22" hidden="1">
      <c r="A392" s="36"/>
      <c r="B392" s="36"/>
      <c r="C392" s="258"/>
      <c r="D392" s="258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R392" s="219"/>
      <c r="S392" s="219"/>
      <c r="T392" s="211"/>
    </row>
    <row r="393" spans="1:22" hidden="1">
      <c r="A393" s="36"/>
      <c r="B393" s="36"/>
      <c r="C393" s="258"/>
      <c r="D393" s="258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R393" s="219"/>
      <c r="S393" s="219"/>
      <c r="T393" s="211"/>
    </row>
    <row r="394" spans="1:22" hidden="1">
      <c r="A394" s="36"/>
      <c r="B394" s="36"/>
      <c r="C394" s="258"/>
      <c r="D394" s="258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R394" s="219"/>
      <c r="S394" s="219"/>
      <c r="T394" s="211"/>
    </row>
    <row r="395" spans="1:22" hidden="1">
      <c r="A395" s="36"/>
      <c r="B395" s="36"/>
      <c r="C395" s="221"/>
      <c r="D395" s="221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R395" s="211"/>
      <c r="S395" s="211"/>
    </row>
    <row r="396" spans="1:22" hidden="1">
      <c r="A396" s="36"/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R396" s="211"/>
      <c r="S396" s="211"/>
    </row>
    <row r="397" spans="1:22" hidden="1">
      <c r="A397" s="36"/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R397" s="211"/>
      <c r="S397" s="211"/>
    </row>
    <row r="398" spans="1:22" hidden="1">
      <c r="A398" s="36"/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R398" s="211"/>
      <c r="S398" s="211"/>
    </row>
    <row r="399" spans="1:22" hidden="1">
      <c r="A399" s="36"/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R399" s="211"/>
      <c r="S399" s="211"/>
    </row>
    <row r="400" spans="1:22" hidden="1">
      <c r="A400" s="36"/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</row>
    <row r="401" spans="1:24" hidden="1">
      <c r="A401" s="36"/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W401" s="29"/>
      <c r="X401" s="29"/>
    </row>
    <row r="402" spans="1:24" hidden="1">
      <c r="A402" s="36"/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W402" s="29"/>
      <c r="X402" s="29"/>
    </row>
    <row r="403" spans="1:24" hidden="1">
      <c r="A403" s="36"/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W403" s="29"/>
      <c r="X403" s="29"/>
    </row>
    <row r="404" spans="1:24" s="29" customFormat="1" hidden="1">
      <c r="A404" s="36"/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</row>
    <row r="405" spans="1:24" s="29" customFormat="1" hidden="1">
      <c r="A405" s="36"/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W405"/>
      <c r="X405"/>
    </row>
    <row r="406" spans="1:24" s="29" customFormat="1" hidden="1">
      <c r="A406" s="36"/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W406"/>
      <c r="X406"/>
    </row>
    <row r="407" spans="1:24" s="29" customFormat="1" hidden="1">
      <c r="A407" s="36"/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</row>
    <row r="408" spans="1:24" hidden="1">
      <c r="A408" s="36"/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</row>
    <row r="409" spans="1:24" s="29" customFormat="1" hidden="1">
      <c r="A409" s="36"/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</row>
    <row r="410" spans="1:24" hidden="1">
      <c r="A410" s="36"/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</row>
    <row r="411" spans="1:24" s="13" customFormat="1">
      <c r="A411" s="183"/>
      <c r="B411" s="61" t="str">
        <f>CONCATENATE("Version ", Version)</f>
        <v>Version 1.5.3</v>
      </c>
      <c r="C411" s="183"/>
      <c r="D411" s="587" t="str">
        <f ca="1">Copyright</f>
        <v>© 2018 CanadianSolar, All rights reserved.</v>
      </c>
      <c r="E411" s="587"/>
      <c r="F411" s="587"/>
      <c r="G411" s="587"/>
      <c r="H411" s="587"/>
      <c r="I411" s="587"/>
      <c r="J411" s="587"/>
      <c r="K411" s="183"/>
      <c r="L411" s="183"/>
      <c r="M411" s="626" t="s">
        <v>663</v>
      </c>
      <c r="N411" s="626"/>
      <c r="O411" s="626"/>
    </row>
    <row r="412" spans="1:24" hidden="1"/>
    <row r="413" spans="1:24" hidden="1"/>
    <row r="414" spans="1:24" hidden="1"/>
  </sheetData>
  <sheetProtection sheet="1" objects="1" scenarios="1"/>
  <sortState ref="C35:D42">
    <sortCondition ref="C35"/>
  </sortState>
  <mergeCells count="4">
    <mergeCell ref="B3:L4"/>
    <mergeCell ref="D411:J411"/>
    <mergeCell ref="M411:O411"/>
    <mergeCell ref="N32:O32"/>
  </mergeCells>
  <conditionalFormatting sqref="C35:C394">
    <cfRule type="duplicateValues" dxfId="4" priority="1"/>
  </conditionalFormatting>
  <dataValidations count="5">
    <dataValidation type="whole" allowBlank="1" showInputMessage="1" showErrorMessage="1" errorTitle="Invalid Number of Horizon Points" error="Please input a whole number between 1 and 360." sqref="C32">
      <formula1>1</formula1>
      <formula2>360</formula2>
    </dataValidation>
    <dataValidation type="decimal" allowBlank="1" showInputMessage="1" showErrorMessage="1" errorTitle="Invalid Horizon Azimuth" error="Please enter an Azimuth value in degrees between -180 degrees and 180." sqref="C395">
      <formula1>-180</formula1>
      <formula2>180</formula2>
    </dataValidation>
    <dataValidation type="decimal" allowBlank="1" showInputMessage="1" showErrorMessage="1" errorTitle="Invalid Horizon Elevation" error="Please input a Horizon Elevation value in degrees between 0 and 90." sqref="D395 D35:D394">
      <formula1>0</formula1>
      <formula2>90</formula2>
    </dataValidation>
    <dataValidation type="decimal" allowBlank="1" showInputMessage="1" showErrorMessage="1" errorTitle="Invalid Horizon Azimuth" error="Please enter an Azimuth value in degrees greater than or equal to  -180 degrees and less than 180 degrees." sqref="C35:C394">
      <formula1>-180</formula1>
      <formula2>179.99</formula2>
    </dataValidation>
    <dataValidation type="list" allowBlank="1" showInputMessage="1" showErrorMessage="1" sqref="C10">
      <formula1>DefnHorProfOptions</formula1>
    </dataValidation>
  </dataValidations>
  <hyperlinks>
    <hyperlink ref="M8" location="Horizon!A1" display="Save"/>
    <hyperlink ref="D411:J411" r:id="rId1" display="https://github.com/CanadianSolar/CASSYS/blob/master/LICENSE"/>
    <hyperlink ref="N32:O32" location="Horizon!N33" tooltip="Reset the horizon profile" display="Clear Horizon Profile"/>
  </hyperlinks>
  <pageMargins left="0.7" right="0.7" top="0.75" bottom="0.75" header="0.3" footer="0.3"/>
  <pageSetup scale="58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ystemSht">
    <pageSetUpPr autoPageBreaks="0"/>
  </sheetPr>
  <dimension ref="A1:AA1151"/>
  <sheetViews>
    <sheetView showGridLines="0" showRowColHeaders="0" zoomScaleNormal="100" workbookViewId="0">
      <selection activeCell="C10" sqref="C10"/>
    </sheetView>
  </sheetViews>
  <sheetFormatPr defaultColWidth="0" defaultRowHeight="15" zeroHeight="1"/>
  <cols>
    <col min="1" max="1" width="2.7109375" style="24" customWidth="1"/>
    <col min="2" max="2" width="31.42578125" style="24" customWidth="1"/>
    <col min="3" max="3" width="8.7109375" style="8" customWidth="1"/>
    <col min="4" max="4" width="3.7109375" style="8" customWidth="1"/>
    <col min="5" max="5" width="19.7109375" style="8" customWidth="1"/>
    <col min="6" max="6" width="8.7109375" style="8" customWidth="1"/>
    <col min="7" max="7" width="3.7109375" style="8" customWidth="1"/>
    <col min="8" max="9" width="8.7109375" style="8" customWidth="1"/>
    <col min="10" max="10" width="3.7109375" style="8" customWidth="1"/>
    <col min="11" max="11" width="22.7109375" style="8" customWidth="1"/>
    <col min="12" max="12" width="8.7109375" style="8" customWidth="1"/>
    <col min="13" max="13" width="3.7109375" style="8" customWidth="1"/>
    <col min="14" max="14" width="19.7109375" style="8" customWidth="1"/>
    <col min="15" max="15" width="8.7109375" style="8" customWidth="1"/>
    <col min="16" max="16" width="3.7109375" style="24" customWidth="1"/>
    <col min="17" max="18" width="8.7109375" style="24" customWidth="1"/>
    <col min="19" max="19" width="1.85546875" style="24" customWidth="1"/>
    <col min="20" max="23" width="9.140625" style="24" hidden="1" customWidth="1"/>
    <col min="24" max="25" width="1.7109375" style="24" hidden="1" customWidth="1"/>
    <col min="26" max="16384" width="9.140625" style="24" hidden="1"/>
  </cols>
  <sheetData>
    <row r="1" spans="1:27" ht="6.75" customHeight="1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</row>
    <row r="2" spans="1:27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7">
      <c r="A3" s="33"/>
      <c r="B3" s="602" t="s">
        <v>646</v>
      </c>
      <c r="C3" s="602"/>
      <c r="D3" s="602"/>
      <c r="E3" s="602"/>
      <c r="F3" s="602"/>
      <c r="G3" s="602"/>
      <c r="H3" s="602"/>
      <c r="I3" s="602"/>
      <c r="J3" s="602"/>
      <c r="K3" s="602"/>
      <c r="L3" s="602"/>
      <c r="M3" s="33"/>
      <c r="N3" s="33"/>
      <c r="O3" s="33"/>
      <c r="P3" s="33"/>
      <c r="Q3" s="33"/>
      <c r="R3" s="33"/>
      <c r="S3" s="33"/>
      <c r="V3" s="25"/>
      <c r="AA3" s="24" t="s">
        <v>1044</v>
      </c>
    </row>
    <row r="4" spans="1:27">
      <c r="A4" s="33"/>
      <c r="B4" s="602"/>
      <c r="C4" s="602"/>
      <c r="D4" s="602"/>
      <c r="E4" s="602"/>
      <c r="F4" s="602"/>
      <c r="G4" s="602"/>
      <c r="H4" s="602"/>
      <c r="I4" s="602"/>
      <c r="J4" s="602"/>
      <c r="K4" s="602"/>
      <c r="L4" s="602"/>
      <c r="M4" s="33"/>
      <c r="N4" s="33"/>
      <c r="O4" s="33"/>
      <c r="P4" s="33"/>
      <c r="Q4" s="33"/>
      <c r="R4" s="33"/>
      <c r="S4" s="33"/>
      <c r="V4" s="25"/>
      <c r="AA4" s="24" t="s">
        <v>1046</v>
      </c>
    </row>
    <row r="5" spans="1:27">
      <c r="A5" s="33"/>
      <c r="B5" s="47" t="s">
        <v>648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33"/>
      <c r="N5" s="33"/>
      <c r="O5" s="33"/>
      <c r="P5" s="33"/>
      <c r="Q5" s="33"/>
      <c r="R5" s="33"/>
      <c r="S5" s="33"/>
      <c r="U5" s="24">
        <v>1</v>
      </c>
      <c r="V5" s="25"/>
      <c r="AA5" s="24" t="s">
        <v>1047</v>
      </c>
    </row>
    <row r="6" spans="1:27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U6" s="24">
        <v>1</v>
      </c>
    </row>
    <row r="7" spans="1:27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27" ht="17.25" customHeight="1">
      <c r="A8" s="33"/>
      <c r="B8" s="56" t="s">
        <v>368</v>
      </c>
      <c r="C8" s="66"/>
      <c r="D8" s="66"/>
      <c r="E8" s="66"/>
      <c r="F8" s="66"/>
      <c r="G8" s="66"/>
      <c r="H8" s="56"/>
      <c r="I8" s="66"/>
      <c r="J8" s="66"/>
      <c r="K8" s="66"/>
      <c r="L8" s="66"/>
      <c r="M8" s="66"/>
      <c r="N8" s="66"/>
      <c r="O8" s="426" t="s">
        <v>430</v>
      </c>
      <c r="P8" s="66"/>
      <c r="Q8" s="66"/>
      <c r="R8" s="66"/>
      <c r="S8" s="66"/>
    </row>
    <row r="9" spans="1:27">
      <c r="A9" s="50"/>
      <c r="B9" s="230"/>
      <c r="C9" s="230"/>
      <c r="D9" s="230"/>
      <c r="E9" s="230"/>
      <c r="F9" s="230"/>
      <c r="G9" s="230"/>
      <c r="H9" s="230"/>
      <c r="I9" s="230"/>
      <c r="J9" s="230"/>
      <c r="K9" s="230"/>
      <c r="L9" s="230"/>
      <c r="M9" s="230"/>
      <c r="N9" s="230"/>
      <c r="O9" s="230"/>
      <c r="P9" s="230"/>
      <c r="Q9" s="230"/>
      <c r="R9" s="230"/>
      <c r="S9" s="230"/>
    </row>
    <row r="10" spans="1:27">
      <c r="A10" s="50"/>
      <c r="B10" s="230" t="s">
        <v>625</v>
      </c>
      <c r="C10" s="207">
        <v>1</v>
      </c>
      <c r="D10" s="50"/>
      <c r="E10" s="230"/>
      <c r="F10" s="230"/>
      <c r="G10" s="230"/>
      <c r="H10" s="230"/>
      <c r="I10" s="230"/>
      <c r="J10" s="230"/>
      <c r="K10" s="230" t="s">
        <v>367</v>
      </c>
      <c r="L10" s="250">
        <f>SUMIF(K:K,"Inverters in Sub-Array",L:L)</f>
        <v>1</v>
      </c>
      <c r="M10" s="230"/>
      <c r="N10" s="230" t="s">
        <v>578</v>
      </c>
      <c r="O10" s="250">
        <f>IF([0]!ModeSelect = "Radiation Mode",0, (SUMIF(M:M,"Inverters Pnom (kW)",O:O)))</f>
        <v>0</v>
      </c>
      <c r="P10" s="230"/>
      <c r="Q10" s="230"/>
      <c r="R10" s="230"/>
      <c r="S10" s="230"/>
      <c r="V10" s="24">
        <v>1</v>
      </c>
    </row>
    <row r="11" spans="1:27">
      <c r="A11" s="50"/>
      <c r="B11" s="230" t="s">
        <v>364</v>
      </c>
      <c r="C11" s="408">
        <f>SUMIF(B:B,"Modules in Sub-Array",C:C)</f>
        <v>1</v>
      </c>
      <c r="D11" s="50"/>
      <c r="E11" s="230" t="s">
        <v>576</v>
      </c>
      <c r="F11" s="250">
        <f>IF([0]!ModeSelect = "Radiation Mode",0, (SUMIF(D:D,"Total Pnom (kW)",F:F)))</f>
        <v>0</v>
      </c>
      <c r="G11" s="230"/>
      <c r="H11" s="230"/>
      <c r="I11" s="230"/>
      <c r="J11" s="230"/>
      <c r="K11" s="230" t="s">
        <v>1045</v>
      </c>
      <c r="L11" s="207" t="s">
        <v>1047</v>
      </c>
      <c r="M11" s="230"/>
      <c r="N11" s="230"/>
      <c r="O11" s="230"/>
      <c r="P11" s="230"/>
      <c r="Q11" s="230"/>
      <c r="R11" s="230"/>
      <c r="S11" s="230"/>
      <c r="U11" s="24">
        <v>0</v>
      </c>
    </row>
    <row r="12" spans="1:27">
      <c r="A12" s="50"/>
      <c r="B12" s="230"/>
      <c r="C12" s="230"/>
      <c r="D12" s="230"/>
      <c r="E12" s="230"/>
      <c r="F12" s="230"/>
      <c r="G12" s="230"/>
      <c r="H12" s="230"/>
      <c r="I12" s="230"/>
      <c r="J12" s="230"/>
      <c r="K12" s="25"/>
      <c r="L12" s="25"/>
      <c r="M12" s="25"/>
      <c r="N12" s="25"/>
      <c r="O12" s="25"/>
      <c r="P12" s="230"/>
      <c r="Q12" s="230"/>
      <c r="R12" s="230"/>
      <c r="S12" s="230"/>
    </row>
    <row r="13" spans="1:27">
      <c r="A13" s="33"/>
      <c r="B13" s="71" t="s">
        <v>370</v>
      </c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425" t="s">
        <v>433</v>
      </c>
      <c r="R13" s="66"/>
      <c r="S13" s="66"/>
      <c r="U13" s="249"/>
      <c r="V13" s="249"/>
      <c r="W13" s="249"/>
      <c r="X13" s="249"/>
    </row>
    <row r="14" spans="1:27">
      <c r="A14" s="230"/>
      <c r="B14" s="365" t="s">
        <v>375</v>
      </c>
      <c r="C14" s="628" t="str">
        <f>IF(H16=-1,"Please click 'Search' to select a module.",INDEX('PV Module Database'!$C$5:$C$1048576,System!$H16))</f>
        <v>Please click 'Search' to select a module.</v>
      </c>
      <c r="D14" s="629"/>
      <c r="E14" s="629"/>
      <c r="F14" s="630"/>
      <c r="G14" s="34"/>
      <c r="H14" s="73" t="s">
        <v>432</v>
      </c>
      <c r="I14" s="34"/>
      <c r="J14" s="34"/>
      <c r="K14" s="436" t="s">
        <v>453</v>
      </c>
      <c r="L14" s="631" t="str">
        <f>IF(Q16=-1,"Please click 'Search' to select an inverter.",INDEX('Inverter Database'!$C$3:$C$1048576,System!Q16))</f>
        <v>Please click 'Search' to select an inverter.</v>
      </c>
      <c r="M14" s="632"/>
      <c r="N14" s="632"/>
      <c r="O14" s="633"/>
      <c r="P14" s="33"/>
      <c r="Q14" s="72" t="s">
        <v>432</v>
      </c>
      <c r="R14" s="33"/>
      <c r="S14" s="33"/>
    </row>
    <row r="15" spans="1:27">
      <c r="A15" s="230"/>
      <c r="B15" s="362" t="s">
        <v>25</v>
      </c>
      <c r="C15" s="628" t="str">
        <f>IF(H16=-1,"",INDEX('PV Module Database'!$B$5:$B$1048576,System!H16))</f>
        <v/>
      </c>
      <c r="D15" s="629"/>
      <c r="E15" s="629"/>
      <c r="F15" s="630"/>
      <c r="G15" s="34"/>
      <c r="H15" s="34" t="s">
        <v>441</v>
      </c>
      <c r="I15" s="34"/>
      <c r="J15" s="34"/>
      <c r="K15" s="424" t="s">
        <v>25</v>
      </c>
      <c r="L15" s="631" t="str">
        <f>IF(Q16=-1,"",INDEX('Inverter Database'!$B$3:$B$1048576,System!Q16))</f>
        <v/>
      </c>
      <c r="M15" s="632"/>
      <c r="N15" s="632"/>
      <c r="O15" s="633"/>
      <c r="P15" s="34"/>
      <c r="Q15" s="34"/>
      <c r="R15" s="34"/>
      <c r="S15" s="34"/>
    </row>
    <row r="16" spans="1:27">
      <c r="A16" s="230"/>
      <c r="B16" s="362" t="s">
        <v>363</v>
      </c>
      <c r="C16" s="628" t="str">
        <f>IF(H16=-1,"",INDEX('PV Module Database'!$A$5:$A$1048576,System!H16))</f>
        <v/>
      </c>
      <c r="D16" s="629"/>
      <c r="E16" s="629"/>
      <c r="F16" s="630"/>
      <c r="G16" s="34"/>
      <c r="H16" s="411">
        <v>-1</v>
      </c>
      <c r="I16" s="34"/>
      <c r="J16" s="34"/>
      <c r="K16" s="424" t="s">
        <v>363</v>
      </c>
      <c r="L16" s="628" t="str">
        <f>IF(Q16=-1,"",INDEX('Inverter Database'!$A$3:A$1048576,System!Q16))</f>
        <v/>
      </c>
      <c r="M16" s="629"/>
      <c r="N16" s="629"/>
      <c r="O16" s="630"/>
      <c r="P16" s="34"/>
      <c r="Q16" s="251">
        <v>-1</v>
      </c>
      <c r="R16" s="34"/>
      <c r="S16" s="34"/>
    </row>
    <row r="17" spans="1:19">
      <c r="A17" s="230"/>
      <c r="B17" s="362" t="s">
        <v>895</v>
      </c>
      <c r="C17" s="628" t="str">
        <f>IF(H16=-1,"",INDEX('PV Module Database'!$D$5:$D$1048576,System!H16))</f>
        <v/>
      </c>
      <c r="D17" s="629"/>
      <c r="E17" s="629"/>
      <c r="F17" s="630"/>
      <c r="G17" s="34"/>
      <c r="H17" s="412"/>
      <c r="I17" s="34"/>
      <c r="J17" s="34"/>
      <c r="K17" s="424" t="s">
        <v>895</v>
      </c>
      <c r="L17" s="628" t="str">
        <f>IF(Q16=-1,"",INDEX('Inverter Database'!$D$3:D$1048576,System!Q16))</f>
        <v/>
      </c>
      <c r="M17" s="629"/>
      <c r="N17" s="629"/>
      <c r="O17" s="630"/>
      <c r="P17" s="34"/>
      <c r="Q17" s="251"/>
      <c r="R17" s="34"/>
      <c r="S17" s="34"/>
    </row>
    <row r="18" spans="1:19">
      <c r="A18" s="230"/>
      <c r="B18" s="230" t="s">
        <v>551</v>
      </c>
      <c r="C18" s="406" t="str">
        <f>IF(H16=-1,"",INDEX('PV Module Database'!$H$5:$H$1048576,System!H16))</f>
        <v/>
      </c>
      <c r="D18" s="634" t="s">
        <v>552</v>
      </c>
      <c r="E18" s="635"/>
      <c r="F18" s="74" t="str">
        <f>IF(H16=-1,"",INDEX('PV Module Database'!$T$5:$T$1048576,System!H16))</f>
        <v/>
      </c>
      <c r="G18" s="34"/>
      <c r="H18" s="34"/>
      <c r="I18" s="34"/>
      <c r="J18" s="34"/>
      <c r="K18" s="424" t="s">
        <v>418</v>
      </c>
      <c r="L18" s="189" t="str">
        <f>IF(Q16=-1,"",INDEX('Inverter Database'!$H$3:$H$1048576,System!Q16))</f>
        <v/>
      </c>
      <c r="M18" s="634" t="s">
        <v>326</v>
      </c>
      <c r="N18" s="635"/>
      <c r="O18" s="190" t="str">
        <f>IF(Q16=-1,"",INDEX('Inverter Database'!$M$3:$M$1048576,System!Q16))</f>
        <v/>
      </c>
      <c r="P18" s="34"/>
      <c r="Q18" s="34"/>
      <c r="R18" s="34"/>
      <c r="S18" s="34"/>
    </row>
    <row r="19" spans="1:19">
      <c r="A19" s="230"/>
      <c r="B19" s="230" t="s">
        <v>533</v>
      </c>
      <c r="C19" s="406" t="str">
        <f>IF(H16=-1,"",INDEX('PV Module Database'!$R$5:$R$1048576,System!H16))</f>
        <v/>
      </c>
      <c r="D19" s="636" t="s">
        <v>553</v>
      </c>
      <c r="E19" s="637"/>
      <c r="F19" s="74" t="str">
        <f>IF(H16=-1,"",INDEX('PV Module Database'!$S$5:$S$1048576,System!H16))</f>
        <v/>
      </c>
      <c r="G19" s="34"/>
      <c r="H19" s="34"/>
      <c r="I19" s="34"/>
      <c r="J19" s="34"/>
      <c r="K19" s="424" t="s">
        <v>538</v>
      </c>
      <c r="L19" s="140" t="str">
        <f>IF(Q16=-1,"",INDEX('Inverter Database'!$K$3:$K$1048576,System!Q16))</f>
        <v/>
      </c>
      <c r="M19" s="636" t="s">
        <v>539</v>
      </c>
      <c r="N19" s="637"/>
      <c r="O19" s="74" t="str">
        <f>IF(Q16=-1,"",INDEX('Inverter Database'!$N$3:$N$1048576,System!Q16))</f>
        <v/>
      </c>
      <c r="P19" s="34"/>
      <c r="Q19" s="34"/>
      <c r="R19" s="34"/>
      <c r="S19" s="34"/>
    </row>
    <row r="20" spans="1:19">
      <c r="A20" s="230"/>
      <c r="B20" s="230" t="s">
        <v>534</v>
      </c>
      <c r="C20" s="406" t="str">
        <f>IF(H16=-1,"",INDEX('PV Module Database'!$Q$5:$Q$1048576,System!H16))</f>
        <v/>
      </c>
      <c r="D20" s="636" t="s">
        <v>536</v>
      </c>
      <c r="E20" s="637"/>
      <c r="F20" s="74" t="str">
        <f>IF(H16=-1,"",INDEX('PV Module Database'!$Z$5:$Z$1048576,System!H16))</f>
        <v/>
      </c>
      <c r="G20" s="34"/>
      <c r="H20" s="34"/>
      <c r="I20" s="34"/>
      <c r="J20" s="34"/>
      <c r="K20" s="424" t="s">
        <v>541</v>
      </c>
      <c r="L20" s="74" t="str">
        <f>IF(Q16=-1,"",INDEX('Inverter Database'!$L$3:L$1048576,System!Q16))</f>
        <v/>
      </c>
      <c r="M20" s="636" t="s">
        <v>540</v>
      </c>
      <c r="N20" s="637"/>
      <c r="O20" s="74" t="str">
        <f>IF(Q16=-1,"",INDEX('Inverter Database'!$I$3:$I$1048576,System!Q16))</f>
        <v/>
      </c>
      <c r="P20" s="34"/>
      <c r="Q20" s="34"/>
      <c r="R20" s="34"/>
      <c r="S20" s="34"/>
    </row>
    <row r="21" spans="1:19">
      <c r="A21" s="230"/>
      <c r="B21" s="230" t="s">
        <v>565</v>
      </c>
      <c r="C21" s="406" t="str">
        <f>IF(H16=-1,"",INDEX('PV Module Database'!$M$5:$M$1048576,System!H16))</f>
        <v/>
      </c>
      <c r="D21" s="636" t="s">
        <v>537</v>
      </c>
      <c r="E21" s="637"/>
      <c r="F21" s="74" t="str">
        <f>IF(H16=-1,"",INDEX('PV Module Database'!$AA$5:$AA$1048576,System!H16))</f>
        <v/>
      </c>
      <c r="G21" s="34"/>
      <c r="H21" s="34"/>
      <c r="I21" s="34"/>
      <c r="J21" s="34"/>
      <c r="K21" s="34"/>
      <c r="L21" s="34"/>
      <c r="M21" s="421"/>
      <c r="N21" s="421"/>
      <c r="O21" s="34"/>
      <c r="P21" s="34"/>
      <c r="Q21" s="34"/>
      <c r="R21" s="34"/>
      <c r="S21" s="34"/>
    </row>
    <row r="22" spans="1:19">
      <c r="A22" s="230"/>
      <c r="B22" s="230"/>
      <c r="C22" s="33"/>
      <c r="D22" s="422"/>
      <c r="E22" s="422"/>
      <c r="F22" s="33"/>
      <c r="G22" s="34"/>
      <c r="H22" s="34"/>
      <c r="I22" s="34"/>
      <c r="J22" s="34"/>
      <c r="K22" s="34"/>
      <c r="L22" s="34"/>
      <c r="M22" s="421"/>
      <c r="N22" s="421"/>
      <c r="O22" s="230"/>
      <c r="P22" s="34"/>
      <c r="Q22" s="34"/>
      <c r="R22" s="34"/>
      <c r="S22" s="34"/>
    </row>
    <row r="23" spans="1:19">
      <c r="A23" s="230"/>
      <c r="B23" s="230" t="s">
        <v>365</v>
      </c>
      <c r="C23" s="407">
        <v>1</v>
      </c>
      <c r="D23" s="636" t="s">
        <v>366</v>
      </c>
      <c r="E23" s="637"/>
      <c r="F23" s="158">
        <v>1</v>
      </c>
      <c r="G23" s="34"/>
      <c r="H23" s="34"/>
      <c r="I23" s="34"/>
      <c r="J23" s="34"/>
      <c r="K23" s="424" t="s">
        <v>555</v>
      </c>
      <c r="L23" s="161">
        <v>1</v>
      </c>
      <c r="M23" s="636" t="s">
        <v>577</v>
      </c>
      <c r="N23" s="637"/>
      <c r="O23" s="75">
        <f>IF(System!Q16=-1,0,(System!L18*System!L23))</f>
        <v>0</v>
      </c>
      <c r="P23" s="34"/>
      <c r="Q23" s="34"/>
      <c r="R23" s="34"/>
      <c r="S23" s="34"/>
    </row>
    <row r="24" spans="1:19">
      <c r="A24" s="230"/>
      <c r="B24" s="230" t="s">
        <v>554</v>
      </c>
      <c r="C24" s="408">
        <f>System!F23*System!C23</f>
        <v>1</v>
      </c>
      <c r="D24" s="636" t="s">
        <v>575</v>
      </c>
      <c r="E24" s="637"/>
      <c r="F24" s="76">
        <f>IF(System!H16=-1,0,(System!C24*System!C18)/1000)</f>
        <v>0</v>
      </c>
      <c r="G24" s="34"/>
      <c r="H24" s="34"/>
      <c r="I24" s="230"/>
      <c r="J24" s="34"/>
      <c r="K24" s="34"/>
      <c r="L24" s="34"/>
      <c r="M24" s="34"/>
      <c r="N24" s="34"/>
      <c r="O24" s="34"/>
      <c r="P24" s="34"/>
      <c r="Q24" s="34"/>
      <c r="R24" s="34"/>
      <c r="S24" s="34"/>
    </row>
    <row r="25" spans="1:19">
      <c r="A25" s="230"/>
      <c r="B25" s="230"/>
      <c r="C25" s="34"/>
      <c r="D25" s="422"/>
      <c r="E25" s="422"/>
      <c r="F25" s="34"/>
      <c r="G25" s="34"/>
      <c r="H25" s="34"/>
      <c r="I25" s="230"/>
      <c r="J25" s="34"/>
      <c r="K25" s="34"/>
      <c r="L25" s="34"/>
      <c r="M25" s="34"/>
      <c r="N25" s="34"/>
      <c r="O25" s="34"/>
      <c r="P25" s="34"/>
      <c r="Q25" s="34"/>
      <c r="R25" s="34"/>
      <c r="S25" s="34"/>
    </row>
    <row r="26" spans="1:19">
      <c r="A26" s="230"/>
      <c r="B26" s="365" t="s">
        <v>563</v>
      </c>
      <c r="C26" s="233"/>
      <c r="D26" s="638" t="s">
        <v>1006</v>
      </c>
      <c r="E26" s="638"/>
      <c r="F26" s="34"/>
      <c r="G26" s="34"/>
      <c r="H26" s="34"/>
      <c r="I26" s="34"/>
      <c r="J26" s="34"/>
      <c r="K26" s="436" t="s">
        <v>564</v>
      </c>
      <c r="L26" s="233"/>
      <c r="M26" s="34"/>
      <c r="N26" s="34"/>
      <c r="O26" s="34"/>
      <c r="P26" s="34"/>
      <c r="Q26" s="34"/>
      <c r="R26" s="34"/>
      <c r="S26" s="34"/>
    </row>
    <row r="27" spans="1:19">
      <c r="A27" s="230"/>
      <c r="B27" s="230" t="s">
        <v>560</v>
      </c>
      <c r="C27" s="409">
        <v>1.4999999999999999E-2</v>
      </c>
      <c r="D27" s="636" t="s">
        <v>1007</v>
      </c>
      <c r="E27" s="637"/>
      <c r="F27" s="250" t="str">
        <f ca="1">IF(H16 = -1, "No", IF(OFFSET('PV Module Database'!$AU$4,H16,0) = "", "No","Yes"))</f>
        <v>No</v>
      </c>
      <c r="G27" s="34"/>
      <c r="H27" s="251"/>
      <c r="I27" s="251"/>
      <c r="J27" s="34"/>
      <c r="K27" s="424" t="s">
        <v>604</v>
      </c>
      <c r="L27" s="162">
        <v>7.0000000000000001E-3</v>
      </c>
      <c r="M27" s="34"/>
      <c r="N27" s="34"/>
      <c r="O27" s="34"/>
      <c r="P27" s="34"/>
      <c r="Q27" s="34"/>
      <c r="R27" s="34"/>
      <c r="S27" s="34"/>
    </row>
    <row r="28" spans="1:19">
      <c r="A28" s="230"/>
      <c r="B28" s="230" t="s">
        <v>535</v>
      </c>
      <c r="C28" s="410">
        <f>IF(System!H16=-1,0,(System!C23/System!F23)*(System!C27)*(System!C18/(System!C19*System!C19))*1000)</f>
        <v>0</v>
      </c>
      <c r="D28" s="34"/>
      <c r="E28" s="230"/>
      <c r="F28" s="233"/>
      <c r="G28" s="34"/>
      <c r="H28" s="251"/>
      <c r="I28" s="252"/>
      <c r="J28" s="34"/>
      <c r="K28" s="34"/>
      <c r="L28" s="33"/>
      <c r="M28" s="34"/>
      <c r="N28" s="34"/>
      <c r="O28" s="34"/>
      <c r="P28" s="34"/>
      <c r="Q28" s="34"/>
      <c r="R28" s="34"/>
      <c r="S28" s="34"/>
    </row>
    <row r="29" spans="1:19" customFormat="1"/>
    <row r="30" spans="1:19" customFormat="1" hidden="1"/>
    <row r="31" spans="1:19" customFormat="1" hidden="1"/>
    <row r="32" spans="1:19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  <row r="70" customFormat="1" hidden="1"/>
    <row r="71" customFormat="1" hidden="1"/>
    <row r="72" customFormat="1" hidden="1"/>
    <row r="73" customFormat="1" hidden="1"/>
    <row r="74" customFormat="1" hidden="1"/>
    <row r="75" customFormat="1" hidden="1"/>
    <row r="76" customFormat="1" hidden="1"/>
    <row r="77" customFormat="1" hidden="1"/>
    <row r="78" customFormat="1" hidden="1"/>
    <row r="79" customFormat="1" hidden="1"/>
    <row r="80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  <row r="94" customFormat="1" hidden="1"/>
    <row r="95" customFormat="1" hidden="1"/>
    <row r="96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customFormat="1" hidden="1"/>
    <row r="114" customFormat="1" hidden="1"/>
    <row r="115" customFormat="1" hidden="1"/>
    <row r="116" customFormat="1" hidden="1"/>
    <row r="117" customFormat="1" hidden="1"/>
    <row r="118" customFormat="1" hidden="1"/>
    <row r="119" customFormat="1" hidden="1"/>
    <row r="120" customFormat="1" hidden="1"/>
    <row r="121" customFormat="1" hidden="1"/>
    <row r="122" customFormat="1" hidden="1"/>
    <row r="123" customFormat="1" hidden="1"/>
    <row r="124" customFormat="1" hidden="1"/>
    <row r="125" customFormat="1" hidden="1"/>
    <row r="126" customFormat="1" hidden="1"/>
    <row r="127" customFormat="1" hidden="1"/>
    <row r="128" customFormat="1" hidden="1"/>
    <row r="129" customFormat="1" hidden="1"/>
    <row r="130" customFormat="1" hidden="1"/>
    <row r="131" customFormat="1" hidden="1"/>
    <row r="132" customFormat="1" hidden="1"/>
    <row r="133" customFormat="1" hidden="1"/>
    <row r="134" customFormat="1" hidden="1"/>
    <row r="135" customFormat="1" hidden="1"/>
    <row r="136" customFormat="1" hidden="1"/>
    <row r="137" customFormat="1" hidden="1"/>
    <row r="138" customFormat="1" hidden="1"/>
    <row r="139" customFormat="1" hidden="1"/>
    <row r="140" customFormat="1" hidden="1"/>
    <row r="141" customFormat="1" hidden="1"/>
    <row r="142" customFormat="1" hidden="1"/>
    <row r="143" customFormat="1" hidden="1"/>
    <row r="144" customFormat="1" hidden="1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  <row r="190" customFormat="1" hidden="1"/>
    <row r="191" customFormat="1" hidden="1"/>
    <row r="192" customFormat="1" hidden="1"/>
    <row r="193" customFormat="1" hidden="1"/>
    <row r="194" customFormat="1" hidden="1"/>
    <row r="195" customFormat="1" hidden="1"/>
    <row r="196" customFormat="1" hidden="1"/>
    <row r="197" customFormat="1" hidden="1"/>
    <row r="198" customFormat="1" hidden="1"/>
    <row r="199" customFormat="1" hidden="1"/>
    <row r="200" customFormat="1" hidden="1"/>
    <row r="201" customFormat="1" hidden="1"/>
    <row r="202" customFormat="1" hidden="1"/>
    <row r="203" customFormat="1" hidden="1"/>
    <row r="204" customFormat="1" hidden="1"/>
    <row r="205" customFormat="1" hidden="1"/>
    <row r="206" customFormat="1" hidden="1"/>
    <row r="207" customFormat="1" hidden="1"/>
    <row r="208" customFormat="1" hidden="1"/>
    <row r="209" customFormat="1" hidden="1"/>
    <row r="210" customFormat="1" hidden="1"/>
    <row r="211" customFormat="1" hidden="1"/>
    <row r="212" customFormat="1" hidden="1"/>
    <row r="213" customFormat="1" hidden="1"/>
    <row r="214" customFormat="1" hidden="1"/>
    <row r="215" customFormat="1" hidden="1"/>
    <row r="216" customFormat="1" hidden="1"/>
    <row r="217" customFormat="1" hidden="1"/>
    <row r="218" customFormat="1" hidden="1"/>
    <row r="219" customFormat="1" hidden="1"/>
    <row r="220" customFormat="1" hidden="1"/>
    <row r="221" customFormat="1" hidden="1"/>
    <row r="222" customFormat="1" hidden="1"/>
    <row r="223" customFormat="1" hidden="1"/>
    <row r="224" customFormat="1" hidden="1"/>
    <row r="225" customFormat="1" hidden="1"/>
    <row r="226" customFormat="1" hidden="1"/>
    <row r="227" customFormat="1" hidden="1"/>
    <row r="228" customFormat="1" hidden="1"/>
    <row r="229" customFormat="1" hidden="1"/>
    <row r="230" customFormat="1" hidden="1"/>
    <row r="231" customFormat="1" hidden="1"/>
    <row r="232" customFormat="1" hidden="1"/>
    <row r="233" customFormat="1" hidden="1"/>
    <row r="234" customFormat="1" hidden="1"/>
    <row r="235" customFormat="1" hidden="1"/>
    <row r="236" customFormat="1" hidden="1"/>
    <row r="237" customFormat="1" hidden="1"/>
    <row r="238" customFormat="1" hidden="1"/>
    <row r="239" customFormat="1" hidden="1"/>
    <row r="240" customFormat="1" hidden="1"/>
    <row r="241" customFormat="1" hidden="1"/>
    <row r="242" customFormat="1" hidden="1"/>
    <row r="243" customFormat="1" hidden="1"/>
    <row r="244" customFormat="1" hidden="1"/>
    <row r="245" customFormat="1" hidden="1"/>
    <row r="246" customFormat="1" hidden="1"/>
    <row r="247" customFormat="1" hidden="1"/>
    <row r="248" customFormat="1" hidden="1"/>
    <row r="249" customFormat="1" hidden="1"/>
    <row r="250" customFormat="1" hidden="1"/>
    <row r="251" customFormat="1" hidden="1"/>
    <row r="252" customFormat="1" hidden="1"/>
    <row r="253" customFormat="1" hidden="1"/>
    <row r="254" customFormat="1" hidden="1"/>
    <row r="255" customFormat="1" hidden="1"/>
    <row r="256" customFormat="1" hidden="1"/>
    <row r="257" customFormat="1" hidden="1"/>
    <row r="258" customFormat="1" hidden="1"/>
    <row r="259" customFormat="1" hidden="1"/>
    <row r="260" customFormat="1" hidden="1"/>
    <row r="261" customFormat="1" hidden="1"/>
    <row r="262" customFormat="1" hidden="1"/>
    <row r="263" customFormat="1" hidden="1"/>
    <row r="264" customFormat="1" hidden="1"/>
    <row r="265" customFormat="1" hidden="1"/>
    <row r="266" customFormat="1" hidden="1"/>
    <row r="267" customFormat="1" hidden="1"/>
    <row r="268" customFormat="1" hidden="1"/>
    <row r="269" customFormat="1" hidden="1"/>
    <row r="270" customFormat="1" hidden="1"/>
    <row r="271" customFormat="1" hidden="1"/>
    <row r="272" customFormat="1" hidden="1"/>
    <row r="273" customFormat="1" hidden="1"/>
    <row r="274" customFormat="1" hidden="1"/>
    <row r="275" customFormat="1" hidden="1"/>
    <row r="276" customFormat="1" hidden="1"/>
    <row r="277" customFormat="1" hidden="1"/>
    <row r="278" customFormat="1" hidden="1"/>
    <row r="279" customFormat="1" hidden="1"/>
    <row r="280" customFormat="1" hidden="1"/>
    <row r="281" customFormat="1" hidden="1"/>
    <row r="282" customFormat="1" hidden="1"/>
    <row r="283" customFormat="1" hidden="1"/>
    <row r="284" customFormat="1" hidden="1"/>
    <row r="285" customFormat="1" hidden="1"/>
    <row r="286" customFormat="1" hidden="1"/>
    <row r="287" customFormat="1" hidden="1"/>
    <row r="288" customFormat="1" hidden="1"/>
    <row r="289" customFormat="1" hidden="1"/>
    <row r="290" customFormat="1" hidden="1"/>
    <row r="291" customFormat="1" hidden="1"/>
    <row r="292" customFormat="1" hidden="1"/>
    <row r="293" customFormat="1" hidden="1"/>
    <row r="294" customFormat="1" hidden="1"/>
    <row r="295" customFormat="1" hidden="1"/>
    <row r="296" customFormat="1" hidden="1"/>
    <row r="297" customFormat="1" hidden="1"/>
    <row r="298" customFormat="1" hidden="1"/>
    <row r="299" customFormat="1" hidden="1"/>
    <row r="300" customFormat="1" hidden="1"/>
    <row r="301" customFormat="1" hidden="1"/>
    <row r="302" customFormat="1" hidden="1"/>
    <row r="303" customFormat="1" hidden="1"/>
    <row r="304" customFormat="1" hidden="1"/>
    <row r="305" customFormat="1" hidden="1"/>
    <row r="306" customFormat="1" hidden="1"/>
    <row r="307" customFormat="1" hidden="1"/>
    <row r="308" customFormat="1" hidden="1"/>
    <row r="309" customFormat="1" hidden="1"/>
    <row r="310" customFormat="1" hidden="1"/>
    <row r="311" customFormat="1" hidden="1"/>
    <row r="312" customFormat="1" hidden="1"/>
    <row r="313" customFormat="1" hidden="1"/>
    <row r="314" customFormat="1" hidden="1"/>
    <row r="315" customFormat="1" hidden="1"/>
    <row r="316" customFormat="1" hidden="1"/>
    <row r="317" customFormat="1" hidden="1"/>
    <row r="318" customFormat="1" hidden="1"/>
    <row r="319" customFormat="1" hidden="1"/>
    <row r="320" customFormat="1" hidden="1"/>
    <row r="321" customFormat="1" hidden="1"/>
    <row r="322" customFormat="1" hidden="1"/>
    <row r="323" customFormat="1" hidden="1"/>
    <row r="324" customFormat="1" hidden="1"/>
    <row r="325" customFormat="1" hidden="1"/>
    <row r="326" customFormat="1" hidden="1"/>
    <row r="327" customFormat="1" hidden="1"/>
    <row r="328" customFormat="1" hidden="1"/>
    <row r="329" customFormat="1" hidden="1"/>
    <row r="330" customFormat="1" hidden="1"/>
    <row r="331" customFormat="1" hidden="1"/>
    <row r="332" customFormat="1" hidden="1"/>
    <row r="333" customFormat="1" hidden="1"/>
    <row r="334" customFormat="1" hidden="1"/>
    <row r="335" customFormat="1" hidden="1"/>
    <row r="336" customFormat="1" hidden="1"/>
    <row r="337" customFormat="1" hidden="1"/>
    <row r="338" customFormat="1" hidden="1"/>
    <row r="339" customFormat="1" hidden="1"/>
    <row r="340" customFormat="1" hidden="1"/>
    <row r="341" customFormat="1" hidden="1"/>
    <row r="342" customFormat="1" hidden="1"/>
    <row r="343" customFormat="1" hidden="1"/>
    <row r="344" customFormat="1" hidden="1"/>
    <row r="345" customFormat="1" hidden="1"/>
    <row r="346" customFormat="1" hidden="1"/>
    <row r="347" customFormat="1" hidden="1"/>
    <row r="348" customFormat="1" hidden="1"/>
    <row r="349" customFormat="1" hidden="1"/>
    <row r="350" customFormat="1" hidden="1"/>
    <row r="351" customFormat="1" hidden="1"/>
    <row r="352" customFormat="1" hidden="1"/>
    <row r="353" customFormat="1" hidden="1"/>
    <row r="354" customFormat="1" hidden="1"/>
    <row r="355" customFormat="1" hidden="1"/>
    <row r="356" customFormat="1" hidden="1"/>
    <row r="357" customFormat="1" hidden="1"/>
    <row r="358" customFormat="1" hidden="1"/>
    <row r="359" customFormat="1" hidden="1"/>
    <row r="360" customFormat="1" hidden="1"/>
    <row r="361" customFormat="1" hidden="1"/>
    <row r="362" customFormat="1" hidden="1"/>
    <row r="363" customFormat="1" hidden="1"/>
    <row r="364" customFormat="1" hidden="1"/>
    <row r="365" customFormat="1" hidden="1"/>
    <row r="366" customFormat="1" hidden="1"/>
    <row r="367" customFormat="1" hidden="1"/>
    <row r="368" customFormat="1" hidden="1"/>
    <row r="369" customFormat="1" hidden="1"/>
    <row r="370" customFormat="1" hidden="1"/>
    <row r="371" customFormat="1" hidden="1"/>
    <row r="372" customFormat="1" hidden="1"/>
    <row r="373" customFormat="1" hidden="1"/>
    <row r="374" customFormat="1" hidden="1"/>
    <row r="375" customFormat="1" hidden="1"/>
    <row r="376" customFormat="1" hidden="1"/>
    <row r="377" customFormat="1" hidden="1"/>
    <row r="378" customFormat="1" hidden="1"/>
    <row r="379" customFormat="1" hidden="1"/>
    <row r="380" customFormat="1" hidden="1"/>
    <row r="381" customFormat="1" hidden="1"/>
    <row r="382" customFormat="1" hidden="1"/>
    <row r="383" customFormat="1" hidden="1"/>
    <row r="384" customFormat="1" hidden="1"/>
    <row r="385" customFormat="1" hidden="1"/>
    <row r="386" customFormat="1" hidden="1"/>
    <row r="387" customFormat="1" hidden="1"/>
    <row r="388" customFormat="1" hidden="1"/>
    <row r="389" customFormat="1" hidden="1"/>
    <row r="390" customFormat="1" hidden="1"/>
    <row r="391" customFormat="1" hidden="1"/>
    <row r="392" customFormat="1" hidden="1"/>
    <row r="393" customFormat="1" hidden="1"/>
    <row r="394" customFormat="1" hidden="1"/>
    <row r="395" customFormat="1" hidden="1"/>
    <row r="396" customFormat="1" hidden="1"/>
    <row r="397" customFormat="1" hidden="1"/>
    <row r="398" customFormat="1" hidden="1"/>
    <row r="399" customFormat="1" hidden="1"/>
    <row r="400" customFormat="1" hidden="1"/>
    <row r="401" customFormat="1" hidden="1"/>
    <row r="402" customFormat="1" hidden="1"/>
    <row r="403" customFormat="1" hidden="1"/>
    <row r="404" customFormat="1" hidden="1"/>
    <row r="405" customFormat="1" hidden="1"/>
    <row r="406" customFormat="1" hidden="1"/>
    <row r="407" customFormat="1" hidden="1"/>
    <row r="408" customFormat="1" hidden="1"/>
    <row r="409" customFormat="1" hidden="1"/>
    <row r="410" customFormat="1" hidden="1"/>
    <row r="411" customFormat="1" hidden="1"/>
    <row r="412" customFormat="1" hidden="1"/>
    <row r="413" customFormat="1" hidden="1"/>
    <row r="414" customFormat="1" hidden="1"/>
    <row r="415" customFormat="1" hidden="1"/>
    <row r="416" customFormat="1" hidden="1"/>
    <row r="417" customFormat="1" hidden="1"/>
    <row r="418" customFormat="1" hidden="1"/>
    <row r="419" customFormat="1" hidden="1"/>
    <row r="420" customFormat="1" hidden="1"/>
    <row r="421" customFormat="1" hidden="1"/>
    <row r="422" customFormat="1" hidden="1"/>
    <row r="423" customFormat="1" hidden="1"/>
    <row r="424" customFormat="1" hidden="1"/>
    <row r="425" customFormat="1" hidden="1"/>
    <row r="426" customFormat="1" hidden="1"/>
    <row r="427" customFormat="1" hidden="1"/>
    <row r="428" customFormat="1" hidden="1"/>
    <row r="429" customFormat="1" hidden="1"/>
    <row r="430" customFormat="1" hidden="1"/>
    <row r="431" customFormat="1" hidden="1"/>
    <row r="432" customFormat="1" hidden="1"/>
    <row r="433" customFormat="1" hidden="1"/>
    <row r="434" customFormat="1" hidden="1"/>
    <row r="435" customFormat="1" hidden="1"/>
    <row r="436" customFormat="1" hidden="1"/>
    <row r="437" customFormat="1" hidden="1"/>
    <row r="438" customFormat="1" hidden="1"/>
    <row r="439" customFormat="1" hidden="1"/>
    <row r="440" customFormat="1" hidden="1"/>
    <row r="441" customFormat="1" hidden="1"/>
    <row r="442" customFormat="1" hidden="1"/>
    <row r="443" customFormat="1" hidden="1"/>
    <row r="444" customFormat="1" hidden="1"/>
    <row r="445" customFormat="1" hidden="1"/>
    <row r="446" customFormat="1" hidden="1"/>
    <row r="447" customFormat="1" hidden="1"/>
    <row r="448" customFormat="1" hidden="1"/>
    <row r="449" customFormat="1" hidden="1"/>
    <row r="450" customFormat="1" hidden="1"/>
    <row r="451" customFormat="1" hidden="1"/>
    <row r="452" customFormat="1" hidden="1"/>
    <row r="453" customFormat="1" hidden="1"/>
    <row r="454" customFormat="1" hidden="1"/>
    <row r="455" customFormat="1" hidden="1"/>
    <row r="456" customFormat="1" hidden="1"/>
    <row r="457" customFormat="1" hidden="1"/>
    <row r="458" customFormat="1" hidden="1"/>
    <row r="459" customFormat="1" hidden="1"/>
    <row r="460" customFormat="1" hidden="1"/>
    <row r="461" customFormat="1" hidden="1"/>
    <row r="462" customFormat="1" hidden="1"/>
    <row r="463" customFormat="1" hidden="1"/>
    <row r="464" customFormat="1" hidden="1"/>
    <row r="465" customFormat="1" hidden="1"/>
    <row r="466" customFormat="1" hidden="1"/>
    <row r="467" customFormat="1" hidden="1"/>
    <row r="468" customFormat="1" hidden="1"/>
    <row r="469" customFormat="1" hidden="1"/>
    <row r="470" customFormat="1" hidden="1"/>
    <row r="471" customFormat="1" hidden="1"/>
    <row r="472" customFormat="1" hidden="1"/>
    <row r="473" customFormat="1" hidden="1"/>
    <row r="474" customFormat="1" hidden="1"/>
    <row r="475" customFormat="1" hidden="1"/>
    <row r="476" customFormat="1" hidden="1"/>
    <row r="477" customFormat="1" hidden="1"/>
    <row r="478" customFormat="1" hidden="1"/>
    <row r="479" customFormat="1" hidden="1"/>
    <row r="480" customFormat="1" hidden="1"/>
    <row r="481" customFormat="1" hidden="1"/>
    <row r="482" customFormat="1" hidden="1"/>
    <row r="483" customFormat="1" hidden="1"/>
    <row r="484" customFormat="1" hidden="1"/>
    <row r="485" customFormat="1" hidden="1"/>
    <row r="486" customFormat="1" hidden="1"/>
    <row r="487" customFormat="1" hidden="1"/>
    <row r="488" customFormat="1" hidden="1"/>
    <row r="489" customFormat="1" hidden="1"/>
    <row r="490" customFormat="1" hidden="1"/>
    <row r="491" customFormat="1" hidden="1"/>
    <row r="492" customFormat="1" hidden="1"/>
    <row r="493" customFormat="1" hidden="1"/>
    <row r="494" customFormat="1" hidden="1"/>
    <row r="495" customFormat="1" hidden="1"/>
    <row r="496" customFormat="1" hidden="1"/>
    <row r="497" customFormat="1" hidden="1"/>
    <row r="498" customFormat="1" hidden="1"/>
    <row r="499" customFormat="1" hidden="1"/>
    <row r="500" customFormat="1" hidden="1"/>
    <row r="501" customFormat="1" hidden="1"/>
    <row r="502" customFormat="1" hidden="1"/>
    <row r="503" customFormat="1" hidden="1"/>
    <row r="504" customFormat="1" hidden="1"/>
    <row r="505" customFormat="1" hidden="1"/>
    <row r="506" customFormat="1" hidden="1"/>
    <row r="507" customFormat="1" hidden="1"/>
    <row r="508" customFormat="1" hidden="1"/>
    <row r="509" customFormat="1" hidden="1"/>
    <row r="510" customFormat="1" hidden="1"/>
    <row r="511" customFormat="1" hidden="1"/>
    <row r="512" customFormat="1" hidden="1"/>
    <row r="513" customFormat="1" hidden="1"/>
    <row r="514" customFormat="1" hidden="1"/>
    <row r="515" customFormat="1" hidden="1"/>
    <row r="516" customFormat="1" hidden="1"/>
    <row r="517" customFormat="1" hidden="1"/>
    <row r="518" customFormat="1" hidden="1"/>
    <row r="519" customFormat="1" hidden="1"/>
    <row r="520" customFormat="1" hidden="1"/>
    <row r="521" customFormat="1" hidden="1"/>
    <row r="522" customFormat="1" hidden="1"/>
    <row r="523" customFormat="1" hidden="1"/>
    <row r="524" customFormat="1" hidden="1"/>
    <row r="525" customFormat="1" hidden="1"/>
    <row r="526" customFormat="1" hidden="1"/>
    <row r="527" customFormat="1" hidden="1"/>
    <row r="528" customFormat="1" hidden="1"/>
    <row r="529" customFormat="1" hidden="1"/>
    <row r="530" customFormat="1" hidden="1"/>
    <row r="531" customFormat="1" hidden="1"/>
    <row r="532" customFormat="1" hidden="1"/>
    <row r="533" customFormat="1" hidden="1"/>
    <row r="534" customFormat="1" hidden="1"/>
    <row r="535" customFormat="1" hidden="1"/>
    <row r="536" customFormat="1" hidden="1"/>
    <row r="537" customFormat="1" hidden="1"/>
    <row r="538" customFormat="1" hidden="1"/>
    <row r="539" customFormat="1" hidden="1"/>
    <row r="540" customFormat="1" hidden="1"/>
    <row r="541" customFormat="1" hidden="1"/>
    <row r="542" customFormat="1" hidden="1"/>
    <row r="543" customFormat="1" hidden="1"/>
    <row r="544" customFormat="1" hidden="1"/>
    <row r="545" customFormat="1" hidden="1"/>
    <row r="546" customFormat="1" hidden="1"/>
    <row r="547" customFormat="1" hidden="1"/>
    <row r="548" customFormat="1" hidden="1"/>
    <row r="549" customFormat="1" hidden="1"/>
    <row r="550" customFormat="1" hidden="1"/>
    <row r="551" customFormat="1" hidden="1"/>
    <row r="552" customFormat="1" hidden="1"/>
    <row r="553" customFormat="1" hidden="1"/>
    <row r="554" customFormat="1" hidden="1"/>
    <row r="555" customFormat="1" hidden="1"/>
    <row r="556" customFormat="1" hidden="1"/>
    <row r="557" customFormat="1" hidden="1"/>
    <row r="558" customFormat="1" hidden="1"/>
    <row r="559" customFormat="1" hidden="1"/>
    <row r="560" customFormat="1" hidden="1"/>
    <row r="561" customFormat="1" hidden="1"/>
    <row r="562" customFormat="1" hidden="1"/>
    <row r="563" customFormat="1" hidden="1"/>
    <row r="564" customFormat="1" hidden="1"/>
    <row r="565" customFormat="1" hidden="1"/>
    <row r="566" customFormat="1" hidden="1"/>
    <row r="567" customFormat="1" hidden="1"/>
    <row r="568" customFormat="1" hidden="1"/>
    <row r="569" customFormat="1" hidden="1"/>
    <row r="570" customFormat="1" hidden="1"/>
    <row r="571" customFormat="1" hidden="1"/>
    <row r="572" customFormat="1" hidden="1"/>
    <row r="573" customFormat="1" hidden="1"/>
    <row r="574" customFormat="1" hidden="1"/>
    <row r="575" customFormat="1" hidden="1"/>
    <row r="576" customFormat="1" hidden="1"/>
    <row r="577" customFormat="1" hidden="1"/>
    <row r="578" customFormat="1" hidden="1"/>
    <row r="579" customFormat="1" hidden="1"/>
    <row r="580" customFormat="1" hidden="1"/>
    <row r="581" customFormat="1" hidden="1"/>
    <row r="582" customFormat="1" hidden="1"/>
    <row r="583" customFormat="1" hidden="1"/>
    <row r="584" customFormat="1" hidden="1"/>
    <row r="585" customFormat="1" hidden="1"/>
    <row r="586" customFormat="1" hidden="1"/>
    <row r="587" customFormat="1" hidden="1"/>
    <row r="588" customFormat="1" hidden="1"/>
    <row r="589" customFormat="1" hidden="1"/>
    <row r="590" customFormat="1" hidden="1"/>
    <row r="591" customFormat="1" hidden="1"/>
    <row r="592" customFormat="1" hidden="1"/>
    <row r="593" customFormat="1" hidden="1"/>
    <row r="594" customFormat="1" hidden="1"/>
    <row r="595" customFormat="1" hidden="1"/>
    <row r="596" customFormat="1" hidden="1"/>
    <row r="597" customFormat="1" hidden="1"/>
    <row r="598" customFormat="1" hidden="1"/>
    <row r="599" customFormat="1" hidden="1"/>
    <row r="600" customFormat="1" hidden="1"/>
    <row r="601" customFormat="1" hidden="1"/>
    <row r="602" customFormat="1" hidden="1"/>
    <row r="603" customFormat="1" hidden="1"/>
    <row r="604" customFormat="1" hidden="1"/>
    <row r="605" customFormat="1" hidden="1"/>
    <row r="606" customFormat="1" hidden="1"/>
    <row r="607" customFormat="1" hidden="1"/>
    <row r="608" customFormat="1" hidden="1"/>
    <row r="609" customFormat="1" hidden="1"/>
    <row r="610" customFormat="1" hidden="1"/>
    <row r="611" customFormat="1" hidden="1"/>
    <row r="612" customFormat="1" hidden="1"/>
    <row r="613" customFormat="1" hidden="1"/>
    <row r="614" customFormat="1" hidden="1"/>
    <row r="615" customFormat="1" hidden="1"/>
    <row r="616" customFormat="1" hidden="1"/>
    <row r="617" customFormat="1" hidden="1"/>
    <row r="618" customFormat="1" hidden="1"/>
    <row r="619" customFormat="1" hidden="1"/>
    <row r="620" customFormat="1" hidden="1"/>
    <row r="621" customFormat="1" hidden="1"/>
    <row r="622" customFormat="1" hidden="1"/>
    <row r="623" customFormat="1" hidden="1"/>
    <row r="624" customFormat="1" hidden="1"/>
    <row r="625" customFormat="1" hidden="1"/>
    <row r="626" customFormat="1" hidden="1"/>
    <row r="627" customFormat="1" hidden="1"/>
    <row r="628" customFormat="1" hidden="1"/>
    <row r="629" customFormat="1" hidden="1"/>
    <row r="630" customFormat="1" hidden="1"/>
    <row r="631" customFormat="1" hidden="1"/>
    <row r="632" customFormat="1" hidden="1"/>
    <row r="633" customFormat="1" hidden="1"/>
    <row r="634" customFormat="1" hidden="1"/>
    <row r="635" customFormat="1" hidden="1"/>
    <row r="636" customFormat="1" hidden="1"/>
    <row r="637" customFormat="1" hidden="1"/>
    <row r="638" customFormat="1" hidden="1"/>
    <row r="639" customFormat="1" hidden="1"/>
    <row r="640" customFormat="1" hidden="1"/>
    <row r="641" customFormat="1" hidden="1"/>
    <row r="642" customFormat="1" hidden="1"/>
    <row r="643" customFormat="1" hidden="1"/>
    <row r="644" customFormat="1" hidden="1"/>
    <row r="645" customFormat="1" hidden="1"/>
    <row r="646" customFormat="1" hidden="1"/>
    <row r="647" customFormat="1" hidden="1"/>
    <row r="648" customFormat="1" hidden="1"/>
    <row r="649" customFormat="1" hidden="1"/>
    <row r="650" customFormat="1" hidden="1"/>
    <row r="651" customFormat="1" hidden="1"/>
    <row r="652" customFormat="1" hidden="1"/>
    <row r="653" customFormat="1" hidden="1"/>
    <row r="654" customFormat="1" hidden="1"/>
    <row r="655" customFormat="1" hidden="1"/>
    <row r="656" customFormat="1" hidden="1"/>
    <row r="657" customFormat="1" hidden="1"/>
    <row r="658" customFormat="1" hidden="1"/>
    <row r="659" customFormat="1" hidden="1"/>
    <row r="660" customFormat="1" hidden="1"/>
    <row r="661" customFormat="1" hidden="1"/>
    <row r="662" customFormat="1" hidden="1"/>
    <row r="663" customFormat="1" hidden="1"/>
    <row r="664" customFormat="1" hidden="1"/>
    <row r="665" customFormat="1" hidden="1"/>
    <row r="666" customFormat="1" hidden="1"/>
    <row r="667" customFormat="1" hidden="1"/>
    <row r="668" customFormat="1" hidden="1"/>
    <row r="669" customFormat="1" hidden="1"/>
    <row r="670" customFormat="1" hidden="1"/>
    <row r="671" customFormat="1" hidden="1"/>
    <row r="672" customFormat="1" hidden="1"/>
    <row r="673" customFormat="1" hidden="1"/>
    <row r="674" customFormat="1" hidden="1"/>
    <row r="675" customFormat="1" hidden="1"/>
    <row r="676" customFormat="1" hidden="1"/>
    <row r="677" customFormat="1" hidden="1"/>
    <row r="678" customFormat="1" hidden="1"/>
    <row r="679" customFormat="1" hidden="1"/>
    <row r="680" customFormat="1" hidden="1"/>
    <row r="681" customFormat="1" hidden="1"/>
    <row r="682" customFormat="1" hidden="1"/>
    <row r="683" customFormat="1" hidden="1"/>
    <row r="684" customFormat="1" hidden="1"/>
    <row r="685" customFormat="1" hidden="1"/>
    <row r="686" customFormat="1" hidden="1"/>
    <row r="687" customFormat="1" hidden="1"/>
    <row r="688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</sheetData>
  <sheetProtection sheet="1" objects="1" scenarios="1"/>
  <mergeCells count="21">
    <mergeCell ref="D23:E23"/>
    <mergeCell ref="D24:E24"/>
    <mergeCell ref="D27:E27"/>
    <mergeCell ref="D26:E26"/>
    <mergeCell ref="M23:N23"/>
    <mergeCell ref="D18:E18"/>
    <mergeCell ref="D19:E19"/>
    <mergeCell ref="D20:E20"/>
    <mergeCell ref="D21:E21"/>
    <mergeCell ref="M18:N18"/>
    <mergeCell ref="M19:N19"/>
    <mergeCell ref="M20:N20"/>
    <mergeCell ref="L17:O17"/>
    <mergeCell ref="C17:F17"/>
    <mergeCell ref="L16:O16"/>
    <mergeCell ref="B3:L4"/>
    <mergeCell ref="C14:F14"/>
    <mergeCell ref="C15:F15"/>
    <mergeCell ref="C16:F16"/>
    <mergeCell ref="L14:O14"/>
    <mergeCell ref="L15:O15"/>
  </mergeCells>
  <dataValidations count="4">
    <dataValidation type="whole" operator="greaterThanOrEqual" allowBlank="1" showErrorMessage="1" errorTitle="Number of Sub Arrays" error="Please enter a non-negative numeric value." sqref="C10">
      <formula1>0</formula1>
    </dataValidation>
    <dataValidation type="decimal" operator="lessThanOrEqual" allowBlank="1" showInputMessage="1" showErrorMessage="1" sqref="C27">
      <formula1>100</formula1>
    </dataValidation>
    <dataValidation type="whole" operator="greaterThan" allowBlank="1" showErrorMessage="1" errorTitle="CASSYS: Invalid Input Value" error="Please enter a non-negative whole number." promptTitle="CASSYS: Invalid Input Value" prompt="Please enter a non-negative numeric value." sqref="C23 F23 L23">
      <formula1>0</formula1>
    </dataValidation>
    <dataValidation type="list" allowBlank="1" showInputMessage="1" showErrorMessage="1" sqref="L11">
      <formula1>LossFractionList</formula1>
    </dataValidation>
  </dataValidations>
  <hyperlinks>
    <hyperlink ref="H14" location="$H$14" tooltip="Search For a Specific PV Module" display="$H$14"/>
    <hyperlink ref="Q14" location="$Q$14" tooltip="Search For a Specific Inverter" display="$Q$14"/>
    <hyperlink ref="Q13" location="System!A1" tooltip="Back To Top" display="System!A1"/>
    <hyperlink ref="O8" location="SaveSystem" tooltip="Save" display="Save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ssesSht"/>
  <dimension ref="A1:IAM83"/>
  <sheetViews>
    <sheetView showGridLines="0" showRowColHeaders="0" zoomScaleNormal="100" workbookViewId="0">
      <selection activeCell="D11" sqref="D11"/>
    </sheetView>
  </sheetViews>
  <sheetFormatPr defaultColWidth="0" defaultRowHeight="15" customHeight="1" zeroHeight="1"/>
  <cols>
    <col min="1" max="1" width="1.7109375" customWidth="1"/>
    <col min="2" max="2" width="16.85546875" customWidth="1"/>
    <col min="3" max="3" width="23.7109375" customWidth="1"/>
    <col min="4" max="13" width="12.28515625" customWidth="1"/>
    <col min="14" max="15" width="5.5703125" customWidth="1"/>
    <col min="16" max="18" width="9.140625" customWidth="1"/>
    <col min="19" max="19" width="1.7109375" customWidth="1"/>
    <col min="20" max="16384" width="9.140625" hidden="1"/>
  </cols>
  <sheetData>
    <row r="1" spans="1:37 6123:6123" ht="6" customHeight="1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</row>
    <row r="2" spans="1:37 6123:6123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AK2" s="32"/>
    </row>
    <row r="3" spans="1:37 6123:6123" ht="15" customHeight="1">
      <c r="A3" s="33"/>
      <c r="B3" s="602" t="s">
        <v>646</v>
      </c>
      <c r="C3" s="602"/>
      <c r="D3" s="602"/>
      <c r="E3" s="602"/>
      <c r="F3" s="602"/>
      <c r="G3" s="602"/>
      <c r="H3" s="602"/>
      <c r="I3" s="602"/>
      <c r="J3" s="602"/>
      <c r="K3" s="602"/>
      <c r="L3" s="602"/>
      <c r="M3" s="33"/>
      <c r="N3" s="33"/>
      <c r="O3" s="33"/>
      <c r="P3" s="33"/>
      <c r="Q3" s="33"/>
      <c r="R3" s="33"/>
      <c r="S3" s="33"/>
    </row>
    <row r="4" spans="1:37 6123:6123" ht="15" customHeight="1">
      <c r="A4" s="33"/>
      <c r="B4" s="602"/>
      <c r="C4" s="602"/>
      <c r="D4" s="602"/>
      <c r="E4" s="602"/>
      <c r="F4" s="602"/>
      <c r="G4" s="602"/>
      <c r="H4" s="602"/>
      <c r="I4" s="602"/>
      <c r="J4" s="602"/>
      <c r="K4" s="602"/>
      <c r="L4" s="602"/>
      <c r="M4" s="33"/>
      <c r="N4" s="33"/>
      <c r="O4" s="33"/>
      <c r="P4" s="33"/>
      <c r="Q4" s="33"/>
      <c r="R4" s="33"/>
      <c r="S4" s="33"/>
    </row>
    <row r="5" spans="1:37 6123:6123">
      <c r="A5" s="33"/>
      <c r="B5" s="47" t="s">
        <v>648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33"/>
      <c r="N5" s="33"/>
      <c r="O5" s="33"/>
      <c r="P5" s="33"/>
      <c r="Q5" s="33"/>
      <c r="R5" s="33"/>
      <c r="S5" s="33"/>
      <c r="Z5" s="32"/>
      <c r="IAM5" s="184"/>
    </row>
    <row r="6" spans="1:37 6123:6123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</row>
    <row r="7" spans="1:37 6123:6123" s="21" customFormat="1" ht="15" customHeight="1">
      <c r="A7" s="77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Y7" s="639" t="s">
        <v>888</v>
      </c>
      <c r="Z7" s="639"/>
      <c r="AA7" s="639"/>
      <c r="AB7" s="639"/>
      <c r="AC7"/>
    </row>
    <row r="8" spans="1:37 6123:6123" s="21" customFormat="1" ht="15.75" customHeight="1">
      <c r="A8" s="78"/>
      <c r="B8" s="65" t="s">
        <v>373</v>
      </c>
      <c r="C8" s="65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67" t="s">
        <v>430</v>
      </c>
      <c r="P8" s="79"/>
      <c r="Q8" s="79"/>
      <c r="R8" s="79"/>
      <c r="S8" s="79"/>
      <c r="Y8" s="185">
        <v>0</v>
      </c>
      <c r="Z8" s="418">
        <f>IF(IAM_0&lt;&gt;"",IAM_0,"")</f>
        <v>1</v>
      </c>
      <c r="AA8" s="185">
        <v>50</v>
      </c>
      <c r="AB8" s="418">
        <f>IF(IAM_50&lt;&gt;"",IAM_50,"")</f>
        <v>0.97221380865697937</v>
      </c>
      <c r="AC8"/>
    </row>
    <row r="9" spans="1:37 6123:6123" s="21" customFormat="1" ht="15" customHeight="1">
      <c r="A9" s="231"/>
      <c r="B9" s="231"/>
      <c r="C9" s="231"/>
      <c r="D9" s="231"/>
      <c r="E9" s="231"/>
      <c r="F9" s="231"/>
      <c r="G9" s="231"/>
      <c r="H9" s="231"/>
      <c r="I9" s="231"/>
      <c r="J9" s="231"/>
      <c r="K9" s="231"/>
      <c r="L9" s="231"/>
      <c r="M9" s="231"/>
      <c r="N9" s="231"/>
      <c r="O9" s="231"/>
      <c r="P9" s="231"/>
      <c r="Q9" s="231"/>
      <c r="R9" s="231"/>
      <c r="S9" s="231"/>
      <c r="W9" s="9" t="b">
        <v>1</v>
      </c>
      <c r="Y9" s="185">
        <v>5</v>
      </c>
      <c r="Z9" s="418">
        <f>IF(IAM_5&lt;&gt; "",IAM_5,"")</f>
        <v>0.99980900812283258</v>
      </c>
      <c r="AA9" s="185">
        <f t="shared" ref="AA9:AA15" si="0">AA8+5</f>
        <v>55</v>
      </c>
      <c r="AB9" s="418">
        <f>IF(IAM_55&lt;&gt;"",IAM_55,"")</f>
        <v>0.96282766021894506</v>
      </c>
      <c r="AC9"/>
    </row>
    <row r="10" spans="1:37 6123:6123" s="21" customFormat="1" ht="15" customHeight="1">
      <c r="A10" s="231"/>
      <c r="B10" s="232" t="s">
        <v>1037</v>
      </c>
      <c r="C10" s="231"/>
      <c r="D10" s="231"/>
      <c r="E10" s="231"/>
      <c r="F10" s="231"/>
      <c r="G10" s="231"/>
      <c r="H10" s="231"/>
      <c r="I10" s="231"/>
      <c r="J10" s="231"/>
      <c r="K10" s="231"/>
      <c r="L10" s="231"/>
      <c r="M10" s="231"/>
      <c r="N10" s="232"/>
      <c r="O10" s="231"/>
      <c r="P10" s="231"/>
      <c r="Q10" s="233"/>
      <c r="R10" s="231"/>
      <c r="S10" s="231"/>
      <c r="W10" s="9" t="b">
        <v>0</v>
      </c>
      <c r="Y10" s="185">
        <v>10</v>
      </c>
      <c r="Z10" s="418">
        <f>IF(IAM_10&lt;&gt;"",IAM_10,"")</f>
        <v>0.99922866940571275</v>
      </c>
      <c r="AA10" s="185">
        <f t="shared" si="0"/>
        <v>60</v>
      </c>
      <c r="AB10" s="418">
        <f>IF(IAM_60&lt;&gt;"",IAM_60,"")</f>
        <v>0.95000000000000007</v>
      </c>
      <c r="AC10"/>
    </row>
    <row r="11" spans="1:37 6123:6123" s="21" customFormat="1" ht="15" customHeight="1">
      <c r="A11" s="231"/>
      <c r="B11" s="231" t="s">
        <v>611</v>
      </c>
      <c r="C11" s="231"/>
      <c r="D11" s="234" t="b">
        <v>0</v>
      </c>
      <c r="E11" s="231"/>
      <c r="F11" s="235" t="s">
        <v>837</v>
      </c>
      <c r="G11" s="231"/>
      <c r="H11" s="236"/>
      <c r="I11" s="231"/>
      <c r="J11" s="231"/>
      <c r="K11" s="231"/>
      <c r="L11" s="231"/>
      <c r="M11" s="231"/>
      <c r="N11" s="231"/>
      <c r="O11" s="231"/>
      <c r="P11" s="231"/>
      <c r="Q11" s="237"/>
      <c r="R11" s="231"/>
      <c r="S11" s="231"/>
      <c r="Y11" s="185">
        <f t="shared" ref="Y11:Y17" si="1">Y10+5</f>
        <v>15</v>
      </c>
      <c r="Z11" s="418">
        <f>IF(IAM_15&lt;&gt; "",IAM_15,"")</f>
        <v>0.9982361909794959</v>
      </c>
      <c r="AA11" s="185">
        <f t="shared" si="0"/>
        <v>65</v>
      </c>
      <c r="AB11" s="418">
        <f>IF(IAM_65&lt;&gt;"",IAM_65,"")</f>
        <v>0.93168992084237512</v>
      </c>
      <c r="AC11"/>
    </row>
    <row r="12" spans="1:37 6123:6123" s="21" customFormat="1" ht="15" customHeight="1">
      <c r="A12" s="231"/>
      <c r="B12" s="231" t="s">
        <v>695</v>
      </c>
      <c r="C12" s="231"/>
      <c r="D12" s="238">
        <v>20</v>
      </c>
      <c r="E12" s="231"/>
      <c r="F12" s="235" t="s">
        <v>832</v>
      </c>
      <c r="G12" s="231"/>
      <c r="H12" s="236"/>
      <c r="I12" s="231"/>
      <c r="J12" s="231"/>
      <c r="K12" s="231"/>
      <c r="L12" s="231"/>
      <c r="M12" s="231"/>
      <c r="N12" s="239"/>
      <c r="O12" s="239"/>
      <c r="P12" s="239"/>
      <c r="Q12" s="240"/>
      <c r="R12" s="231"/>
      <c r="S12" s="231"/>
      <c r="Y12" s="185">
        <f t="shared" si="1"/>
        <v>20</v>
      </c>
      <c r="Z12" s="418">
        <f>IF(IAM_20&lt;&gt;"",IAM_20,"")</f>
        <v>0.99679111137620435</v>
      </c>
      <c r="AA12" s="185">
        <f t="shared" si="0"/>
        <v>70</v>
      </c>
      <c r="AB12" s="418">
        <f>IF(IAM_70&lt;&gt;"",IAM_70,"")</f>
        <v>0.90380977999184564</v>
      </c>
      <c r="AC12"/>
    </row>
    <row r="13" spans="1:37 6123:6123" s="21" customFormat="1" ht="15" customHeight="1">
      <c r="A13" s="231"/>
      <c r="B13" s="231" t="s">
        <v>696</v>
      </c>
      <c r="C13" s="231"/>
      <c r="D13" s="238">
        <v>0</v>
      </c>
      <c r="E13" s="231"/>
      <c r="F13" s="235" t="s">
        <v>833</v>
      </c>
      <c r="G13" s="231"/>
      <c r="H13" s="236"/>
      <c r="I13" s="231"/>
      <c r="J13" s="231"/>
      <c r="K13" s="231"/>
      <c r="L13" s="231"/>
      <c r="M13" s="231"/>
      <c r="N13" s="239"/>
      <c r="O13" s="239"/>
      <c r="P13" s="239"/>
      <c r="Q13" s="240"/>
      <c r="R13" s="231"/>
      <c r="S13" s="231"/>
      <c r="Y13" s="185">
        <f t="shared" si="1"/>
        <v>25</v>
      </c>
      <c r="Z13" s="418">
        <f>IF(IAM_25&lt;&gt; "",IAM_25,"")</f>
        <v>0.99483110405187536</v>
      </c>
      <c r="AA13" s="185">
        <f t="shared" si="0"/>
        <v>75</v>
      </c>
      <c r="AB13" s="418">
        <f>IF(IAM_75&lt;&gt;"",IAM_75,"")</f>
        <v>0.85681483474218634</v>
      </c>
      <c r="AC13"/>
    </row>
    <row r="14" spans="1:37 6123:6123" s="21" customFormat="1" ht="15" hidden="1" customHeight="1">
      <c r="A14" s="231"/>
      <c r="B14" s="231"/>
      <c r="C14" s="231"/>
      <c r="D14" s="231"/>
      <c r="E14" s="231"/>
      <c r="F14" s="235"/>
      <c r="G14" s="231"/>
      <c r="H14" s="236"/>
      <c r="I14" s="231"/>
      <c r="J14" s="231"/>
      <c r="K14" s="231"/>
      <c r="L14" s="231"/>
      <c r="M14" s="231"/>
      <c r="N14" s="241"/>
      <c r="O14" s="241"/>
      <c r="P14" s="241"/>
      <c r="Q14" s="242"/>
      <c r="R14" s="231"/>
      <c r="S14" s="231"/>
      <c r="Y14" s="185">
        <f t="shared" si="1"/>
        <v>30</v>
      </c>
      <c r="Z14" s="418">
        <f>IF(IAM_30&lt;&gt;"",IAM_30,"")</f>
        <v>0.99226497308103745</v>
      </c>
      <c r="AA14" s="185">
        <f t="shared" si="0"/>
        <v>80</v>
      </c>
      <c r="AB14" s="418">
        <f>IF(IAM_80&lt;&gt;"",IAM_80,"")</f>
        <v>0.76206147584281847</v>
      </c>
      <c r="AC14"/>
    </row>
    <row r="15" spans="1:37 6123:6123" s="21" customFormat="1" ht="15" hidden="1" customHeight="1">
      <c r="A15" s="231"/>
      <c r="B15" s="231"/>
      <c r="C15" s="231"/>
      <c r="D15" s="231"/>
      <c r="E15" s="231"/>
      <c r="F15" s="235"/>
      <c r="G15" s="231"/>
      <c r="H15" s="236"/>
      <c r="I15" s="231"/>
      <c r="J15" s="231"/>
      <c r="K15" s="231"/>
      <c r="L15" s="231"/>
      <c r="M15" s="231"/>
      <c r="N15" s="241"/>
      <c r="O15" s="241"/>
      <c r="P15" s="241"/>
      <c r="Q15" s="242"/>
      <c r="R15" s="231"/>
      <c r="S15" s="231"/>
      <c r="Y15" s="185">
        <f t="shared" si="1"/>
        <v>35</v>
      </c>
      <c r="Z15" s="418">
        <f>IF(IAM_35&lt;&gt; "",IAM_35,"")</f>
        <v>0.98896127056192717</v>
      </c>
      <c r="AA15" s="185">
        <f t="shared" si="0"/>
        <v>85</v>
      </c>
      <c r="AB15" s="418">
        <f>IF(IAM_85&lt;&gt;"",IAM_85,"")</f>
        <v>0.476314337716507</v>
      </c>
      <c r="AC15"/>
    </row>
    <row r="16" spans="1:37 6123:6123" s="21" customFormat="1" ht="15" customHeight="1">
      <c r="A16" s="231"/>
      <c r="B16" s="231"/>
      <c r="C16" s="231"/>
      <c r="D16" s="231"/>
      <c r="E16" s="231"/>
      <c r="F16" s="235"/>
      <c r="G16" s="231"/>
      <c r="H16" s="236"/>
      <c r="I16" s="231"/>
      <c r="J16" s="231"/>
      <c r="K16" s="231"/>
      <c r="L16" s="231"/>
      <c r="M16" s="231"/>
      <c r="N16" s="241"/>
      <c r="O16" s="241"/>
      <c r="P16" s="241"/>
      <c r="Q16" s="242"/>
      <c r="R16" s="231"/>
      <c r="S16" s="231"/>
      <c r="Y16" s="185">
        <f t="shared" si="1"/>
        <v>40</v>
      </c>
      <c r="Z16" s="418">
        <f>IF(IAM_40&lt;&gt;"",IAM_40,"")</f>
        <v>0.98472963553338611</v>
      </c>
      <c r="AA16" s="185">
        <v>90</v>
      </c>
      <c r="AB16" s="418">
        <f>IF(IAM_90&lt;&gt;"",IAM_90,"")</f>
        <v>0</v>
      </c>
      <c r="AC16"/>
    </row>
    <row r="17" spans="1:29" s="21" customFormat="1" ht="15" customHeight="1">
      <c r="A17" s="231"/>
      <c r="B17" s="232" t="s">
        <v>1307</v>
      </c>
      <c r="C17" s="231"/>
      <c r="D17" s="231"/>
      <c r="E17" s="231"/>
      <c r="F17" s="235"/>
      <c r="G17" s="231"/>
      <c r="H17" s="236"/>
      <c r="I17" s="231"/>
      <c r="J17" s="231"/>
      <c r="K17" s="231"/>
      <c r="L17" s="231"/>
      <c r="M17" s="231"/>
      <c r="N17" s="241"/>
      <c r="O17" s="241"/>
      <c r="P17" s="241"/>
      <c r="Q17" s="242"/>
      <c r="R17" s="231"/>
      <c r="S17" s="231"/>
      <c r="Y17" s="185">
        <f t="shared" si="1"/>
        <v>45</v>
      </c>
      <c r="Z17" s="418">
        <f>IF(IAM_45&lt;&gt; "",IAM_45,"")</f>
        <v>0.97928932188134521</v>
      </c>
      <c r="AA17"/>
      <c r="AB17"/>
      <c r="AC17"/>
    </row>
    <row r="18" spans="1:29" s="21" customFormat="1" ht="15" customHeight="1">
      <c r="A18" s="231"/>
      <c r="B18" s="231" t="s">
        <v>1308</v>
      </c>
      <c r="C18" s="231"/>
      <c r="D18" s="243">
        <v>-4.0000000000000001E-3</v>
      </c>
      <c r="E18" s="231"/>
      <c r="F18" s="235" t="s">
        <v>1313</v>
      </c>
      <c r="G18" s="231"/>
      <c r="H18" s="236"/>
      <c r="I18" s="231"/>
      <c r="J18" s="231"/>
      <c r="K18" s="231"/>
      <c r="L18" s="231"/>
      <c r="M18" s="231"/>
      <c r="N18" s="241"/>
      <c r="O18" s="241"/>
      <c r="P18" s="241"/>
      <c r="Q18" s="242"/>
      <c r="R18" s="231"/>
      <c r="S18" s="231"/>
      <c r="Y18"/>
      <c r="Z18"/>
      <c r="AA18"/>
      <c r="AB18"/>
      <c r="AC18"/>
    </row>
    <row r="19" spans="1:29" s="21" customFormat="1" ht="15" customHeight="1">
      <c r="A19" s="231"/>
      <c r="B19" s="231" t="s">
        <v>1309</v>
      </c>
      <c r="C19" s="231"/>
      <c r="D19" s="243">
        <v>1.2999999999999999E-2</v>
      </c>
      <c r="E19" s="231"/>
      <c r="F19" s="235" t="s">
        <v>1311</v>
      </c>
      <c r="G19" s="231"/>
      <c r="H19" s="236"/>
      <c r="I19" s="231"/>
      <c r="J19" s="231"/>
      <c r="K19" s="231"/>
      <c r="L19" s="231"/>
      <c r="M19" s="231"/>
      <c r="N19" s="241"/>
      <c r="O19" s="241"/>
      <c r="P19" s="241"/>
      <c r="Q19" s="242"/>
      <c r="R19" s="231"/>
      <c r="S19" s="231"/>
      <c r="Y19" s="480"/>
      <c r="Z19" s="480"/>
      <c r="AA19" s="480"/>
      <c r="AB19" s="480"/>
      <c r="AC19" s="480"/>
    </row>
    <row r="20" spans="1:29" s="21" customFormat="1" ht="15" customHeight="1">
      <c r="A20" s="231"/>
      <c r="B20" s="231" t="s">
        <v>1310</v>
      </c>
      <c r="C20" s="231"/>
      <c r="D20" s="243">
        <v>5.0000000000000001E-3</v>
      </c>
      <c r="E20" s="231"/>
      <c r="F20" s="235" t="s">
        <v>1312</v>
      </c>
      <c r="G20" s="231"/>
      <c r="H20" s="236"/>
      <c r="I20" s="231"/>
      <c r="J20" s="231"/>
      <c r="K20" s="231"/>
      <c r="L20" s="231"/>
      <c r="M20" s="231"/>
      <c r="N20" s="241"/>
      <c r="O20" s="241"/>
      <c r="P20" s="241"/>
      <c r="Q20" s="242"/>
      <c r="R20" s="231"/>
      <c r="S20" s="231"/>
      <c r="Y20" s="480"/>
      <c r="Z20" s="480"/>
      <c r="AA20" s="480"/>
      <c r="AB20" s="480"/>
      <c r="AC20" s="480"/>
    </row>
    <row r="21" spans="1:29" s="21" customFormat="1" ht="15" customHeight="1">
      <c r="A21" s="231"/>
      <c r="B21" s="231"/>
      <c r="C21" s="231"/>
      <c r="D21" s="231"/>
      <c r="E21" s="231"/>
      <c r="F21" s="235"/>
      <c r="G21" s="231"/>
      <c r="H21" s="236"/>
      <c r="I21" s="231"/>
      <c r="J21" s="231"/>
      <c r="K21" s="231"/>
      <c r="L21" s="231"/>
      <c r="M21" s="231"/>
      <c r="N21" s="241"/>
      <c r="O21" s="241"/>
      <c r="P21" s="241"/>
      <c r="Q21" s="242"/>
      <c r="R21" s="231"/>
      <c r="S21" s="231"/>
      <c r="Y21" s="419" t="s">
        <v>887</v>
      </c>
      <c r="Z21" s="419"/>
      <c r="AA21" s="419"/>
      <c r="AB21" s="185"/>
      <c r="AC21"/>
    </row>
    <row r="22" spans="1:29" s="21" customFormat="1" ht="15" customHeight="1">
      <c r="A22" s="231"/>
      <c r="B22" s="232" t="s">
        <v>1035</v>
      </c>
      <c r="C22" s="231"/>
      <c r="D22" s="231"/>
      <c r="E22" s="231"/>
      <c r="F22" s="235"/>
      <c r="G22" s="231"/>
      <c r="H22" s="236"/>
      <c r="I22" s="231"/>
      <c r="J22" s="231"/>
      <c r="K22" s="231"/>
      <c r="L22" s="231"/>
      <c r="M22" s="231"/>
      <c r="N22" s="241"/>
      <c r="O22" s="241"/>
      <c r="P22" s="241"/>
      <c r="Q22" s="242"/>
      <c r="R22" s="231"/>
      <c r="S22" s="231"/>
      <c r="W22" s="21" t="b">
        <f ca="1">OFFSET('PV Module Database'!BL4, PVDataIndex,0) = ""</f>
        <v>1</v>
      </c>
      <c r="Y22" s="237" t="s">
        <v>886</v>
      </c>
      <c r="Z22" s="237"/>
      <c r="AA22" s="237"/>
      <c r="AB22" s="420"/>
    </row>
    <row r="23" spans="1:29" s="21" customFormat="1" ht="15" customHeight="1">
      <c r="A23" s="231"/>
      <c r="B23" s="231" t="s">
        <v>567</v>
      </c>
      <c r="C23" s="231"/>
      <c r="D23" s="243">
        <v>0.02</v>
      </c>
      <c r="E23" s="231"/>
      <c r="F23" s="235" t="s">
        <v>834</v>
      </c>
      <c r="G23" s="231"/>
      <c r="H23" s="236"/>
      <c r="I23" s="231"/>
      <c r="J23" s="231"/>
      <c r="K23" s="231"/>
      <c r="L23" s="231"/>
      <c r="M23" s="231"/>
      <c r="N23" s="241"/>
      <c r="O23" s="241"/>
      <c r="P23" s="241"/>
      <c r="Q23" s="242"/>
      <c r="R23" s="231"/>
      <c r="S23" s="231"/>
      <c r="Z23"/>
      <c r="AA23"/>
    </row>
    <row r="24" spans="1:29" s="21" customFormat="1" ht="15" customHeight="1">
      <c r="A24" s="231"/>
      <c r="B24" s="231" t="s">
        <v>603</v>
      </c>
      <c r="C24" s="231"/>
      <c r="D24" s="243">
        <v>0</v>
      </c>
      <c r="E24" s="231"/>
      <c r="F24" s="235" t="s">
        <v>835</v>
      </c>
      <c r="G24" s="231"/>
      <c r="H24" s="236"/>
      <c r="I24" s="231"/>
      <c r="J24" s="231"/>
      <c r="K24" s="231"/>
      <c r="L24" s="231"/>
      <c r="M24" s="231"/>
      <c r="N24" s="241"/>
      <c r="O24" s="241"/>
      <c r="P24" s="241"/>
      <c r="Q24" s="242"/>
      <c r="R24" s="231"/>
      <c r="S24" s="231"/>
      <c r="Z24"/>
      <c r="AA24"/>
    </row>
    <row r="25" spans="1:29" s="21" customFormat="1" ht="15" customHeight="1">
      <c r="A25" s="231"/>
      <c r="B25" s="231"/>
      <c r="C25" s="231"/>
      <c r="D25" s="231"/>
      <c r="E25" s="231"/>
      <c r="F25" s="235"/>
      <c r="G25" s="231"/>
      <c r="H25" s="236"/>
      <c r="I25" s="231"/>
      <c r="J25" s="231"/>
      <c r="K25" s="231"/>
      <c r="L25" s="231"/>
      <c r="M25" s="231"/>
      <c r="N25" s="241"/>
      <c r="O25" s="241"/>
      <c r="P25" s="241"/>
      <c r="Q25" s="242"/>
      <c r="R25" s="231"/>
      <c r="S25" s="231"/>
      <c r="Z25"/>
      <c r="AA25"/>
    </row>
    <row r="26" spans="1:29" s="21" customFormat="1" ht="15" customHeight="1">
      <c r="A26" s="231"/>
      <c r="B26" s="232" t="s">
        <v>1036</v>
      </c>
      <c r="C26" s="231"/>
      <c r="D26" s="231"/>
      <c r="E26" s="231"/>
      <c r="F26" s="235"/>
      <c r="G26" s="231"/>
      <c r="H26" s="236"/>
      <c r="I26" s="231"/>
      <c r="J26" s="231"/>
      <c r="K26" s="231"/>
      <c r="L26" s="231"/>
      <c r="M26" s="231"/>
      <c r="N26" s="241"/>
      <c r="O26" s="241"/>
      <c r="P26" s="241"/>
      <c r="Q26" s="242"/>
      <c r="R26" s="231"/>
      <c r="S26" s="231"/>
      <c r="V26" s="21" t="s">
        <v>450</v>
      </c>
      <c r="W26" s="21" t="s">
        <v>1008</v>
      </c>
      <c r="Z26" s="29"/>
      <c r="AA26" s="29"/>
    </row>
    <row r="27" spans="1:29" s="21" customFormat="1" ht="15" customHeight="1">
      <c r="A27" s="231"/>
      <c r="B27" s="231" t="s">
        <v>1010</v>
      </c>
      <c r="C27" s="231"/>
      <c r="D27" s="261" t="s">
        <v>451</v>
      </c>
      <c r="F27" s="235" t="s">
        <v>1012</v>
      </c>
      <c r="G27" s="231"/>
      <c r="H27" s="236"/>
      <c r="I27" s="231"/>
      <c r="J27" s="231"/>
      <c r="K27" s="231"/>
      <c r="L27" s="231"/>
      <c r="M27" s="231"/>
      <c r="N27" s="241"/>
      <c r="O27" s="241"/>
      <c r="P27" s="241"/>
      <c r="Q27" s="242"/>
      <c r="R27" s="231"/>
      <c r="S27" s="231"/>
      <c r="V27" s="21" t="s">
        <v>451</v>
      </c>
      <c r="W27" s="21" t="s">
        <v>1009</v>
      </c>
      <c r="Z27" s="29"/>
      <c r="AA27" s="29"/>
    </row>
    <row r="28" spans="1:29" s="21" customFormat="1" ht="15" customHeight="1">
      <c r="A28" s="231"/>
      <c r="B28" s="244" t="s">
        <v>1011</v>
      </c>
      <c r="C28" s="231"/>
      <c r="D28" s="254" t="s">
        <v>1008</v>
      </c>
      <c r="E28" s="237"/>
      <c r="F28" s="255" t="s">
        <v>1013</v>
      </c>
      <c r="G28" s="231"/>
      <c r="H28" s="236"/>
      <c r="I28" s="231"/>
      <c r="J28" s="231"/>
      <c r="K28" s="231"/>
      <c r="L28" s="231"/>
      <c r="M28" s="231"/>
      <c r="N28" s="241"/>
      <c r="O28" s="241"/>
      <c r="P28" s="241"/>
      <c r="Q28" s="242"/>
      <c r="R28" s="231"/>
      <c r="S28" s="231"/>
      <c r="Z28" s="29"/>
      <c r="AA28" s="29"/>
    </row>
    <row r="29" spans="1:29" s="21" customFormat="1" ht="15" customHeight="1">
      <c r="A29" s="231"/>
      <c r="N29" s="241"/>
      <c r="O29" s="241"/>
      <c r="P29" s="241"/>
      <c r="Q29" s="242"/>
      <c r="R29" s="231"/>
      <c r="S29" s="231"/>
      <c r="Z29"/>
      <c r="AA29"/>
    </row>
    <row r="30" spans="1:29" s="21" customFormat="1" ht="15" customHeight="1">
      <c r="A30" s="231"/>
      <c r="B30" s="244" t="s">
        <v>612</v>
      </c>
      <c r="C30" s="231"/>
      <c r="D30" s="245">
        <v>0.05</v>
      </c>
      <c r="E30" s="231"/>
      <c r="F30" s="235" t="s">
        <v>836</v>
      </c>
      <c r="G30" s="231"/>
      <c r="H30" s="236"/>
      <c r="I30" s="231"/>
      <c r="J30" s="231"/>
      <c r="K30" s="231"/>
      <c r="L30" s="231"/>
      <c r="M30" s="231"/>
      <c r="N30" s="241"/>
      <c r="O30" s="241"/>
      <c r="P30" s="241"/>
      <c r="Q30" s="242"/>
      <c r="R30" s="231"/>
      <c r="S30" s="231"/>
      <c r="Z30"/>
      <c r="AA30"/>
    </row>
    <row r="31" spans="1:29" s="21" customFormat="1" ht="15" hidden="1" customHeight="1">
      <c r="A31" s="231"/>
      <c r="B31" s="231" t="s">
        <v>887</v>
      </c>
      <c r="C31" s="231"/>
      <c r="D31" s="185">
        <v>0</v>
      </c>
      <c r="E31" s="185">
        <v>5</v>
      </c>
      <c r="F31" s="185">
        <v>10</v>
      </c>
      <c r="G31" s="185">
        <f>F31+5</f>
        <v>15</v>
      </c>
      <c r="H31" s="185">
        <f t="shared" ref="H31:M31" si="2">G31+5</f>
        <v>20</v>
      </c>
      <c r="I31" s="185">
        <f t="shared" si="2"/>
        <v>25</v>
      </c>
      <c r="J31" s="185">
        <f t="shared" si="2"/>
        <v>30</v>
      </c>
      <c r="K31" s="185">
        <f t="shared" si="2"/>
        <v>35</v>
      </c>
      <c r="L31" s="185">
        <f t="shared" si="2"/>
        <v>40</v>
      </c>
      <c r="M31" s="185">
        <f t="shared" si="2"/>
        <v>45</v>
      </c>
      <c r="N31" s="246"/>
      <c r="O31" s="246"/>
      <c r="P31" s="246"/>
      <c r="Q31" s="242"/>
      <c r="R31" s="237"/>
      <c r="S31" s="231"/>
      <c r="Z31"/>
      <c r="AA31"/>
    </row>
    <row r="32" spans="1:29" s="21" customFormat="1" ht="15" hidden="1" customHeight="1">
      <c r="A32" s="231"/>
      <c r="B32" s="231" t="s">
        <v>886</v>
      </c>
      <c r="C32" s="231"/>
      <c r="D32" s="256">
        <v>1</v>
      </c>
      <c r="E32" s="256">
        <v>0.99980900812283258</v>
      </c>
      <c r="F32" s="256">
        <v>0.99922866940571275</v>
      </c>
      <c r="G32" s="256">
        <v>0.9982361909794959</v>
      </c>
      <c r="H32" s="256">
        <v>0.99679111137620435</v>
      </c>
      <c r="I32" s="256">
        <v>0.99483110405187536</v>
      </c>
      <c r="J32" s="256">
        <v>0.99226497308103745</v>
      </c>
      <c r="K32" s="256">
        <v>0.98896127056192717</v>
      </c>
      <c r="L32" s="256">
        <v>0.98472963553338611</v>
      </c>
      <c r="M32" s="256">
        <v>0.97928932188134521</v>
      </c>
      <c r="N32" s="237"/>
      <c r="O32" s="237"/>
      <c r="P32" s="237"/>
      <c r="Q32" s="237"/>
      <c r="R32" s="237"/>
      <c r="S32" s="231"/>
      <c r="Z32"/>
      <c r="AA32"/>
    </row>
    <row r="33" spans="1:27" s="21" customFormat="1" ht="15" hidden="1" customHeight="1">
      <c r="A33" s="231"/>
      <c r="B33" s="231"/>
      <c r="C33" s="231"/>
      <c r="D33" s="236"/>
      <c r="E33" s="185">
        <f>M31+5</f>
        <v>50</v>
      </c>
      <c r="F33" s="185">
        <f>E33+5</f>
        <v>55</v>
      </c>
      <c r="G33" s="185">
        <f t="shared" ref="G33:M33" si="3">F33+5</f>
        <v>60</v>
      </c>
      <c r="H33" s="185">
        <f t="shared" si="3"/>
        <v>65</v>
      </c>
      <c r="I33" s="185">
        <f t="shared" si="3"/>
        <v>70</v>
      </c>
      <c r="J33" s="185">
        <f t="shared" si="3"/>
        <v>75</v>
      </c>
      <c r="K33" s="185">
        <v>80</v>
      </c>
      <c r="L33" s="185">
        <f t="shared" si="3"/>
        <v>85</v>
      </c>
      <c r="M33" s="185">
        <f t="shared" si="3"/>
        <v>90</v>
      </c>
      <c r="N33" s="231"/>
      <c r="O33" s="231"/>
      <c r="P33" s="231"/>
      <c r="Q33" s="231"/>
      <c r="R33" s="231"/>
      <c r="S33" s="231"/>
      <c r="Z33"/>
      <c r="AA33"/>
    </row>
    <row r="34" spans="1:27" s="21" customFormat="1" ht="15" hidden="1" customHeight="1">
      <c r="A34" s="231"/>
      <c r="B34" s="231"/>
      <c r="C34" s="231"/>
      <c r="D34" s="236"/>
      <c r="E34" s="256">
        <v>0.97221380865697937</v>
      </c>
      <c r="F34" s="256">
        <v>0.96282766021894506</v>
      </c>
      <c r="G34" s="256">
        <v>0.95000000000000007</v>
      </c>
      <c r="H34" s="256">
        <v>0.93168992084237512</v>
      </c>
      <c r="I34" s="256">
        <v>0.90380977999184564</v>
      </c>
      <c r="J34" s="256">
        <v>0.85681483474218634</v>
      </c>
      <c r="K34" s="256">
        <v>0.76206147584281847</v>
      </c>
      <c r="L34" s="256">
        <v>0.476314337716507</v>
      </c>
      <c r="M34" s="256">
        <v>0</v>
      </c>
      <c r="N34" s="231"/>
      <c r="O34" s="231"/>
      <c r="P34" s="231"/>
      <c r="Q34" s="231"/>
      <c r="R34" s="231"/>
      <c r="S34" s="231"/>
      <c r="Z34"/>
      <c r="AA34"/>
    </row>
    <row r="35" spans="1:27" s="21" customFormat="1" ht="15" hidden="1" customHeight="1">
      <c r="A35" s="231"/>
      <c r="B35" s="231"/>
      <c r="C35" s="231"/>
      <c r="D35" s="236"/>
      <c r="E35" s="247"/>
      <c r="F35" s="247"/>
      <c r="G35" s="247"/>
      <c r="H35" s="247"/>
      <c r="I35" s="247"/>
      <c r="J35" s="247"/>
      <c r="K35" s="247"/>
      <c r="L35" s="247"/>
      <c r="M35" s="247"/>
      <c r="N35" s="231"/>
      <c r="O35" s="231"/>
      <c r="P35" s="231"/>
      <c r="Q35" s="231"/>
      <c r="R35" s="231"/>
      <c r="S35" s="231"/>
      <c r="Z35"/>
      <c r="AA35"/>
    </row>
    <row r="36" spans="1:27" s="21" customFormat="1" ht="15" hidden="1" customHeight="1">
      <c r="A36" s="231"/>
      <c r="B36" s="231"/>
      <c r="C36" s="231"/>
      <c r="D36" s="236"/>
      <c r="E36" s="247"/>
      <c r="F36" s="247"/>
      <c r="G36" s="247"/>
      <c r="H36" s="247"/>
      <c r="I36" s="247"/>
      <c r="J36" s="247"/>
      <c r="K36" s="247"/>
      <c r="L36" s="247"/>
      <c r="M36" s="247"/>
      <c r="N36" s="231"/>
      <c r="O36" s="231"/>
      <c r="P36" s="231"/>
      <c r="Q36" s="231"/>
      <c r="R36" s="231"/>
      <c r="S36" s="231"/>
    </row>
    <row r="37" spans="1:27" s="21" customFormat="1" ht="15" hidden="1" customHeight="1">
      <c r="A37" s="231"/>
      <c r="B37" s="231"/>
      <c r="C37" s="231"/>
      <c r="D37" s="236"/>
      <c r="E37" s="247"/>
      <c r="F37" s="247"/>
      <c r="G37" s="247"/>
      <c r="H37" s="247"/>
      <c r="I37" s="247"/>
      <c r="J37" s="247"/>
      <c r="K37" s="247"/>
      <c r="L37" s="247"/>
      <c r="M37" s="247"/>
      <c r="N37" s="231"/>
      <c r="O37" s="231"/>
      <c r="P37" s="231"/>
      <c r="Q37" s="231"/>
      <c r="R37" s="231"/>
      <c r="S37" s="231"/>
    </row>
    <row r="38" spans="1:27" s="21" customFormat="1" ht="15" hidden="1" customHeight="1">
      <c r="A38" s="231"/>
      <c r="B38" s="231"/>
      <c r="C38" s="231"/>
      <c r="D38" s="236"/>
      <c r="E38" s="247"/>
      <c r="F38" s="247"/>
      <c r="G38" s="247"/>
      <c r="H38" s="247"/>
      <c r="I38" s="247"/>
      <c r="J38" s="247"/>
      <c r="K38" s="247"/>
      <c r="L38" s="247"/>
      <c r="M38" s="247"/>
      <c r="N38" s="231"/>
      <c r="O38" s="231"/>
      <c r="P38" s="231"/>
      <c r="Q38" s="231"/>
      <c r="R38" s="231"/>
      <c r="S38" s="231"/>
    </row>
    <row r="39" spans="1:27" s="21" customFormat="1" ht="15" hidden="1" customHeight="1">
      <c r="A39" s="231"/>
      <c r="B39" s="231"/>
      <c r="C39" s="231"/>
      <c r="D39" s="236"/>
      <c r="E39" s="247"/>
      <c r="F39" s="247"/>
      <c r="G39" s="247"/>
      <c r="H39" s="247"/>
      <c r="I39" s="247"/>
      <c r="J39" s="247"/>
      <c r="K39" s="247"/>
      <c r="L39" s="247"/>
      <c r="M39" s="247"/>
      <c r="N39" s="231"/>
      <c r="O39" s="231"/>
      <c r="P39" s="231"/>
      <c r="Q39" s="231"/>
      <c r="R39" s="231"/>
      <c r="S39" s="231"/>
    </row>
    <row r="40" spans="1:27" s="21" customFormat="1" ht="15" hidden="1" customHeight="1">
      <c r="A40" s="231"/>
      <c r="B40" s="231"/>
      <c r="C40" s="231"/>
      <c r="D40" s="236"/>
      <c r="E40" s="247"/>
      <c r="F40" s="247"/>
      <c r="G40" s="247"/>
      <c r="H40" s="247"/>
      <c r="I40" s="247"/>
      <c r="J40" s="247"/>
      <c r="K40" s="247"/>
      <c r="L40" s="247"/>
      <c r="M40" s="247"/>
      <c r="N40" s="231"/>
      <c r="O40" s="231"/>
      <c r="P40" s="231"/>
      <c r="Q40" s="231"/>
      <c r="R40" s="231"/>
      <c r="S40" s="231"/>
    </row>
    <row r="41" spans="1:27" s="21" customFormat="1" ht="15" hidden="1" customHeight="1">
      <c r="A41" s="231"/>
      <c r="B41" s="231"/>
      <c r="C41" s="231"/>
      <c r="D41" s="236"/>
      <c r="E41" s="247"/>
      <c r="F41" s="247"/>
      <c r="G41" s="247"/>
      <c r="H41" s="247"/>
      <c r="I41" s="247"/>
      <c r="J41" s="247"/>
      <c r="K41" s="247"/>
      <c r="L41" s="247"/>
      <c r="M41" s="247"/>
      <c r="N41" s="231"/>
      <c r="O41" s="231"/>
      <c r="P41" s="231"/>
      <c r="Q41" s="231"/>
      <c r="R41" s="231"/>
      <c r="S41" s="231"/>
    </row>
    <row r="42" spans="1:27" s="21" customFormat="1" ht="15" hidden="1" customHeight="1">
      <c r="A42" s="231"/>
      <c r="B42" s="231"/>
      <c r="C42" s="231"/>
      <c r="D42" s="236"/>
      <c r="E42" s="247"/>
      <c r="F42" s="247"/>
      <c r="G42" s="247"/>
      <c r="H42" s="247"/>
      <c r="I42" s="247"/>
      <c r="J42" s="247"/>
      <c r="K42" s="247"/>
      <c r="L42" s="247"/>
      <c r="M42" s="247"/>
      <c r="N42" s="231"/>
      <c r="O42" s="231"/>
      <c r="P42" s="231"/>
      <c r="Q42" s="231"/>
      <c r="R42" s="231"/>
      <c r="S42" s="231"/>
    </row>
    <row r="43" spans="1:27" s="21" customFormat="1" ht="15" hidden="1" customHeight="1">
      <c r="A43" s="231"/>
      <c r="B43" s="231"/>
      <c r="C43" s="231"/>
      <c r="D43" s="236"/>
      <c r="E43" s="247"/>
      <c r="F43" s="247"/>
      <c r="G43" s="247"/>
      <c r="H43" s="247"/>
      <c r="I43" s="247"/>
      <c r="J43" s="247"/>
      <c r="K43" s="247"/>
      <c r="L43" s="247"/>
      <c r="M43" s="247"/>
      <c r="N43" s="231"/>
      <c r="O43" s="231"/>
      <c r="P43" s="231"/>
      <c r="Q43" s="231"/>
      <c r="R43" s="231"/>
      <c r="S43" s="231"/>
    </row>
    <row r="44" spans="1:27" s="21" customFormat="1" ht="15" hidden="1" customHeight="1">
      <c r="A44" s="231"/>
      <c r="B44" s="231"/>
      <c r="C44" s="231"/>
      <c r="D44" s="236"/>
      <c r="E44" s="247"/>
      <c r="F44" s="247"/>
      <c r="G44" s="247"/>
      <c r="H44" s="247"/>
      <c r="I44" s="247"/>
      <c r="J44" s="247"/>
      <c r="K44" s="247"/>
      <c r="L44" s="247"/>
      <c r="M44" s="247"/>
      <c r="N44" s="231"/>
      <c r="O44" s="231"/>
      <c r="P44" s="231"/>
      <c r="Q44" s="231"/>
      <c r="R44" s="231"/>
      <c r="S44" s="231"/>
    </row>
    <row r="45" spans="1:27" s="21" customFormat="1" ht="15" hidden="1" customHeight="1">
      <c r="A45" s="231"/>
      <c r="B45" s="231"/>
      <c r="C45" s="231"/>
      <c r="D45" s="236"/>
      <c r="E45" s="247"/>
      <c r="F45" s="247"/>
      <c r="G45" s="247"/>
      <c r="H45" s="247"/>
      <c r="I45" s="247"/>
      <c r="J45" s="247"/>
      <c r="K45" s="247"/>
      <c r="L45" s="247"/>
      <c r="M45" s="247"/>
      <c r="N45" s="231"/>
      <c r="O45" s="231"/>
      <c r="P45" s="231"/>
      <c r="Q45" s="231"/>
      <c r="R45" s="231"/>
      <c r="S45" s="231"/>
    </row>
    <row r="46" spans="1:27" s="21" customFormat="1" ht="15" hidden="1" customHeight="1">
      <c r="A46" s="231"/>
      <c r="B46" s="231"/>
      <c r="C46" s="248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</row>
    <row r="47" spans="1:27" s="21" customFormat="1" ht="1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</row>
    <row r="48" spans="1:27" s="3" customFormat="1" ht="15" customHeight="1">
      <c r="A48" s="61"/>
      <c r="B48" s="62" t="str">
        <f>CONCATENATE("Version ",Version)</f>
        <v>Version 1.5.3</v>
      </c>
      <c r="C48" s="62"/>
      <c r="D48" s="62"/>
      <c r="E48" s="63"/>
      <c r="F48" s="587" t="str">
        <f ca="1">Copyright</f>
        <v>© 2018 CanadianSolar, All rights reserved.</v>
      </c>
      <c r="G48" s="587"/>
      <c r="H48" s="587"/>
      <c r="I48" s="587"/>
      <c r="J48" s="587"/>
      <c r="K48" s="587"/>
      <c r="L48" s="62"/>
      <c r="M48" s="62"/>
      <c r="N48" s="62"/>
      <c r="O48" s="62"/>
      <c r="Q48" s="62"/>
      <c r="R48" s="118" t="s">
        <v>663</v>
      </c>
      <c r="S48" s="119"/>
      <c r="T48" s="119"/>
    </row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t="15" hidden="1" customHeight="1"/>
    <row r="68" ht="15" hidden="1" customHeight="1"/>
    <row r="69" ht="15" hidden="1" customHeight="1"/>
    <row r="70" ht="15" hidden="1" customHeight="1"/>
    <row r="71" ht="15" hidden="1" customHeight="1"/>
    <row r="72" ht="15" hidden="1" customHeight="1"/>
    <row r="73" ht="15" hidden="1" customHeight="1"/>
    <row r="74" ht="15" hidden="1" customHeight="1"/>
    <row r="75" ht="15" hidden="1" customHeight="1"/>
    <row r="76" ht="15" hidden="1" customHeight="1"/>
    <row r="77" ht="15" hidden="1" customHeight="1"/>
    <row r="78" ht="15" hidden="1" customHeight="1"/>
    <row r="79" ht="15" hidden="1" customHeight="1"/>
    <row r="80" ht="15" hidden="1" customHeight="1"/>
    <row r="81" ht="15" hidden="1" customHeight="1"/>
    <row r="82" ht="15" hidden="1" customHeight="1"/>
    <row r="83" ht="15" hidden="1" customHeight="1"/>
  </sheetData>
  <sheetProtection sheet="1" objects="1" scenarios="1"/>
  <mergeCells count="3">
    <mergeCell ref="B3:L4"/>
    <mergeCell ref="F48:K48"/>
    <mergeCell ref="Y7:AB7"/>
  </mergeCells>
  <dataValidations count="13">
    <dataValidation type="list" allowBlank="1" showInputMessage="1" showErrorMessage="1" sqref="D11">
      <formula1>UseMeasuredValList</formula1>
    </dataValidation>
    <dataValidation type="decimal" operator="greaterThanOrEqual" allowBlank="1" showInputMessage="1" showErrorMessage="1" errorTitle="Constant Heat Loss Factor" error="Please enter a non-negative numeric value." sqref="D12">
      <formula1>0</formula1>
    </dataValidation>
    <dataValidation type="decimal" operator="greaterThanOrEqual" allowBlank="1" showInputMessage="1" showErrorMessage="1" errorTitle="Convective Heat Loss Factor" error="Please enter a non-negative numeric value." sqref="D13">
      <formula1>0</formula1>
    </dataValidation>
    <dataValidation type="decimal" allowBlank="1" showInputMessage="1" showErrorMessage="1" errorTitle="ASHRAE Model Parameter " error="Please enter a numeric value between 0 and 1." sqref="D30">
      <formula1>0</formula1>
      <formula2>1</formula2>
    </dataValidation>
    <dataValidation type="decimal" allowBlank="1" showInputMessage="1" showErrorMessage="1" errorTitle="Loss Fraction at Fixed Voltage" error="Please enter a value between 0 and 100." sqref="D24">
      <formula1>0</formula1>
      <formula2>1</formula2>
    </dataValidation>
    <dataValidation type="decimal" allowBlank="1" showInputMessage="1" showErrorMessage="1" errorTitle="Module Quality Loss" error="Please enter a value between -100 and 100." sqref="D18">
      <formula1>-1</formula1>
      <formula2>1</formula2>
    </dataValidation>
    <dataValidation type="decimal" allowBlank="1" showErrorMessage="1" errorTitle="CASSYS: Invalid Input for IAM" error="IAM values must be a positive number between 0 and 1." sqref="D32:M32 E34:M45 AB17:AB20 Z18:Z20">
      <formula1>0</formula1>
      <formula2>1</formula2>
    </dataValidation>
    <dataValidation type="decimal" allowBlank="1" showInputMessage="1" showErrorMessage="1" errorTitle="Loss Fraction at MPP" error="Please enter a value between 0 and 100." sqref="D23">
      <formula1>0</formula1>
      <formula2>1</formula2>
    </dataValidation>
    <dataValidation type="list" allowBlank="1" showInputMessage="1" showErrorMessage="1" errorTitle="Incidence Angle Modifier Model" error="An invalid model was entered or selected. Please choose an option from the dropdown menu." sqref="D28">
      <formula1>IAMModel</formula1>
    </dataValidation>
    <dataValidation allowBlank="1" showInputMessage="1" showErrorMessage="1" errorTitle="Incidence Angle Modifier Model" error="An invalid model was entered or selected. Please choose an option from the dropdown menu." sqref="E28"/>
    <dataValidation type="list" allowBlank="1" showInputMessage="1" showErrorMessage="1" sqref="D27">
      <formula1>PANIAMSelect</formula1>
    </dataValidation>
    <dataValidation type="decimal" allowBlank="1" showInputMessage="1" showErrorMessage="1" errorTitle="Module Quality Loss" error="Please enter a value between -100 and 100." sqref="D19">
      <formula1>-0.2</formula1>
      <formula2>0.2</formula2>
    </dataValidation>
    <dataValidation type="decimal" allowBlank="1" showInputMessage="1" showErrorMessage="1" errorTitle="Module Quality Loss" error="Please enter a value between -100 and 100." sqref="D20">
      <formula1>-0.1</formula1>
      <formula2>0.1</formula2>
    </dataValidation>
  </dataValidations>
  <hyperlinks>
    <hyperlink ref="O8" location="SaveLosses" tooltip="Save" display="Save"/>
    <hyperlink ref="F48" r:id="rId1" display="Copyright © 2015, CanadianSolar All rights reserved.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ilingSht"/>
  <dimension ref="A1:Y33"/>
  <sheetViews>
    <sheetView showGridLines="0" showRowColHeaders="0" workbookViewId="0">
      <selection activeCell="D10" sqref="D10"/>
    </sheetView>
  </sheetViews>
  <sheetFormatPr defaultColWidth="0" defaultRowHeight="15" zeroHeight="1"/>
  <cols>
    <col min="1" max="1" width="1.7109375" style="36" customWidth="1"/>
    <col min="2" max="7" width="9.140625" style="36" customWidth="1"/>
    <col min="8" max="13" width="9.140625" style="642" customWidth="1"/>
    <col min="14" max="19" width="9.140625" style="36" customWidth="1"/>
    <col min="20" max="20" width="2.7109375" style="36" customWidth="1"/>
    <col min="21" max="25" width="9.140625" hidden="1" customWidth="1"/>
    <col min="26" max="16384" width="9.140625" hidden="1"/>
  </cols>
  <sheetData>
    <row r="1" spans="1:20" s="22" customFormat="1" ht="6" customHeight="1">
      <c r="A1" s="81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</row>
    <row r="2" spans="1:20" s="1" customFormat="1" ht="15" customHeight="1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33"/>
    </row>
    <row r="3" spans="1:20" s="1" customFormat="1" ht="15" customHeight="1">
      <c r="A3" s="82"/>
      <c r="B3" s="640" t="s">
        <v>646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83"/>
      <c r="N3" s="82"/>
      <c r="O3" s="82"/>
      <c r="P3" s="82"/>
      <c r="Q3" s="82"/>
      <c r="R3" s="82"/>
      <c r="S3" s="82"/>
      <c r="T3" s="33"/>
    </row>
    <row r="4" spans="1:20" s="1" customFormat="1" ht="15" customHeight="1">
      <c r="A4" s="82"/>
      <c r="B4" s="640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83"/>
      <c r="N4" s="82"/>
      <c r="O4" s="82"/>
      <c r="P4" s="82"/>
      <c r="Q4" s="82"/>
      <c r="R4" s="82"/>
      <c r="S4" s="82"/>
      <c r="T4" s="33"/>
    </row>
    <row r="5" spans="1:20" s="1" customFormat="1" ht="15" customHeight="1">
      <c r="A5" s="82"/>
      <c r="B5" s="84" t="s">
        <v>648</v>
      </c>
      <c r="C5" s="84"/>
      <c r="D5" s="84"/>
      <c r="E5" s="84"/>
      <c r="F5" s="84"/>
      <c r="G5" s="84"/>
      <c r="H5" s="84"/>
      <c r="I5" s="84"/>
      <c r="J5" s="84"/>
      <c r="K5" s="85"/>
      <c r="L5" s="85"/>
      <c r="M5" s="82"/>
      <c r="N5" s="82"/>
      <c r="O5" s="82"/>
      <c r="P5" s="82"/>
      <c r="Q5" s="82"/>
      <c r="R5" s="82"/>
      <c r="S5" s="82"/>
      <c r="T5" s="33"/>
    </row>
    <row r="6" spans="1:20" s="2" customFormat="1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0" s="1" customFormat="1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</row>
    <row r="8" spans="1:20" ht="15" customHeight="1">
      <c r="B8" s="56" t="s">
        <v>589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86" t="s">
        <v>430</v>
      </c>
      <c r="Q8" s="66"/>
      <c r="R8" s="66"/>
      <c r="S8" s="66"/>
      <c r="T8" s="66"/>
    </row>
    <row r="9" spans="1:20" s="1" customFormat="1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</row>
    <row r="10" spans="1:20" s="1" customFormat="1">
      <c r="A10" s="34"/>
      <c r="B10" s="226" t="s">
        <v>556</v>
      </c>
      <c r="C10" s="34"/>
      <c r="D10" s="524" t="s">
        <v>531</v>
      </c>
      <c r="E10" s="34"/>
      <c r="F10" s="227" t="s">
        <v>838</v>
      </c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s="1" customFormat="1">
      <c r="A11" s="34"/>
      <c r="B11" s="34"/>
      <c r="C11" s="34"/>
      <c r="D11" s="34"/>
      <c r="E11" s="34"/>
      <c r="F11" s="227" t="s">
        <v>664</v>
      </c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s="1" customFormat="1">
      <c r="A12" s="34"/>
      <c r="B12" s="34"/>
      <c r="C12" s="34"/>
      <c r="D12" s="228" t="s">
        <v>531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s="1" customFormat="1">
      <c r="A13" s="34"/>
      <c r="B13" s="34"/>
      <c r="C13" s="34"/>
      <c r="D13" s="257">
        <v>0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s="1" customFormat="1" hidden="1">
      <c r="A14" s="34"/>
      <c r="B14" s="34"/>
      <c r="C14" s="34"/>
      <c r="D14" s="229" t="s">
        <v>590</v>
      </c>
      <c r="E14" s="228" t="s">
        <v>591</v>
      </c>
      <c r="F14" s="228" t="s">
        <v>592</v>
      </c>
      <c r="G14" s="228" t="s">
        <v>593</v>
      </c>
      <c r="H14" s="228" t="s">
        <v>594</v>
      </c>
      <c r="I14" s="228" t="s">
        <v>595</v>
      </c>
      <c r="J14" s="228" t="s">
        <v>596</v>
      </c>
      <c r="K14" s="228" t="s">
        <v>597</v>
      </c>
      <c r="L14" s="228" t="s">
        <v>598</v>
      </c>
      <c r="M14" s="228" t="s">
        <v>599</v>
      </c>
      <c r="N14" s="228" t="s">
        <v>574</v>
      </c>
      <c r="O14" s="228" t="s">
        <v>600</v>
      </c>
      <c r="P14" s="34"/>
      <c r="Q14" s="34"/>
      <c r="R14" s="34"/>
      <c r="S14" s="34"/>
      <c r="T14" s="34"/>
    </row>
    <row r="15" spans="1:20" s="1" customFormat="1" hidden="1">
      <c r="A15" s="34"/>
      <c r="B15" s="34"/>
      <c r="C15" s="34"/>
      <c r="D15" s="257">
        <v>0</v>
      </c>
      <c r="E15" s="257">
        <v>0</v>
      </c>
      <c r="F15" s="257">
        <v>0</v>
      </c>
      <c r="G15" s="257">
        <v>0</v>
      </c>
      <c r="H15" s="257">
        <v>0</v>
      </c>
      <c r="I15" s="257">
        <v>0</v>
      </c>
      <c r="J15" s="257">
        <v>0</v>
      </c>
      <c r="K15" s="257">
        <v>0</v>
      </c>
      <c r="L15" s="257">
        <v>0</v>
      </c>
      <c r="M15" s="257">
        <v>0</v>
      </c>
      <c r="N15" s="257">
        <v>0</v>
      </c>
      <c r="O15" s="257">
        <v>0</v>
      </c>
      <c r="P15" s="34"/>
      <c r="Q15" s="230"/>
      <c r="R15" s="34"/>
      <c r="S15" s="34"/>
      <c r="T15" s="34"/>
    </row>
    <row r="16" spans="1:20" s="1" customFormat="1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5" s="1" customFormat="1">
      <c r="A17" s="34"/>
      <c r="B17" s="34"/>
      <c r="C17" s="34"/>
      <c r="D17" s="230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5" s="1" customFormat="1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V18" s="1" t="s">
        <v>531</v>
      </c>
      <c r="W18" s="23" t="s">
        <v>590</v>
      </c>
      <c r="X18" s="1" t="e">
        <f>IF(SfreqVal="Yearly",SYearly,IF(SfreqVal = "Monthly",Jan,#N/A))</f>
        <v>#NAME?</v>
      </c>
      <c r="Y18" s="1">
        <f>IF(SfreqVal="Monthly",SoilingJan,SoilingYearly)</f>
        <v>0</v>
      </c>
    </row>
    <row r="19" spans="1:25" s="1" customFormat="1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V19" s="1" t="s">
        <v>532</v>
      </c>
      <c r="W19" s="23" t="s">
        <v>591</v>
      </c>
      <c r="X19" s="1" t="e">
        <f>IF(SfreqVal="Yearly",SYearly,IF(SfreqVal = "Monthly",Feb,#N/A))</f>
        <v>#NAME?</v>
      </c>
      <c r="Y19" s="1">
        <f>IF(SfreqVal="Monthly",SoilingFeb,SoilingYearly)</f>
        <v>0</v>
      </c>
    </row>
    <row r="20" spans="1:25" s="1" customFormat="1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V20" s="1">
        <f>MATCH(SfreqVal,Sfreq,0)</f>
        <v>1</v>
      </c>
      <c r="W20" s="23" t="s">
        <v>592</v>
      </c>
      <c r="X20" s="1" t="e">
        <f>IF(SfreqVal="Yearly",SYearly,IF(SfreqVal = "Monthly",Mar,#N/A))</f>
        <v>#NAME?</v>
      </c>
      <c r="Y20" s="1">
        <f>IF(SfreqVal="Monthly",SoilingMar,SoilingYearly)</f>
        <v>0</v>
      </c>
    </row>
    <row r="21" spans="1:25" s="1" customFormat="1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W21" s="23" t="s">
        <v>593</v>
      </c>
      <c r="X21" s="1" t="e">
        <f>IF(SfreqVal="Yearly",SYearly,IF(SfreqVal = "Monthly",Apr,#N/A))</f>
        <v>#NAME?</v>
      </c>
      <c r="Y21" s="1">
        <f>IF(SfreqVal="Monthly",SoilingApr,SoilingYearly)</f>
        <v>0</v>
      </c>
    </row>
    <row r="22" spans="1:25" s="1" customFormat="1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W22" s="23" t="s">
        <v>594</v>
      </c>
      <c r="X22" s="1" t="e">
        <f>IF(SfreqVal="Yearly",SYearly,IF(SfreqVal = "Monthly",May,#N/A))</f>
        <v>#NAME?</v>
      </c>
      <c r="Y22" s="1">
        <f>IF(SfreqVal="Monthly",SoilingMay,SoilingYearly)</f>
        <v>0</v>
      </c>
    </row>
    <row r="23" spans="1:25" s="1" customFormat="1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W23" s="23" t="s">
        <v>595</v>
      </c>
      <c r="X23" s="1" t="e">
        <f>IF(SfreqVal="Yearly",SYearly,IF(SfreqVal = "Monthly",Jun,#N/A))</f>
        <v>#NAME?</v>
      </c>
      <c r="Y23" s="1">
        <f>IF(SfreqVal="Monthly",SoilingJun,SoilingYearly)</f>
        <v>0</v>
      </c>
    </row>
    <row r="24" spans="1:25" s="1" customFormat="1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W24" s="23" t="s">
        <v>596</v>
      </c>
      <c r="X24" s="1" t="e">
        <f>IF(SfreqVal="Yearly",SYearly,IF(SfreqVal = "Monthly",Jul,#N/A))</f>
        <v>#NAME?</v>
      </c>
      <c r="Y24" s="1">
        <f>IF(SfreqVal="Monthly",SoilingJul,SoilingYearly)</f>
        <v>0</v>
      </c>
    </row>
    <row r="25" spans="1:25" s="1" customFormat="1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W25" s="23" t="s">
        <v>597</v>
      </c>
      <c r="X25" s="1" t="e">
        <f>IF(SfreqVal="Yearly",SYearly,IF(SfreqVal = "Monthly",Aug,#N/A))</f>
        <v>#NAME?</v>
      </c>
      <c r="Y25" s="1">
        <f>IF(SfreqVal="Monthly",SoilingAug,SoilingYearly)</f>
        <v>0</v>
      </c>
    </row>
    <row r="26" spans="1:25" s="1" customFormat="1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W26" s="23" t="s">
        <v>598</v>
      </c>
      <c r="X26" s="1" t="e">
        <f>IF(SfreqVal="Yearly",SYearly,IF(SfreqVal = "Monthly",Sep,#N/A))</f>
        <v>#NAME?</v>
      </c>
      <c r="Y26" s="1">
        <f>IF(SfreqVal="Monthly",SoilingSep,SoilingYearly)</f>
        <v>0</v>
      </c>
    </row>
    <row r="27" spans="1:25" s="1" customFormat="1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W27" s="23" t="s">
        <v>599</v>
      </c>
      <c r="X27" s="1" t="e">
        <f>IF(SfreqVal="Yearly",SYearly,IF(SfreqVal = "Monthly",Oct,#N/A))</f>
        <v>#NAME?</v>
      </c>
      <c r="Y27" s="1">
        <f>IF(SfreqVal="Monthly",SoilingOct,SoilingYearly)</f>
        <v>0</v>
      </c>
    </row>
    <row r="28" spans="1:25" s="1" customFormat="1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W28" s="23" t="s">
        <v>601</v>
      </c>
      <c r="X28" s="1" t="e">
        <f>IF(SfreqVal="Yearly",SYearly,IF(SfreqVal = "Monthly",Nov,#N/A))</f>
        <v>#NAME?</v>
      </c>
      <c r="Y28" s="1">
        <f>IF(SfreqVal="Monthly",SoilingNov,SoilingYearly)</f>
        <v>0</v>
      </c>
    </row>
    <row r="29" spans="1:25" s="1" customFormat="1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W29" s="23" t="s">
        <v>600</v>
      </c>
      <c r="X29" s="1" t="e">
        <f>IF(SfreqVal="Yearly",SYearly,IF(SfreqVal = "Monthly",Dec,#N/A))</f>
        <v>#NAME?</v>
      </c>
      <c r="Y29" s="1">
        <f>IF(SfreqVal="Monthly",SoilingDec,SoilingYearly)</f>
        <v>0</v>
      </c>
    </row>
    <row r="30" spans="1:25" s="1" customFormat="1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5" s="1" customFormat="1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5" s="1" customFormat="1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>
      <c r="A33" s="88"/>
      <c r="B33" s="88" t="str">
        <f>CONCATENATE("Version ", Version)</f>
        <v>Version 1.5.3</v>
      </c>
      <c r="C33" s="88"/>
      <c r="D33" s="88"/>
      <c r="E33" s="89"/>
      <c r="F33" s="88"/>
      <c r="G33" s="88"/>
      <c r="H33" s="642" t="str">
        <f ca="1">Copyright</f>
        <v>© 2018 CanadianSolar, All rights reserved.</v>
      </c>
      <c r="N33" s="88"/>
      <c r="O33" s="88"/>
      <c r="P33" s="88"/>
      <c r="Q33" s="641" t="s">
        <v>663</v>
      </c>
      <c r="R33" s="641"/>
      <c r="S33" s="641"/>
      <c r="T33" s="88"/>
    </row>
  </sheetData>
  <sheetProtection sheet="1" objects="1" scenarios="1"/>
  <mergeCells count="3">
    <mergeCell ref="B3:L4"/>
    <mergeCell ref="Q33:S33"/>
    <mergeCell ref="H33:M1048576"/>
  </mergeCells>
  <dataValidations count="3">
    <dataValidation type="list" allowBlank="1" showInputMessage="1" showErrorMessage="1" sqref="D10">
      <formula1>Sfreq</formula1>
    </dataValidation>
    <dataValidation type="decimal" allowBlank="1" showInputMessage="1" showErrorMessage="1" errorTitle="Soiling Losses" error="Please enter a value between 0 and 100." sqref="D13">
      <formula1>0</formula1>
      <formula2>1</formula2>
    </dataValidation>
    <dataValidation type="decimal" allowBlank="1" showInputMessage="1" showErrorMessage="1" errorTitle="Soiling Losses" error="Please enter a numeric value between 0 and 100." sqref="D15:O15">
      <formula1>0</formula1>
      <formula2>1</formula2>
    </dataValidation>
  </dataValidations>
  <hyperlinks>
    <hyperlink ref="P8" location="Soiling!P8" tooltip="Save" display="Save"/>
    <hyperlink ref="H33" r:id="rId1" display="Copyright © 2015, CanadianSolar All rights reserved.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pectralSht"/>
  <dimension ref="A1:Y54"/>
  <sheetViews>
    <sheetView showGridLines="0" showRowColHeaders="0" workbookViewId="0">
      <selection activeCell="E10" sqref="E10"/>
    </sheetView>
  </sheetViews>
  <sheetFormatPr defaultColWidth="0" defaultRowHeight="15" zeroHeight="1"/>
  <cols>
    <col min="1" max="1" width="1.7109375" style="480" customWidth="1"/>
    <col min="2" max="19" width="9.140625" style="480" customWidth="1"/>
    <col min="20" max="20" width="2.7109375" style="480" customWidth="1"/>
    <col min="21" max="25" width="0" style="480" hidden="1" customWidth="1"/>
    <col min="26" max="16384" width="9.140625" style="480" hidden="1"/>
  </cols>
  <sheetData>
    <row r="1" spans="1:25" s="22" customFormat="1" ht="6" customHeight="1">
      <c r="A1" s="81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</row>
    <row r="2" spans="1: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301"/>
    </row>
    <row r="3" spans="1:25" ht="15" customHeight="1">
      <c r="A3" s="82"/>
      <c r="B3" s="640" t="s">
        <v>646</v>
      </c>
      <c r="C3" s="640"/>
      <c r="D3" s="640"/>
      <c r="E3" s="640"/>
      <c r="F3" s="640"/>
      <c r="G3" s="640"/>
      <c r="H3" s="640"/>
      <c r="I3" s="640"/>
      <c r="J3" s="640"/>
      <c r="K3" s="640"/>
      <c r="L3" s="640"/>
      <c r="M3" s="83"/>
      <c r="N3" s="82"/>
      <c r="O3" s="82"/>
      <c r="P3" s="82"/>
      <c r="Q3" s="82"/>
      <c r="R3" s="82"/>
      <c r="S3" s="82"/>
      <c r="T3" s="301"/>
    </row>
    <row r="4" spans="1:25" ht="15" customHeight="1">
      <c r="A4" s="82"/>
      <c r="B4" s="640"/>
      <c r="C4" s="640"/>
      <c r="D4" s="640"/>
      <c r="E4" s="640"/>
      <c r="F4" s="640"/>
      <c r="G4" s="640"/>
      <c r="H4" s="640"/>
      <c r="I4" s="640"/>
      <c r="J4" s="640"/>
      <c r="K4" s="640"/>
      <c r="L4" s="640"/>
      <c r="M4" s="83"/>
      <c r="N4" s="82"/>
      <c r="O4" s="82"/>
      <c r="P4" s="82"/>
      <c r="Q4" s="82"/>
      <c r="R4" s="82"/>
      <c r="S4" s="82"/>
      <c r="T4" s="301"/>
    </row>
    <row r="5" spans="1:25">
      <c r="A5" s="82"/>
      <c r="B5" s="84" t="s">
        <v>648</v>
      </c>
      <c r="C5" s="84"/>
      <c r="D5" s="84"/>
      <c r="E5" s="84"/>
      <c r="F5" s="84"/>
      <c r="G5" s="84"/>
      <c r="H5" s="84"/>
      <c r="I5" s="84"/>
      <c r="J5" s="84"/>
      <c r="K5" s="85"/>
      <c r="L5" s="85"/>
      <c r="M5" s="82"/>
      <c r="N5" s="82"/>
      <c r="O5" s="82"/>
      <c r="P5" s="82"/>
      <c r="Q5" s="82"/>
      <c r="R5" s="82"/>
      <c r="S5" s="82"/>
      <c r="T5" s="301"/>
    </row>
    <row r="6" spans="1:25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5">
      <c r="A7" s="301"/>
      <c r="B7" s="301"/>
      <c r="C7" s="301"/>
      <c r="D7" s="301"/>
      <c r="E7" s="301"/>
      <c r="F7" s="301"/>
      <c r="G7" s="301"/>
      <c r="H7" s="301"/>
      <c r="I7" s="301"/>
      <c r="J7" s="301"/>
      <c r="K7" s="301"/>
      <c r="L7" s="301"/>
      <c r="M7" s="301"/>
      <c r="N7" s="301"/>
      <c r="O7" s="301"/>
      <c r="P7" s="301"/>
      <c r="Q7" s="301"/>
      <c r="R7" s="301"/>
      <c r="S7" s="301"/>
      <c r="T7" s="301"/>
    </row>
    <row r="8" spans="1:25" ht="15" customHeight="1">
      <c r="A8" s="36"/>
      <c r="B8" s="513" t="s">
        <v>1215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86" t="s">
        <v>430</v>
      </c>
      <c r="Q8" s="66"/>
      <c r="R8" s="66"/>
      <c r="S8" s="66"/>
      <c r="T8" s="66"/>
    </row>
    <row r="9" spans="1:25"/>
    <row r="10" spans="1:25">
      <c r="B10" s="480" t="s">
        <v>1233</v>
      </c>
      <c r="E10" s="512" t="s">
        <v>451</v>
      </c>
      <c r="G10" s="227" t="s">
        <v>1214</v>
      </c>
      <c r="V10" s="517" t="s">
        <v>450</v>
      </c>
      <c r="W10" s="514" t="s">
        <v>1209</v>
      </c>
    </row>
    <row r="11" spans="1:25">
      <c r="G11" s="227" t="s">
        <v>1213</v>
      </c>
      <c r="V11" s="518" t="s">
        <v>451</v>
      </c>
    </row>
    <row r="12" spans="1:25">
      <c r="G12" s="227"/>
      <c r="V12" s="211"/>
    </row>
    <row r="13" spans="1:25"/>
    <row r="14" spans="1:25" hidden="1">
      <c r="B14" s="480" t="s">
        <v>1210</v>
      </c>
      <c r="E14" s="9">
        <v>0</v>
      </c>
      <c r="F14" s="9">
        <v>0.1</v>
      </c>
      <c r="G14" s="9">
        <v>0.2</v>
      </c>
      <c r="H14" s="9">
        <v>0.3</v>
      </c>
      <c r="I14" s="9">
        <v>0.4</v>
      </c>
      <c r="J14" s="9">
        <v>0.5</v>
      </c>
      <c r="K14" s="9">
        <v>0.6</v>
      </c>
      <c r="L14" s="9">
        <v>0.7</v>
      </c>
      <c r="M14" s="9">
        <v>0.8</v>
      </c>
      <c r="N14" s="9">
        <v>0.9</v>
      </c>
      <c r="O14" s="9">
        <v>1</v>
      </c>
      <c r="V14" s="515"/>
      <c r="W14" s="514" t="s">
        <v>1211</v>
      </c>
      <c r="Y14" s="480" t="str">
        <f>E14&amp;","&amp;F14&amp;","&amp;G14&amp;","&amp;H14&amp;","&amp;I14&amp;","&amp;J14&amp;","&amp;K14&amp;","&amp;L14&amp;","&amp;M14&amp;","&amp;N14&amp;","&amp;O14</f>
        <v>0,0.1,0.2,0.3,0.4,0.5,0.6,0.7,0.8,0.9,1</v>
      </c>
    </row>
    <row r="15" spans="1:25" hidden="1">
      <c r="B15" s="480" t="s">
        <v>1234</v>
      </c>
      <c r="E15" s="512">
        <v>0</v>
      </c>
      <c r="F15" s="522">
        <v>0</v>
      </c>
      <c r="G15" s="522">
        <v>0</v>
      </c>
      <c r="H15" s="522">
        <v>0</v>
      </c>
      <c r="I15" s="522">
        <v>0</v>
      </c>
      <c r="J15" s="522">
        <v>0</v>
      </c>
      <c r="K15" s="522">
        <v>0</v>
      </c>
      <c r="L15" s="522">
        <v>0</v>
      </c>
      <c r="M15" s="522">
        <v>0</v>
      </c>
      <c r="N15" s="512">
        <v>0</v>
      </c>
      <c r="O15" s="512">
        <v>0</v>
      </c>
      <c r="V15" s="519"/>
      <c r="Y15" s="480" t="str">
        <f>E15&amp;","&amp;F15&amp;","&amp;G15&amp;","&amp;H15&amp;","&amp;I15&amp;","&amp;J15&amp;","&amp;K15&amp;","&amp;L15&amp;","&amp;M15&amp;","&amp;N15&amp;","&amp;O15</f>
        <v>0,0,0,0,0,0,0,0,0,0,0</v>
      </c>
    </row>
    <row r="16" spans="1:25" hidden="1">
      <c r="V16" s="519"/>
    </row>
    <row r="17" spans="22:22" hidden="1">
      <c r="V17" s="519"/>
    </row>
    <row r="18" spans="22:22" hidden="1">
      <c r="V18" s="519"/>
    </row>
    <row r="19" spans="22:22" hidden="1">
      <c r="V19" s="519"/>
    </row>
    <row r="20" spans="22:22" hidden="1">
      <c r="V20" s="519"/>
    </row>
    <row r="21" spans="22:22" hidden="1">
      <c r="V21" s="519"/>
    </row>
    <row r="22" spans="22:22" hidden="1">
      <c r="V22" s="519"/>
    </row>
    <row r="23" spans="22:22" hidden="1">
      <c r="V23" s="519"/>
    </row>
    <row r="24" spans="22:22" hidden="1">
      <c r="V24" s="519"/>
    </row>
    <row r="25" spans="22:22" hidden="1">
      <c r="V25" s="519"/>
    </row>
    <row r="26" spans="22:22" hidden="1">
      <c r="V26" s="519"/>
    </row>
    <row r="27" spans="22:22" hidden="1">
      <c r="V27" s="519"/>
    </row>
    <row r="28" spans="22:22" hidden="1">
      <c r="V28" s="519"/>
    </row>
    <row r="29" spans="22:22" hidden="1">
      <c r="V29" s="519"/>
    </row>
    <row r="30" spans="22:22" hidden="1">
      <c r="V30" s="519"/>
    </row>
    <row r="31" spans="22:22" hidden="1">
      <c r="V31" s="519"/>
    </row>
    <row r="32" spans="22:22" hidden="1">
      <c r="V32" s="519"/>
    </row>
    <row r="33" spans="22:23" hidden="1">
      <c r="V33" s="516"/>
    </row>
    <row r="34" spans="22:23">
      <c r="V34" s="515"/>
      <c r="W34" s="514" t="s">
        <v>1212</v>
      </c>
    </row>
    <row r="35" spans="22:23">
      <c r="V35" s="519"/>
    </row>
    <row r="36" spans="22:23">
      <c r="V36" s="519"/>
    </row>
    <row r="37" spans="22:23">
      <c r="V37" s="519"/>
    </row>
    <row r="38" spans="22:23">
      <c r="V38" s="519"/>
    </row>
    <row r="39" spans="22:23">
      <c r="V39" s="519"/>
    </row>
    <row r="40" spans="22:23">
      <c r="V40" s="519"/>
    </row>
    <row r="41" spans="22:23">
      <c r="V41" s="519"/>
    </row>
    <row r="42" spans="22:23">
      <c r="V42" s="519"/>
    </row>
    <row r="43" spans="22:23">
      <c r="V43" s="519"/>
    </row>
    <row r="44" spans="22:23">
      <c r="V44" s="519"/>
    </row>
    <row r="45" spans="22:23">
      <c r="V45" s="519"/>
    </row>
    <row r="46" spans="22:23">
      <c r="V46" s="519"/>
    </row>
    <row r="47" spans="22:23">
      <c r="V47" s="519"/>
    </row>
    <row r="48" spans="22:23">
      <c r="V48" s="519"/>
    </row>
    <row r="49" spans="1:22">
      <c r="V49" s="519"/>
    </row>
    <row r="50" spans="1:22">
      <c r="V50" s="519"/>
    </row>
    <row r="51" spans="1:22">
      <c r="V51" s="519"/>
    </row>
    <row r="52" spans="1:22">
      <c r="V52" s="519"/>
    </row>
    <row r="53" spans="1:22">
      <c r="V53" s="516"/>
    </row>
    <row r="54" spans="1:22">
      <c r="A54" s="88"/>
      <c r="B54" s="88" t="str">
        <f>CONCATENATE("Version ", Version)</f>
        <v>Version 1.5.3</v>
      </c>
      <c r="C54" s="88"/>
      <c r="D54" s="88"/>
      <c r="E54" s="89"/>
      <c r="F54" s="88"/>
      <c r="G54" s="88"/>
      <c r="H54" s="643" t="str">
        <f ca="1">Copyright</f>
        <v>© 2018 CanadianSolar, All rights reserved.</v>
      </c>
      <c r="I54" s="643"/>
      <c r="J54" s="643"/>
      <c r="K54" s="643"/>
      <c r="L54" s="643"/>
      <c r="M54" s="643"/>
      <c r="N54" s="88"/>
      <c r="O54" s="88"/>
      <c r="P54" s="88"/>
      <c r="Q54" s="641" t="s">
        <v>663</v>
      </c>
      <c r="R54" s="641"/>
      <c r="S54" s="641"/>
      <c r="T54" s="88"/>
    </row>
  </sheetData>
  <sheetProtection sheet="1" objects="1" scenarios="1"/>
  <mergeCells count="3">
    <mergeCell ref="B3:L4"/>
    <mergeCell ref="Q54:S54"/>
    <mergeCell ref="H54:M54"/>
  </mergeCells>
  <dataValidations count="2">
    <dataValidation type="list" allowBlank="1" showInputMessage="1" showErrorMessage="1" sqref="E10">
      <formula1>DefUseSpectralModel</formula1>
    </dataValidation>
    <dataValidation type="decimal" allowBlank="1" showInputMessage="1" showErrorMessage="1" sqref="E15:O15">
      <formula1>-0.99</formula1>
      <formula2>10</formula2>
    </dataValidation>
  </dataValidations>
  <hyperlinks>
    <hyperlink ref="P8" location="SaveSpectral" tooltip="Save" display="Save"/>
    <hyperlink ref="H54" r:id="rId1" display="Copyright © 2015, CanadianSolar All rights reserved.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ormerSht"/>
  <dimension ref="A1:XFC73"/>
  <sheetViews>
    <sheetView showGridLines="0" showRowColHeaders="0" zoomScaleNormal="100" workbookViewId="0">
      <selection activeCell="C11" sqref="C11"/>
    </sheetView>
  </sheetViews>
  <sheetFormatPr defaultColWidth="0" defaultRowHeight="0" customHeight="1" zeroHeight="1"/>
  <cols>
    <col min="1" max="1" width="2.7109375" style="29" customWidth="1"/>
    <col min="2" max="2" width="43.28515625" style="29" customWidth="1"/>
    <col min="3" max="4" width="15.7109375" style="29" customWidth="1"/>
    <col min="5" max="5" width="3.5703125" style="29" customWidth="1"/>
    <col min="6" max="7" width="3.5703125" style="296" customWidth="1"/>
    <col min="8" max="11" width="9.140625" style="296" customWidth="1"/>
    <col min="12" max="13" width="9.140625" style="29" customWidth="1"/>
    <col min="14" max="15" width="5.5703125" style="29" customWidth="1"/>
    <col min="16" max="18" width="9.140625" style="29" customWidth="1"/>
    <col min="19" max="19" width="1.7109375" style="29" customWidth="1"/>
    <col min="20" max="25" width="9.140625" style="29" hidden="1"/>
    <col min="26" max="26" width="10.42578125" style="29" hidden="1"/>
    <col min="27" max="16383" width="0" style="29" hidden="1"/>
    <col min="16384" max="16384" width="9.140625" style="29" hidden="1"/>
  </cols>
  <sheetData>
    <row r="1" spans="1:28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8" ht="1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8" ht="15" customHeight="1">
      <c r="A3" s="33"/>
      <c r="B3" s="602" t="s">
        <v>646</v>
      </c>
      <c r="C3" s="602"/>
      <c r="D3" s="602"/>
      <c r="E3" s="602"/>
      <c r="F3" s="602"/>
      <c r="G3" s="602"/>
      <c r="H3" s="602"/>
      <c r="I3" s="602"/>
      <c r="J3" s="602"/>
      <c r="K3" s="602"/>
      <c r="L3" s="602"/>
      <c r="M3" s="33"/>
      <c r="N3" s="33"/>
      <c r="O3" s="33"/>
      <c r="P3" s="33"/>
      <c r="Q3" s="33"/>
      <c r="R3" s="33"/>
      <c r="S3" s="33"/>
    </row>
    <row r="4" spans="1:28" ht="15" customHeight="1">
      <c r="A4" s="33"/>
      <c r="B4" s="602"/>
      <c r="C4" s="602"/>
      <c r="D4" s="602"/>
      <c r="E4" s="602"/>
      <c r="F4" s="602"/>
      <c r="G4" s="602"/>
      <c r="H4" s="602"/>
      <c r="I4" s="602"/>
      <c r="J4" s="602"/>
      <c r="K4" s="602"/>
      <c r="L4" s="602"/>
      <c r="M4" s="33"/>
      <c r="N4" s="33"/>
      <c r="O4" s="33"/>
      <c r="P4" s="33"/>
      <c r="Q4" s="33"/>
      <c r="R4" s="33"/>
      <c r="S4" s="33"/>
    </row>
    <row r="5" spans="1:28" ht="15" customHeight="1">
      <c r="A5" s="33"/>
      <c r="B5" s="47" t="s">
        <v>648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33"/>
      <c r="N5" s="33"/>
      <c r="O5" s="33"/>
      <c r="P5" s="33"/>
      <c r="Q5" s="33"/>
      <c r="R5" s="33"/>
      <c r="S5" s="33"/>
    </row>
    <row r="6" spans="1:28" s="211" customFormat="1" ht="6" customHeight="1">
      <c r="A6" s="297"/>
      <c r="B6" s="297"/>
      <c r="C6" s="297"/>
      <c r="D6" s="297"/>
      <c r="E6" s="297"/>
      <c r="F6" s="297"/>
      <c r="G6" s="297"/>
      <c r="H6" s="297"/>
      <c r="I6" s="297"/>
      <c r="J6" s="297"/>
      <c r="K6" s="297"/>
      <c r="L6" s="297"/>
      <c r="M6" s="297"/>
      <c r="N6" s="297"/>
      <c r="O6" s="297"/>
      <c r="P6" s="297"/>
      <c r="Q6" s="297"/>
      <c r="R6" s="297"/>
      <c r="S6" s="297"/>
    </row>
    <row r="7" spans="1:28" s="28" customFormat="1" ht="15" customHeight="1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AA7" s="28" t="s">
        <v>984</v>
      </c>
      <c r="AB7" s="28">
        <f>SystemDC</f>
        <v>0</v>
      </c>
    </row>
    <row r="8" spans="1:28" ht="15" customHeight="1">
      <c r="A8" s="34"/>
      <c r="B8" s="65" t="s">
        <v>371</v>
      </c>
      <c r="C8" s="210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209" t="s">
        <v>430</v>
      </c>
      <c r="P8" s="92"/>
      <c r="Q8" s="92"/>
      <c r="R8" s="92"/>
      <c r="S8" s="92"/>
      <c r="W8" s="29" t="s">
        <v>983</v>
      </c>
      <c r="AA8" s="29">
        <f>InvDataIndex</f>
        <v>-1</v>
      </c>
      <c r="AB8" s="29" t="b">
        <f ca="1">IF(OFFSET('Inverter Database'!AN2,SysInvIndex,0) = "X", TRUE, FALSE)</f>
        <v>0</v>
      </c>
    </row>
    <row r="9" spans="1:28" s="1" customFormat="1" ht="15" customHeight="1">
      <c r="A9" s="34"/>
      <c r="B9" s="327"/>
      <c r="C9" s="349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W9" s="1" t="s">
        <v>579</v>
      </c>
      <c r="X9" s="1" t="s">
        <v>974</v>
      </c>
      <c r="Y9" s="1" t="s">
        <v>580</v>
      </c>
      <c r="AA9" s="1" t="s">
        <v>980</v>
      </c>
      <c r="AB9" s="1" t="s">
        <v>981</v>
      </c>
    </row>
    <row r="10" spans="1:28" ht="15" customHeight="1">
      <c r="A10" s="34"/>
      <c r="B10" s="350" t="s">
        <v>557</v>
      </c>
      <c r="C10" s="351">
        <v>0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W10" s="29">
        <v>0</v>
      </c>
      <c r="X10" s="29">
        <f t="shared" ref="X10:X18" si="0">PIronLossTrf</f>
        <v>0</v>
      </c>
      <c r="Y10" s="29" t="e">
        <f t="shared" ref="Y10:Y18" si="1">(PFullLoadLss-X10)*(W10/PNomTrf)^2</f>
        <v>#DIV/0!</v>
      </c>
      <c r="AA10" s="29">
        <f ca="1">System!L10*OFFSET('Inverter Database'!R2,SysInvIndex,0)/1000</f>
        <v>0</v>
      </c>
      <c r="AB10" s="29">
        <v>0</v>
      </c>
    </row>
    <row r="11" spans="1:28" ht="15" customHeight="1">
      <c r="A11" s="34"/>
      <c r="B11" s="350" t="s">
        <v>558</v>
      </c>
      <c r="C11" s="351">
        <v>0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U11" s="29" t="b">
        <v>1</v>
      </c>
      <c r="W11" s="29">
        <f>PNomTrf*0.5/7</f>
        <v>0</v>
      </c>
      <c r="X11" s="29">
        <f t="shared" si="0"/>
        <v>0</v>
      </c>
      <c r="Y11" s="29" t="e">
        <f t="shared" si="1"/>
        <v>#DIV/0!</v>
      </c>
      <c r="AA11" s="29">
        <f ca="1">IF(MultiEffCurve=TRUE,System!L10*OFFSET('Inverter Database'!CR2,SysInvIndex,0), IF(MultiEffCurve=FALSE,System!L10*OFFSET('Inverter Database'!AS2,SysInvIndex,0),"N/A"))</f>
        <v>0</v>
      </c>
      <c r="AB11" s="29">
        <f ca="1">IF(MultiEffCurve=TRUE,OFFSET('Inverter Database'!CS2,SysInvIndex,0), IF(MultiEffCurve=FALSE,OFFSET('Inverter Database'!AT2,SysInvIndex,0),"N/A"))</f>
        <v>0</v>
      </c>
    </row>
    <row r="12" spans="1:28" ht="15" customHeight="1">
      <c r="A12" s="34"/>
      <c r="B12" s="352" t="s">
        <v>977</v>
      </c>
      <c r="C12" s="351">
        <v>0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U12" s="29" t="b">
        <v>0</v>
      </c>
      <c r="W12" s="29">
        <f>PNomTrf*1/7</f>
        <v>0</v>
      </c>
      <c r="X12" s="29">
        <f t="shared" si="0"/>
        <v>0</v>
      </c>
      <c r="Y12" s="29" t="e">
        <f t="shared" si="1"/>
        <v>#DIV/0!</v>
      </c>
      <c r="AA12" s="29">
        <f ca="1">IF(MultiEffCurve=TRUE,System!L10*OFFSET('Inverter Database'!CT2,SysInvIndex,0), IF(MultiEffCurve=FALSE,System!L10*OFFSET('Inverter Database'!AU2,SysInvIndex,0),"N/A"))</f>
        <v>0</v>
      </c>
      <c r="AB12" s="29">
        <f ca="1">IF(MultiEffCurve=TRUE,OFFSET('Inverter Database'!CU2,SysInvIndex,0), IF(MultiEffCurve=FALSE,OFFSET('Inverter Database'!AV2,SysInvIndex,0),"N/A"))</f>
        <v>0</v>
      </c>
    </row>
    <row r="13" spans="1:28" ht="15" customHeight="1">
      <c r="A13" s="34"/>
      <c r="B13" s="34" t="s">
        <v>559</v>
      </c>
      <c r="C13" s="353" t="b">
        <v>1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W13" s="29">
        <f>PNomTrf*2/7</f>
        <v>0</v>
      </c>
      <c r="X13" s="29">
        <f t="shared" si="0"/>
        <v>0</v>
      </c>
      <c r="Y13" s="29" t="e">
        <f t="shared" si="1"/>
        <v>#DIV/0!</v>
      </c>
      <c r="AA13" s="29">
        <f ca="1">IF(MultiEffCurve=TRUE,System!L10*OFFSET('Inverter Database'!CV2,SysInvIndex,0), IF(MultiEffCurve=FALSE,System!L10*OFFSET('Inverter Database'!AW2,SysInvIndex,0),"N/A"))</f>
        <v>0</v>
      </c>
      <c r="AB13" s="29">
        <f ca="1">IF(MultiEffCurve=TRUE,OFFSET('Inverter Database'!CW2,SysInvIndex,0), IF(MultiEffCurve=FALSE,OFFSET('Inverter Database'!AX2,SysInvIndex,0),"N/A"))</f>
        <v>0</v>
      </c>
    </row>
    <row r="14" spans="1:28" ht="15" customHeight="1">
      <c r="A14" s="34"/>
      <c r="B14" s="28"/>
      <c r="C14" s="28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W14" s="29">
        <f>PNomTrf*3/7</f>
        <v>0</v>
      </c>
      <c r="X14" s="29">
        <f t="shared" si="0"/>
        <v>0</v>
      </c>
      <c r="Y14" s="29" t="e">
        <f t="shared" si="1"/>
        <v>#DIV/0!</v>
      </c>
      <c r="AA14" s="29">
        <f ca="1">IF(MultiEffCurve=TRUE,System!L10*OFFSET('Inverter Database'!CX2,SysInvIndex,0), IF(MultiEffCurve=FALSE,System!L10*OFFSET('Inverter Database'!AY2,SysInvIndex,0),"N/A"))</f>
        <v>0</v>
      </c>
      <c r="AB14" s="300">
        <f ca="1">IF(MultiEffCurve=TRUE,OFFSET('Inverter Database'!CY2,SysInvIndex,0), IF(MultiEffCurve=FALSE,OFFSET('Inverter Database'!AZ2,SysInvIndex,0),"N/A"))</f>
        <v>0</v>
      </c>
    </row>
    <row r="15" spans="1:28" ht="30" customHeight="1">
      <c r="A15" s="34"/>
      <c r="B15" s="298"/>
      <c r="C15" s="28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W15" s="29">
        <f>PNomTrf*4/7</f>
        <v>0</v>
      </c>
      <c r="X15" s="29">
        <f t="shared" si="0"/>
        <v>0</v>
      </c>
      <c r="Y15" s="29" t="e">
        <f t="shared" si="1"/>
        <v>#DIV/0!</v>
      </c>
      <c r="AA15" s="29">
        <f ca="1">IF(MultiEffCurve=TRUE,System!L10*OFFSET('Inverter Database'!CZ2,SysInvIndex,0), IF(MultiEffCurve=FALSE,System!L10*OFFSET('Inverter Database'!BA2,SysInvIndex,0),"N/A"))</f>
        <v>0</v>
      </c>
      <c r="AB15" s="300">
        <f ca="1">IF(MultiEffCurve=TRUE,OFFSET('Inverter Database'!DA2,SysInvIndex,0), IF(MultiEffCurve=FALSE,OFFSET('Inverter Database'!BB2,SysInvIndex,0),"N/A"))</f>
        <v>0</v>
      </c>
    </row>
    <row r="16" spans="1:28" ht="15" customHeight="1">
      <c r="A16" s="34"/>
      <c r="B16" s="350"/>
      <c r="C16" s="35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W16" s="29">
        <f>PNomTrf*5/7</f>
        <v>0</v>
      </c>
      <c r="X16" s="29">
        <f t="shared" si="0"/>
        <v>0</v>
      </c>
      <c r="Y16" s="29" t="e">
        <f t="shared" si="1"/>
        <v>#DIV/0!</v>
      </c>
      <c r="AA16" s="29">
        <f ca="1">IF(MultiEffCurve=TRUE,System!L10*OFFSET('Inverter Database'!DB2,SysInvIndex,0), IF(MultiEffCurve=FALSE,System!L10*OFFSET('Inverter Database'!BC2,SysInvIndex,0),"N/A"))</f>
        <v>0</v>
      </c>
      <c r="AB16" s="300">
        <f ca="1">IF(MultiEffCurve=TRUE,OFFSET('Inverter Database'!DC2,SysInvIndex,0), IF(MultiEffCurve=FALSE,OFFSET('Inverter Database'!BD2,SysInvIndex,0),"N/A"))</f>
        <v>0</v>
      </c>
    </row>
    <row r="17" spans="1:28" ht="15" customHeight="1">
      <c r="A17" s="34"/>
      <c r="B17" s="28"/>
      <c r="C17" s="28"/>
      <c r="D17" s="28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W17" s="29">
        <f>PNomTrf*6/7</f>
        <v>0</v>
      </c>
      <c r="X17" s="29">
        <f t="shared" si="0"/>
        <v>0</v>
      </c>
      <c r="Y17" s="29" t="e">
        <f t="shared" si="1"/>
        <v>#DIV/0!</v>
      </c>
      <c r="AA17" s="300">
        <f ca="1">IF(MultiEffCurve=TRUE,System!L10*OFFSET('Inverter Database'!DD2,SysInvIndex,0), IF(MultiEffCurve=FALSE,System!L10*OFFSET('Inverter Database'!BE2,SysInvIndex,0),"N/A"))</f>
        <v>0</v>
      </c>
      <c r="AB17" s="300">
        <f ca="1">IF(MultiEffCurve=TRUE,OFFSET('Inverter Database'!DE2,SysInvIndex,0), IF(MultiEffCurve=FALSE,OFFSET('Inverter Database'!BF2,SysInvIndex,0),"N/A"))</f>
        <v>0</v>
      </c>
    </row>
    <row r="18" spans="1:28" ht="15" customHeight="1">
      <c r="A18" s="34"/>
      <c r="B18" s="28"/>
      <c r="C18" s="28"/>
      <c r="D18" s="28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W18" s="29">
        <f>PNomTrf</f>
        <v>0</v>
      </c>
      <c r="X18" s="29">
        <f t="shared" si="0"/>
        <v>0</v>
      </c>
      <c r="Y18" s="29" t="e">
        <f t="shared" si="1"/>
        <v>#DIV/0!</v>
      </c>
    </row>
    <row r="19" spans="1:28" ht="15" customHeight="1">
      <c r="A19" s="34"/>
      <c r="B19" s="28"/>
      <c r="C19" s="28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AA19" s="29" t="s">
        <v>985</v>
      </c>
    </row>
    <row r="20" spans="1:28" ht="15" customHeight="1">
      <c r="A20" s="34"/>
      <c r="B20" s="28"/>
      <c r="C20" s="28"/>
      <c r="D20" s="28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AA20" s="300">
        <f ca="1">IFERROR(IF(AA17 &lt;&gt; 0, IF(SysInvIndex=-1,0,IF(AB7&lt;AA10,0,IF(AB7&lt;AA17,TREND(OFFSET(AB10:AB17,MATCH(AB7,AA10:AA17,1)-1,0,2),OFFSET(AA10:AA17,MATCH(AB7,AA10:AA17,1)-1,0,2),AB7,TRUE),TREND(OFFSET(AB10:AB17,MATCH(AB7,AA10:AA17,1)-2,0,2),OFFSET(AA10:AA17,MATCH(AB7,AA10:AA17,1)-2,0,2),AB7,TRUE)))),IF(SysInvIndex=-1,0,IF(AB7&lt;AA10,0,IF(AB7&lt;AA16,TREND(OFFSET(AB10:AB16,MATCH(AB7,AA10:AA16,1)-1,0,2),OFFSET(AA10:AA16,MATCH(AB7,AA10:AA16,1)-1,0,2),AB7,TRUE),TREND(OFFSET(AB10:AB16,MATCH(AB7,AA10:AA16,1)-2,0,2),OFFSET(AA10:AA16,MATCH(AB7,AA10:AA16,1)-2,0,2),AB7,TRUE))))),97)</f>
        <v>0</v>
      </c>
    </row>
    <row r="21" spans="1:28" ht="15" customHeight="1">
      <c r="A21" s="34"/>
      <c r="B21" s="28"/>
      <c r="C21" s="28"/>
      <c r="D21" s="28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</row>
    <row r="22" spans="1:28" ht="15" customHeight="1">
      <c r="A22" s="34"/>
      <c r="B22" s="28"/>
      <c r="C22" s="28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</row>
    <row r="23" spans="1:28" ht="15" customHeight="1">
      <c r="A23" s="34"/>
      <c r="B23" s="28"/>
      <c r="C23" s="28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</row>
    <row r="24" spans="1:28" ht="15" customHeight="1">
      <c r="A24" s="34"/>
      <c r="B24" s="34"/>
      <c r="C24" s="28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</row>
    <row r="25" spans="1:28" ht="15" customHeight="1">
      <c r="A25" s="34"/>
      <c r="B25" s="28"/>
      <c r="C25" s="28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</row>
    <row r="26" spans="1:28" ht="15" customHeight="1">
      <c r="A26" s="34"/>
      <c r="B26" s="28"/>
      <c r="C26" s="28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</row>
    <row r="27" spans="1:28" ht="15" customHeight="1">
      <c r="A27" s="50"/>
      <c r="B27" s="299" t="s">
        <v>1104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8" ht="15" customHeight="1">
      <c r="A28" s="50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</row>
    <row r="29" spans="1:28" s="1" customFormat="1" ht="15" hidden="1" customHeight="1">
      <c r="A29" s="175"/>
      <c r="B29" s="224" t="s">
        <v>1034</v>
      </c>
      <c r="C29" s="28"/>
      <c r="D29" s="28"/>
      <c r="E29" s="28"/>
      <c r="F29" s="223"/>
      <c r="G29" s="223"/>
      <c r="H29" s="223"/>
      <c r="I29" s="223"/>
      <c r="J29" s="223"/>
      <c r="K29" s="223"/>
      <c r="L29" s="28"/>
      <c r="M29" s="28"/>
      <c r="N29" s="28"/>
      <c r="O29" s="28"/>
      <c r="P29" s="28"/>
      <c r="Q29" s="28"/>
      <c r="R29" s="28"/>
      <c r="S29" s="28"/>
    </row>
    <row r="30" spans="1:28" s="1" customFormat="1" ht="15" hidden="1" customHeight="1">
      <c r="A30" s="175"/>
      <c r="B30" s="28" t="s">
        <v>978</v>
      </c>
      <c r="C30" s="481">
        <f>SystemDC</f>
        <v>0</v>
      </c>
      <c r="D30" s="28"/>
      <c r="E30" s="28"/>
      <c r="F30" s="223"/>
      <c r="G30" s="223"/>
      <c r="H30" s="223"/>
      <c r="I30" s="355"/>
      <c r="J30" s="223"/>
      <c r="K30" s="223"/>
      <c r="L30" s="28"/>
      <c r="M30" s="28"/>
      <c r="N30" s="28"/>
      <c r="O30" s="28"/>
      <c r="P30" s="28"/>
      <c r="Q30" s="28"/>
      <c r="R30" s="28"/>
      <c r="S30" s="28"/>
    </row>
    <row r="31" spans="1:28" s="1" customFormat="1" ht="15" hidden="1" customHeight="1">
      <c r="A31" s="175"/>
      <c r="B31" s="350" t="s">
        <v>1105</v>
      </c>
      <c r="C31" s="481">
        <f ca="1">SystemDC *SystemEfficiency/100</f>
        <v>0</v>
      </c>
      <c r="D31" s="28"/>
      <c r="E31" s="28"/>
      <c r="F31" s="223"/>
      <c r="G31" s="223"/>
      <c r="H31" s="223"/>
      <c r="I31" s="223"/>
      <c r="J31" s="223"/>
      <c r="K31" s="223"/>
      <c r="L31" s="28"/>
      <c r="M31" s="28"/>
      <c r="N31" s="28"/>
      <c r="O31" s="28"/>
      <c r="P31" s="28"/>
      <c r="Q31" s="28"/>
      <c r="R31" s="28"/>
      <c r="S31" s="28"/>
    </row>
    <row r="32" spans="1:28" s="1" customFormat="1" ht="15" hidden="1" customHeight="1">
      <c r="A32" s="175"/>
      <c r="B32" s="28"/>
      <c r="C32" s="356" t="s">
        <v>1106</v>
      </c>
      <c r="D32" s="356" t="s">
        <v>811</v>
      </c>
      <c r="E32" s="28"/>
      <c r="F32" s="223"/>
      <c r="G32" s="223"/>
      <c r="H32" s="223"/>
      <c r="I32" s="223"/>
      <c r="J32" s="223"/>
      <c r="K32" s="223"/>
      <c r="L32" s="28"/>
      <c r="M32" s="28"/>
      <c r="N32" s="28"/>
      <c r="O32" s="28"/>
      <c r="P32" s="28"/>
      <c r="Q32" s="28"/>
      <c r="R32" s="28"/>
      <c r="S32" s="28"/>
    </row>
    <row r="33" spans="1:16383" s="1" customFormat="1" ht="15" hidden="1" customHeight="1">
      <c r="A33" s="175"/>
      <c r="B33" s="350" t="s">
        <v>810</v>
      </c>
      <c r="C33" s="357">
        <v>0</v>
      </c>
      <c r="D33" s="351">
        <v>0</v>
      </c>
      <c r="E33" s="358"/>
      <c r="F33" s="223"/>
      <c r="G33" s="223"/>
      <c r="H33" s="355"/>
      <c r="I33" s="359"/>
      <c r="J33" s="223"/>
      <c r="K33" s="223"/>
      <c r="L33" s="28"/>
      <c r="M33" s="28"/>
      <c r="N33" s="28"/>
      <c r="O33" s="28"/>
      <c r="P33" s="28"/>
      <c r="Q33" s="28"/>
      <c r="R33" s="28"/>
      <c r="S33" s="28"/>
    </row>
    <row r="34" spans="1:16383" s="1" customFormat="1" ht="15" hidden="1" customHeight="1">
      <c r="A34" s="175"/>
      <c r="B34" s="28" t="s">
        <v>979</v>
      </c>
      <c r="C34" s="357">
        <v>0</v>
      </c>
      <c r="D34" s="356"/>
      <c r="E34" s="28"/>
      <c r="F34" s="223"/>
      <c r="G34" s="223"/>
      <c r="H34" s="223"/>
      <c r="I34" s="360"/>
      <c r="J34" s="223"/>
      <c r="K34" s="223"/>
      <c r="L34" s="28"/>
      <c r="M34" s="28"/>
      <c r="N34" s="28"/>
      <c r="O34" s="28"/>
      <c r="P34" s="28"/>
      <c r="Q34" s="28"/>
      <c r="R34" s="28"/>
      <c r="S34" s="28"/>
    </row>
    <row r="35" spans="1:16383" s="1" customFormat="1" ht="15" hidden="1" customHeight="1">
      <c r="A35" s="175"/>
      <c r="B35" s="28"/>
      <c r="C35" s="354" t="s">
        <v>1107</v>
      </c>
      <c r="D35" s="356" t="s">
        <v>1108</v>
      </c>
      <c r="E35" s="28"/>
      <c r="F35" s="223"/>
      <c r="G35" s="223"/>
      <c r="H35" s="223"/>
      <c r="I35" s="223"/>
      <c r="J35" s="223"/>
      <c r="K35" s="223"/>
      <c r="L35" s="28"/>
      <c r="M35" s="28"/>
      <c r="N35" s="28"/>
      <c r="O35" s="28"/>
      <c r="P35" s="28"/>
      <c r="Q35" s="28"/>
      <c r="R35" s="28"/>
      <c r="S35" s="28"/>
    </row>
    <row r="36" spans="1:16383" s="1" customFormat="1" ht="15" hidden="1" customHeight="1">
      <c r="A36" s="175"/>
      <c r="B36" s="350" t="s">
        <v>1109</v>
      </c>
      <c r="C36" s="481">
        <f>PFullLoadLss-PIronLossTrf</f>
        <v>0</v>
      </c>
      <c r="D36" s="481">
        <f ca="1">IF(ACCapSTC=0,0,IF(PNomTrf=0,0,PResLssTrf/(PNomTrf/ACCapSTC)^2))</f>
        <v>0</v>
      </c>
      <c r="E36" s="28"/>
      <c r="F36" s="223"/>
      <c r="G36" s="223"/>
      <c r="H36" s="223"/>
      <c r="I36" s="223"/>
      <c r="J36" s="223"/>
      <c r="K36" s="223"/>
      <c r="L36" s="28"/>
      <c r="M36" s="28"/>
      <c r="N36" s="28"/>
      <c r="O36" s="28"/>
      <c r="P36" s="28"/>
      <c r="Q36" s="28"/>
      <c r="R36" s="28"/>
      <c r="S36" s="28"/>
    </row>
    <row r="37" spans="1:16383" s="1" customFormat="1" ht="15" hidden="1" customHeight="1">
      <c r="A37" s="175"/>
      <c r="B37" s="28"/>
      <c r="C37" s="28"/>
      <c r="D37" s="28"/>
      <c r="E37" s="28"/>
      <c r="F37" s="223"/>
      <c r="G37" s="223"/>
      <c r="H37" s="223"/>
      <c r="I37" s="223"/>
      <c r="J37" s="223"/>
      <c r="K37" s="223"/>
      <c r="L37" s="28"/>
      <c r="M37" s="28"/>
      <c r="N37" s="28"/>
      <c r="O37" s="28"/>
      <c r="P37" s="28"/>
      <c r="Q37" s="28"/>
      <c r="R37" s="28"/>
      <c r="S37" s="28"/>
    </row>
    <row r="38" spans="1:16383" s="1" customFormat="1" ht="15" customHeight="1">
      <c r="A38" s="50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</row>
    <row r="39" spans="1:16383" s="28" customFormat="1" ht="15" customHeight="1">
      <c r="A39" s="61"/>
      <c r="B39" s="62" t="str">
        <f>CONCATENATE("Version ",Version)</f>
        <v>Version 1.5.3</v>
      </c>
      <c r="C39" s="62"/>
      <c r="D39" s="62"/>
      <c r="E39" s="182"/>
      <c r="F39" s="642" t="str">
        <f ca="1">Copyright</f>
        <v>© 2018 CanadianSolar, All rights reserved.</v>
      </c>
      <c r="G39" s="642"/>
      <c r="H39" s="642"/>
      <c r="I39" s="642"/>
      <c r="J39" s="642"/>
      <c r="K39" s="642"/>
      <c r="L39" s="62"/>
      <c r="M39" s="62"/>
      <c r="N39" s="62"/>
      <c r="O39" s="62"/>
      <c r="P39" s="295" t="s">
        <v>663</v>
      </c>
      <c r="Q39" s="295"/>
      <c r="R39" s="295"/>
      <c r="S39" s="61"/>
      <c r="T39" s="224"/>
      <c r="U39" s="224"/>
      <c r="V39" s="224"/>
      <c r="W39" s="224"/>
      <c r="X39" s="224"/>
      <c r="Y39" s="224"/>
      <c r="Z39" s="224"/>
      <c r="AA39" s="224"/>
      <c r="AB39" s="224"/>
      <c r="AC39" s="224"/>
      <c r="AD39" s="224"/>
      <c r="AE39" s="224"/>
      <c r="AF39" s="224"/>
      <c r="AG39" s="224"/>
      <c r="AH39" s="224"/>
      <c r="AI39" s="224"/>
      <c r="AJ39" s="224"/>
      <c r="AK39" s="224"/>
      <c r="AL39" s="224"/>
      <c r="AM39" s="224"/>
      <c r="AN39" s="224"/>
      <c r="AO39" s="224"/>
      <c r="AP39" s="224"/>
      <c r="AQ39" s="224"/>
      <c r="AR39" s="224"/>
      <c r="AS39" s="224"/>
      <c r="AT39" s="224"/>
      <c r="AU39" s="224"/>
      <c r="AV39" s="224"/>
      <c r="AW39" s="224"/>
      <c r="AX39" s="224"/>
      <c r="AY39" s="224"/>
      <c r="AZ39" s="224"/>
      <c r="BA39" s="224"/>
      <c r="BB39" s="224"/>
      <c r="BC39" s="224"/>
      <c r="BD39" s="224"/>
      <c r="BE39" s="224"/>
      <c r="BF39" s="224"/>
      <c r="BG39" s="224"/>
      <c r="BH39" s="224"/>
      <c r="BI39" s="224"/>
      <c r="BJ39" s="224"/>
      <c r="BK39" s="224"/>
      <c r="BL39" s="224"/>
      <c r="BM39" s="224"/>
      <c r="BN39" s="224"/>
      <c r="BO39" s="224"/>
      <c r="BP39" s="224"/>
      <c r="BQ39" s="224"/>
      <c r="BR39" s="224"/>
      <c r="BS39" s="224"/>
      <c r="BT39" s="224"/>
      <c r="BU39" s="224"/>
      <c r="BV39" s="224"/>
      <c r="BW39" s="224"/>
      <c r="BX39" s="224"/>
      <c r="BY39" s="224"/>
      <c r="BZ39" s="224"/>
      <c r="CA39" s="224"/>
      <c r="CB39" s="224"/>
      <c r="CC39" s="224"/>
      <c r="CD39" s="224"/>
      <c r="CE39" s="224"/>
      <c r="CF39" s="224"/>
      <c r="CG39" s="224"/>
      <c r="CH39" s="224"/>
      <c r="CI39" s="224"/>
      <c r="CJ39" s="224"/>
      <c r="CK39" s="224"/>
      <c r="CL39" s="224"/>
      <c r="CM39" s="224"/>
      <c r="CN39" s="224"/>
      <c r="CO39" s="224"/>
      <c r="CP39" s="224"/>
      <c r="CQ39" s="224"/>
      <c r="CR39" s="224"/>
      <c r="CS39" s="224"/>
      <c r="CT39" s="224"/>
      <c r="CU39" s="224"/>
      <c r="CV39" s="224"/>
      <c r="CW39" s="224"/>
      <c r="CX39" s="224"/>
      <c r="CY39" s="224"/>
      <c r="CZ39" s="224"/>
      <c r="DA39" s="224"/>
      <c r="DB39" s="224"/>
      <c r="DC39" s="224"/>
      <c r="DD39" s="224"/>
      <c r="DE39" s="224"/>
      <c r="DF39" s="224"/>
      <c r="DG39" s="224"/>
      <c r="DH39" s="224"/>
      <c r="DI39" s="224"/>
      <c r="DJ39" s="224"/>
      <c r="DK39" s="224"/>
      <c r="DL39" s="224"/>
      <c r="DM39" s="224"/>
      <c r="DN39" s="224"/>
      <c r="DO39" s="224"/>
      <c r="DP39" s="224"/>
      <c r="DQ39" s="224"/>
      <c r="DR39" s="224"/>
      <c r="DS39" s="224"/>
      <c r="DT39" s="224"/>
      <c r="DU39" s="224"/>
      <c r="DV39" s="224"/>
      <c r="DW39" s="224"/>
      <c r="DX39" s="224"/>
      <c r="DY39" s="224"/>
      <c r="DZ39" s="224"/>
      <c r="EA39" s="224"/>
      <c r="EB39" s="224"/>
      <c r="EC39" s="224"/>
      <c r="ED39" s="224"/>
      <c r="EE39" s="224"/>
      <c r="EF39" s="224"/>
      <c r="EG39" s="224"/>
      <c r="EH39" s="224"/>
      <c r="EI39" s="224"/>
      <c r="EJ39" s="224"/>
      <c r="EK39" s="224"/>
      <c r="EL39" s="224"/>
      <c r="EM39" s="224"/>
      <c r="EN39" s="224"/>
      <c r="EO39" s="224"/>
      <c r="EP39" s="224"/>
      <c r="EQ39" s="224"/>
      <c r="ER39" s="224"/>
      <c r="ES39" s="224"/>
      <c r="ET39" s="224"/>
      <c r="EU39" s="224"/>
      <c r="EV39" s="224"/>
      <c r="EW39" s="224"/>
      <c r="EX39" s="224"/>
      <c r="EY39" s="224"/>
      <c r="EZ39" s="224"/>
      <c r="FA39" s="224"/>
      <c r="FB39" s="224"/>
      <c r="FC39" s="224"/>
      <c r="FD39" s="224"/>
      <c r="FE39" s="224"/>
      <c r="FF39" s="224"/>
      <c r="FG39" s="224"/>
      <c r="FH39" s="224"/>
      <c r="FI39" s="224"/>
      <c r="FJ39" s="224"/>
      <c r="FK39" s="224"/>
      <c r="FL39" s="224"/>
      <c r="FM39" s="224"/>
      <c r="FN39" s="224"/>
      <c r="FO39" s="224"/>
      <c r="FP39" s="224"/>
      <c r="FQ39" s="224"/>
      <c r="FR39" s="224"/>
      <c r="FS39" s="224"/>
      <c r="FT39" s="224"/>
      <c r="FU39" s="224"/>
      <c r="FV39" s="224"/>
      <c r="FW39" s="224"/>
      <c r="FX39" s="224"/>
      <c r="FY39" s="224"/>
      <c r="FZ39" s="224"/>
      <c r="GA39" s="224"/>
      <c r="GB39" s="224"/>
      <c r="GC39" s="224"/>
      <c r="GD39" s="224"/>
      <c r="GE39" s="224"/>
      <c r="GF39" s="224"/>
      <c r="GG39" s="224"/>
      <c r="GH39" s="224"/>
      <c r="GI39" s="224"/>
      <c r="GJ39" s="224"/>
      <c r="GK39" s="224"/>
      <c r="GL39" s="224"/>
      <c r="GM39" s="224"/>
      <c r="GN39" s="224"/>
      <c r="GO39" s="224"/>
      <c r="GP39" s="224"/>
      <c r="GQ39" s="224"/>
      <c r="GR39" s="224"/>
      <c r="GS39" s="224"/>
      <c r="GT39" s="224"/>
      <c r="GU39" s="224"/>
      <c r="GV39" s="224"/>
      <c r="GW39" s="224"/>
      <c r="GX39" s="224"/>
      <c r="GY39" s="224"/>
      <c r="GZ39" s="224"/>
      <c r="HA39" s="224"/>
      <c r="HB39" s="224"/>
      <c r="HC39" s="224"/>
      <c r="HD39" s="224"/>
      <c r="HE39" s="224"/>
      <c r="HF39" s="224"/>
      <c r="HG39" s="224"/>
      <c r="HH39" s="224"/>
      <c r="HI39" s="224"/>
      <c r="HJ39" s="224"/>
      <c r="HK39" s="224"/>
      <c r="HL39" s="224"/>
      <c r="HM39" s="224"/>
      <c r="HN39" s="224"/>
      <c r="HO39" s="224"/>
      <c r="HP39" s="224"/>
      <c r="HQ39" s="224"/>
      <c r="HR39" s="224"/>
      <c r="HS39" s="224"/>
      <c r="HT39" s="224"/>
      <c r="HU39" s="224"/>
      <c r="HV39" s="224"/>
      <c r="HW39" s="224"/>
      <c r="HX39" s="224"/>
      <c r="HY39" s="224"/>
      <c r="HZ39" s="224"/>
      <c r="IA39" s="224"/>
      <c r="IB39" s="224"/>
      <c r="IC39" s="224"/>
      <c r="ID39" s="224"/>
      <c r="IE39" s="224"/>
      <c r="IF39" s="224"/>
      <c r="IG39" s="224"/>
      <c r="IH39" s="224"/>
      <c r="II39" s="224"/>
      <c r="IJ39" s="224"/>
      <c r="IK39" s="224"/>
      <c r="IL39" s="224"/>
      <c r="IM39" s="224"/>
      <c r="IN39" s="224"/>
      <c r="IO39" s="224"/>
      <c r="IP39" s="224"/>
      <c r="IQ39" s="224"/>
      <c r="IR39" s="224"/>
      <c r="IS39" s="224"/>
      <c r="IT39" s="224"/>
      <c r="IU39" s="224"/>
      <c r="IV39" s="224"/>
      <c r="IW39" s="224"/>
      <c r="IX39" s="224"/>
      <c r="IY39" s="224"/>
      <c r="IZ39" s="224"/>
      <c r="JA39" s="224"/>
      <c r="JB39" s="224"/>
      <c r="JC39" s="224"/>
      <c r="JD39" s="224"/>
      <c r="JE39" s="224"/>
      <c r="JF39" s="224"/>
      <c r="JG39" s="224"/>
      <c r="JH39" s="224"/>
      <c r="JI39" s="224"/>
      <c r="JJ39" s="224"/>
      <c r="JK39" s="224"/>
      <c r="JL39" s="224"/>
      <c r="JM39" s="224"/>
      <c r="JN39" s="224"/>
      <c r="JO39" s="224"/>
      <c r="JP39" s="224"/>
      <c r="JQ39" s="224"/>
      <c r="JR39" s="224"/>
      <c r="JS39" s="224"/>
      <c r="JT39" s="224"/>
      <c r="JU39" s="224"/>
      <c r="JV39" s="224"/>
      <c r="JW39" s="224"/>
      <c r="JX39" s="224"/>
      <c r="JY39" s="224"/>
      <c r="JZ39" s="224"/>
      <c r="KA39" s="224"/>
      <c r="KB39" s="224"/>
      <c r="KC39" s="224"/>
      <c r="KD39" s="224"/>
      <c r="KE39" s="224"/>
      <c r="KF39" s="224"/>
      <c r="KG39" s="224"/>
      <c r="KH39" s="224"/>
      <c r="KI39" s="224"/>
      <c r="KJ39" s="224"/>
      <c r="KK39" s="224"/>
      <c r="KL39" s="224"/>
      <c r="KM39" s="224"/>
      <c r="KN39" s="224"/>
      <c r="KO39" s="224"/>
      <c r="KP39" s="224"/>
      <c r="KQ39" s="224"/>
      <c r="KR39" s="224"/>
      <c r="KS39" s="224"/>
      <c r="KT39" s="224"/>
      <c r="KU39" s="224"/>
      <c r="KV39" s="224"/>
      <c r="KW39" s="224"/>
      <c r="KX39" s="224"/>
      <c r="KY39" s="224"/>
      <c r="KZ39" s="224"/>
      <c r="LA39" s="224"/>
      <c r="LB39" s="224"/>
      <c r="LC39" s="224"/>
      <c r="LD39" s="224"/>
      <c r="LE39" s="224"/>
      <c r="LF39" s="224"/>
      <c r="LG39" s="224"/>
      <c r="LH39" s="224"/>
      <c r="LI39" s="224"/>
      <c r="LJ39" s="224"/>
      <c r="LK39" s="224"/>
      <c r="LL39" s="224"/>
      <c r="LM39" s="224"/>
      <c r="LN39" s="224"/>
      <c r="LO39" s="224"/>
      <c r="LP39" s="224"/>
      <c r="LQ39" s="224"/>
      <c r="LR39" s="224"/>
      <c r="LS39" s="224"/>
      <c r="LT39" s="224"/>
      <c r="LU39" s="224"/>
      <c r="LV39" s="224"/>
      <c r="LW39" s="224"/>
      <c r="LX39" s="224"/>
      <c r="LY39" s="224"/>
      <c r="LZ39" s="224"/>
      <c r="MA39" s="224"/>
      <c r="MB39" s="224"/>
      <c r="MC39" s="224"/>
      <c r="MD39" s="224"/>
      <c r="ME39" s="224"/>
      <c r="MF39" s="224"/>
      <c r="MG39" s="224"/>
      <c r="MH39" s="224"/>
      <c r="MI39" s="224"/>
      <c r="MJ39" s="224"/>
      <c r="MK39" s="224"/>
      <c r="ML39" s="224"/>
      <c r="MM39" s="224"/>
      <c r="MN39" s="224"/>
      <c r="MO39" s="224"/>
      <c r="MP39" s="224"/>
      <c r="MQ39" s="224"/>
      <c r="MR39" s="224"/>
      <c r="MS39" s="224"/>
      <c r="MT39" s="224"/>
      <c r="MU39" s="224"/>
      <c r="MV39" s="224"/>
      <c r="MW39" s="224"/>
      <c r="MX39" s="224"/>
      <c r="MY39" s="224"/>
      <c r="MZ39" s="224"/>
      <c r="NA39" s="224"/>
      <c r="NB39" s="224"/>
      <c r="NC39" s="224"/>
      <c r="ND39" s="224"/>
      <c r="NE39" s="224"/>
      <c r="NF39" s="224"/>
      <c r="NG39" s="224"/>
      <c r="NH39" s="224"/>
      <c r="NI39" s="224"/>
      <c r="NJ39" s="224"/>
      <c r="NK39" s="224"/>
      <c r="NL39" s="224"/>
      <c r="NM39" s="224"/>
      <c r="NN39" s="224"/>
      <c r="NO39" s="224"/>
      <c r="NP39" s="224"/>
      <c r="NQ39" s="224"/>
      <c r="NR39" s="224"/>
      <c r="NS39" s="224"/>
      <c r="NT39" s="224"/>
      <c r="NU39" s="224"/>
      <c r="NV39" s="224"/>
      <c r="NW39" s="224"/>
      <c r="NX39" s="224"/>
      <c r="NY39" s="224"/>
      <c r="NZ39" s="224"/>
      <c r="OA39" s="224"/>
      <c r="OB39" s="224"/>
      <c r="OC39" s="224"/>
      <c r="OD39" s="224"/>
      <c r="OE39" s="224"/>
      <c r="OF39" s="224"/>
      <c r="OG39" s="224"/>
      <c r="OH39" s="224"/>
      <c r="OI39" s="224"/>
      <c r="OJ39" s="224"/>
      <c r="OK39" s="224"/>
      <c r="OL39" s="224"/>
      <c r="OM39" s="224"/>
      <c r="ON39" s="224"/>
      <c r="OO39" s="224"/>
      <c r="OP39" s="224"/>
      <c r="OQ39" s="224"/>
      <c r="OR39" s="224"/>
      <c r="OS39" s="224"/>
      <c r="OT39" s="224"/>
      <c r="OU39" s="224"/>
      <c r="OV39" s="224"/>
      <c r="OW39" s="224"/>
      <c r="OX39" s="224"/>
      <c r="OY39" s="224"/>
      <c r="OZ39" s="224"/>
      <c r="PA39" s="224"/>
      <c r="PB39" s="224"/>
      <c r="PC39" s="224"/>
      <c r="PD39" s="224"/>
      <c r="PE39" s="224"/>
      <c r="PF39" s="224"/>
      <c r="PG39" s="224"/>
      <c r="PH39" s="224"/>
      <c r="PI39" s="224"/>
      <c r="PJ39" s="224"/>
      <c r="PK39" s="224"/>
      <c r="PL39" s="224"/>
      <c r="PM39" s="224"/>
      <c r="PN39" s="224"/>
      <c r="PO39" s="224"/>
      <c r="PP39" s="224"/>
      <c r="PQ39" s="224"/>
      <c r="PR39" s="224"/>
      <c r="PS39" s="224"/>
      <c r="PT39" s="224"/>
      <c r="PU39" s="224"/>
      <c r="PV39" s="224"/>
      <c r="PW39" s="224"/>
      <c r="PX39" s="224"/>
      <c r="PY39" s="224"/>
      <c r="PZ39" s="224"/>
      <c r="QA39" s="224"/>
      <c r="QB39" s="224"/>
      <c r="QC39" s="224"/>
      <c r="QD39" s="224"/>
      <c r="QE39" s="224"/>
      <c r="QF39" s="224"/>
      <c r="QG39" s="224"/>
      <c r="QH39" s="224"/>
      <c r="QI39" s="224"/>
      <c r="QJ39" s="224"/>
      <c r="QK39" s="224"/>
      <c r="QL39" s="224"/>
      <c r="QM39" s="224"/>
      <c r="QN39" s="224"/>
      <c r="QO39" s="224"/>
      <c r="QP39" s="224"/>
      <c r="QQ39" s="224"/>
      <c r="QR39" s="224"/>
      <c r="QS39" s="224"/>
      <c r="QT39" s="224"/>
      <c r="QU39" s="224"/>
      <c r="QV39" s="224"/>
      <c r="QW39" s="224"/>
      <c r="QX39" s="224"/>
      <c r="QY39" s="224"/>
      <c r="QZ39" s="224"/>
      <c r="RA39" s="224"/>
      <c r="RB39" s="224"/>
      <c r="RC39" s="224"/>
      <c r="RD39" s="224"/>
      <c r="RE39" s="224"/>
      <c r="RF39" s="224"/>
      <c r="RG39" s="224"/>
      <c r="RH39" s="224"/>
      <c r="RI39" s="224"/>
      <c r="RJ39" s="224"/>
      <c r="RK39" s="224"/>
      <c r="RL39" s="224"/>
      <c r="RM39" s="224"/>
      <c r="RN39" s="224"/>
      <c r="RO39" s="224"/>
      <c r="RP39" s="224"/>
      <c r="RQ39" s="224"/>
      <c r="RR39" s="224"/>
      <c r="RS39" s="224"/>
      <c r="RT39" s="224"/>
      <c r="RU39" s="224"/>
      <c r="RV39" s="224"/>
      <c r="RW39" s="224"/>
      <c r="RX39" s="224"/>
      <c r="RY39" s="224"/>
      <c r="RZ39" s="224"/>
      <c r="SA39" s="224"/>
      <c r="SB39" s="224"/>
      <c r="SC39" s="224"/>
      <c r="SD39" s="224"/>
      <c r="SE39" s="224"/>
      <c r="SF39" s="224"/>
      <c r="SG39" s="224"/>
      <c r="SH39" s="224"/>
      <c r="SI39" s="224"/>
      <c r="SJ39" s="224"/>
      <c r="SK39" s="224"/>
      <c r="SL39" s="224"/>
      <c r="SM39" s="224"/>
      <c r="SN39" s="224"/>
      <c r="SO39" s="224"/>
      <c r="SP39" s="224"/>
      <c r="SQ39" s="224"/>
      <c r="SR39" s="224"/>
      <c r="SS39" s="224"/>
      <c r="ST39" s="224"/>
      <c r="SU39" s="224"/>
      <c r="SV39" s="224"/>
      <c r="SW39" s="224"/>
      <c r="SX39" s="224"/>
      <c r="SY39" s="224"/>
      <c r="SZ39" s="224"/>
      <c r="TA39" s="224"/>
      <c r="TB39" s="224"/>
      <c r="TC39" s="224"/>
      <c r="TD39" s="224"/>
      <c r="TE39" s="224"/>
      <c r="TF39" s="224"/>
      <c r="TG39" s="224"/>
      <c r="TH39" s="224"/>
      <c r="TI39" s="224"/>
      <c r="TJ39" s="224"/>
      <c r="TK39" s="224"/>
      <c r="TL39" s="224"/>
      <c r="TM39" s="224"/>
      <c r="TN39" s="224"/>
      <c r="TO39" s="224"/>
      <c r="TP39" s="224"/>
      <c r="TQ39" s="224"/>
      <c r="TR39" s="224"/>
      <c r="TS39" s="224"/>
      <c r="TT39" s="224"/>
      <c r="TU39" s="224"/>
      <c r="TV39" s="224"/>
      <c r="TW39" s="224"/>
      <c r="TX39" s="224"/>
      <c r="TY39" s="224"/>
      <c r="TZ39" s="224"/>
      <c r="UA39" s="224"/>
      <c r="UB39" s="224"/>
      <c r="UC39" s="224"/>
      <c r="UD39" s="224"/>
      <c r="UE39" s="224"/>
      <c r="UF39" s="224"/>
      <c r="UG39" s="224"/>
      <c r="UH39" s="224"/>
      <c r="UI39" s="224"/>
      <c r="UJ39" s="224"/>
      <c r="UK39" s="224"/>
      <c r="UL39" s="224"/>
      <c r="UM39" s="224"/>
      <c r="UN39" s="224"/>
      <c r="UO39" s="224"/>
      <c r="UP39" s="224"/>
      <c r="UQ39" s="224"/>
      <c r="UR39" s="224"/>
      <c r="US39" s="224"/>
      <c r="UT39" s="224"/>
      <c r="UU39" s="224"/>
      <c r="UV39" s="224"/>
      <c r="UW39" s="224"/>
      <c r="UX39" s="224"/>
      <c r="UY39" s="224"/>
      <c r="UZ39" s="224"/>
      <c r="VA39" s="224"/>
      <c r="VB39" s="224"/>
      <c r="VC39" s="224"/>
      <c r="VD39" s="224"/>
      <c r="VE39" s="224"/>
      <c r="VF39" s="224"/>
      <c r="VG39" s="224"/>
      <c r="VH39" s="224"/>
      <c r="VI39" s="224"/>
      <c r="VJ39" s="224"/>
      <c r="VK39" s="224"/>
      <c r="VL39" s="224"/>
      <c r="VM39" s="224"/>
      <c r="VN39" s="224"/>
      <c r="VO39" s="224"/>
      <c r="VP39" s="224"/>
      <c r="VQ39" s="224"/>
      <c r="VR39" s="224"/>
      <c r="VS39" s="224"/>
      <c r="VT39" s="224"/>
      <c r="VU39" s="224"/>
      <c r="VV39" s="224"/>
      <c r="VW39" s="224"/>
      <c r="VX39" s="224"/>
      <c r="VY39" s="224"/>
      <c r="VZ39" s="224"/>
      <c r="WA39" s="224"/>
      <c r="WB39" s="224"/>
      <c r="WC39" s="224"/>
      <c r="WD39" s="224"/>
      <c r="WE39" s="224"/>
      <c r="WF39" s="224"/>
      <c r="WG39" s="224"/>
      <c r="WH39" s="224"/>
      <c r="WI39" s="224"/>
      <c r="WJ39" s="224"/>
      <c r="WK39" s="224"/>
      <c r="WL39" s="224"/>
      <c r="WM39" s="224"/>
      <c r="WN39" s="224"/>
      <c r="WO39" s="224"/>
      <c r="WP39" s="224"/>
      <c r="WQ39" s="224"/>
      <c r="WR39" s="224"/>
      <c r="WS39" s="224"/>
      <c r="WT39" s="224"/>
      <c r="WU39" s="224"/>
      <c r="WV39" s="224"/>
      <c r="WW39" s="224"/>
      <c r="WX39" s="224"/>
      <c r="WY39" s="224"/>
      <c r="WZ39" s="224"/>
      <c r="XA39" s="224"/>
      <c r="XB39" s="224"/>
      <c r="XC39" s="224"/>
      <c r="XD39" s="224"/>
      <c r="XE39" s="224"/>
      <c r="XF39" s="224"/>
      <c r="XG39" s="224"/>
      <c r="XH39" s="224"/>
      <c r="XI39" s="224"/>
      <c r="XJ39" s="224"/>
      <c r="XK39" s="224"/>
      <c r="XL39" s="224"/>
      <c r="XM39" s="224"/>
      <c r="XN39" s="224"/>
      <c r="XO39" s="224"/>
      <c r="XP39" s="224"/>
      <c r="XQ39" s="224"/>
      <c r="XR39" s="224"/>
      <c r="XS39" s="224"/>
      <c r="XT39" s="224"/>
      <c r="XU39" s="224"/>
      <c r="XV39" s="224"/>
      <c r="XW39" s="224"/>
      <c r="XX39" s="224"/>
      <c r="XY39" s="224"/>
      <c r="XZ39" s="224"/>
      <c r="YA39" s="224"/>
      <c r="YB39" s="224"/>
      <c r="YC39" s="224"/>
      <c r="YD39" s="224"/>
      <c r="YE39" s="224"/>
      <c r="YF39" s="224"/>
      <c r="YG39" s="224"/>
      <c r="YH39" s="224"/>
      <c r="YI39" s="224"/>
      <c r="YJ39" s="224"/>
      <c r="YK39" s="224"/>
      <c r="YL39" s="224"/>
      <c r="YM39" s="224"/>
      <c r="YN39" s="224"/>
      <c r="YO39" s="224"/>
      <c r="YP39" s="224"/>
      <c r="YQ39" s="224"/>
      <c r="YR39" s="224"/>
      <c r="YS39" s="224"/>
      <c r="YT39" s="224"/>
      <c r="YU39" s="224"/>
      <c r="YV39" s="224"/>
      <c r="YW39" s="224"/>
      <c r="YX39" s="224"/>
      <c r="YY39" s="224"/>
      <c r="YZ39" s="224"/>
      <c r="ZA39" s="224"/>
      <c r="ZB39" s="224"/>
      <c r="ZC39" s="224"/>
      <c r="ZD39" s="224"/>
      <c r="ZE39" s="224"/>
      <c r="ZF39" s="224"/>
      <c r="ZG39" s="224"/>
      <c r="ZH39" s="224"/>
      <c r="ZI39" s="224"/>
      <c r="ZJ39" s="224"/>
      <c r="ZK39" s="224"/>
      <c r="ZL39" s="224"/>
      <c r="ZM39" s="224"/>
      <c r="ZN39" s="224"/>
      <c r="ZO39" s="224"/>
      <c r="ZP39" s="224"/>
      <c r="ZQ39" s="224"/>
      <c r="ZR39" s="224"/>
      <c r="ZS39" s="224"/>
      <c r="ZT39" s="224"/>
      <c r="ZU39" s="224"/>
      <c r="ZV39" s="224"/>
      <c r="ZW39" s="224"/>
      <c r="ZX39" s="224"/>
      <c r="ZY39" s="224"/>
      <c r="ZZ39" s="224"/>
      <c r="AAA39" s="224"/>
      <c r="AAB39" s="224"/>
      <c r="AAC39" s="224"/>
      <c r="AAD39" s="224"/>
      <c r="AAE39" s="224"/>
      <c r="AAF39" s="224"/>
      <c r="AAG39" s="224"/>
      <c r="AAH39" s="224"/>
      <c r="AAI39" s="224"/>
      <c r="AAJ39" s="224"/>
      <c r="AAK39" s="224"/>
      <c r="AAL39" s="224"/>
      <c r="AAM39" s="224"/>
      <c r="AAN39" s="224"/>
      <c r="AAO39" s="224"/>
      <c r="AAP39" s="224"/>
      <c r="AAQ39" s="224"/>
      <c r="AAR39" s="224"/>
      <c r="AAS39" s="224"/>
      <c r="AAT39" s="224"/>
      <c r="AAU39" s="224"/>
      <c r="AAV39" s="224"/>
      <c r="AAW39" s="224"/>
      <c r="AAX39" s="224"/>
      <c r="AAY39" s="224"/>
      <c r="AAZ39" s="224"/>
      <c r="ABA39" s="224"/>
      <c r="ABB39" s="224"/>
      <c r="ABC39" s="224"/>
      <c r="ABD39" s="224"/>
      <c r="ABE39" s="224"/>
      <c r="ABF39" s="224"/>
      <c r="ABG39" s="224"/>
      <c r="ABH39" s="224"/>
      <c r="ABI39" s="224"/>
      <c r="ABJ39" s="224"/>
      <c r="ABK39" s="224"/>
      <c r="ABL39" s="224"/>
      <c r="ABM39" s="224"/>
      <c r="ABN39" s="224"/>
      <c r="ABO39" s="224"/>
      <c r="ABP39" s="224"/>
      <c r="ABQ39" s="224"/>
      <c r="ABR39" s="224"/>
      <c r="ABS39" s="224"/>
      <c r="ABT39" s="224"/>
      <c r="ABU39" s="224"/>
      <c r="ABV39" s="224"/>
      <c r="ABW39" s="224"/>
      <c r="ABX39" s="224"/>
      <c r="ABY39" s="224"/>
      <c r="ABZ39" s="224"/>
      <c r="ACA39" s="224"/>
      <c r="ACB39" s="224"/>
      <c r="ACC39" s="224"/>
      <c r="ACD39" s="224"/>
      <c r="ACE39" s="224"/>
      <c r="ACF39" s="224"/>
      <c r="ACG39" s="224"/>
      <c r="ACH39" s="224"/>
      <c r="ACI39" s="224"/>
      <c r="ACJ39" s="224"/>
      <c r="ACK39" s="224"/>
      <c r="ACL39" s="224"/>
      <c r="ACM39" s="224"/>
      <c r="ACN39" s="224"/>
      <c r="ACO39" s="224"/>
      <c r="ACP39" s="224"/>
      <c r="ACQ39" s="224"/>
      <c r="ACR39" s="224"/>
      <c r="ACS39" s="224"/>
      <c r="ACT39" s="224"/>
      <c r="ACU39" s="224"/>
      <c r="ACV39" s="224"/>
      <c r="ACW39" s="224"/>
      <c r="ACX39" s="224"/>
      <c r="ACY39" s="224"/>
      <c r="ACZ39" s="224"/>
      <c r="ADA39" s="224"/>
      <c r="ADB39" s="224"/>
      <c r="ADC39" s="224"/>
      <c r="ADD39" s="224"/>
      <c r="ADE39" s="224"/>
      <c r="ADF39" s="224"/>
      <c r="ADG39" s="224"/>
      <c r="ADH39" s="224"/>
      <c r="ADI39" s="224"/>
      <c r="ADJ39" s="224"/>
      <c r="ADK39" s="224"/>
      <c r="ADL39" s="224"/>
      <c r="ADM39" s="224"/>
      <c r="ADN39" s="224"/>
      <c r="ADO39" s="224"/>
      <c r="ADP39" s="224"/>
      <c r="ADQ39" s="224"/>
      <c r="ADR39" s="224"/>
      <c r="ADS39" s="224"/>
      <c r="ADT39" s="224"/>
      <c r="ADU39" s="224"/>
      <c r="ADV39" s="224"/>
      <c r="ADW39" s="224"/>
      <c r="ADX39" s="224"/>
      <c r="ADY39" s="224"/>
      <c r="ADZ39" s="224"/>
      <c r="AEA39" s="224"/>
      <c r="AEB39" s="224"/>
      <c r="AEC39" s="224"/>
      <c r="AED39" s="224"/>
      <c r="AEE39" s="224"/>
      <c r="AEF39" s="224"/>
      <c r="AEG39" s="224"/>
      <c r="AEH39" s="224"/>
      <c r="AEI39" s="224"/>
      <c r="AEJ39" s="224"/>
      <c r="AEK39" s="224"/>
      <c r="AEL39" s="224"/>
      <c r="AEM39" s="224"/>
      <c r="AEN39" s="224"/>
      <c r="AEO39" s="224"/>
      <c r="AEP39" s="224"/>
      <c r="AEQ39" s="224"/>
      <c r="AER39" s="224"/>
      <c r="AES39" s="224"/>
      <c r="AET39" s="224"/>
      <c r="AEU39" s="224"/>
      <c r="AEV39" s="224"/>
      <c r="AEW39" s="224"/>
      <c r="AEX39" s="224"/>
      <c r="AEY39" s="224"/>
      <c r="AEZ39" s="224"/>
      <c r="AFA39" s="224"/>
      <c r="AFB39" s="224"/>
      <c r="AFC39" s="224"/>
      <c r="AFD39" s="224"/>
      <c r="AFE39" s="224"/>
      <c r="AFF39" s="224"/>
      <c r="AFG39" s="224"/>
      <c r="AFH39" s="224"/>
      <c r="AFI39" s="224"/>
      <c r="AFJ39" s="224"/>
      <c r="AFK39" s="224"/>
      <c r="AFL39" s="224"/>
      <c r="AFM39" s="224"/>
      <c r="AFN39" s="224"/>
      <c r="AFO39" s="224"/>
      <c r="AFP39" s="224"/>
      <c r="AFQ39" s="224"/>
      <c r="AFR39" s="224"/>
      <c r="AFS39" s="224"/>
      <c r="AFT39" s="224"/>
      <c r="AFU39" s="224"/>
      <c r="AFV39" s="224"/>
      <c r="AFW39" s="224"/>
      <c r="AFX39" s="224"/>
      <c r="AFY39" s="224"/>
      <c r="AFZ39" s="224"/>
      <c r="AGA39" s="224"/>
      <c r="AGB39" s="224"/>
      <c r="AGC39" s="224"/>
      <c r="AGD39" s="224"/>
      <c r="AGE39" s="224"/>
      <c r="AGF39" s="224"/>
      <c r="AGG39" s="224"/>
      <c r="AGH39" s="224"/>
      <c r="AGI39" s="224"/>
      <c r="AGJ39" s="224"/>
      <c r="AGK39" s="224"/>
      <c r="AGL39" s="224"/>
      <c r="AGM39" s="224"/>
      <c r="AGN39" s="224"/>
      <c r="AGO39" s="224"/>
      <c r="AGP39" s="224"/>
      <c r="AGQ39" s="224"/>
      <c r="AGR39" s="224"/>
      <c r="AGS39" s="224"/>
      <c r="AGT39" s="224"/>
      <c r="AGU39" s="224"/>
      <c r="AGV39" s="224"/>
      <c r="AGW39" s="224"/>
      <c r="AGX39" s="224"/>
      <c r="AGY39" s="224"/>
      <c r="AGZ39" s="224"/>
      <c r="AHA39" s="224"/>
      <c r="AHB39" s="224"/>
      <c r="AHC39" s="224"/>
      <c r="AHD39" s="224"/>
      <c r="AHE39" s="224"/>
      <c r="AHF39" s="224"/>
      <c r="AHG39" s="224"/>
      <c r="AHH39" s="224"/>
      <c r="AHI39" s="224"/>
      <c r="AHJ39" s="224"/>
      <c r="AHK39" s="224"/>
      <c r="AHL39" s="224"/>
      <c r="AHM39" s="224"/>
      <c r="AHN39" s="224"/>
      <c r="AHO39" s="224"/>
      <c r="AHP39" s="224"/>
      <c r="AHQ39" s="224"/>
      <c r="AHR39" s="224"/>
      <c r="AHS39" s="224"/>
      <c r="AHT39" s="224"/>
      <c r="AHU39" s="224"/>
      <c r="AHV39" s="224"/>
      <c r="AHW39" s="224"/>
      <c r="AHX39" s="224"/>
      <c r="AHY39" s="224"/>
      <c r="AHZ39" s="224"/>
      <c r="AIA39" s="224"/>
      <c r="AIB39" s="224"/>
      <c r="AIC39" s="224"/>
      <c r="AID39" s="224"/>
      <c r="AIE39" s="224"/>
      <c r="AIF39" s="224"/>
      <c r="AIG39" s="224"/>
      <c r="AIH39" s="224"/>
      <c r="AII39" s="224"/>
      <c r="AIJ39" s="224"/>
      <c r="AIK39" s="224"/>
      <c r="AIL39" s="224"/>
      <c r="AIM39" s="224"/>
      <c r="AIN39" s="224"/>
      <c r="AIO39" s="224"/>
      <c r="AIP39" s="224"/>
      <c r="AIQ39" s="224"/>
      <c r="AIR39" s="224"/>
      <c r="AIS39" s="224"/>
      <c r="AIT39" s="224"/>
      <c r="AIU39" s="224"/>
      <c r="AIV39" s="224"/>
      <c r="AIW39" s="224"/>
      <c r="AIX39" s="224"/>
      <c r="AIY39" s="224"/>
      <c r="AIZ39" s="224"/>
      <c r="AJA39" s="224"/>
      <c r="AJB39" s="224"/>
      <c r="AJC39" s="224"/>
      <c r="AJD39" s="224"/>
      <c r="AJE39" s="224"/>
      <c r="AJF39" s="224"/>
      <c r="AJG39" s="224"/>
      <c r="AJH39" s="224"/>
      <c r="AJI39" s="224"/>
      <c r="AJJ39" s="224"/>
      <c r="AJK39" s="224"/>
      <c r="AJL39" s="224"/>
      <c r="AJM39" s="224"/>
      <c r="AJN39" s="224"/>
      <c r="AJO39" s="224"/>
      <c r="AJP39" s="224"/>
      <c r="AJQ39" s="224"/>
      <c r="AJR39" s="224"/>
      <c r="AJS39" s="224"/>
      <c r="AJT39" s="224"/>
      <c r="AJU39" s="224"/>
      <c r="AJV39" s="224"/>
      <c r="AJW39" s="224"/>
      <c r="AJX39" s="224"/>
      <c r="AJY39" s="224"/>
      <c r="AJZ39" s="224"/>
      <c r="AKA39" s="224"/>
      <c r="AKB39" s="224"/>
      <c r="AKC39" s="224"/>
      <c r="AKD39" s="224"/>
      <c r="AKE39" s="224"/>
      <c r="AKF39" s="224"/>
      <c r="AKG39" s="224"/>
      <c r="AKH39" s="224"/>
      <c r="AKI39" s="224"/>
      <c r="AKJ39" s="224"/>
      <c r="AKK39" s="224"/>
      <c r="AKL39" s="224"/>
      <c r="AKM39" s="224"/>
      <c r="AKN39" s="224"/>
      <c r="AKO39" s="224"/>
      <c r="AKP39" s="224"/>
      <c r="AKQ39" s="224"/>
      <c r="AKR39" s="224"/>
      <c r="AKS39" s="224"/>
      <c r="AKT39" s="224"/>
      <c r="AKU39" s="224"/>
      <c r="AKV39" s="224"/>
      <c r="AKW39" s="224"/>
      <c r="AKX39" s="224"/>
      <c r="AKY39" s="224"/>
      <c r="AKZ39" s="224"/>
      <c r="ALA39" s="224"/>
      <c r="ALB39" s="224"/>
      <c r="ALC39" s="224"/>
      <c r="ALD39" s="224"/>
      <c r="ALE39" s="224"/>
      <c r="ALF39" s="224"/>
      <c r="ALG39" s="224"/>
      <c r="ALH39" s="224"/>
      <c r="ALI39" s="224"/>
      <c r="ALJ39" s="224"/>
      <c r="ALK39" s="224"/>
      <c r="ALL39" s="224"/>
      <c r="ALM39" s="224"/>
      <c r="ALN39" s="224"/>
      <c r="ALO39" s="224"/>
      <c r="ALP39" s="224"/>
      <c r="ALQ39" s="224"/>
      <c r="ALR39" s="224"/>
      <c r="ALS39" s="224"/>
      <c r="ALT39" s="224"/>
      <c r="ALU39" s="224"/>
      <c r="ALV39" s="224"/>
      <c r="ALW39" s="224"/>
      <c r="ALX39" s="224"/>
      <c r="ALY39" s="224"/>
      <c r="ALZ39" s="224"/>
      <c r="AMA39" s="224"/>
      <c r="AMB39" s="224"/>
      <c r="AMC39" s="224"/>
      <c r="AMD39" s="224"/>
      <c r="AME39" s="224"/>
      <c r="AMF39" s="224"/>
      <c r="AMG39" s="224"/>
      <c r="AMH39" s="224"/>
      <c r="AMI39" s="224"/>
      <c r="AMJ39" s="224"/>
      <c r="AMK39" s="224"/>
      <c r="AML39" s="224"/>
      <c r="AMM39" s="224"/>
      <c r="AMN39" s="224"/>
      <c r="AMO39" s="224"/>
      <c r="AMP39" s="224"/>
      <c r="AMQ39" s="224"/>
      <c r="AMR39" s="224"/>
      <c r="AMS39" s="224"/>
      <c r="AMT39" s="224"/>
      <c r="AMU39" s="224"/>
      <c r="AMV39" s="224"/>
      <c r="AMW39" s="224"/>
      <c r="AMX39" s="224"/>
      <c r="AMY39" s="224"/>
      <c r="AMZ39" s="224"/>
      <c r="ANA39" s="224"/>
      <c r="ANB39" s="224"/>
      <c r="ANC39" s="224"/>
      <c r="AND39" s="224"/>
      <c r="ANE39" s="224"/>
      <c r="ANF39" s="224"/>
      <c r="ANG39" s="224"/>
      <c r="ANH39" s="224"/>
      <c r="ANI39" s="224"/>
      <c r="ANJ39" s="224"/>
      <c r="ANK39" s="224"/>
      <c r="ANL39" s="224"/>
      <c r="ANM39" s="224"/>
      <c r="ANN39" s="224"/>
      <c r="ANO39" s="224"/>
      <c r="ANP39" s="224"/>
      <c r="ANQ39" s="224"/>
      <c r="ANR39" s="224"/>
      <c r="ANS39" s="224"/>
      <c r="ANT39" s="224"/>
      <c r="ANU39" s="224"/>
      <c r="ANV39" s="224"/>
      <c r="ANW39" s="224"/>
      <c r="ANX39" s="224"/>
      <c r="ANY39" s="224"/>
      <c r="ANZ39" s="224"/>
      <c r="AOA39" s="224"/>
      <c r="AOB39" s="224"/>
      <c r="AOC39" s="224"/>
      <c r="AOD39" s="224"/>
      <c r="AOE39" s="224"/>
      <c r="AOF39" s="224"/>
      <c r="AOG39" s="224"/>
      <c r="AOH39" s="224"/>
      <c r="AOI39" s="224"/>
      <c r="AOJ39" s="224"/>
      <c r="AOK39" s="224"/>
      <c r="AOL39" s="224"/>
      <c r="AOM39" s="224"/>
      <c r="AON39" s="224"/>
      <c r="AOO39" s="224"/>
      <c r="AOP39" s="224"/>
      <c r="AOQ39" s="224"/>
      <c r="AOR39" s="224"/>
      <c r="AOS39" s="224"/>
      <c r="AOT39" s="224"/>
      <c r="AOU39" s="224"/>
      <c r="AOV39" s="224"/>
      <c r="AOW39" s="224"/>
      <c r="AOX39" s="224"/>
      <c r="AOY39" s="224"/>
      <c r="AOZ39" s="224"/>
      <c r="APA39" s="224"/>
      <c r="APB39" s="224"/>
      <c r="APC39" s="224"/>
      <c r="APD39" s="224"/>
      <c r="APE39" s="224"/>
      <c r="APF39" s="224"/>
      <c r="APG39" s="224"/>
      <c r="APH39" s="224"/>
      <c r="API39" s="224"/>
      <c r="APJ39" s="224"/>
      <c r="APK39" s="224"/>
      <c r="APL39" s="224"/>
      <c r="APM39" s="224"/>
      <c r="APN39" s="224"/>
      <c r="APO39" s="224"/>
      <c r="APP39" s="224"/>
      <c r="APQ39" s="224"/>
      <c r="APR39" s="224"/>
      <c r="APS39" s="224"/>
      <c r="APT39" s="224"/>
      <c r="APU39" s="224"/>
      <c r="APV39" s="224"/>
      <c r="APW39" s="224"/>
      <c r="APX39" s="224"/>
      <c r="APY39" s="224"/>
      <c r="APZ39" s="224"/>
      <c r="AQA39" s="224"/>
      <c r="AQB39" s="224"/>
      <c r="AQC39" s="224"/>
      <c r="AQD39" s="224"/>
      <c r="AQE39" s="224"/>
      <c r="AQF39" s="224"/>
      <c r="AQG39" s="224"/>
      <c r="AQH39" s="224"/>
      <c r="AQI39" s="224"/>
      <c r="AQJ39" s="224"/>
      <c r="AQK39" s="224"/>
      <c r="AQL39" s="224"/>
      <c r="AQM39" s="224"/>
      <c r="AQN39" s="224"/>
      <c r="AQO39" s="224"/>
      <c r="AQP39" s="224"/>
      <c r="AQQ39" s="224"/>
      <c r="AQR39" s="224"/>
      <c r="AQS39" s="224"/>
      <c r="AQT39" s="224"/>
      <c r="AQU39" s="224"/>
      <c r="AQV39" s="224"/>
      <c r="AQW39" s="224"/>
      <c r="AQX39" s="224"/>
      <c r="AQY39" s="224"/>
      <c r="AQZ39" s="224"/>
      <c r="ARA39" s="224"/>
      <c r="ARB39" s="224"/>
      <c r="ARC39" s="224"/>
      <c r="ARD39" s="224"/>
      <c r="ARE39" s="224"/>
      <c r="ARF39" s="224"/>
      <c r="ARG39" s="224"/>
      <c r="ARH39" s="224"/>
      <c r="ARI39" s="224"/>
      <c r="ARJ39" s="224"/>
      <c r="ARK39" s="224"/>
      <c r="ARL39" s="224"/>
      <c r="ARM39" s="224"/>
      <c r="ARN39" s="224"/>
      <c r="ARO39" s="224"/>
      <c r="ARP39" s="224"/>
      <c r="ARQ39" s="224"/>
      <c r="ARR39" s="224"/>
      <c r="ARS39" s="224"/>
      <c r="ART39" s="224"/>
      <c r="ARU39" s="224"/>
      <c r="ARV39" s="224"/>
      <c r="ARW39" s="224"/>
      <c r="ARX39" s="224"/>
      <c r="ARY39" s="224"/>
      <c r="ARZ39" s="224"/>
      <c r="ASA39" s="224"/>
      <c r="ASB39" s="224"/>
      <c r="ASC39" s="224"/>
      <c r="ASD39" s="224"/>
      <c r="ASE39" s="224"/>
      <c r="ASF39" s="224"/>
      <c r="ASG39" s="224"/>
      <c r="ASH39" s="224"/>
      <c r="ASI39" s="224"/>
      <c r="ASJ39" s="224"/>
      <c r="ASK39" s="224"/>
      <c r="ASL39" s="224"/>
      <c r="ASM39" s="224"/>
      <c r="ASN39" s="224"/>
      <c r="ASO39" s="224"/>
      <c r="ASP39" s="224"/>
      <c r="ASQ39" s="224"/>
      <c r="ASR39" s="224"/>
      <c r="ASS39" s="224"/>
      <c r="AST39" s="224"/>
      <c r="ASU39" s="224"/>
      <c r="ASV39" s="224"/>
      <c r="ASW39" s="224"/>
      <c r="ASX39" s="224"/>
      <c r="ASY39" s="224"/>
      <c r="ASZ39" s="224"/>
      <c r="ATA39" s="224"/>
      <c r="ATB39" s="224"/>
      <c r="ATC39" s="224"/>
      <c r="ATD39" s="224"/>
      <c r="ATE39" s="224"/>
      <c r="ATF39" s="224"/>
      <c r="ATG39" s="224"/>
      <c r="ATH39" s="224"/>
      <c r="ATI39" s="224"/>
      <c r="ATJ39" s="224"/>
      <c r="ATK39" s="224"/>
      <c r="ATL39" s="224"/>
      <c r="ATM39" s="224"/>
      <c r="ATN39" s="224"/>
      <c r="ATO39" s="224"/>
      <c r="ATP39" s="224"/>
      <c r="ATQ39" s="224"/>
      <c r="ATR39" s="224"/>
      <c r="ATS39" s="224"/>
      <c r="ATT39" s="224"/>
      <c r="ATU39" s="224"/>
      <c r="ATV39" s="224"/>
      <c r="ATW39" s="224"/>
      <c r="ATX39" s="224"/>
      <c r="ATY39" s="224"/>
      <c r="ATZ39" s="224"/>
      <c r="AUA39" s="224"/>
      <c r="AUB39" s="224"/>
      <c r="AUC39" s="224"/>
      <c r="AUD39" s="224"/>
      <c r="AUE39" s="224"/>
      <c r="AUF39" s="224"/>
      <c r="AUG39" s="224"/>
      <c r="AUH39" s="224"/>
      <c r="AUI39" s="224"/>
      <c r="AUJ39" s="224"/>
      <c r="AUK39" s="224"/>
      <c r="AUL39" s="224"/>
      <c r="AUM39" s="224"/>
      <c r="AUN39" s="224"/>
      <c r="AUO39" s="224"/>
      <c r="AUP39" s="224"/>
      <c r="AUQ39" s="224"/>
      <c r="AUR39" s="224"/>
      <c r="AUS39" s="224"/>
      <c r="AUT39" s="224"/>
      <c r="AUU39" s="224"/>
      <c r="AUV39" s="224"/>
      <c r="AUW39" s="224"/>
      <c r="AUX39" s="224"/>
      <c r="AUY39" s="224"/>
      <c r="AUZ39" s="224"/>
      <c r="AVA39" s="224"/>
      <c r="AVB39" s="224"/>
      <c r="AVC39" s="224"/>
      <c r="AVD39" s="224"/>
      <c r="AVE39" s="224"/>
      <c r="AVF39" s="224"/>
      <c r="AVG39" s="224"/>
      <c r="AVH39" s="224"/>
      <c r="AVI39" s="224"/>
      <c r="AVJ39" s="224"/>
      <c r="AVK39" s="224"/>
      <c r="AVL39" s="224"/>
      <c r="AVM39" s="224"/>
      <c r="AVN39" s="224"/>
      <c r="AVO39" s="224"/>
      <c r="AVP39" s="224"/>
      <c r="AVQ39" s="224"/>
      <c r="AVR39" s="224"/>
      <c r="AVS39" s="224"/>
      <c r="AVT39" s="224"/>
      <c r="AVU39" s="224"/>
      <c r="AVV39" s="224"/>
      <c r="AVW39" s="224"/>
      <c r="AVX39" s="224"/>
      <c r="AVY39" s="224"/>
      <c r="AVZ39" s="224"/>
      <c r="AWA39" s="224"/>
      <c r="AWB39" s="224"/>
      <c r="AWC39" s="224"/>
      <c r="AWD39" s="224"/>
      <c r="AWE39" s="224"/>
      <c r="AWF39" s="224"/>
      <c r="AWG39" s="224"/>
      <c r="AWH39" s="224"/>
      <c r="AWI39" s="224"/>
      <c r="AWJ39" s="224"/>
      <c r="AWK39" s="224"/>
      <c r="AWL39" s="224"/>
      <c r="AWM39" s="224"/>
      <c r="AWN39" s="224"/>
      <c r="AWO39" s="224"/>
      <c r="AWP39" s="224"/>
      <c r="AWQ39" s="224"/>
      <c r="AWR39" s="224"/>
      <c r="AWS39" s="224"/>
      <c r="AWT39" s="224"/>
      <c r="AWU39" s="224"/>
      <c r="AWV39" s="224"/>
      <c r="AWW39" s="224"/>
      <c r="AWX39" s="224"/>
      <c r="AWY39" s="224"/>
      <c r="AWZ39" s="224"/>
      <c r="AXA39" s="224"/>
      <c r="AXB39" s="224"/>
      <c r="AXC39" s="224"/>
      <c r="AXD39" s="224"/>
      <c r="AXE39" s="224"/>
      <c r="AXF39" s="224"/>
      <c r="AXG39" s="224"/>
      <c r="AXH39" s="224"/>
      <c r="AXI39" s="224"/>
      <c r="AXJ39" s="224"/>
      <c r="AXK39" s="224"/>
      <c r="AXL39" s="224"/>
      <c r="AXM39" s="224"/>
      <c r="AXN39" s="224"/>
      <c r="AXO39" s="224"/>
      <c r="AXP39" s="224"/>
      <c r="AXQ39" s="224"/>
      <c r="AXR39" s="224"/>
      <c r="AXS39" s="224"/>
      <c r="AXT39" s="224"/>
      <c r="AXU39" s="224"/>
      <c r="AXV39" s="224"/>
      <c r="AXW39" s="224"/>
      <c r="AXX39" s="224"/>
      <c r="AXY39" s="224"/>
      <c r="AXZ39" s="224"/>
      <c r="AYA39" s="224"/>
      <c r="AYB39" s="224"/>
      <c r="AYC39" s="224"/>
      <c r="AYD39" s="224"/>
      <c r="AYE39" s="224"/>
      <c r="AYF39" s="224"/>
      <c r="AYG39" s="224"/>
      <c r="AYH39" s="224"/>
      <c r="AYI39" s="224"/>
      <c r="AYJ39" s="224"/>
      <c r="AYK39" s="224"/>
      <c r="AYL39" s="224"/>
      <c r="AYM39" s="224"/>
      <c r="AYN39" s="224"/>
      <c r="AYO39" s="224"/>
      <c r="AYP39" s="224"/>
      <c r="AYQ39" s="224"/>
      <c r="AYR39" s="224"/>
      <c r="AYS39" s="224"/>
      <c r="AYT39" s="224"/>
      <c r="AYU39" s="224"/>
      <c r="AYV39" s="224"/>
      <c r="AYW39" s="224"/>
      <c r="AYX39" s="224"/>
      <c r="AYY39" s="224"/>
      <c r="AYZ39" s="224"/>
      <c r="AZA39" s="224"/>
      <c r="AZB39" s="224"/>
      <c r="AZC39" s="224"/>
      <c r="AZD39" s="224"/>
      <c r="AZE39" s="224"/>
      <c r="AZF39" s="224"/>
      <c r="AZG39" s="224"/>
      <c r="AZH39" s="224"/>
      <c r="AZI39" s="224"/>
      <c r="AZJ39" s="224"/>
      <c r="AZK39" s="224"/>
      <c r="AZL39" s="224"/>
      <c r="AZM39" s="224"/>
      <c r="AZN39" s="224"/>
      <c r="AZO39" s="224"/>
      <c r="AZP39" s="224"/>
      <c r="AZQ39" s="224"/>
      <c r="AZR39" s="224"/>
      <c r="AZS39" s="224"/>
      <c r="AZT39" s="224"/>
      <c r="AZU39" s="224"/>
      <c r="AZV39" s="224"/>
      <c r="AZW39" s="224"/>
      <c r="AZX39" s="224"/>
      <c r="AZY39" s="224"/>
      <c r="AZZ39" s="224"/>
      <c r="BAA39" s="224"/>
      <c r="BAB39" s="224"/>
      <c r="BAC39" s="224"/>
      <c r="BAD39" s="224"/>
      <c r="BAE39" s="224"/>
      <c r="BAF39" s="224"/>
      <c r="BAG39" s="224"/>
      <c r="BAH39" s="224"/>
      <c r="BAI39" s="224"/>
      <c r="BAJ39" s="224"/>
      <c r="BAK39" s="224"/>
      <c r="BAL39" s="224"/>
      <c r="BAM39" s="224"/>
      <c r="BAN39" s="224"/>
      <c r="BAO39" s="224"/>
      <c r="BAP39" s="224"/>
      <c r="BAQ39" s="224"/>
      <c r="BAR39" s="224"/>
      <c r="BAS39" s="224"/>
      <c r="BAT39" s="224"/>
      <c r="BAU39" s="224"/>
      <c r="BAV39" s="224"/>
      <c r="BAW39" s="224"/>
      <c r="BAX39" s="224"/>
      <c r="BAY39" s="224"/>
      <c r="BAZ39" s="224"/>
      <c r="BBA39" s="224"/>
      <c r="BBB39" s="224"/>
      <c r="BBC39" s="224"/>
      <c r="BBD39" s="224"/>
      <c r="BBE39" s="224"/>
      <c r="BBF39" s="224"/>
      <c r="BBG39" s="224"/>
      <c r="BBH39" s="224"/>
      <c r="BBI39" s="224"/>
      <c r="BBJ39" s="224"/>
      <c r="BBK39" s="224"/>
      <c r="BBL39" s="224"/>
      <c r="BBM39" s="224"/>
      <c r="BBN39" s="224"/>
      <c r="BBO39" s="224"/>
      <c r="BBP39" s="224"/>
      <c r="BBQ39" s="224"/>
      <c r="BBR39" s="224"/>
      <c r="BBS39" s="224"/>
      <c r="BBT39" s="224"/>
      <c r="BBU39" s="224"/>
      <c r="BBV39" s="224"/>
      <c r="BBW39" s="224"/>
      <c r="BBX39" s="224"/>
      <c r="BBY39" s="224"/>
      <c r="BBZ39" s="224"/>
      <c r="BCA39" s="224"/>
      <c r="BCB39" s="224"/>
      <c r="BCC39" s="224"/>
      <c r="BCD39" s="224"/>
      <c r="BCE39" s="224"/>
      <c r="BCF39" s="224"/>
      <c r="BCG39" s="224"/>
      <c r="BCH39" s="224"/>
      <c r="BCI39" s="224"/>
      <c r="BCJ39" s="224"/>
      <c r="BCK39" s="224"/>
      <c r="BCL39" s="224"/>
      <c r="BCM39" s="224"/>
      <c r="BCN39" s="224"/>
      <c r="BCO39" s="224"/>
      <c r="BCP39" s="224"/>
      <c r="BCQ39" s="224"/>
      <c r="BCR39" s="224"/>
      <c r="BCS39" s="224"/>
      <c r="BCT39" s="224"/>
      <c r="BCU39" s="224"/>
      <c r="BCV39" s="224"/>
      <c r="BCW39" s="224"/>
      <c r="BCX39" s="224"/>
      <c r="BCY39" s="224"/>
      <c r="BCZ39" s="224"/>
      <c r="BDA39" s="224"/>
      <c r="BDB39" s="224"/>
      <c r="BDC39" s="224"/>
      <c r="BDD39" s="224"/>
      <c r="BDE39" s="224"/>
      <c r="BDF39" s="224"/>
      <c r="BDG39" s="224"/>
      <c r="BDH39" s="224"/>
      <c r="BDI39" s="224"/>
      <c r="BDJ39" s="224"/>
      <c r="BDK39" s="224"/>
      <c r="BDL39" s="224"/>
      <c r="BDM39" s="224"/>
      <c r="BDN39" s="224"/>
      <c r="BDO39" s="224"/>
      <c r="BDP39" s="224"/>
      <c r="BDQ39" s="224"/>
      <c r="BDR39" s="224"/>
      <c r="BDS39" s="224"/>
      <c r="BDT39" s="224"/>
      <c r="BDU39" s="224"/>
      <c r="BDV39" s="224"/>
      <c r="BDW39" s="224"/>
      <c r="BDX39" s="224"/>
      <c r="BDY39" s="224"/>
      <c r="BDZ39" s="224"/>
      <c r="BEA39" s="224"/>
      <c r="BEB39" s="224"/>
      <c r="BEC39" s="224"/>
      <c r="BED39" s="224"/>
      <c r="BEE39" s="224"/>
      <c r="BEF39" s="224"/>
      <c r="BEG39" s="224"/>
      <c r="BEH39" s="224"/>
      <c r="BEI39" s="224"/>
      <c r="BEJ39" s="224"/>
      <c r="BEK39" s="224"/>
      <c r="BEL39" s="224"/>
      <c r="BEM39" s="224"/>
      <c r="BEN39" s="224"/>
      <c r="BEO39" s="224"/>
      <c r="BEP39" s="224"/>
      <c r="BEQ39" s="224"/>
      <c r="BER39" s="224"/>
      <c r="BES39" s="224"/>
      <c r="BET39" s="224"/>
      <c r="BEU39" s="224"/>
      <c r="BEV39" s="224"/>
      <c r="BEW39" s="224"/>
      <c r="BEX39" s="224"/>
      <c r="BEY39" s="224"/>
      <c r="BEZ39" s="224"/>
      <c r="BFA39" s="224"/>
      <c r="BFB39" s="224"/>
      <c r="BFC39" s="224"/>
      <c r="BFD39" s="224"/>
      <c r="BFE39" s="224"/>
      <c r="BFF39" s="224"/>
      <c r="BFG39" s="224"/>
      <c r="BFH39" s="224"/>
      <c r="BFI39" s="224"/>
      <c r="BFJ39" s="224"/>
      <c r="BFK39" s="224"/>
      <c r="BFL39" s="224"/>
      <c r="BFM39" s="224"/>
      <c r="BFN39" s="224"/>
      <c r="BFO39" s="224"/>
      <c r="BFP39" s="224"/>
      <c r="BFQ39" s="224"/>
      <c r="BFR39" s="224"/>
      <c r="BFS39" s="224"/>
      <c r="BFT39" s="224"/>
      <c r="BFU39" s="224"/>
      <c r="BFV39" s="224"/>
      <c r="BFW39" s="224"/>
      <c r="BFX39" s="224"/>
      <c r="BFY39" s="224"/>
      <c r="BFZ39" s="224"/>
      <c r="BGA39" s="224"/>
      <c r="BGB39" s="224"/>
      <c r="BGC39" s="224"/>
      <c r="BGD39" s="224"/>
      <c r="BGE39" s="224"/>
      <c r="BGF39" s="224"/>
      <c r="BGG39" s="224"/>
      <c r="BGH39" s="224"/>
      <c r="BGI39" s="224"/>
      <c r="BGJ39" s="224"/>
      <c r="BGK39" s="224"/>
      <c r="BGL39" s="224"/>
      <c r="BGM39" s="224"/>
      <c r="BGN39" s="224"/>
      <c r="BGO39" s="224"/>
      <c r="BGP39" s="224"/>
      <c r="BGQ39" s="224"/>
      <c r="BGR39" s="224"/>
      <c r="BGS39" s="224"/>
      <c r="BGT39" s="224"/>
      <c r="BGU39" s="224"/>
      <c r="BGV39" s="224"/>
      <c r="BGW39" s="224"/>
      <c r="BGX39" s="224"/>
      <c r="BGY39" s="224"/>
      <c r="BGZ39" s="224"/>
      <c r="BHA39" s="224"/>
      <c r="BHB39" s="224"/>
      <c r="BHC39" s="224"/>
      <c r="BHD39" s="224"/>
      <c r="BHE39" s="224"/>
      <c r="BHF39" s="224"/>
      <c r="BHG39" s="224"/>
      <c r="BHH39" s="224"/>
      <c r="BHI39" s="224"/>
      <c r="BHJ39" s="224"/>
      <c r="BHK39" s="224"/>
      <c r="BHL39" s="224"/>
      <c r="BHM39" s="224"/>
      <c r="BHN39" s="224"/>
      <c r="BHO39" s="224"/>
      <c r="BHP39" s="224"/>
      <c r="BHQ39" s="224"/>
      <c r="BHR39" s="224"/>
      <c r="BHS39" s="224"/>
      <c r="BHT39" s="224"/>
      <c r="BHU39" s="224"/>
      <c r="BHV39" s="224"/>
      <c r="BHW39" s="224"/>
      <c r="BHX39" s="224"/>
      <c r="BHY39" s="224"/>
      <c r="BHZ39" s="224"/>
      <c r="BIA39" s="224"/>
      <c r="BIB39" s="224"/>
      <c r="BIC39" s="224"/>
      <c r="BID39" s="224"/>
      <c r="BIE39" s="224"/>
      <c r="BIF39" s="224"/>
      <c r="BIG39" s="224"/>
      <c r="BIH39" s="224"/>
      <c r="BII39" s="224"/>
      <c r="BIJ39" s="224"/>
      <c r="BIK39" s="224"/>
      <c r="BIL39" s="224"/>
      <c r="BIM39" s="224"/>
      <c r="BIN39" s="224"/>
      <c r="BIO39" s="224"/>
      <c r="BIP39" s="224"/>
      <c r="BIQ39" s="224"/>
      <c r="BIR39" s="224"/>
      <c r="BIS39" s="224"/>
      <c r="BIT39" s="224"/>
      <c r="BIU39" s="224"/>
      <c r="BIV39" s="224"/>
      <c r="BIW39" s="224"/>
      <c r="BIX39" s="224"/>
      <c r="BIY39" s="224"/>
      <c r="BIZ39" s="224"/>
      <c r="BJA39" s="224"/>
      <c r="BJB39" s="224"/>
      <c r="BJC39" s="224"/>
      <c r="BJD39" s="224"/>
      <c r="BJE39" s="224"/>
      <c r="BJF39" s="224"/>
      <c r="BJG39" s="224"/>
      <c r="BJH39" s="224"/>
      <c r="BJI39" s="224"/>
      <c r="BJJ39" s="224"/>
      <c r="BJK39" s="224"/>
      <c r="BJL39" s="224"/>
      <c r="BJM39" s="224"/>
      <c r="BJN39" s="224"/>
      <c r="BJO39" s="224"/>
      <c r="BJP39" s="224"/>
      <c r="BJQ39" s="224"/>
      <c r="BJR39" s="224"/>
      <c r="BJS39" s="224"/>
      <c r="BJT39" s="224"/>
      <c r="BJU39" s="224"/>
      <c r="BJV39" s="224"/>
      <c r="BJW39" s="224"/>
      <c r="BJX39" s="224"/>
      <c r="BJY39" s="224"/>
      <c r="BJZ39" s="224"/>
      <c r="BKA39" s="224"/>
      <c r="BKB39" s="224"/>
      <c r="BKC39" s="224"/>
      <c r="BKD39" s="224"/>
      <c r="BKE39" s="224"/>
      <c r="BKF39" s="224"/>
      <c r="BKG39" s="224"/>
      <c r="BKH39" s="224"/>
      <c r="BKI39" s="224"/>
      <c r="BKJ39" s="224"/>
      <c r="BKK39" s="224"/>
      <c r="BKL39" s="224"/>
      <c r="BKM39" s="224"/>
      <c r="BKN39" s="224"/>
      <c r="BKO39" s="224"/>
      <c r="BKP39" s="224"/>
      <c r="BKQ39" s="224"/>
      <c r="BKR39" s="224"/>
      <c r="BKS39" s="224"/>
      <c r="BKT39" s="224"/>
      <c r="BKU39" s="224"/>
      <c r="BKV39" s="224"/>
      <c r="BKW39" s="224"/>
      <c r="BKX39" s="224"/>
      <c r="BKY39" s="224"/>
      <c r="BKZ39" s="224"/>
      <c r="BLA39" s="224"/>
      <c r="BLB39" s="224"/>
      <c r="BLC39" s="224"/>
      <c r="BLD39" s="224"/>
      <c r="BLE39" s="224"/>
      <c r="BLF39" s="224"/>
      <c r="BLG39" s="224"/>
      <c r="BLH39" s="224"/>
      <c r="BLI39" s="224"/>
      <c r="BLJ39" s="224"/>
      <c r="BLK39" s="224"/>
      <c r="BLL39" s="224"/>
      <c r="BLM39" s="224"/>
      <c r="BLN39" s="224"/>
      <c r="BLO39" s="224"/>
      <c r="BLP39" s="224"/>
      <c r="BLQ39" s="224"/>
      <c r="BLR39" s="224"/>
      <c r="BLS39" s="224"/>
      <c r="BLT39" s="224"/>
      <c r="BLU39" s="224"/>
      <c r="BLV39" s="224"/>
      <c r="BLW39" s="224"/>
      <c r="BLX39" s="224"/>
      <c r="BLY39" s="224"/>
      <c r="BLZ39" s="224"/>
      <c r="BMA39" s="224"/>
      <c r="BMB39" s="224"/>
      <c r="BMC39" s="224"/>
      <c r="BMD39" s="224"/>
      <c r="BME39" s="224"/>
      <c r="BMF39" s="224"/>
      <c r="BMG39" s="224"/>
      <c r="BMH39" s="224"/>
      <c r="BMI39" s="224"/>
      <c r="BMJ39" s="224"/>
      <c r="BMK39" s="224"/>
      <c r="BML39" s="224"/>
      <c r="BMM39" s="224"/>
      <c r="BMN39" s="224"/>
      <c r="BMO39" s="224"/>
      <c r="BMP39" s="224"/>
      <c r="BMQ39" s="224"/>
      <c r="BMR39" s="224"/>
      <c r="BMS39" s="224"/>
      <c r="BMT39" s="224"/>
      <c r="BMU39" s="224"/>
      <c r="BMV39" s="224"/>
      <c r="BMW39" s="224"/>
      <c r="BMX39" s="224"/>
      <c r="BMY39" s="224"/>
      <c r="BMZ39" s="224"/>
      <c r="BNA39" s="224"/>
      <c r="BNB39" s="224"/>
      <c r="BNC39" s="224"/>
      <c r="BND39" s="224"/>
      <c r="BNE39" s="224"/>
      <c r="BNF39" s="224"/>
      <c r="BNG39" s="224"/>
      <c r="BNH39" s="224"/>
      <c r="BNI39" s="224"/>
      <c r="BNJ39" s="224"/>
      <c r="BNK39" s="224"/>
      <c r="BNL39" s="224"/>
      <c r="BNM39" s="224"/>
      <c r="BNN39" s="224"/>
      <c r="BNO39" s="224"/>
      <c r="BNP39" s="224"/>
      <c r="BNQ39" s="224"/>
      <c r="BNR39" s="224"/>
      <c r="BNS39" s="224"/>
      <c r="BNT39" s="224"/>
      <c r="BNU39" s="224"/>
      <c r="BNV39" s="224"/>
      <c r="BNW39" s="224"/>
      <c r="BNX39" s="224"/>
      <c r="BNY39" s="224"/>
      <c r="BNZ39" s="224"/>
      <c r="BOA39" s="224"/>
      <c r="BOB39" s="224"/>
      <c r="BOC39" s="224"/>
      <c r="BOD39" s="224"/>
      <c r="BOE39" s="224"/>
      <c r="BOF39" s="224"/>
      <c r="BOG39" s="224"/>
      <c r="BOH39" s="224"/>
      <c r="BOI39" s="224"/>
      <c r="BOJ39" s="224"/>
      <c r="BOK39" s="224"/>
      <c r="BOL39" s="224"/>
      <c r="BOM39" s="224"/>
      <c r="BON39" s="224"/>
      <c r="BOO39" s="224"/>
      <c r="BOP39" s="224"/>
      <c r="BOQ39" s="224"/>
      <c r="BOR39" s="224"/>
      <c r="BOS39" s="224"/>
      <c r="BOT39" s="224"/>
      <c r="BOU39" s="224"/>
      <c r="BOV39" s="224"/>
      <c r="BOW39" s="224"/>
      <c r="BOX39" s="224"/>
      <c r="BOY39" s="224"/>
      <c r="BOZ39" s="224"/>
      <c r="BPA39" s="224"/>
      <c r="BPB39" s="224"/>
      <c r="BPC39" s="224"/>
      <c r="BPD39" s="224"/>
      <c r="BPE39" s="224"/>
      <c r="BPF39" s="224"/>
      <c r="BPG39" s="224"/>
      <c r="BPH39" s="224"/>
      <c r="BPI39" s="224"/>
      <c r="BPJ39" s="224"/>
      <c r="BPK39" s="224"/>
      <c r="BPL39" s="224"/>
      <c r="BPM39" s="224"/>
      <c r="BPN39" s="224"/>
      <c r="BPO39" s="224"/>
      <c r="BPP39" s="224"/>
      <c r="BPQ39" s="224"/>
      <c r="BPR39" s="224"/>
      <c r="BPS39" s="224"/>
      <c r="BPT39" s="224"/>
      <c r="BPU39" s="224"/>
      <c r="BPV39" s="224"/>
      <c r="BPW39" s="224"/>
      <c r="BPX39" s="224"/>
      <c r="BPY39" s="224"/>
      <c r="BPZ39" s="224"/>
      <c r="BQA39" s="224"/>
      <c r="BQB39" s="224"/>
      <c r="BQC39" s="224"/>
      <c r="BQD39" s="224"/>
      <c r="BQE39" s="224"/>
      <c r="BQF39" s="224"/>
      <c r="BQG39" s="224"/>
      <c r="BQH39" s="224"/>
      <c r="BQI39" s="224"/>
      <c r="BQJ39" s="224"/>
      <c r="BQK39" s="224"/>
      <c r="BQL39" s="224"/>
      <c r="BQM39" s="224"/>
      <c r="BQN39" s="224"/>
      <c r="BQO39" s="224"/>
      <c r="BQP39" s="224"/>
      <c r="BQQ39" s="224"/>
      <c r="BQR39" s="224"/>
      <c r="BQS39" s="224"/>
      <c r="BQT39" s="224"/>
      <c r="BQU39" s="224"/>
      <c r="BQV39" s="224"/>
      <c r="BQW39" s="224"/>
      <c r="BQX39" s="224"/>
      <c r="BQY39" s="224"/>
      <c r="BQZ39" s="224"/>
      <c r="BRA39" s="224"/>
      <c r="BRB39" s="224"/>
      <c r="BRC39" s="224"/>
      <c r="BRD39" s="224"/>
      <c r="BRE39" s="224"/>
      <c r="BRF39" s="224"/>
      <c r="BRG39" s="224"/>
      <c r="BRH39" s="224"/>
      <c r="BRI39" s="224"/>
      <c r="BRJ39" s="224"/>
      <c r="BRK39" s="224"/>
      <c r="BRL39" s="224"/>
      <c r="BRM39" s="224"/>
      <c r="BRN39" s="224"/>
      <c r="BRO39" s="224"/>
      <c r="BRP39" s="224"/>
      <c r="BRQ39" s="224"/>
      <c r="BRR39" s="224"/>
      <c r="BRS39" s="224"/>
      <c r="BRT39" s="224"/>
      <c r="BRU39" s="224"/>
      <c r="BRV39" s="224"/>
      <c r="BRW39" s="224"/>
      <c r="BRX39" s="224"/>
      <c r="BRY39" s="224"/>
      <c r="BRZ39" s="224"/>
      <c r="BSA39" s="224"/>
      <c r="BSB39" s="224"/>
      <c r="BSC39" s="224"/>
      <c r="BSD39" s="224"/>
      <c r="BSE39" s="224"/>
      <c r="BSF39" s="224"/>
      <c r="BSG39" s="224"/>
      <c r="BSH39" s="224"/>
      <c r="BSI39" s="224"/>
      <c r="BSJ39" s="224"/>
      <c r="BSK39" s="224"/>
      <c r="BSL39" s="224"/>
      <c r="BSM39" s="224"/>
      <c r="BSN39" s="224"/>
      <c r="BSO39" s="224"/>
      <c r="BSP39" s="224"/>
      <c r="BSQ39" s="224"/>
      <c r="BSR39" s="224"/>
      <c r="BSS39" s="224"/>
      <c r="BST39" s="224"/>
      <c r="BSU39" s="224"/>
      <c r="BSV39" s="224"/>
      <c r="BSW39" s="224"/>
      <c r="BSX39" s="224"/>
      <c r="BSY39" s="224"/>
      <c r="BSZ39" s="224"/>
      <c r="BTA39" s="224"/>
      <c r="BTB39" s="224"/>
      <c r="BTC39" s="224"/>
      <c r="BTD39" s="224"/>
      <c r="BTE39" s="224"/>
      <c r="BTF39" s="224"/>
      <c r="BTG39" s="224"/>
      <c r="BTH39" s="224"/>
      <c r="BTI39" s="224"/>
      <c r="BTJ39" s="224"/>
      <c r="BTK39" s="224"/>
      <c r="BTL39" s="224"/>
      <c r="BTM39" s="224"/>
      <c r="BTN39" s="224"/>
      <c r="BTO39" s="224"/>
      <c r="BTP39" s="224"/>
      <c r="BTQ39" s="224"/>
      <c r="BTR39" s="224"/>
      <c r="BTS39" s="224"/>
      <c r="BTT39" s="224"/>
      <c r="BTU39" s="224"/>
      <c r="BTV39" s="224"/>
      <c r="BTW39" s="224"/>
      <c r="BTX39" s="224"/>
      <c r="BTY39" s="224"/>
      <c r="BTZ39" s="224"/>
      <c r="BUA39" s="224"/>
      <c r="BUB39" s="224"/>
      <c r="BUC39" s="224"/>
      <c r="BUD39" s="224"/>
      <c r="BUE39" s="224"/>
      <c r="BUF39" s="224"/>
      <c r="BUG39" s="224"/>
      <c r="BUH39" s="224"/>
      <c r="BUI39" s="224"/>
      <c r="BUJ39" s="224"/>
      <c r="BUK39" s="224"/>
      <c r="BUL39" s="224"/>
      <c r="BUM39" s="224"/>
      <c r="BUN39" s="224"/>
      <c r="BUO39" s="224"/>
      <c r="BUP39" s="224"/>
      <c r="BUQ39" s="224"/>
      <c r="BUR39" s="224"/>
      <c r="BUS39" s="224"/>
      <c r="BUT39" s="224"/>
      <c r="BUU39" s="224"/>
      <c r="BUV39" s="224"/>
      <c r="BUW39" s="224"/>
      <c r="BUX39" s="224"/>
      <c r="BUY39" s="224"/>
      <c r="BUZ39" s="224"/>
      <c r="BVA39" s="224"/>
      <c r="BVB39" s="224"/>
      <c r="BVC39" s="224"/>
      <c r="BVD39" s="224"/>
      <c r="BVE39" s="224"/>
      <c r="BVF39" s="224"/>
      <c r="BVG39" s="224"/>
      <c r="BVH39" s="224"/>
      <c r="BVI39" s="224"/>
      <c r="BVJ39" s="224"/>
      <c r="BVK39" s="224"/>
      <c r="BVL39" s="224"/>
      <c r="BVM39" s="224"/>
      <c r="BVN39" s="224"/>
      <c r="BVO39" s="224"/>
      <c r="BVP39" s="224"/>
      <c r="BVQ39" s="224"/>
      <c r="BVR39" s="224"/>
      <c r="BVS39" s="224"/>
      <c r="BVT39" s="224"/>
      <c r="BVU39" s="224"/>
      <c r="BVV39" s="224"/>
      <c r="BVW39" s="224"/>
      <c r="BVX39" s="224"/>
      <c r="BVY39" s="224"/>
      <c r="BVZ39" s="224"/>
      <c r="BWA39" s="224"/>
      <c r="BWB39" s="224"/>
      <c r="BWC39" s="224"/>
      <c r="BWD39" s="224"/>
      <c r="BWE39" s="224"/>
      <c r="BWF39" s="224"/>
      <c r="BWG39" s="224"/>
      <c r="BWH39" s="224"/>
      <c r="BWI39" s="224"/>
      <c r="BWJ39" s="224"/>
      <c r="BWK39" s="224"/>
      <c r="BWL39" s="224"/>
      <c r="BWM39" s="224"/>
      <c r="BWN39" s="224"/>
      <c r="BWO39" s="224"/>
      <c r="BWP39" s="224"/>
      <c r="BWQ39" s="224"/>
      <c r="BWR39" s="224"/>
      <c r="BWS39" s="224"/>
      <c r="BWT39" s="224"/>
      <c r="BWU39" s="224"/>
      <c r="BWV39" s="224"/>
      <c r="BWW39" s="224"/>
      <c r="BWX39" s="224"/>
      <c r="BWY39" s="224"/>
      <c r="BWZ39" s="224"/>
      <c r="BXA39" s="224"/>
      <c r="BXB39" s="224"/>
      <c r="BXC39" s="224"/>
      <c r="BXD39" s="224"/>
      <c r="BXE39" s="224"/>
      <c r="BXF39" s="224"/>
      <c r="BXG39" s="224"/>
      <c r="BXH39" s="224"/>
      <c r="BXI39" s="224"/>
      <c r="BXJ39" s="224"/>
      <c r="BXK39" s="224"/>
      <c r="BXL39" s="224"/>
      <c r="BXM39" s="224"/>
      <c r="BXN39" s="224"/>
      <c r="BXO39" s="224"/>
      <c r="BXP39" s="224"/>
      <c r="BXQ39" s="224"/>
      <c r="BXR39" s="224"/>
      <c r="BXS39" s="224"/>
      <c r="BXT39" s="224"/>
      <c r="BXU39" s="224"/>
      <c r="BXV39" s="224"/>
      <c r="BXW39" s="224"/>
      <c r="BXX39" s="224"/>
      <c r="BXY39" s="224"/>
      <c r="BXZ39" s="224"/>
      <c r="BYA39" s="224"/>
      <c r="BYB39" s="224"/>
      <c r="BYC39" s="224"/>
      <c r="BYD39" s="224"/>
      <c r="BYE39" s="224"/>
      <c r="BYF39" s="224"/>
      <c r="BYG39" s="224"/>
      <c r="BYH39" s="224"/>
      <c r="BYI39" s="224"/>
      <c r="BYJ39" s="224"/>
      <c r="BYK39" s="224"/>
      <c r="BYL39" s="224"/>
      <c r="BYM39" s="224"/>
      <c r="BYN39" s="224"/>
      <c r="BYO39" s="224"/>
      <c r="BYP39" s="224"/>
      <c r="BYQ39" s="224"/>
      <c r="BYR39" s="224"/>
      <c r="BYS39" s="224"/>
      <c r="BYT39" s="224"/>
      <c r="BYU39" s="224"/>
      <c r="BYV39" s="224"/>
      <c r="BYW39" s="224"/>
      <c r="BYX39" s="224"/>
      <c r="BYY39" s="224"/>
      <c r="BYZ39" s="224"/>
      <c r="BZA39" s="224"/>
      <c r="BZB39" s="224"/>
      <c r="BZC39" s="224"/>
      <c r="BZD39" s="224"/>
      <c r="BZE39" s="224"/>
      <c r="BZF39" s="224"/>
      <c r="BZG39" s="224"/>
      <c r="BZH39" s="224"/>
      <c r="BZI39" s="224"/>
      <c r="BZJ39" s="224"/>
      <c r="BZK39" s="224"/>
      <c r="BZL39" s="224"/>
      <c r="BZM39" s="224"/>
      <c r="BZN39" s="224"/>
      <c r="BZO39" s="224"/>
      <c r="BZP39" s="224"/>
      <c r="BZQ39" s="224"/>
      <c r="BZR39" s="224"/>
      <c r="BZS39" s="224"/>
      <c r="BZT39" s="224"/>
      <c r="BZU39" s="224"/>
      <c r="BZV39" s="224"/>
      <c r="BZW39" s="224"/>
      <c r="BZX39" s="224"/>
      <c r="BZY39" s="224"/>
      <c r="BZZ39" s="224"/>
      <c r="CAA39" s="224"/>
      <c r="CAB39" s="224"/>
      <c r="CAC39" s="224"/>
      <c r="CAD39" s="224"/>
      <c r="CAE39" s="224"/>
      <c r="CAF39" s="224"/>
      <c r="CAG39" s="224"/>
      <c r="CAH39" s="224"/>
      <c r="CAI39" s="224"/>
      <c r="CAJ39" s="224"/>
      <c r="CAK39" s="224"/>
      <c r="CAL39" s="224"/>
      <c r="CAM39" s="224"/>
      <c r="CAN39" s="224"/>
      <c r="CAO39" s="224"/>
      <c r="CAP39" s="224"/>
      <c r="CAQ39" s="224"/>
      <c r="CAR39" s="224"/>
      <c r="CAS39" s="224"/>
      <c r="CAT39" s="224"/>
      <c r="CAU39" s="224"/>
      <c r="CAV39" s="224"/>
      <c r="CAW39" s="224"/>
      <c r="CAX39" s="224"/>
      <c r="CAY39" s="224"/>
      <c r="CAZ39" s="224"/>
      <c r="CBA39" s="224"/>
      <c r="CBB39" s="224"/>
      <c r="CBC39" s="224"/>
      <c r="CBD39" s="224"/>
      <c r="CBE39" s="224"/>
      <c r="CBF39" s="224"/>
      <c r="CBG39" s="224"/>
      <c r="CBH39" s="224"/>
      <c r="CBI39" s="224"/>
      <c r="CBJ39" s="224"/>
      <c r="CBK39" s="224"/>
      <c r="CBL39" s="224"/>
      <c r="CBM39" s="224"/>
      <c r="CBN39" s="224"/>
      <c r="CBO39" s="224"/>
      <c r="CBP39" s="224"/>
      <c r="CBQ39" s="224"/>
      <c r="CBR39" s="224"/>
      <c r="CBS39" s="224"/>
      <c r="CBT39" s="224"/>
      <c r="CBU39" s="224"/>
      <c r="CBV39" s="224"/>
      <c r="CBW39" s="224"/>
      <c r="CBX39" s="224"/>
      <c r="CBY39" s="224"/>
      <c r="CBZ39" s="224"/>
      <c r="CCA39" s="224"/>
      <c r="CCB39" s="224"/>
      <c r="CCC39" s="224"/>
      <c r="CCD39" s="224"/>
      <c r="CCE39" s="224"/>
      <c r="CCF39" s="224"/>
      <c r="CCG39" s="224"/>
      <c r="CCH39" s="224"/>
      <c r="CCI39" s="224"/>
      <c r="CCJ39" s="224"/>
      <c r="CCK39" s="224"/>
      <c r="CCL39" s="224"/>
      <c r="CCM39" s="224"/>
      <c r="CCN39" s="224"/>
      <c r="CCO39" s="224"/>
      <c r="CCP39" s="224"/>
      <c r="CCQ39" s="224"/>
      <c r="CCR39" s="224"/>
      <c r="CCS39" s="224"/>
      <c r="CCT39" s="224"/>
      <c r="CCU39" s="224"/>
      <c r="CCV39" s="224"/>
      <c r="CCW39" s="224"/>
      <c r="CCX39" s="224"/>
      <c r="CCY39" s="224"/>
      <c r="CCZ39" s="224"/>
      <c r="CDA39" s="224"/>
      <c r="CDB39" s="224"/>
      <c r="CDC39" s="224"/>
      <c r="CDD39" s="224"/>
      <c r="CDE39" s="224"/>
      <c r="CDF39" s="224"/>
      <c r="CDG39" s="224"/>
      <c r="CDH39" s="224"/>
      <c r="CDI39" s="224"/>
      <c r="CDJ39" s="224"/>
      <c r="CDK39" s="224"/>
      <c r="CDL39" s="224"/>
      <c r="CDM39" s="224"/>
      <c r="CDN39" s="224"/>
      <c r="CDO39" s="224"/>
      <c r="CDP39" s="224"/>
      <c r="CDQ39" s="224"/>
      <c r="CDR39" s="224"/>
      <c r="CDS39" s="224"/>
      <c r="CDT39" s="224"/>
      <c r="CDU39" s="224"/>
      <c r="CDV39" s="224"/>
      <c r="CDW39" s="224"/>
      <c r="CDX39" s="224"/>
      <c r="CDY39" s="224"/>
      <c r="CDZ39" s="224"/>
      <c r="CEA39" s="224"/>
      <c r="CEB39" s="224"/>
      <c r="CEC39" s="224"/>
      <c r="CED39" s="224"/>
      <c r="CEE39" s="224"/>
      <c r="CEF39" s="224"/>
      <c r="CEG39" s="224"/>
      <c r="CEH39" s="224"/>
      <c r="CEI39" s="224"/>
      <c r="CEJ39" s="224"/>
      <c r="CEK39" s="224"/>
      <c r="CEL39" s="224"/>
      <c r="CEM39" s="224"/>
      <c r="CEN39" s="224"/>
      <c r="CEO39" s="224"/>
      <c r="CEP39" s="224"/>
      <c r="CEQ39" s="224"/>
      <c r="CER39" s="224"/>
      <c r="CES39" s="224"/>
      <c r="CET39" s="224"/>
      <c r="CEU39" s="224"/>
      <c r="CEV39" s="224"/>
      <c r="CEW39" s="224"/>
      <c r="CEX39" s="224"/>
      <c r="CEY39" s="224"/>
      <c r="CEZ39" s="224"/>
      <c r="CFA39" s="224"/>
      <c r="CFB39" s="224"/>
      <c r="CFC39" s="224"/>
      <c r="CFD39" s="224"/>
      <c r="CFE39" s="224"/>
      <c r="CFF39" s="224"/>
      <c r="CFG39" s="224"/>
      <c r="CFH39" s="224"/>
      <c r="CFI39" s="224"/>
      <c r="CFJ39" s="224"/>
      <c r="CFK39" s="224"/>
      <c r="CFL39" s="224"/>
      <c r="CFM39" s="224"/>
      <c r="CFN39" s="224"/>
      <c r="CFO39" s="224"/>
      <c r="CFP39" s="224"/>
      <c r="CFQ39" s="224"/>
      <c r="CFR39" s="224"/>
      <c r="CFS39" s="224"/>
      <c r="CFT39" s="224"/>
      <c r="CFU39" s="224"/>
      <c r="CFV39" s="224"/>
      <c r="CFW39" s="224"/>
      <c r="CFX39" s="224"/>
      <c r="CFY39" s="224"/>
      <c r="CFZ39" s="224"/>
      <c r="CGA39" s="224"/>
      <c r="CGB39" s="224"/>
      <c r="CGC39" s="224"/>
      <c r="CGD39" s="224"/>
      <c r="CGE39" s="224"/>
      <c r="CGF39" s="224"/>
      <c r="CGG39" s="224"/>
      <c r="CGH39" s="224"/>
      <c r="CGI39" s="224"/>
      <c r="CGJ39" s="224"/>
      <c r="CGK39" s="224"/>
      <c r="CGL39" s="224"/>
      <c r="CGM39" s="224"/>
      <c r="CGN39" s="224"/>
      <c r="CGO39" s="224"/>
      <c r="CGP39" s="224"/>
      <c r="CGQ39" s="224"/>
      <c r="CGR39" s="224"/>
      <c r="CGS39" s="224"/>
      <c r="CGT39" s="224"/>
      <c r="CGU39" s="224"/>
      <c r="CGV39" s="224"/>
      <c r="CGW39" s="224"/>
      <c r="CGX39" s="224"/>
      <c r="CGY39" s="224"/>
      <c r="CGZ39" s="224"/>
      <c r="CHA39" s="224"/>
      <c r="CHB39" s="224"/>
      <c r="CHC39" s="224"/>
      <c r="CHD39" s="224"/>
      <c r="CHE39" s="224"/>
      <c r="CHF39" s="224"/>
      <c r="CHG39" s="224"/>
      <c r="CHH39" s="224"/>
      <c r="CHI39" s="224"/>
      <c r="CHJ39" s="224"/>
      <c r="CHK39" s="224"/>
      <c r="CHL39" s="224"/>
      <c r="CHM39" s="224"/>
      <c r="CHN39" s="224"/>
      <c r="CHO39" s="224"/>
      <c r="CHP39" s="224"/>
      <c r="CHQ39" s="224"/>
      <c r="CHR39" s="224"/>
      <c r="CHS39" s="224"/>
      <c r="CHT39" s="224"/>
      <c r="CHU39" s="224"/>
      <c r="CHV39" s="224"/>
      <c r="CHW39" s="224"/>
      <c r="CHX39" s="224"/>
      <c r="CHY39" s="224"/>
      <c r="CHZ39" s="224"/>
      <c r="CIA39" s="224"/>
      <c r="CIB39" s="224"/>
      <c r="CIC39" s="224"/>
      <c r="CID39" s="224"/>
      <c r="CIE39" s="224"/>
      <c r="CIF39" s="224"/>
      <c r="CIG39" s="224"/>
      <c r="CIH39" s="224"/>
      <c r="CII39" s="224"/>
      <c r="CIJ39" s="224"/>
      <c r="CIK39" s="224"/>
      <c r="CIL39" s="224"/>
      <c r="CIM39" s="224"/>
      <c r="CIN39" s="224"/>
      <c r="CIO39" s="224"/>
      <c r="CIP39" s="224"/>
      <c r="CIQ39" s="224"/>
      <c r="CIR39" s="224"/>
      <c r="CIS39" s="224"/>
      <c r="CIT39" s="224"/>
      <c r="CIU39" s="224"/>
      <c r="CIV39" s="224"/>
      <c r="CIW39" s="224"/>
      <c r="CIX39" s="224"/>
      <c r="CIY39" s="224"/>
      <c r="CIZ39" s="224"/>
      <c r="CJA39" s="224"/>
      <c r="CJB39" s="224"/>
      <c r="CJC39" s="224"/>
      <c r="CJD39" s="224"/>
      <c r="CJE39" s="224"/>
      <c r="CJF39" s="224"/>
      <c r="CJG39" s="224"/>
      <c r="CJH39" s="224"/>
      <c r="CJI39" s="224"/>
      <c r="CJJ39" s="224"/>
      <c r="CJK39" s="224"/>
      <c r="CJL39" s="224"/>
      <c r="CJM39" s="224"/>
      <c r="CJN39" s="224"/>
      <c r="CJO39" s="224"/>
      <c r="CJP39" s="224"/>
      <c r="CJQ39" s="224"/>
      <c r="CJR39" s="224"/>
      <c r="CJS39" s="224"/>
      <c r="CJT39" s="224"/>
      <c r="CJU39" s="224"/>
      <c r="CJV39" s="224"/>
      <c r="CJW39" s="224"/>
      <c r="CJX39" s="224"/>
      <c r="CJY39" s="224"/>
      <c r="CJZ39" s="224"/>
      <c r="CKA39" s="224"/>
      <c r="CKB39" s="224"/>
      <c r="CKC39" s="224"/>
      <c r="CKD39" s="224"/>
      <c r="CKE39" s="224"/>
      <c r="CKF39" s="224"/>
      <c r="CKG39" s="224"/>
      <c r="CKH39" s="224"/>
      <c r="CKI39" s="224"/>
      <c r="CKJ39" s="224"/>
      <c r="CKK39" s="224"/>
      <c r="CKL39" s="224"/>
      <c r="CKM39" s="224"/>
      <c r="CKN39" s="224"/>
      <c r="CKO39" s="224"/>
      <c r="CKP39" s="224"/>
      <c r="CKQ39" s="224"/>
      <c r="CKR39" s="224"/>
      <c r="CKS39" s="224"/>
      <c r="CKT39" s="224"/>
      <c r="CKU39" s="224"/>
      <c r="CKV39" s="224"/>
      <c r="CKW39" s="224"/>
      <c r="CKX39" s="224"/>
      <c r="CKY39" s="224"/>
      <c r="CKZ39" s="224"/>
      <c r="CLA39" s="224"/>
      <c r="CLB39" s="224"/>
      <c r="CLC39" s="224"/>
      <c r="CLD39" s="224"/>
      <c r="CLE39" s="224"/>
      <c r="CLF39" s="224"/>
      <c r="CLG39" s="224"/>
      <c r="CLH39" s="224"/>
      <c r="CLI39" s="224"/>
      <c r="CLJ39" s="224"/>
      <c r="CLK39" s="224"/>
      <c r="CLL39" s="224"/>
      <c r="CLM39" s="224"/>
      <c r="CLN39" s="224"/>
      <c r="CLO39" s="224"/>
      <c r="CLP39" s="224"/>
      <c r="CLQ39" s="224"/>
      <c r="CLR39" s="224"/>
      <c r="CLS39" s="224"/>
      <c r="CLT39" s="224"/>
      <c r="CLU39" s="224"/>
      <c r="CLV39" s="224"/>
      <c r="CLW39" s="224"/>
      <c r="CLX39" s="224"/>
      <c r="CLY39" s="224"/>
      <c r="CLZ39" s="224"/>
      <c r="CMA39" s="224"/>
      <c r="CMB39" s="224"/>
      <c r="CMC39" s="224"/>
      <c r="CMD39" s="224"/>
      <c r="CME39" s="224"/>
      <c r="CMF39" s="224"/>
      <c r="CMG39" s="224"/>
      <c r="CMH39" s="224"/>
      <c r="CMI39" s="224"/>
      <c r="CMJ39" s="224"/>
      <c r="CMK39" s="224"/>
      <c r="CML39" s="224"/>
      <c r="CMM39" s="224"/>
      <c r="CMN39" s="224"/>
      <c r="CMO39" s="224"/>
      <c r="CMP39" s="224"/>
      <c r="CMQ39" s="224"/>
      <c r="CMR39" s="224"/>
      <c r="CMS39" s="224"/>
      <c r="CMT39" s="224"/>
      <c r="CMU39" s="224"/>
      <c r="CMV39" s="224"/>
      <c r="CMW39" s="224"/>
      <c r="CMX39" s="224"/>
      <c r="CMY39" s="224"/>
      <c r="CMZ39" s="224"/>
      <c r="CNA39" s="224"/>
      <c r="CNB39" s="224"/>
      <c r="CNC39" s="224"/>
      <c r="CND39" s="224"/>
      <c r="CNE39" s="224"/>
      <c r="CNF39" s="224"/>
      <c r="CNG39" s="224"/>
      <c r="CNH39" s="224"/>
      <c r="CNI39" s="224"/>
      <c r="CNJ39" s="224"/>
      <c r="CNK39" s="224"/>
      <c r="CNL39" s="224"/>
      <c r="CNM39" s="224"/>
      <c r="CNN39" s="224"/>
      <c r="CNO39" s="224"/>
      <c r="CNP39" s="224"/>
      <c r="CNQ39" s="224"/>
      <c r="CNR39" s="224"/>
      <c r="CNS39" s="224"/>
      <c r="CNT39" s="224"/>
      <c r="CNU39" s="224"/>
      <c r="CNV39" s="224"/>
      <c r="CNW39" s="224"/>
      <c r="CNX39" s="224"/>
      <c r="CNY39" s="224"/>
      <c r="CNZ39" s="224"/>
      <c r="COA39" s="224"/>
      <c r="COB39" s="224"/>
      <c r="COC39" s="224"/>
      <c r="COD39" s="224"/>
      <c r="COE39" s="224"/>
      <c r="COF39" s="224"/>
      <c r="COG39" s="224"/>
      <c r="COH39" s="224"/>
      <c r="COI39" s="224"/>
      <c r="COJ39" s="224"/>
      <c r="COK39" s="224"/>
      <c r="COL39" s="224"/>
      <c r="COM39" s="224"/>
      <c r="CON39" s="224"/>
      <c r="COO39" s="224"/>
      <c r="COP39" s="224"/>
      <c r="COQ39" s="224"/>
      <c r="COR39" s="224"/>
      <c r="COS39" s="224"/>
      <c r="COT39" s="224"/>
      <c r="COU39" s="224"/>
      <c r="COV39" s="224"/>
      <c r="COW39" s="224"/>
      <c r="COX39" s="224"/>
      <c r="COY39" s="224"/>
      <c r="COZ39" s="224"/>
      <c r="CPA39" s="224"/>
      <c r="CPB39" s="224"/>
      <c r="CPC39" s="224"/>
      <c r="CPD39" s="224"/>
      <c r="CPE39" s="224"/>
      <c r="CPF39" s="224"/>
      <c r="CPG39" s="224"/>
      <c r="CPH39" s="224"/>
      <c r="CPI39" s="224"/>
      <c r="CPJ39" s="224"/>
      <c r="CPK39" s="224"/>
      <c r="CPL39" s="224"/>
      <c r="CPM39" s="224"/>
      <c r="CPN39" s="224"/>
      <c r="CPO39" s="224"/>
      <c r="CPP39" s="224"/>
      <c r="CPQ39" s="224"/>
      <c r="CPR39" s="224"/>
      <c r="CPS39" s="224"/>
      <c r="CPT39" s="224"/>
      <c r="CPU39" s="224"/>
      <c r="CPV39" s="224"/>
      <c r="CPW39" s="224"/>
      <c r="CPX39" s="224"/>
      <c r="CPY39" s="224"/>
      <c r="CPZ39" s="224"/>
      <c r="CQA39" s="224"/>
      <c r="CQB39" s="224"/>
      <c r="CQC39" s="224"/>
      <c r="CQD39" s="224"/>
      <c r="CQE39" s="224"/>
      <c r="CQF39" s="224"/>
      <c r="CQG39" s="224"/>
      <c r="CQH39" s="224"/>
      <c r="CQI39" s="224"/>
      <c r="CQJ39" s="224"/>
      <c r="CQK39" s="224"/>
      <c r="CQL39" s="224"/>
      <c r="CQM39" s="224"/>
      <c r="CQN39" s="224"/>
      <c r="CQO39" s="224"/>
      <c r="CQP39" s="224"/>
      <c r="CQQ39" s="224"/>
      <c r="CQR39" s="224"/>
      <c r="CQS39" s="224"/>
      <c r="CQT39" s="224"/>
      <c r="CQU39" s="224"/>
      <c r="CQV39" s="224"/>
      <c r="CQW39" s="224"/>
      <c r="CQX39" s="224"/>
      <c r="CQY39" s="224"/>
      <c r="CQZ39" s="224"/>
      <c r="CRA39" s="224"/>
      <c r="CRB39" s="224"/>
      <c r="CRC39" s="224"/>
      <c r="CRD39" s="224"/>
      <c r="CRE39" s="224"/>
      <c r="CRF39" s="224"/>
      <c r="CRG39" s="224"/>
      <c r="CRH39" s="224"/>
      <c r="CRI39" s="224"/>
      <c r="CRJ39" s="224"/>
      <c r="CRK39" s="224"/>
      <c r="CRL39" s="224"/>
      <c r="CRM39" s="224"/>
      <c r="CRN39" s="224"/>
      <c r="CRO39" s="224"/>
      <c r="CRP39" s="224"/>
      <c r="CRQ39" s="224"/>
      <c r="CRR39" s="224"/>
      <c r="CRS39" s="224"/>
      <c r="CRT39" s="224"/>
      <c r="CRU39" s="224"/>
      <c r="CRV39" s="224"/>
      <c r="CRW39" s="224"/>
      <c r="CRX39" s="224"/>
      <c r="CRY39" s="224"/>
      <c r="CRZ39" s="224"/>
      <c r="CSA39" s="224"/>
      <c r="CSB39" s="224"/>
      <c r="CSC39" s="224"/>
      <c r="CSD39" s="224"/>
      <c r="CSE39" s="224"/>
      <c r="CSF39" s="224"/>
      <c r="CSG39" s="224"/>
      <c r="CSH39" s="224"/>
      <c r="CSI39" s="224"/>
      <c r="CSJ39" s="224"/>
      <c r="CSK39" s="224"/>
      <c r="CSL39" s="224"/>
      <c r="CSM39" s="224"/>
      <c r="CSN39" s="224"/>
      <c r="CSO39" s="224"/>
      <c r="CSP39" s="224"/>
      <c r="CSQ39" s="224"/>
      <c r="CSR39" s="224"/>
      <c r="CSS39" s="224"/>
      <c r="CST39" s="224"/>
      <c r="CSU39" s="224"/>
      <c r="CSV39" s="224"/>
      <c r="CSW39" s="224"/>
      <c r="CSX39" s="224"/>
      <c r="CSY39" s="224"/>
      <c r="CSZ39" s="224"/>
      <c r="CTA39" s="224"/>
      <c r="CTB39" s="224"/>
      <c r="CTC39" s="224"/>
      <c r="CTD39" s="224"/>
      <c r="CTE39" s="224"/>
      <c r="CTF39" s="224"/>
      <c r="CTG39" s="224"/>
      <c r="CTH39" s="224"/>
      <c r="CTI39" s="224"/>
      <c r="CTJ39" s="224"/>
      <c r="CTK39" s="224"/>
      <c r="CTL39" s="224"/>
      <c r="CTM39" s="224"/>
      <c r="CTN39" s="224"/>
      <c r="CTO39" s="224"/>
      <c r="CTP39" s="224"/>
      <c r="CTQ39" s="224"/>
      <c r="CTR39" s="224"/>
      <c r="CTS39" s="224"/>
      <c r="CTT39" s="224"/>
      <c r="CTU39" s="224"/>
      <c r="CTV39" s="224"/>
      <c r="CTW39" s="224"/>
      <c r="CTX39" s="224"/>
      <c r="CTY39" s="224"/>
      <c r="CTZ39" s="224"/>
      <c r="CUA39" s="224"/>
      <c r="CUB39" s="224"/>
      <c r="CUC39" s="224"/>
      <c r="CUD39" s="224"/>
      <c r="CUE39" s="224"/>
      <c r="CUF39" s="224"/>
      <c r="CUG39" s="224"/>
      <c r="CUH39" s="224"/>
      <c r="CUI39" s="224"/>
      <c r="CUJ39" s="224"/>
      <c r="CUK39" s="224"/>
      <c r="CUL39" s="224"/>
      <c r="CUM39" s="224"/>
      <c r="CUN39" s="224"/>
      <c r="CUO39" s="224"/>
      <c r="CUP39" s="224"/>
      <c r="CUQ39" s="224"/>
      <c r="CUR39" s="224"/>
      <c r="CUS39" s="224"/>
      <c r="CUT39" s="224"/>
      <c r="CUU39" s="224"/>
      <c r="CUV39" s="224"/>
      <c r="CUW39" s="224"/>
      <c r="CUX39" s="224"/>
      <c r="CUY39" s="224"/>
      <c r="CUZ39" s="224"/>
      <c r="CVA39" s="224"/>
      <c r="CVB39" s="224"/>
      <c r="CVC39" s="224"/>
      <c r="CVD39" s="224"/>
      <c r="CVE39" s="224"/>
      <c r="CVF39" s="224"/>
      <c r="CVG39" s="224"/>
      <c r="CVH39" s="224"/>
      <c r="CVI39" s="224"/>
      <c r="CVJ39" s="224"/>
      <c r="CVK39" s="224"/>
      <c r="CVL39" s="224"/>
      <c r="CVM39" s="224"/>
      <c r="CVN39" s="224"/>
      <c r="CVO39" s="224"/>
      <c r="CVP39" s="224"/>
      <c r="CVQ39" s="224"/>
      <c r="CVR39" s="224"/>
      <c r="CVS39" s="224"/>
      <c r="CVT39" s="224"/>
      <c r="CVU39" s="224"/>
      <c r="CVV39" s="224"/>
      <c r="CVW39" s="224"/>
      <c r="CVX39" s="224"/>
      <c r="CVY39" s="224"/>
      <c r="CVZ39" s="224"/>
      <c r="CWA39" s="224"/>
      <c r="CWB39" s="224"/>
      <c r="CWC39" s="224"/>
      <c r="CWD39" s="224"/>
      <c r="CWE39" s="224"/>
      <c r="CWF39" s="224"/>
      <c r="CWG39" s="224"/>
      <c r="CWH39" s="224"/>
      <c r="CWI39" s="224"/>
      <c r="CWJ39" s="224"/>
      <c r="CWK39" s="224"/>
      <c r="CWL39" s="224"/>
      <c r="CWM39" s="224"/>
      <c r="CWN39" s="224"/>
      <c r="CWO39" s="224"/>
      <c r="CWP39" s="224"/>
      <c r="CWQ39" s="224"/>
      <c r="CWR39" s="224"/>
      <c r="CWS39" s="224"/>
      <c r="CWT39" s="224"/>
      <c r="CWU39" s="224"/>
      <c r="CWV39" s="224"/>
      <c r="CWW39" s="224"/>
      <c r="CWX39" s="224"/>
      <c r="CWY39" s="224"/>
      <c r="CWZ39" s="224"/>
      <c r="CXA39" s="224"/>
      <c r="CXB39" s="224"/>
      <c r="CXC39" s="224"/>
      <c r="CXD39" s="224"/>
      <c r="CXE39" s="224"/>
      <c r="CXF39" s="224"/>
      <c r="CXG39" s="224"/>
      <c r="CXH39" s="224"/>
      <c r="CXI39" s="224"/>
      <c r="CXJ39" s="224"/>
      <c r="CXK39" s="224"/>
      <c r="CXL39" s="224"/>
      <c r="CXM39" s="224"/>
      <c r="CXN39" s="224"/>
      <c r="CXO39" s="224"/>
      <c r="CXP39" s="224"/>
      <c r="CXQ39" s="224"/>
      <c r="CXR39" s="224"/>
      <c r="CXS39" s="224"/>
      <c r="CXT39" s="224"/>
      <c r="CXU39" s="224"/>
      <c r="CXV39" s="224"/>
      <c r="CXW39" s="224"/>
      <c r="CXX39" s="224"/>
      <c r="CXY39" s="224"/>
      <c r="CXZ39" s="224"/>
      <c r="CYA39" s="224"/>
      <c r="CYB39" s="224"/>
      <c r="CYC39" s="224"/>
      <c r="CYD39" s="224"/>
      <c r="CYE39" s="224"/>
      <c r="CYF39" s="224"/>
      <c r="CYG39" s="224"/>
      <c r="CYH39" s="224"/>
      <c r="CYI39" s="224"/>
      <c r="CYJ39" s="224"/>
      <c r="CYK39" s="224"/>
      <c r="CYL39" s="224"/>
      <c r="CYM39" s="224"/>
      <c r="CYN39" s="224"/>
      <c r="CYO39" s="224"/>
      <c r="CYP39" s="224"/>
      <c r="CYQ39" s="224"/>
      <c r="CYR39" s="224"/>
      <c r="CYS39" s="224"/>
      <c r="CYT39" s="224"/>
      <c r="CYU39" s="224"/>
      <c r="CYV39" s="224"/>
      <c r="CYW39" s="224"/>
      <c r="CYX39" s="224"/>
      <c r="CYY39" s="224"/>
      <c r="CYZ39" s="224"/>
      <c r="CZA39" s="224"/>
      <c r="CZB39" s="224"/>
      <c r="CZC39" s="224"/>
      <c r="CZD39" s="224"/>
      <c r="CZE39" s="224"/>
      <c r="CZF39" s="224"/>
      <c r="CZG39" s="224"/>
      <c r="CZH39" s="224"/>
      <c r="CZI39" s="224"/>
      <c r="CZJ39" s="224"/>
      <c r="CZK39" s="224"/>
      <c r="CZL39" s="224"/>
      <c r="CZM39" s="224"/>
      <c r="CZN39" s="224"/>
      <c r="CZO39" s="224"/>
      <c r="CZP39" s="224"/>
      <c r="CZQ39" s="224"/>
      <c r="CZR39" s="224"/>
      <c r="CZS39" s="224"/>
      <c r="CZT39" s="224"/>
      <c r="CZU39" s="224"/>
      <c r="CZV39" s="224"/>
      <c r="CZW39" s="224"/>
      <c r="CZX39" s="224"/>
      <c r="CZY39" s="224"/>
      <c r="CZZ39" s="224"/>
      <c r="DAA39" s="224"/>
      <c r="DAB39" s="224"/>
      <c r="DAC39" s="224"/>
      <c r="DAD39" s="224"/>
      <c r="DAE39" s="224"/>
      <c r="DAF39" s="224"/>
      <c r="DAG39" s="224"/>
      <c r="DAH39" s="224"/>
      <c r="DAI39" s="224"/>
      <c r="DAJ39" s="224"/>
      <c r="DAK39" s="224"/>
      <c r="DAL39" s="224"/>
      <c r="DAM39" s="224"/>
      <c r="DAN39" s="224"/>
      <c r="DAO39" s="224"/>
      <c r="DAP39" s="224"/>
      <c r="DAQ39" s="224"/>
      <c r="DAR39" s="224"/>
      <c r="DAS39" s="224"/>
      <c r="DAT39" s="224"/>
      <c r="DAU39" s="224"/>
      <c r="DAV39" s="224"/>
      <c r="DAW39" s="224"/>
      <c r="DAX39" s="224"/>
      <c r="DAY39" s="224"/>
      <c r="DAZ39" s="224"/>
      <c r="DBA39" s="224"/>
      <c r="DBB39" s="224"/>
      <c r="DBC39" s="224"/>
      <c r="DBD39" s="224"/>
      <c r="DBE39" s="224"/>
      <c r="DBF39" s="224"/>
      <c r="DBG39" s="224"/>
      <c r="DBH39" s="224"/>
      <c r="DBI39" s="224"/>
      <c r="DBJ39" s="224"/>
      <c r="DBK39" s="224"/>
      <c r="DBL39" s="224"/>
      <c r="DBM39" s="224"/>
      <c r="DBN39" s="224"/>
      <c r="DBO39" s="224"/>
      <c r="DBP39" s="224"/>
      <c r="DBQ39" s="224"/>
      <c r="DBR39" s="224"/>
      <c r="DBS39" s="224"/>
      <c r="DBT39" s="224"/>
      <c r="DBU39" s="224"/>
      <c r="DBV39" s="224"/>
      <c r="DBW39" s="224"/>
      <c r="DBX39" s="224"/>
      <c r="DBY39" s="224"/>
      <c r="DBZ39" s="224"/>
      <c r="DCA39" s="224"/>
      <c r="DCB39" s="224"/>
      <c r="DCC39" s="224"/>
      <c r="DCD39" s="224"/>
      <c r="DCE39" s="224"/>
      <c r="DCF39" s="224"/>
      <c r="DCG39" s="224"/>
      <c r="DCH39" s="224"/>
      <c r="DCI39" s="224"/>
      <c r="DCJ39" s="224"/>
      <c r="DCK39" s="224"/>
      <c r="DCL39" s="224"/>
      <c r="DCM39" s="224"/>
      <c r="DCN39" s="224"/>
      <c r="DCO39" s="224"/>
      <c r="DCP39" s="224"/>
      <c r="DCQ39" s="224"/>
      <c r="DCR39" s="224"/>
      <c r="DCS39" s="224"/>
      <c r="DCT39" s="224"/>
      <c r="DCU39" s="224"/>
      <c r="DCV39" s="224"/>
      <c r="DCW39" s="224"/>
      <c r="DCX39" s="224"/>
      <c r="DCY39" s="224"/>
      <c r="DCZ39" s="224"/>
      <c r="DDA39" s="224"/>
      <c r="DDB39" s="224"/>
      <c r="DDC39" s="224"/>
      <c r="DDD39" s="224"/>
      <c r="DDE39" s="224"/>
      <c r="DDF39" s="224"/>
      <c r="DDG39" s="224"/>
      <c r="DDH39" s="224"/>
      <c r="DDI39" s="224"/>
      <c r="DDJ39" s="224"/>
      <c r="DDK39" s="224"/>
      <c r="DDL39" s="224"/>
      <c r="DDM39" s="224"/>
      <c r="DDN39" s="224"/>
      <c r="DDO39" s="224"/>
      <c r="DDP39" s="224"/>
      <c r="DDQ39" s="224"/>
      <c r="DDR39" s="224"/>
      <c r="DDS39" s="224"/>
      <c r="DDT39" s="224"/>
      <c r="DDU39" s="224"/>
      <c r="DDV39" s="224"/>
      <c r="DDW39" s="224"/>
      <c r="DDX39" s="224"/>
      <c r="DDY39" s="224"/>
      <c r="DDZ39" s="224"/>
      <c r="DEA39" s="224"/>
      <c r="DEB39" s="224"/>
      <c r="DEC39" s="224"/>
      <c r="DED39" s="224"/>
      <c r="DEE39" s="224"/>
      <c r="DEF39" s="224"/>
      <c r="DEG39" s="224"/>
      <c r="DEH39" s="224"/>
      <c r="DEI39" s="224"/>
      <c r="DEJ39" s="224"/>
      <c r="DEK39" s="224"/>
      <c r="DEL39" s="224"/>
      <c r="DEM39" s="224"/>
      <c r="DEN39" s="224"/>
      <c r="DEO39" s="224"/>
      <c r="DEP39" s="224"/>
      <c r="DEQ39" s="224"/>
      <c r="DER39" s="224"/>
      <c r="DES39" s="224"/>
      <c r="DET39" s="224"/>
      <c r="DEU39" s="224"/>
      <c r="DEV39" s="224"/>
      <c r="DEW39" s="224"/>
      <c r="DEX39" s="224"/>
      <c r="DEY39" s="224"/>
      <c r="DEZ39" s="224"/>
      <c r="DFA39" s="224"/>
      <c r="DFB39" s="224"/>
      <c r="DFC39" s="224"/>
      <c r="DFD39" s="224"/>
      <c r="DFE39" s="224"/>
      <c r="DFF39" s="224"/>
      <c r="DFG39" s="224"/>
      <c r="DFH39" s="224"/>
      <c r="DFI39" s="224"/>
      <c r="DFJ39" s="224"/>
      <c r="DFK39" s="224"/>
      <c r="DFL39" s="224"/>
      <c r="DFM39" s="224"/>
      <c r="DFN39" s="224"/>
      <c r="DFO39" s="224"/>
      <c r="DFP39" s="224"/>
      <c r="DFQ39" s="224"/>
      <c r="DFR39" s="224"/>
      <c r="DFS39" s="224"/>
      <c r="DFT39" s="224"/>
      <c r="DFU39" s="224"/>
      <c r="DFV39" s="224"/>
      <c r="DFW39" s="224"/>
      <c r="DFX39" s="224"/>
      <c r="DFY39" s="224"/>
      <c r="DFZ39" s="224"/>
      <c r="DGA39" s="224"/>
      <c r="DGB39" s="224"/>
      <c r="DGC39" s="224"/>
      <c r="DGD39" s="224"/>
      <c r="DGE39" s="224"/>
      <c r="DGF39" s="224"/>
      <c r="DGG39" s="224"/>
      <c r="DGH39" s="224"/>
      <c r="DGI39" s="224"/>
      <c r="DGJ39" s="224"/>
      <c r="DGK39" s="224"/>
      <c r="DGL39" s="224"/>
      <c r="DGM39" s="224"/>
      <c r="DGN39" s="224"/>
      <c r="DGO39" s="224"/>
      <c r="DGP39" s="224"/>
      <c r="DGQ39" s="224"/>
      <c r="DGR39" s="224"/>
      <c r="DGS39" s="224"/>
      <c r="DGT39" s="224"/>
      <c r="DGU39" s="224"/>
      <c r="DGV39" s="224"/>
      <c r="DGW39" s="224"/>
      <c r="DGX39" s="224"/>
      <c r="DGY39" s="224"/>
      <c r="DGZ39" s="224"/>
      <c r="DHA39" s="224"/>
      <c r="DHB39" s="224"/>
      <c r="DHC39" s="224"/>
      <c r="DHD39" s="224"/>
      <c r="DHE39" s="224"/>
      <c r="DHF39" s="224"/>
      <c r="DHG39" s="224"/>
      <c r="DHH39" s="224"/>
      <c r="DHI39" s="224"/>
      <c r="DHJ39" s="224"/>
      <c r="DHK39" s="224"/>
      <c r="DHL39" s="224"/>
      <c r="DHM39" s="224"/>
      <c r="DHN39" s="224"/>
      <c r="DHO39" s="224"/>
      <c r="DHP39" s="224"/>
      <c r="DHQ39" s="224"/>
      <c r="DHR39" s="224"/>
      <c r="DHS39" s="224"/>
      <c r="DHT39" s="224"/>
      <c r="DHU39" s="224"/>
      <c r="DHV39" s="224"/>
      <c r="DHW39" s="224"/>
      <c r="DHX39" s="224"/>
      <c r="DHY39" s="224"/>
      <c r="DHZ39" s="224"/>
      <c r="DIA39" s="224"/>
      <c r="DIB39" s="224"/>
      <c r="DIC39" s="224"/>
      <c r="DID39" s="224"/>
      <c r="DIE39" s="224"/>
      <c r="DIF39" s="224"/>
      <c r="DIG39" s="224"/>
      <c r="DIH39" s="224"/>
      <c r="DII39" s="224"/>
      <c r="DIJ39" s="224"/>
      <c r="DIK39" s="224"/>
      <c r="DIL39" s="224"/>
      <c r="DIM39" s="224"/>
      <c r="DIN39" s="224"/>
      <c r="DIO39" s="224"/>
      <c r="DIP39" s="224"/>
      <c r="DIQ39" s="224"/>
      <c r="DIR39" s="224"/>
      <c r="DIS39" s="224"/>
      <c r="DIT39" s="224"/>
      <c r="DIU39" s="224"/>
      <c r="DIV39" s="224"/>
      <c r="DIW39" s="224"/>
      <c r="DIX39" s="224"/>
      <c r="DIY39" s="224"/>
      <c r="DIZ39" s="224"/>
      <c r="DJA39" s="224"/>
      <c r="DJB39" s="224"/>
      <c r="DJC39" s="224"/>
      <c r="DJD39" s="224"/>
      <c r="DJE39" s="224"/>
      <c r="DJF39" s="224"/>
      <c r="DJG39" s="224"/>
      <c r="DJH39" s="224"/>
      <c r="DJI39" s="224"/>
      <c r="DJJ39" s="224"/>
      <c r="DJK39" s="224"/>
      <c r="DJL39" s="224"/>
      <c r="DJM39" s="224"/>
      <c r="DJN39" s="224"/>
      <c r="DJO39" s="224"/>
      <c r="DJP39" s="224"/>
      <c r="DJQ39" s="224"/>
      <c r="DJR39" s="224"/>
      <c r="DJS39" s="224"/>
      <c r="DJT39" s="224"/>
      <c r="DJU39" s="224"/>
      <c r="DJV39" s="224"/>
      <c r="DJW39" s="224"/>
      <c r="DJX39" s="224"/>
      <c r="DJY39" s="224"/>
      <c r="DJZ39" s="224"/>
      <c r="DKA39" s="224"/>
      <c r="DKB39" s="224"/>
      <c r="DKC39" s="224"/>
      <c r="DKD39" s="224"/>
      <c r="DKE39" s="224"/>
      <c r="DKF39" s="224"/>
      <c r="DKG39" s="224"/>
      <c r="DKH39" s="224"/>
      <c r="DKI39" s="224"/>
      <c r="DKJ39" s="224"/>
      <c r="DKK39" s="224"/>
      <c r="DKL39" s="224"/>
      <c r="DKM39" s="224"/>
      <c r="DKN39" s="224"/>
      <c r="DKO39" s="224"/>
      <c r="DKP39" s="224"/>
      <c r="DKQ39" s="224"/>
      <c r="DKR39" s="224"/>
      <c r="DKS39" s="224"/>
      <c r="DKT39" s="224"/>
      <c r="DKU39" s="224"/>
      <c r="DKV39" s="224"/>
      <c r="DKW39" s="224"/>
      <c r="DKX39" s="224"/>
      <c r="DKY39" s="224"/>
      <c r="DKZ39" s="224"/>
      <c r="DLA39" s="224"/>
      <c r="DLB39" s="224"/>
      <c r="DLC39" s="224"/>
      <c r="DLD39" s="224"/>
      <c r="DLE39" s="224"/>
      <c r="DLF39" s="224"/>
      <c r="DLG39" s="224"/>
      <c r="DLH39" s="224"/>
      <c r="DLI39" s="224"/>
      <c r="DLJ39" s="224"/>
      <c r="DLK39" s="224"/>
      <c r="DLL39" s="224"/>
      <c r="DLM39" s="224"/>
      <c r="DLN39" s="224"/>
      <c r="DLO39" s="224"/>
      <c r="DLP39" s="224"/>
      <c r="DLQ39" s="224"/>
      <c r="DLR39" s="224"/>
      <c r="DLS39" s="224"/>
      <c r="DLT39" s="224"/>
      <c r="DLU39" s="224"/>
      <c r="DLV39" s="224"/>
      <c r="DLW39" s="224"/>
      <c r="DLX39" s="224"/>
      <c r="DLY39" s="224"/>
      <c r="DLZ39" s="224"/>
      <c r="DMA39" s="224"/>
      <c r="DMB39" s="224"/>
      <c r="DMC39" s="224"/>
      <c r="DMD39" s="224"/>
      <c r="DME39" s="224"/>
      <c r="DMF39" s="224"/>
      <c r="DMG39" s="224"/>
      <c r="DMH39" s="224"/>
      <c r="DMI39" s="224"/>
      <c r="DMJ39" s="224"/>
      <c r="DMK39" s="224"/>
      <c r="DML39" s="224"/>
      <c r="DMM39" s="224"/>
      <c r="DMN39" s="224"/>
      <c r="DMO39" s="224"/>
      <c r="DMP39" s="224"/>
      <c r="DMQ39" s="224"/>
      <c r="DMR39" s="224"/>
      <c r="DMS39" s="224"/>
      <c r="DMT39" s="224"/>
      <c r="DMU39" s="224"/>
      <c r="DMV39" s="224"/>
      <c r="DMW39" s="224"/>
      <c r="DMX39" s="224"/>
      <c r="DMY39" s="224"/>
      <c r="DMZ39" s="224"/>
      <c r="DNA39" s="224"/>
      <c r="DNB39" s="224"/>
      <c r="DNC39" s="224"/>
      <c r="DND39" s="224"/>
      <c r="DNE39" s="224"/>
      <c r="DNF39" s="224"/>
      <c r="DNG39" s="224"/>
      <c r="DNH39" s="224"/>
      <c r="DNI39" s="224"/>
      <c r="DNJ39" s="224"/>
      <c r="DNK39" s="224"/>
      <c r="DNL39" s="224"/>
      <c r="DNM39" s="224"/>
      <c r="DNN39" s="224"/>
      <c r="DNO39" s="224"/>
      <c r="DNP39" s="224"/>
      <c r="DNQ39" s="224"/>
      <c r="DNR39" s="224"/>
      <c r="DNS39" s="224"/>
      <c r="DNT39" s="224"/>
      <c r="DNU39" s="224"/>
      <c r="DNV39" s="224"/>
      <c r="DNW39" s="224"/>
      <c r="DNX39" s="224"/>
      <c r="DNY39" s="224"/>
      <c r="DNZ39" s="224"/>
      <c r="DOA39" s="224"/>
      <c r="DOB39" s="224"/>
      <c r="DOC39" s="224"/>
      <c r="DOD39" s="224"/>
      <c r="DOE39" s="224"/>
      <c r="DOF39" s="224"/>
      <c r="DOG39" s="224"/>
      <c r="DOH39" s="224"/>
      <c r="DOI39" s="224"/>
      <c r="DOJ39" s="224"/>
      <c r="DOK39" s="224"/>
      <c r="DOL39" s="224"/>
      <c r="DOM39" s="224"/>
      <c r="DON39" s="224"/>
      <c r="DOO39" s="224"/>
      <c r="DOP39" s="224"/>
      <c r="DOQ39" s="224"/>
      <c r="DOR39" s="224"/>
      <c r="DOS39" s="224"/>
      <c r="DOT39" s="224"/>
      <c r="DOU39" s="224"/>
      <c r="DOV39" s="224"/>
      <c r="DOW39" s="224"/>
      <c r="DOX39" s="224"/>
      <c r="DOY39" s="224"/>
      <c r="DOZ39" s="224"/>
      <c r="DPA39" s="224"/>
      <c r="DPB39" s="224"/>
      <c r="DPC39" s="224"/>
      <c r="DPD39" s="224"/>
      <c r="DPE39" s="224"/>
      <c r="DPF39" s="224"/>
      <c r="DPG39" s="224"/>
      <c r="DPH39" s="224"/>
      <c r="DPI39" s="224"/>
      <c r="DPJ39" s="224"/>
      <c r="DPK39" s="224"/>
      <c r="DPL39" s="224"/>
      <c r="DPM39" s="224"/>
      <c r="DPN39" s="224"/>
      <c r="DPO39" s="224"/>
      <c r="DPP39" s="224"/>
      <c r="DPQ39" s="224"/>
      <c r="DPR39" s="224"/>
      <c r="DPS39" s="224"/>
      <c r="DPT39" s="224"/>
      <c r="DPU39" s="224"/>
      <c r="DPV39" s="224"/>
      <c r="DPW39" s="224"/>
      <c r="DPX39" s="224"/>
      <c r="DPY39" s="224"/>
      <c r="DPZ39" s="224"/>
      <c r="DQA39" s="224"/>
      <c r="DQB39" s="224"/>
      <c r="DQC39" s="224"/>
      <c r="DQD39" s="224"/>
      <c r="DQE39" s="224"/>
      <c r="DQF39" s="224"/>
      <c r="DQG39" s="224"/>
      <c r="DQH39" s="224"/>
      <c r="DQI39" s="224"/>
      <c r="DQJ39" s="224"/>
      <c r="DQK39" s="224"/>
      <c r="DQL39" s="224"/>
      <c r="DQM39" s="224"/>
      <c r="DQN39" s="224"/>
      <c r="DQO39" s="224"/>
      <c r="DQP39" s="224"/>
      <c r="DQQ39" s="224"/>
      <c r="DQR39" s="224"/>
      <c r="DQS39" s="224"/>
      <c r="DQT39" s="224"/>
      <c r="DQU39" s="224"/>
      <c r="DQV39" s="224"/>
      <c r="DQW39" s="224"/>
      <c r="DQX39" s="224"/>
      <c r="DQY39" s="224"/>
      <c r="DQZ39" s="224"/>
      <c r="DRA39" s="224"/>
      <c r="DRB39" s="224"/>
      <c r="DRC39" s="224"/>
      <c r="DRD39" s="224"/>
      <c r="DRE39" s="224"/>
      <c r="DRF39" s="224"/>
      <c r="DRG39" s="224"/>
      <c r="DRH39" s="224"/>
      <c r="DRI39" s="224"/>
      <c r="DRJ39" s="224"/>
      <c r="DRK39" s="224"/>
      <c r="DRL39" s="224"/>
      <c r="DRM39" s="224"/>
      <c r="DRN39" s="224"/>
      <c r="DRO39" s="224"/>
      <c r="DRP39" s="224"/>
      <c r="DRQ39" s="224"/>
      <c r="DRR39" s="224"/>
      <c r="DRS39" s="224"/>
      <c r="DRT39" s="224"/>
      <c r="DRU39" s="224"/>
      <c r="DRV39" s="224"/>
      <c r="DRW39" s="224"/>
      <c r="DRX39" s="224"/>
      <c r="DRY39" s="224"/>
      <c r="DRZ39" s="224"/>
      <c r="DSA39" s="224"/>
      <c r="DSB39" s="224"/>
      <c r="DSC39" s="224"/>
      <c r="DSD39" s="224"/>
      <c r="DSE39" s="224"/>
      <c r="DSF39" s="224"/>
      <c r="DSG39" s="224"/>
      <c r="DSH39" s="224"/>
      <c r="DSI39" s="224"/>
      <c r="DSJ39" s="224"/>
      <c r="DSK39" s="224"/>
      <c r="DSL39" s="224"/>
      <c r="DSM39" s="224"/>
      <c r="DSN39" s="224"/>
      <c r="DSO39" s="224"/>
      <c r="DSP39" s="224"/>
      <c r="DSQ39" s="224"/>
      <c r="DSR39" s="224"/>
      <c r="DSS39" s="224"/>
      <c r="DST39" s="224"/>
      <c r="DSU39" s="224"/>
      <c r="DSV39" s="224"/>
      <c r="DSW39" s="224"/>
      <c r="DSX39" s="224"/>
      <c r="DSY39" s="224"/>
      <c r="DSZ39" s="224"/>
      <c r="DTA39" s="224"/>
      <c r="DTB39" s="224"/>
      <c r="DTC39" s="224"/>
      <c r="DTD39" s="224"/>
      <c r="DTE39" s="224"/>
      <c r="DTF39" s="224"/>
      <c r="DTG39" s="224"/>
      <c r="DTH39" s="224"/>
      <c r="DTI39" s="224"/>
      <c r="DTJ39" s="224"/>
      <c r="DTK39" s="224"/>
      <c r="DTL39" s="224"/>
      <c r="DTM39" s="224"/>
      <c r="DTN39" s="224"/>
      <c r="DTO39" s="224"/>
      <c r="DTP39" s="224"/>
      <c r="DTQ39" s="224"/>
      <c r="DTR39" s="224"/>
      <c r="DTS39" s="224"/>
      <c r="DTT39" s="224"/>
      <c r="DTU39" s="224"/>
      <c r="DTV39" s="224"/>
      <c r="DTW39" s="224"/>
      <c r="DTX39" s="224"/>
      <c r="DTY39" s="224"/>
      <c r="DTZ39" s="224"/>
      <c r="DUA39" s="224"/>
      <c r="DUB39" s="224"/>
      <c r="DUC39" s="224"/>
      <c r="DUD39" s="224"/>
      <c r="DUE39" s="224"/>
      <c r="DUF39" s="224"/>
      <c r="DUG39" s="224"/>
      <c r="DUH39" s="224"/>
      <c r="DUI39" s="224"/>
      <c r="DUJ39" s="224"/>
      <c r="DUK39" s="224"/>
      <c r="DUL39" s="224"/>
      <c r="DUM39" s="224"/>
      <c r="DUN39" s="224"/>
      <c r="DUO39" s="224"/>
      <c r="DUP39" s="224"/>
      <c r="DUQ39" s="224"/>
      <c r="DUR39" s="224"/>
      <c r="DUS39" s="224"/>
      <c r="DUT39" s="224"/>
      <c r="DUU39" s="224"/>
      <c r="DUV39" s="224"/>
      <c r="DUW39" s="224"/>
      <c r="DUX39" s="224"/>
      <c r="DUY39" s="224"/>
      <c r="DUZ39" s="224"/>
      <c r="DVA39" s="224"/>
      <c r="DVB39" s="224"/>
      <c r="DVC39" s="224"/>
      <c r="DVD39" s="224"/>
      <c r="DVE39" s="224"/>
      <c r="DVF39" s="224"/>
      <c r="DVG39" s="224"/>
      <c r="DVH39" s="224"/>
      <c r="DVI39" s="224"/>
      <c r="DVJ39" s="224"/>
      <c r="DVK39" s="224"/>
      <c r="DVL39" s="224"/>
      <c r="DVM39" s="224"/>
      <c r="DVN39" s="224"/>
      <c r="DVO39" s="224"/>
      <c r="DVP39" s="224"/>
      <c r="DVQ39" s="224"/>
      <c r="DVR39" s="224"/>
      <c r="DVS39" s="224"/>
      <c r="DVT39" s="224"/>
      <c r="DVU39" s="224"/>
      <c r="DVV39" s="224"/>
      <c r="DVW39" s="224"/>
      <c r="DVX39" s="224"/>
      <c r="DVY39" s="224"/>
      <c r="DVZ39" s="224"/>
      <c r="DWA39" s="224"/>
      <c r="DWB39" s="224"/>
      <c r="DWC39" s="224"/>
      <c r="DWD39" s="224"/>
      <c r="DWE39" s="224"/>
      <c r="DWF39" s="224"/>
      <c r="DWG39" s="224"/>
      <c r="DWH39" s="224"/>
      <c r="DWI39" s="224"/>
      <c r="DWJ39" s="224"/>
      <c r="DWK39" s="224"/>
      <c r="DWL39" s="224"/>
      <c r="DWM39" s="224"/>
      <c r="DWN39" s="224"/>
      <c r="DWO39" s="224"/>
      <c r="DWP39" s="224"/>
      <c r="DWQ39" s="224"/>
      <c r="DWR39" s="224"/>
      <c r="DWS39" s="224"/>
      <c r="DWT39" s="224"/>
      <c r="DWU39" s="224"/>
      <c r="DWV39" s="224"/>
      <c r="DWW39" s="224"/>
      <c r="DWX39" s="224"/>
      <c r="DWY39" s="224"/>
      <c r="DWZ39" s="224"/>
      <c r="DXA39" s="224"/>
      <c r="DXB39" s="224"/>
      <c r="DXC39" s="224"/>
      <c r="DXD39" s="224"/>
      <c r="DXE39" s="224"/>
      <c r="DXF39" s="224"/>
      <c r="DXG39" s="224"/>
      <c r="DXH39" s="224"/>
      <c r="DXI39" s="224"/>
      <c r="DXJ39" s="224"/>
      <c r="DXK39" s="224"/>
      <c r="DXL39" s="224"/>
      <c r="DXM39" s="224"/>
      <c r="DXN39" s="224"/>
      <c r="DXO39" s="224"/>
      <c r="DXP39" s="224"/>
      <c r="DXQ39" s="224"/>
      <c r="DXR39" s="224"/>
      <c r="DXS39" s="224"/>
      <c r="DXT39" s="224"/>
      <c r="DXU39" s="224"/>
      <c r="DXV39" s="224"/>
      <c r="DXW39" s="224"/>
      <c r="DXX39" s="224"/>
      <c r="DXY39" s="224"/>
      <c r="DXZ39" s="224"/>
      <c r="DYA39" s="224"/>
      <c r="DYB39" s="224"/>
      <c r="DYC39" s="224"/>
      <c r="DYD39" s="224"/>
      <c r="DYE39" s="224"/>
      <c r="DYF39" s="224"/>
      <c r="DYG39" s="224"/>
      <c r="DYH39" s="224"/>
      <c r="DYI39" s="224"/>
      <c r="DYJ39" s="224"/>
      <c r="DYK39" s="224"/>
      <c r="DYL39" s="224"/>
      <c r="DYM39" s="224"/>
      <c r="DYN39" s="224"/>
      <c r="DYO39" s="224"/>
      <c r="DYP39" s="224"/>
      <c r="DYQ39" s="224"/>
      <c r="DYR39" s="224"/>
      <c r="DYS39" s="224"/>
      <c r="DYT39" s="224"/>
      <c r="DYU39" s="224"/>
      <c r="DYV39" s="224"/>
      <c r="DYW39" s="224"/>
      <c r="DYX39" s="224"/>
      <c r="DYY39" s="224"/>
      <c r="DYZ39" s="224"/>
      <c r="DZA39" s="224"/>
      <c r="DZB39" s="224"/>
      <c r="DZC39" s="224"/>
      <c r="DZD39" s="224"/>
      <c r="DZE39" s="224"/>
      <c r="DZF39" s="224"/>
      <c r="DZG39" s="224"/>
      <c r="DZH39" s="224"/>
      <c r="DZI39" s="224"/>
      <c r="DZJ39" s="224"/>
      <c r="DZK39" s="224"/>
      <c r="DZL39" s="224"/>
      <c r="DZM39" s="224"/>
      <c r="DZN39" s="224"/>
      <c r="DZO39" s="224"/>
      <c r="DZP39" s="224"/>
      <c r="DZQ39" s="224"/>
      <c r="DZR39" s="224"/>
      <c r="DZS39" s="224"/>
      <c r="DZT39" s="224"/>
      <c r="DZU39" s="224"/>
      <c r="DZV39" s="224"/>
      <c r="DZW39" s="224"/>
      <c r="DZX39" s="224"/>
      <c r="DZY39" s="224"/>
      <c r="DZZ39" s="224"/>
      <c r="EAA39" s="224"/>
      <c r="EAB39" s="224"/>
      <c r="EAC39" s="224"/>
      <c r="EAD39" s="224"/>
      <c r="EAE39" s="224"/>
      <c r="EAF39" s="224"/>
      <c r="EAG39" s="224"/>
      <c r="EAH39" s="224"/>
      <c r="EAI39" s="224"/>
      <c r="EAJ39" s="224"/>
      <c r="EAK39" s="224"/>
      <c r="EAL39" s="224"/>
      <c r="EAM39" s="224"/>
      <c r="EAN39" s="224"/>
      <c r="EAO39" s="224"/>
      <c r="EAP39" s="224"/>
      <c r="EAQ39" s="224"/>
      <c r="EAR39" s="224"/>
      <c r="EAS39" s="224"/>
      <c r="EAT39" s="224"/>
      <c r="EAU39" s="224"/>
      <c r="EAV39" s="224"/>
      <c r="EAW39" s="224"/>
      <c r="EAX39" s="224"/>
      <c r="EAY39" s="224"/>
      <c r="EAZ39" s="224"/>
      <c r="EBA39" s="224"/>
      <c r="EBB39" s="224"/>
      <c r="EBC39" s="224"/>
      <c r="EBD39" s="224"/>
      <c r="EBE39" s="224"/>
      <c r="EBF39" s="224"/>
      <c r="EBG39" s="224"/>
      <c r="EBH39" s="224"/>
      <c r="EBI39" s="224"/>
      <c r="EBJ39" s="224"/>
      <c r="EBK39" s="224"/>
      <c r="EBL39" s="224"/>
      <c r="EBM39" s="224"/>
      <c r="EBN39" s="224"/>
      <c r="EBO39" s="224"/>
      <c r="EBP39" s="224"/>
      <c r="EBQ39" s="224"/>
      <c r="EBR39" s="224"/>
      <c r="EBS39" s="224"/>
      <c r="EBT39" s="224"/>
      <c r="EBU39" s="224"/>
      <c r="EBV39" s="224"/>
      <c r="EBW39" s="224"/>
      <c r="EBX39" s="224"/>
      <c r="EBY39" s="224"/>
      <c r="EBZ39" s="224"/>
      <c r="ECA39" s="224"/>
      <c r="ECB39" s="224"/>
      <c r="ECC39" s="224"/>
      <c r="ECD39" s="224"/>
      <c r="ECE39" s="224"/>
      <c r="ECF39" s="224"/>
      <c r="ECG39" s="224"/>
      <c r="ECH39" s="224"/>
      <c r="ECI39" s="224"/>
      <c r="ECJ39" s="224"/>
      <c r="ECK39" s="224"/>
      <c r="ECL39" s="224"/>
      <c r="ECM39" s="224"/>
      <c r="ECN39" s="224"/>
      <c r="ECO39" s="224"/>
      <c r="ECP39" s="224"/>
      <c r="ECQ39" s="224"/>
      <c r="ECR39" s="224"/>
      <c r="ECS39" s="224"/>
      <c r="ECT39" s="224"/>
      <c r="ECU39" s="224"/>
      <c r="ECV39" s="224"/>
      <c r="ECW39" s="224"/>
      <c r="ECX39" s="224"/>
      <c r="ECY39" s="224"/>
      <c r="ECZ39" s="224"/>
      <c r="EDA39" s="224"/>
      <c r="EDB39" s="224"/>
      <c r="EDC39" s="224"/>
      <c r="EDD39" s="224"/>
      <c r="EDE39" s="224"/>
      <c r="EDF39" s="224"/>
      <c r="EDG39" s="224"/>
      <c r="EDH39" s="224"/>
      <c r="EDI39" s="224"/>
      <c r="EDJ39" s="224"/>
      <c r="EDK39" s="224"/>
      <c r="EDL39" s="224"/>
      <c r="EDM39" s="224"/>
      <c r="EDN39" s="224"/>
      <c r="EDO39" s="224"/>
      <c r="EDP39" s="224"/>
      <c r="EDQ39" s="224"/>
      <c r="EDR39" s="224"/>
      <c r="EDS39" s="224"/>
      <c r="EDT39" s="224"/>
      <c r="EDU39" s="224"/>
      <c r="EDV39" s="224"/>
      <c r="EDW39" s="224"/>
      <c r="EDX39" s="224"/>
      <c r="EDY39" s="224"/>
      <c r="EDZ39" s="224"/>
      <c r="EEA39" s="224"/>
      <c r="EEB39" s="224"/>
      <c r="EEC39" s="224"/>
      <c r="EED39" s="224"/>
      <c r="EEE39" s="224"/>
      <c r="EEF39" s="224"/>
      <c r="EEG39" s="224"/>
      <c r="EEH39" s="224"/>
      <c r="EEI39" s="224"/>
      <c r="EEJ39" s="224"/>
      <c r="EEK39" s="224"/>
      <c r="EEL39" s="224"/>
      <c r="EEM39" s="224"/>
      <c r="EEN39" s="224"/>
      <c r="EEO39" s="224"/>
      <c r="EEP39" s="224"/>
      <c r="EEQ39" s="224"/>
      <c r="EER39" s="224"/>
      <c r="EES39" s="224"/>
      <c r="EET39" s="224"/>
      <c r="EEU39" s="224"/>
      <c r="EEV39" s="224"/>
      <c r="EEW39" s="224"/>
      <c r="EEX39" s="224"/>
      <c r="EEY39" s="224"/>
      <c r="EEZ39" s="224"/>
      <c r="EFA39" s="224"/>
      <c r="EFB39" s="224"/>
      <c r="EFC39" s="224"/>
      <c r="EFD39" s="224"/>
      <c r="EFE39" s="224"/>
      <c r="EFF39" s="224"/>
      <c r="EFG39" s="224"/>
      <c r="EFH39" s="224"/>
      <c r="EFI39" s="224"/>
      <c r="EFJ39" s="224"/>
      <c r="EFK39" s="224"/>
      <c r="EFL39" s="224"/>
      <c r="EFM39" s="224"/>
      <c r="EFN39" s="224"/>
      <c r="EFO39" s="224"/>
      <c r="EFP39" s="224"/>
      <c r="EFQ39" s="224"/>
      <c r="EFR39" s="224"/>
      <c r="EFS39" s="224"/>
      <c r="EFT39" s="224"/>
      <c r="EFU39" s="224"/>
      <c r="EFV39" s="224"/>
      <c r="EFW39" s="224"/>
      <c r="EFX39" s="224"/>
      <c r="EFY39" s="224"/>
      <c r="EFZ39" s="224"/>
      <c r="EGA39" s="224"/>
      <c r="EGB39" s="224"/>
      <c r="EGC39" s="224"/>
      <c r="EGD39" s="224"/>
      <c r="EGE39" s="224"/>
      <c r="EGF39" s="224"/>
      <c r="EGG39" s="224"/>
      <c r="EGH39" s="224"/>
      <c r="EGI39" s="224"/>
      <c r="EGJ39" s="224"/>
      <c r="EGK39" s="224"/>
      <c r="EGL39" s="224"/>
      <c r="EGM39" s="224"/>
      <c r="EGN39" s="224"/>
      <c r="EGO39" s="224"/>
      <c r="EGP39" s="224"/>
      <c r="EGQ39" s="224"/>
      <c r="EGR39" s="224"/>
      <c r="EGS39" s="224"/>
      <c r="EGT39" s="224"/>
      <c r="EGU39" s="224"/>
      <c r="EGV39" s="224"/>
      <c r="EGW39" s="224"/>
      <c r="EGX39" s="224"/>
      <c r="EGY39" s="224"/>
      <c r="EGZ39" s="224"/>
      <c r="EHA39" s="224"/>
      <c r="EHB39" s="224"/>
      <c r="EHC39" s="224"/>
      <c r="EHD39" s="224"/>
      <c r="EHE39" s="224"/>
      <c r="EHF39" s="224"/>
      <c r="EHG39" s="224"/>
      <c r="EHH39" s="224"/>
      <c r="EHI39" s="224"/>
      <c r="EHJ39" s="224"/>
      <c r="EHK39" s="224"/>
      <c r="EHL39" s="224"/>
      <c r="EHM39" s="224"/>
      <c r="EHN39" s="224"/>
      <c r="EHO39" s="224"/>
      <c r="EHP39" s="224"/>
      <c r="EHQ39" s="224"/>
      <c r="EHR39" s="224"/>
      <c r="EHS39" s="224"/>
      <c r="EHT39" s="224"/>
      <c r="EHU39" s="224"/>
      <c r="EHV39" s="224"/>
      <c r="EHW39" s="224"/>
      <c r="EHX39" s="224"/>
      <c r="EHY39" s="224"/>
      <c r="EHZ39" s="224"/>
      <c r="EIA39" s="224"/>
      <c r="EIB39" s="224"/>
      <c r="EIC39" s="224"/>
      <c r="EID39" s="224"/>
      <c r="EIE39" s="224"/>
      <c r="EIF39" s="224"/>
      <c r="EIG39" s="224"/>
      <c r="EIH39" s="224"/>
      <c r="EII39" s="224"/>
      <c r="EIJ39" s="224"/>
      <c r="EIK39" s="224"/>
      <c r="EIL39" s="224"/>
      <c r="EIM39" s="224"/>
      <c r="EIN39" s="224"/>
      <c r="EIO39" s="224"/>
      <c r="EIP39" s="224"/>
      <c r="EIQ39" s="224"/>
      <c r="EIR39" s="224"/>
      <c r="EIS39" s="224"/>
      <c r="EIT39" s="224"/>
      <c r="EIU39" s="224"/>
      <c r="EIV39" s="224"/>
      <c r="EIW39" s="224"/>
      <c r="EIX39" s="224"/>
      <c r="EIY39" s="224"/>
      <c r="EIZ39" s="224"/>
      <c r="EJA39" s="224"/>
      <c r="EJB39" s="224"/>
      <c r="EJC39" s="224"/>
      <c r="EJD39" s="224"/>
      <c r="EJE39" s="224"/>
      <c r="EJF39" s="224"/>
      <c r="EJG39" s="224"/>
      <c r="EJH39" s="224"/>
      <c r="EJI39" s="224"/>
      <c r="EJJ39" s="224"/>
      <c r="EJK39" s="224"/>
      <c r="EJL39" s="224"/>
      <c r="EJM39" s="224"/>
      <c r="EJN39" s="224"/>
      <c r="EJO39" s="224"/>
      <c r="EJP39" s="224"/>
      <c r="EJQ39" s="224"/>
      <c r="EJR39" s="224"/>
      <c r="EJS39" s="224"/>
      <c r="EJT39" s="224"/>
      <c r="EJU39" s="224"/>
      <c r="EJV39" s="224"/>
      <c r="EJW39" s="224"/>
      <c r="EJX39" s="224"/>
      <c r="EJY39" s="224"/>
      <c r="EJZ39" s="224"/>
      <c r="EKA39" s="224"/>
      <c r="EKB39" s="224"/>
      <c r="EKC39" s="224"/>
      <c r="EKD39" s="224"/>
      <c r="EKE39" s="224"/>
      <c r="EKF39" s="224"/>
      <c r="EKG39" s="224"/>
      <c r="EKH39" s="224"/>
      <c r="EKI39" s="224"/>
      <c r="EKJ39" s="224"/>
      <c r="EKK39" s="224"/>
      <c r="EKL39" s="224"/>
      <c r="EKM39" s="224"/>
      <c r="EKN39" s="224"/>
      <c r="EKO39" s="224"/>
      <c r="EKP39" s="224"/>
      <c r="EKQ39" s="224"/>
      <c r="EKR39" s="224"/>
      <c r="EKS39" s="224"/>
      <c r="EKT39" s="224"/>
      <c r="EKU39" s="224"/>
      <c r="EKV39" s="224"/>
      <c r="EKW39" s="224"/>
      <c r="EKX39" s="224"/>
      <c r="EKY39" s="224"/>
      <c r="EKZ39" s="224"/>
      <c r="ELA39" s="224"/>
      <c r="ELB39" s="224"/>
      <c r="ELC39" s="224"/>
      <c r="ELD39" s="224"/>
      <c r="ELE39" s="224"/>
      <c r="ELF39" s="224"/>
      <c r="ELG39" s="224"/>
      <c r="ELH39" s="224"/>
      <c r="ELI39" s="224"/>
      <c r="ELJ39" s="224"/>
      <c r="ELK39" s="224"/>
      <c r="ELL39" s="224"/>
      <c r="ELM39" s="224"/>
      <c r="ELN39" s="224"/>
      <c r="ELO39" s="224"/>
      <c r="ELP39" s="224"/>
      <c r="ELQ39" s="224"/>
      <c r="ELR39" s="224"/>
      <c r="ELS39" s="224"/>
      <c r="ELT39" s="224"/>
      <c r="ELU39" s="224"/>
      <c r="ELV39" s="224"/>
      <c r="ELW39" s="224"/>
      <c r="ELX39" s="224"/>
      <c r="ELY39" s="224"/>
      <c r="ELZ39" s="224"/>
      <c r="EMA39" s="224"/>
      <c r="EMB39" s="224"/>
      <c r="EMC39" s="224"/>
      <c r="EMD39" s="224"/>
      <c r="EME39" s="224"/>
      <c r="EMF39" s="224"/>
      <c r="EMG39" s="224"/>
      <c r="EMH39" s="224"/>
      <c r="EMI39" s="224"/>
      <c r="EMJ39" s="224"/>
      <c r="EMK39" s="224"/>
      <c r="EML39" s="224"/>
      <c r="EMM39" s="224"/>
      <c r="EMN39" s="224"/>
      <c r="EMO39" s="224"/>
      <c r="EMP39" s="224"/>
      <c r="EMQ39" s="224"/>
      <c r="EMR39" s="224"/>
      <c r="EMS39" s="224"/>
      <c r="EMT39" s="224"/>
      <c r="EMU39" s="224"/>
      <c r="EMV39" s="224"/>
      <c r="EMW39" s="224"/>
      <c r="EMX39" s="224"/>
      <c r="EMY39" s="224"/>
      <c r="EMZ39" s="224"/>
      <c r="ENA39" s="224"/>
      <c r="ENB39" s="224"/>
      <c r="ENC39" s="224"/>
      <c r="END39" s="224"/>
      <c r="ENE39" s="224"/>
      <c r="ENF39" s="224"/>
      <c r="ENG39" s="224"/>
      <c r="ENH39" s="224"/>
      <c r="ENI39" s="224"/>
      <c r="ENJ39" s="224"/>
      <c r="ENK39" s="224"/>
      <c r="ENL39" s="224"/>
      <c r="ENM39" s="224"/>
      <c r="ENN39" s="224"/>
      <c r="ENO39" s="224"/>
      <c r="ENP39" s="224"/>
      <c r="ENQ39" s="224"/>
      <c r="ENR39" s="224"/>
      <c r="ENS39" s="224"/>
      <c r="ENT39" s="224"/>
      <c r="ENU39" s="224"/>
      <c r="ENV39" s="224"/>
      <c r="ENW39" s="224"/>
      <c r="ENX39" s="224"/>
      <c r="ENY39" s="224"/>
      <c r="ENZ39" s="224"/>
      <c r="EOA39" s="224"/>
      <c r="EOB39" s="224"/>
      <c r="EOC39" s="224"/>
      <c r="EOD39" s="224"/>
      <c r="EOE39" s="224"/>
      <c r="EOF39" s="224"/>
      <c r="EOG39" s="224"/>
      <c r="EOH39" s="224"/>
      <c r="EOI39" s="224"/>
      <c r="EOJ39" s="224"/>
      <c r="EOK39" s="224"/>
      <c r="EOL39" s="224"/>
      <c r="EOM39" s="224"/>
      <c r="EON39" s="224"/>
      <c r="EOO39" s="224"/>
      <c r="EOP39" s="224"/>
      <c r="EOQ39" s="224"/>
      <c r="EOR39" s="224"/>
      <c r="EOS39" s="224"/>
      <c r="EOT39" s="224"/>
      <c r="EOU39" s="224"/>
      <c r="EOV39" s="224"/>
      <c r="EOW39" s="224"/>
      <c r="EOX39" s="224"/>
      <c r="EOY39" s="224"/>
      <c r="EOZ39" s="224"/>
      <c r="EPA39" s="224"/>
      <c r="EPB39" s="224"/>
      <c r="EPC39" s="224"/>
      <c r="EPD39" s="224"/>
      <c r="EPE39" s="224"/>
      <c r="EPF39" s="224"/>
      <c r="EPG39" s="224"/>
      <c r="EPH39" s="224"/>
      <c r="EPI39" s="224"/>
      <c r="EPJ39" s="224"/>
      <c r="EPK39" s="224"/>
      <c r="EPL39" s="224"/>
      <c r="EPM39" s="224"/>
      <c r="EPN39" s="224"/>
      <c r="EPO39" s="224"/>
      <c r="EPP39" s="224"/>
      <c r="EPQ39" s="224"/>
      <c r="EPR39" s="224"/>
      <c r="EPS39" s="224"/>
      <c r="EPT39" s="224"/>
      <c r="EPU39" s="224"/>
      <c r="EPV39" s="224"/>
      <c r="EPW39" s="224"/>
      <c r="EPX39" s="224"/>
      <c r="EPY39" s="224"/>
      <c r="EPZ39" s="224"/>
      <c r="EQA39" s="224"/>
      <c r="EQB39" s="224"/>
      <c r="EQC39" s="224"/>
      <c r="EQD39" s="224"/>
      <c r="EQE39" s="224"/>
      <c r="EQF39" s="224"/>
      <c r="EQG39" s="224"/>
      <c r="EQH39" s="224"/>
      <c r="EQI39" s="224"/>
      <c r="EQJ39" s="224"/>
      <c r="EQK39" s="224"/>
      <c r="EQL39" s="224"/>
      <c r="EQM39" s="224"/>
      <c r="EQN39" s="224"/>
      <c r="EQO39" s="224"/>
      <c r="EQP39" s="224"/>
      <c r="EQQ39" s="224"/>
      <c r="EQR39" s="224"/>
      <c r="EQS39" s="224"/>
      <c r="EQT39" s="224"/>
      <c r="EQU39" s="224"/>
      <c r="EQV39" s="224"/>
      <c r="EQW39" s="224"/>
      <c r="EQX39" s="224"/>
      <c r="EQY39" s="224"/>
      <c r="EQZ39" s="224"/>
      <c r="ERA39" s="224"/>
      <c r="ERB39" s="224"/>
      <c r="ERC39" s="224"/>
      <c r="ERD39" s="224"/>
      <c r="ERE39" s="224"/>
      <c r="ERF39" s="224"/>
      <c r="ERG39" s="224"/>
      <c r="ERH39" s="224"/>
      <c r="ERI39" s="224"/>
      <c r="ERJ39" s="224"/>
      <c r="ERK39" s="224"/>
      <c r="ERL39" s="224"/>
      <c r="ERM39" s="224"/>
      <c r="ERN39" s="224"/>
      <c r="ERO39" s="224"/>
      <c r="ERP39" s="224"/>
      <c r="ERQ39" s="224"/>
      <c r="ERR39" s="224"/>
      <c r="ERS39" s="224"/>
      <c r="ERT39" s="224"/>
      <c r="ERU39" s="224"/>
      <c r="ERV39" s="224"/>
      <c r="ERW39" s="224"/>
      <c r="ERX39" s="224"/>
      <c r="ERY39" s="224"/>
      <c r="ERZ39" s="224"/>
      <c r="ESA39" s="224"/>
      <c r="ESB39" s="224"/>
      <c r="ESC39" s="224"/>
      <c r="ESD39" s="224"/>
      <c r="ESE39" s="224"/>
      <c r="ESF39" s="224"/>
      <c r="ESG39" s="224"/>
      <c r="ESH39" s="224"/>
      <c r="ESI39" s="224"/>
      <c r="ESJ39" s="224"/>
      <c r="ESK39" s="224"/>
      <c r="ESL39" s="224"/>
      <c r="ESM39" s="224"/>
      <c r="ESN39" s="224"/>
      <c r="ESO39" s="224"/>
      <c r="ESP39" s="224"/>
      <c r="ESQ39" s="224"/>
      <c r="ESR39" s="224"/>
      <c r="ESS39" s="224"/>
      <c r="EST39" s="224"/>
      <c r="ESU39" s="224"/>
      <c r="ESV39" s="224"/>
      <c r="ESW39" s="224"/>
      <c r="ESX39" s="224"/>
      <c r="ESY39" s="224"/>
      <c r="ESZ39" s="224"/>
      <c r="ETA39" s="224"/>
      <c r="ETB39" s="224"/>
      <c r="ETC39" s="224"/>
      <c r="ETD39" s="224"/>
      <c r="ETE39" s="224"/>
      <c r="ETF39" s="224"/>
      <c r="ETG39" s="224"/>
      <c r="ETH39" s="224"/>
      <c r="ETI39" s="224"/>
      <c r="ETJ39" s="224"/>
      <c r="ETK39" s="224"/>
      <c r="ETL39" s="224"/>
      <c r="ETM39" s="224"/>
      <c r="ETN39" s="224"/>
      <c r="ETO39" s="224"/>
      <c r="ETP39" s="224"/>
      <c r="ETQ39" s="224"/>
      <c r="ETR39" s="224"/>
      <c r="ETS39" s="224"/>
      <c r="ETT39" s="224"/>
      <c r="ETU39" s="224"/>
      <c r="ETV39" s="224"/>
      <c r="ETW39" s="224"/>
      <c r="ETX39" s="224"/>
      <c r="ETY39" s="224"/>
      <c r="ETZ39" s="224"/>
      <c r="EUA39" s="224"/>
      <c r="EUB39" s="224"/>
      <c r="EUC39" s="224"/>
      <c r="EUD39" s="224"/>
      <c r="EUE39" s="224"/>
      <c r="EUF39" s="224"/>
      <c r="EUG39" s="224"/>
      <c r="EUH39" s="224"/>
      <c r="EUI39" s="224"/>
      <c r="EUJ39" s="224"/>
      <c r="EUK39" s="224"/>
      <c r="EUL39" s="224"/>
      <c r="EUM39" s="224"/>
      <c r="EUN39" s="224"/>
      <c r="EUO39" s="224"/>
      <c r="EUP39" s="224"/>
      <c r="EUQ39" s="224"/>
      <c r="EUR39" s="224"/>
      <c r="EUS39" s="224"/>
      <c r="EUT39" s="224"/>
      <c r="EUU39" s="224"/>
      <c r="EUV39" s="224"/>
      <c r="EUW39" s="224"/>
      <c r="EUX39" s="224"/>
      <c r="EUY39" s="224"/>
      <c r="EUZ39" s="224"/>
      <c r="EVA39" s="224"/>
      <c r="EVB39" s="224"/>
      <c r="EVC39" s="224"/>
      <c r="EVD39" s="224"/>
      <c r="EVE39" s="224"/>
      <c r="EVF39" s="224"/>
      <c r="EVG39" s="224"/>
      <c r="EVH39" s="224"/>
      <c r="EVI39" s="224"/>
      <c r="EVJ39" s="224"/>
      <c r="EVK39" s="224"/>
      <c r="EVL39" s="224"/>
      <c r="EVM39" s="224"/>
      <c r="EVN39" s="224"/>
      <c r="EVO39" s="224"/>
      <c r="EVP39" s="224"/>
      <c r="EVQ39" s="224"/>
      <c r="EVR39" s="224"/>
      <c r="EVS39" s="224"/>
      <c r="EVT39" s="224"/>
      <c r="EVU39" s="224"/>
      <c r="EVV39" s="224"/>
      <c r="EVW39" s="224"/>
      <c r="EVX39" s="224"/>
      <c r="EVY39" s="224"/>
      <c r="EVZ39" s="224"/>
      <c r="EWA39" s="224"/>
      <c r="EWB39" s="224"/>
      <c r="EWC39" s="224"/>
      <c r="EWD39" s="224"/>
      <c r="EWE39" s="224"/>
      <c r="EWF39" s="224"/>
      <c r="EWG39" s="224"/>
      <c r="EWH39" s="224"/>
      <c r="EWI39" s="224"/>
      <c r="EWJ39" s="224"/>
      <c r="EWK39" s="224"/>
      <c r="EWL39" s="224"/>
      <c r="EWM39" s="224"/>
      <c r="EWN39" s="224"/>
      <c r="EWO39" s="224"/>
      <c r="EWP39" s="224"/>
      <c r="EWQ39" s="224"/>
      <c r="EWR39" s="224"/>
      <c r="EWS39" s="224"/>
      <c r="EWT39" s="224"/>
      <c r="EWU39" s="224"/>
      <c r="EWV39" s="224"/>
      <c r="EWW39" s="224"/>
      <c r="EWX39" s="224"/>
      <c r="EWY39" s="224"/>
      <c r="EWZ39" s="224"/>
      <c r="EXA39" s="224"/>
      <c r="EXB39" s="224"/>
      <c r="EXC39" s="224"/>
      <c r="EXD39" s="224"/>
      <c r="EXE39" s="224"/>
      <c r="EXF39" s="224"/>
      <c r="EXG39" s="224"/>
      <c r="EXH39" s="224"/>
      <c r="EXI39" s="224"/>
      <c r="EXJ39" s="224"/>
      <c r="EXK39" s="224"/>
      <c r="EXL39" s="224"/>
      <c r="EXM39" s="224"/>
      <c r="EXN39" s="224"/>
      <c r="EXO39" s="224"/>
      <c r="EXP39" s="224"/>
      <c r="EXQ39" s="224"/>
      <c r="EXR39" s="224"/>
      <c r="EXS39" s="224"/>
      <c r="EXT39" s="224"/>
      <c r="EXU39" s="224"/>
      <c r="EXV39" s="224"/>
      <c r="EXW39" s="224"/>
      <c r="EXX39" s="224"/>
      <c r="EXY39" s="224"/>
      <c r="EXZ39" s="224"/>
      <c r="EYA39" s="224"/>
      <c r="EYB39" s="224"/>
      <c r="EYC39" s="224"/>
      <c r="EYD39" s="224"/>
      <c r="EYE39" s="224"/>
      <c r="EYF39" s="224"/>
      <c r="EYG39" s="224"/>
      <c r="EYH39" s="224"/>
      <c r="EYI39" s="224"/>
      <c r="EYJ39" s="224"/>
      <c r="EYK39" s="224"/>
      <c r="EYL39" s="224"/>
      <c r="EYM39" s="224"/>
      <c r="EYN39" s="224"/>
      <c r="EYO39" s="224"/>
      <c r="EYP39" s="224"/>
      <c r="EYQ39" s="224"/>
      <c r="EYR39" s="224"/>
      <c r="EYS39" s="224"/>
      <c r="EYT39" s="224"/>
      <c r="EYU39" s="224"/>
      <c r="EYV39" s="224"/>
      <c r="EYW39" s="224"/>
      <c r="EYX39" s="224"/>
      <c r="EYY39" s="224"/>
      <c r="EYZ39" s="224"/>
      <c r="EZA39" s="224"/>
      <c r="EZB39" s="224"/>
      <c r="EZC39" s="224"/>
      <c r="EZD39" s="224"/>
      <c r="EZE39" s="224"/>
      <c r="EZF39" s="224"/>
      <c r="EZG39" s="224"/>
      <c r="EZH39" s="224"/>
      <c r="EZI39" s="224"/>
      <c r="EZJ39" s="224"/>
      <c r="EZK39" s="224"/>
      <c r="EZL39" s="224"/>
      <c r="EZM39" s="224"/>
      <c r="EZN39" s="224"/>
      <c r="EZO39" s="224"/>
      <c r="EZP39" s="224"/>
      <c r="EZQ39" s="224"/>
      <c r="EZR39" s="224"/>
      <c r="EZS39" s="224"/>
      <c r="EZT39" s="224"/>
      <c r="EZU39" s="224"/>
      <c r="EZV39" s="224"/>
      <c r="EZW39" s="224"/>
      <c r="EZX39" s="224"/>
      <c r="EZY39" s="224"/>
      <c r="EZZ39" s="224"/>
      <c r="FAA39" s="224"/>
      <c r="FAB39" s="224"/>
      <c r="FAC39" s="224"/>
      <c r="FAD39" s="224"/>
      <c r="FAE39" s="224"/>
      <c r="FAF39" s="224"/>
      <c r="FAG39" s="224"/>
      <c r="FAH39" s="224"/>
      <c r="FAI39" s="224"/>
      <c r="FAJ39" s="224"/>
      <c r="FAK39" s="224"/>
      <c r="FAL39" s="224"/>
      <c r="FAM39" s="224"/>
      <c r="FAN39" s="224"/>
      <c r="FAO39" s="224"/>
      <c r="FAP39" s="224"/>
      <c r="FAQ39" s="224"/>
      <c r="FAR39" s="224"/>
      <c r="FAS39" s="224"/>
      <c r="FAT39" s="224"/>
      <c r="FAU39" s="224"/>
      <c r="FAV39" s="224"/>
      <c r="FAW39" s="224"/>
      <c r="FAX39" s="224"/>
      <c r="FAY39" s="224"/>
      <c r="FAZ39" s="224"/>
      <c r="FBA39" s="224"/>
      <c r="FBB39" s="224"/>
      <c r="FBC39" s="224"/>
      <c r="FBD39" s="224"/>
      <c r="FBE39" s="224"/>
      <c r="FBF39" s="224"/>
      <c r="FBG39" s="224"/>
      <c r="FBH39" s="224"/>
      <c r="FBI39" s="224"/>
      <c r="FBJ39" s="224"/>
      <c r="FBK39" s="224"/>
      <c r="FBL39" s="224"/>
      <c r="FBM39" s="224"/>
      <c r="FBN39" s="224"/>
      <c r="FBO39" s="224"/>
      <c r="FBP39" s="224"/>
      <c r="FBQ39" s="224"/>
      <c r="FBR39" s="224"/>
      <c r="FBS39" s="224"/>
      <c r="FBT39" s="224"/>
      <c r="FBU39" s="224"/>
      <c r="FBV39" s="224"/>
      <c r="FBW39" s="224"/>
      <c r="FBX39" s="224"/>
      <c r="FBY39" s="224"/>
      <c r="FBZ39" s="224"/>
      <c r="FCA39" s="224"/>
      <c r="FCB39" s="224"/>
      <c r="FCC39" s="224"/>
      <c r="FCD39" s="224"/>
      <c r="FCE39" s="224"/>
      <c r="FCF39" s="224"/>
      <c r="FCG39" s="224"/>
      <c r="FCH39" s="224"/>
      <c r="FCI39" s="224"/>
      <c r="FCJ39" s="224"/>
      <c r="FCK39" s="224"/>
      <c r="FCL39" s="224"/>
      <c r="FCM39" s="224"/>
      <c r="FCN39" s="224"/>
      <c r="FCO39" s="224"/>
      <c r="FCP39" s="224"/>
      <c r="FCQ39" s="224"/>
      <c r="FCR39" s="224"/>
      <c r="FCS39" s="224"/>
      <c r="FCT39" s="224"/>
      <c r="FCU39" s="224"/>
      <c r="FCV39" s="224"/>
      <c r="FCW39" s="224"/>
      <c r="FCX39" s="224"/>
      <c r="FCY39" s="224"/>
      <c r="FCZ39" s="224"/>
      <c r="FDA39" s="224"/>
      <c r="FDB39" s="224"/>
      <c r="FDC39" s="224"/>
      <c r="FDD39" s="224"/>
      <c r="FDE39" s="224"/>
      <c r="FDF39" s="224"/>
      <c r="FDG39" s="224"/>
      <c r="FDH39" s="224"/>
      <c r="FDI39" s="224"/>
      <c r="FDJ39" s="224"/>
      <c r="FDK39" s="224"/>
      <c r="FDL39" s="224"/>
      <c r="FDM39" s="224"/>
      <c r="FDN39" s="224"/>
      <c r="FDO39" s="224"/>
      <c r="FDP39" s="224"/>
      <c r="FDQ39" s="224"/>
      <c r="FDR39" s="224"/>
      <c r="FDS39" s="224"/>
      <c r="FDT39" s="224"/>
      <c r="FDU39" s="224"/>
      <c r="FDV39" s="224"/>
      <c r="FDW39" s="224"/>
      <c r="FDX39" s="224"/>
      <c r="FDY39" s="224"/>
      <c r="FDZ39" s="224"/>
      <c r="FEA39" s="224"/>
      <c r="FEB39" s="224"/>
      <c r="FEC39" s="224"/>
      <c r="FED39" s="224"/>
      <c r="FEE39" s="224"/>
      <c r="FEF39" s="224"/>
      <c r="FEG39" s="224"/>
      <c r="FEH39" s="224"/>
      <c r="FEI39" s="224"/>
      <c r="FEJ39" s="224"/>
      <c r="FEK39" s="224"/>
      <c r="FEL39" s="224"/>
      <c r="FEM39" s="224"/>
      <c r="FEN39" s="224"/>
      <c r="FEO39" s="224"/>
      <c r="FEP39" s="224"/>
      <c r="FEQ39" s="224"/>
      <c r="FER39" s="224"/>
      <c r="FES39" s="224"/>
      <c r="FET39" s="224"/>
      <c r="FEU39" s="224"/>
      <c r="FEV39" s="224"/>
      <c r="FEW39" s="224"/>
      <c r="FEX39" s="224"/>
      <c r="FEY39" s="224"/>
      <c r="FEZ39" s="224"/>
      <c r="FFA39" s="224"/>
      <c r="FFB39" s="224"/>
      <c r="FFC39" s="224"/>
      <c r="FFD39" s="224"/>
      <c r="FFE39" s="224"/>
      <c r="FFF39" s="224"/>
      <c r="FFG39" s="224"/>
      <c r="FFH39" s="224"/>
      <c r="FFI39" s="224"/>
      <c r="FFJ39" s="224"/>
      <c r="FFK39" s="224"/>
      <c r="FFL39" s="224"/>
      <c r="FFM39" s="224"/>
      <c r="FFN39" s="224"/>
      <c r="FFO39" s="224"/>
      <c r="FFP39" s="224"/>
      <c r="FFQ39" s="224"/>
      <c r="FFR39" s="224"/>
      <c r="FFS39" s="224"/>
      <c r="FFT39" s="224"/>
      <c r="FFU39" s="224"/>
      <c r="FFV39" s="224"/>
      <c r="FFW39" s="224"/>
      <c r="FFX39" s="224"/>
      <c r="FFY39" s="224"/>
      <c r="FFZ39" s="224"/>
      <c r="FGA39" s="224"/>
      <c r="FGB39" s="224"/>
      <c r="FGC39" s="224"/>
      <c r="FGD39" s="224"/>
      <c r="FGE39" s="224"/>
      <c r="FGF39" s="224"/>
      <c r="FGG39" s="224"/>
      <c r="FGH39" s="224"/>
      <c r="FGI39" s="224"/>
      <c r="FGJ39" s="224"/>
      <c r="FGK39" s="224"/>
      <c r="FGL39" s="224"/>
      <c r="FGM39" s="224"/>
      <c r="FGN39" s="224"/>
      <c r="FGO39" s="224"/>
      <c r="FGP39" s="224"/>
      <c r="FGQ39" s="224"/>
      <c r="FGR39" s="224"/>
      <c r="FGS39" s="224"/>
      <c r="FGT39" s="224"/>
      <c r="FGU39" s="224"/>
      <c r="FGV39" s="224"/>
      <c r="FGW39" s="224"/>
      <c r="FGX39" s="224"/>
      <c r="FGY39" s="224"/>
      <c r="FGZ39" s="224"/>
      <c r="FHA39" s="224"/>
      <c r="FHB39" s="224"/>
      <c r="FHC39" s="224"/>
      <c r="FHD39" s="224"/>
      <c r="FHE39" s="224"/>
      <c r="FHF39" s="224"/>
      <c r="FHG39" s="224"/>
      <c r="FHH39" s="224"/>
      <c r="FHI39" s="224"/>
      <c r="FHJ39" s="224"/>
      <c r="FHK39" s="224"/>
      <c r="FHL39" s="224"/>
      <c r="FHM39" s="224"/>
      <c r="FHN39" s="224"/>
      <c r="FHO39" s="224"/>
      <c r="FHP39" s="224"/>
      <c r="FHQ39" s="224"/>
      <c r="FHR39" s="224"/>
      <c r="FHS39" s="224"/>
      <c r="FHT39" s="224"/>
      <c r="FHU39" s="224"/>
      <c r="FHV39" s="224"/>
      <c r="FHW39" s="224"/>
      <c r="FHX39" s="224"/>
      <c r="FHY39" s="224"/>
      <c r="FHZ39" s="224"/>
      <c r="FIA39" s="224"/>
      <c r="FIB39" s="224"/>
      <c r="FIC39" s="224"/>
      <c r="FID39" s="224"/>
      <c r="FIE39" s="224"/>
      <c r="FIF39" s="224"/>
      <c r="FIG39" s="224"/>
      <c r="FIH39" s="224"/>
      <c r="FII39" s="224"/>
      <c r="FIJ39" s="224"/>
      <c r="FIK39" s="224"/>
      <c r="FIL39" s="224"/>
      <c r="FIM39" s="224"/>
      <c r="FIN39" s="224"/>
      <c r="FIO39" s="224"/>
      <c r="FIP39" s="224"/>
      <c r="FIQ39" s="224"/>
      <c r="FIR39" s="224"/>
      <c r="FIS39" s="224"/>
      <c r="FIT39" s="224"/>
      <c r="FIU39" s="224"/>
      <c r="FIV39" s="224"/>
      <c r="FIW39" s="224"/>
      <c r="FIX39" s="224"/>
      <c r="FIY39" s="224"/>
      <c r="FIZ39" s="224"/>
      <c r="FJA39" s="224"/>
      <c r="FJB39" s="224"/>
      <c r="FJC39" s="224"/>
      <c r="FJD39" s="224"/>
      <c r="FJE39" s="224"/>
      <c r="FJF39" s="224"/>
      <c r="FJG39" s="224"/>
      <c r="FJH39" s="224"/>
      <c r="FJI39" s="224"/>
      <c r="FJJ39" s="224"/>
      <c r="FJK39" s="224"/>
      <c r="FJL39" s="224"/>
      <c r="FJM39" s="224"/>
      <c r="FJN39" s="224"/>
      <c r="FJO39" s="224"/>
      <c r="FJP39" s="224"/>
      <c r="FJQ39" s="224"/>
      <c r="FJR39" s="224"/>
      <c r="FJS39" s="224"/>
      <c r="FJT39" s="224"/>
      <c r="FJU39" s="224"/>
      <c r="FJV39" s="224"/>
      <c r="FJW39" s="224"/>
      <c r="FJX39" s="224"/>
      <c r="FJY39" s="224"/>
      <c r="FJZ39" s="224"/>
      <c r="FKA39" s="224"/>
      <c r="FKB39" s="224"/>
      <c r="FKC39" s="224"/>
      <c r="FKD39" s="224"/>
      <c r="FKE39" s="224"/>
      <c r="FKF39" s="224"/>
      <c r="FKG39" s="224"/>
      <c r="FKH39" s="224"/>
      <c r="FKI39" s="224"/>
      <c r="FKJ39" s="224"/>
      <c r="FKK39" s="224"/>
      <c r="FKL39" s="224"/>
      <c r="FKM39" s="224"/>
      <c r="FKN39" s="224"/>
      <c r="FKO39" s="224"/>
      <c r="FKP39" s="224"/>
      <c r="FKQ39" s="224"/>
      <c r="FKR39" s="224"/>
      <c r="FKS39" s="224"/>
      <c r="FKT39" s="224"/>
      <c r="FKU39" s="224"/>
      <c r="FKV39" s="224"/>
      <c r="FKW39" s="224"/>
      <c r="FKX39" s="224"/>
      <c r="FKY39" s="224"/>
      <c r="FKZ39" s="224"/>
      <c r="FLA39" s="224"/>
      <c r="FLB39" s="224"/>
      <c r="FLC39" s="224"/>
      <c r="FLD39" s="224"/>
      <c r="FLE39" s="224"/>
      <c r="FLF39" s="224"/>
      <c r="FLG39" s="224"/>
      <c r="FLH39" s="224"/>
      <c r="FLI39" s="224"/>
      <c r="FLJ39" s="224"/>
      <c r="FLK39" s="224"/>
      <c r="FLL39" s="224"/>
      <c r="FLM39" s="224"/>
      <c r="FLN39" s="224"/>
      <c r="FLO39" s="224"/>
      <c r="FLP39" s="224"/>
      <c r="FLQ39" s="224"/>
      <c r="FLR39" s="224"/>
      <c r="FLS39" s="224"/>
      <c r="FLT39" s="224"/>
      <c r="FLU39" s="224"/>
      <c r="FLV39" s="224"/>
      <c r="FLW39" s="224"/>
      <c r="FLX39" s="224"/>
      <c r="FLY39" s="224"/>
      <c r="FLZ39" s="224"/>
      <c r="FMA39" s="224"/>
      <c r="FMB39" s="224"/>
      <c r="FMC39" s="224"/>
      <c r="FMD39" s="224"/>
      <c r="FME39" s="224"/>
      <c r="FMF39" s="224"/>
      <c r="FMG39" s="224"/>
      <c r="FMH39" s="224"/>
      <c r="FMI39" s="224"/>
      <c r="FMJ39" s="224"/>
      <c r="FMK39" s="224"/>
      <c r="FML39" s="224"/>
      <c r="FMM39" s="224"/>
      <c r="FMN39" s="224"/>
      <c r="FMO39" s="224"/>
      <c r="FMP39" s="224"/>
      <c r="FMQ39" s="224"/>
      <c r="FMR39" s="224"/>
      <c r="FMS39" s="224"/>
      <c r="FMT39" s="224"/>
      <c r="FMU39" s="224"/>
      <c r="FMV39" s="224"/>
      <c r="FMW39" s="224"/>
      <c r="FMX39" s="224"/>
      <c r="FMY39" s="224"/>
      <c r="FMZ39" s="224"/>
      <c r="FNA39" s="224"/>
      <c r="FNB39" s="224"/>
      <c r="FNC39" s="224"/>
      <c r="FND39" s="224"/>
      <c r="FNE39" s="224"/>
      <c r="FNF39" s="224"/>
      <c r="FNG39" s="224"/>
      <c r="FNH39" s="224"/>
      <c r="FNI39" s="224"/>
      <c r="FNJ39" s="224"/>
      <c r="FNK39" s="224"/>
      <c r="FNL39" s="224"/>
      <c r="FNM39" s="224"/>
      <c r="FNN39" s="224"/>
      <c r="FNO39" s="224"/>
      <c r="FNP39" s="224"/>
      <c r="FNQ39" s="224"/>
      <c r="FNR39" s="224"/>
      <c r="FNS39" s="224"/>
      <c r="FNT39" s="224"/>
      <c r="FNU39" s="224"/>
      <c r="FNV39" s="224"/>
      <c r="FNW39" s="224"/>
      <c r="FNX39" s="224"/>
      <c r="FNY39" s="224"/>
      <c r="FNZ39" s="224"/>
      <c r="FOA39" s="224"/>
      <c r="FOB39" s="224"/>
      <c r="FOC39" s="224"/>
      <c r="FOD39" s="224"/>
      <c r="FOE39" s="224"/>
      <c r="FOF39" s="224"/>
      <c r="FOG39" s="224"/>
      <c r="FOH39" s="224"/>
      <c r="FOI39" s="224"/>
      <c r="FOJ39" s="224"/>
      <c r="FOK39" s="224"/>
      <c r="FOL39" s="224"/>
      <c r="FOM39" s="224"/>
      <c r="FON39" s="224"/>
      <c r="FOO39" s="224"/>
      <c r="FOP39" s="224"/>
      <c r="FOQ39" s="224"/>
      <c r="FOR39" s="224"/>
      <c r="FOS39" s="224"/>
      <c r="FOT39" s="224"/>
      <c r="FOU39" s="224"/>
      <c r="FOV39" s="224"/>
      <c r="FOW39" s="224"/>
      <c r="FOX39" s="224"/>
      <c r="FOY39" s="224"/>
      <c r="FOZ39" s="224"/>
      <c r="FPA39" s="224"/>
      <c r="FPB39" s="224"/>
      <c r="FPC39" s="224"/>
      <c r="FPD39" s="224"/>
      <c r="FPE39" s="224"/>
      <c r="FPF39" s="224"/>
      <c r="FPG39" s="224"/>
      <c r="FPH39" s="224"/>
      <c r="FPI39" s="224"/>
      <c r="FPJ39" s="224"/>
      <c r="FPK39" s="224"/>
      <c r="FPL39" s="224"/>
      <c r="FPM39" s="224"/>
      <c r="FPN39" s="224"/>
      <c r="FPO39" s="224"/>
      <c r="FPP39" s="224"/>
      <c r="FPQ39" s="224"/>
      <c r="FPR39" s="224"/>
      <c r="FPS39" s="224"/>
      <c r="FPT39" s="224"/>
      <c r="FPU39" s="224"/>
      <c r="FPV39" s="224"/>
      <c r="FPW39" s="224"/>
      <c r="FPX39" s="224"/>
      <c r="FPY39" s="224"/>
      <c r="FPZ39" s="224"/>
      <c r="FQA39" s="224"/>
      <c r="FQB39" s="224"/>
      <c r="FQC39" s="224"/>
      <c r="FQD39" s="224"/>
      <c r="FQE39" s="224"/>
      <c r="FQF39" s="224"/>
      <c r="FQG39" s="224"/>
      <c r="FQH39" s="224"/>
      <c r="FQI39" s="224"/>
      <c r="FQJ39" s="224"/>
      <c r="FQK39" s="224"/>
      <c r="FQL39" s="224"/>
      <c r="FQM39" s="224"/>
      <c r="FQN39" s="224"/>
      <c r="FQO39" s="224"/>
      <c r="FQP39" s="224"/>
      <c r="FQQ39" s="224"/>
      <c r="FQR39" s="224"/>
      <c r="FQS39" s="224"/>
      <c r="FQT39" s="224"/>
      <c r="FQU39" s="224"/>
      <c r="FQV39" s="224"/>
      <c r="FQW39" s="224"/>
      <c r="FQX39" s="224"/>
      <c r="FQY39" s="224"/>
      <c r="FQZ39" s="224"/>
      <c r="FRA39" s="224"/>
      <c r="FRB39" s="224"/>
      <c r="FRC39" s="224"/>
      <c r="FRD39" s="224"/>
      <c r="FRE39" s="224"/>
      <c r="FRF39" s="224"/>
      <c r="FRG39" s="224"/>
      <c r="FRH39" s="224"/>
      <c r="FRI39" s="224"/>
      <c r="FRJ39" s="224"/>
      <c r="FRK39" s="224"/>
      <c r="FRL39" s="224"/>
      <c r="FRM39" s="224"/>
      <c r="FRN39" s="224"/>
      <c r="FRO39" s="224"/>
      <c r="FRP39" s="224"/>
      <c r="FRQ39" s="224"/>
      <c r="FRR39" s="224"/>
      <c r="FRS39" s="224"/>
      <c r="FRT39" s="224"/>
      <c r="FRU39" s="224"/>
      <c r="FRV39" s="224"/>
      <c r="FRW39" s="224"/>
      <c r="FRX39" s="224"/>
      <c r="FRY39" s="224"/>
      <c r="FRZ39" s="224"/>
      <c r="FSA39" s="224"/>
      <c r="FSB39" s="224"/>
      <c r="FSC39" s="224"/>
      <c r="FSD39" s="224"/>
      <c r="FSE39" s="224"/>
      <c r="FSF39" s="224"/>
      <c r="FSG39" s="224"/>
      <c r="FSH39" s="224"/>
      <c r="FSI39" s="224"/>
      <c r="FSJ39" s="224"/>
      <c r="FSK39" s="224"/>
      <c r="FSL39" s="224"/>
      <c r="FSM39" s="224"/>
      <c r="FSN39" s="224"/>
      <c r="FSO39" s="224"/>
      <c r="FSP39" s="224"/>
      <c r="FSQ39" s="224"/>
      <c r="FSR39" s="224"/>
      <c r="FSS39" s="224"/>
      <c r="FST39" s="224"/>
      <c r="FSU39" s="224"/>
      <c r="FSV39" s="224"/>
      <c r="FSW39" s="224"/>
      <c r="FSX39" s="224"/>
      <c r="FSY39" s="224"/>
      <c r="FSZ39" s="224"/>
      <c r="FTA39" s="224"/>
      <c r="FTB39" s="224"/>
      <c r="FTC39" s="224"/>
      <c r="FTD39" s="224"/>
      <c r="FTE39" s="224"/>
      <c r="FTF39" s="224"/>
      <c r="FTG39" s="224"/>
      <c r="FTH39" s="224"/>
      <c r="FTI39" s="224"/>
      <c r="FTJ39" s="224"/>
      <c r="FTK39" s="224"/>
      <c r="FTL39" s="224"/>
      <c r="FTM39" s="224"/>
      <c r="FTN39" s="224"/>
      <c r="FTO39" s="224"/>
      <c r="FTP39" s="224"/>
      <c r="FTQ39" s="224"/>
      <c r="FTR39" s="224"/>
      <c r="FTS39" s="224"/>
      <c r="FTT39" s="224"/>
      <c r="FTU39" s="224"/>
      <c r="FTV39" s="224"/>
      <c r="FTW39" s="224"/>
      <c r="FTX39" s="224"/>
      <c r="FTY39" s="224"/>
      <c r="FTZ39" s="224"/>
      <c r="FUA39" s="224"/>
      <c r="FUB39" s="224"/>
      <c r="FUC39" s="224"/>
      <c r="FUD39" s="224"/>
      <c r="FUE39" s="224"/>
      <c r="FUF39" s="224"/>
      <c r="FUG39" s="224"/>
      <c r="FUH39" s="224"/>
      <c r="FUI39" s="224"/>
      <c r="FUJ39" s="224"/>
      <c r="FUK39" s="224"/>
      <c r="FUL39" s="224"/>
      <c r="FUM39" s="224"/>
      <c r="FUN39" s="224"/>
      <c r="FUO39" s="224"/>
      <c r="FUP39" s="224"/>
      <c r="FUQ39" s="224"/>
      <c r="FUR39" s="224"/>
      <c r="FUS39" s="224"/>
      <c r="FUT39" s="224"/>
      <c r="FUU39" s="224"/>
      <c r="FUV39" s="224"/>
      <c r="FUW39" s="224"/>
      <c r="FUX39" s="224"/>
      <c r="FUY39" s="224"/>
      <c r="FUZ39" s="224"/>
      <c r="FVA39" s="224"/>
      <c r="FVB39" s="224"/>
      <c r="FVC39" s="224"/>
      <c r="FVD39" s="224"/>
      <c r="FVE39" s="224"/>
      <c r="FVF39" s="224"/>
      <c r="FVG39" s="224"/>
      <c r="FVH39" s="224"/>
      <c r="FVI39" s="224"/>
      <c r="FVJ39" s="224"/>
      <c r="FVK39" s="224"/>
      <c r="FVL39" s="224"/>
      <c r="FVM39" s="224"/>
      <c r="FVN39" s="224"/>
      <c r="FVO39" s="224"/>
      <c r="FVP39" s="224"/>
      <c r="FVQ39" s="224"/>
      <c r="FVR39" s="224"/>
      <c r="FVS39" s="224"/>
      <c r="FVT39" s="224"/>
      <c r="FVU39" s="224"/>
      <c r="FVV39" s="224"/>
      <c r="FVW39" s="224"/>
      <c r="FVX39" s="224"/>
      <c r="FVY39" s="224"/>
      <c r="FVZ39" s="224"/>
      <c r="FWA39" s="224"/>
      <c r="FWB39" s="224"/>
      <c r="FWC39" s="224"/>
      <c r="FWD39" s="224"/>
      <c r="FWE39" s="224"/>
      <c r="FWF39" s="224"/>
      <c r="FWG39" s="224"/>
      <c r="FWH39" s="224"/>
      <c r="FWI39" s="224"/>
      <c r="FWJ39" s="224"/>
      <c r="FWK39" s="224"/>
      <c r="FWL39" s="224"/>
      <c r="FWM39" s="224"/>
      <c r="FWN39" s="224"/>
      <c r="FWO39" s="224"/>
      <c r="FWP39" s="224"/>
      <c r="FWQ39" s="224"/>
      <c r="FWR39" s="224"/>
      <c r="FWS39" s="224"/>
      <c r="FWT39" s="224"/>
      <c r="FWU39" s="224"/>
      <c r="FWV39" s="224"/>
      <c r="FWW39" s="224"/>
      <c r="FWX39" s="224"/>
      <c r="FWY39" s="224"/>
      <c r="FWZ39" s="224"/>
      <c r="FXA39" s="224"/>
      <c r="FXB39" s="224"/>
      <c r="FXC39" s="224"/>
      <c r="FXD39" s="224"/>
      <c r="FXE39" s="224"/>
      <c r="FXF39" s="224"/>
      <c r="FXG39" s="224"/>
      <c r="FXH39" s="224"/>
      <c r="FXI39" s="224"/>
      <c r="FXJ39" s="224"/>
      <c r="FXK39" s="224"/>
      <c r="FXL39" s="224"/>
      <c r="FXM39" s="224"/>
      <c r="FXN39" s="224"/>
      <c r="FXO39" s="224"/>
      <c r="FXP39" s="224"/>
      <c r="FXQ39" s="224"/>
      <c r="FXR39" s="224"/>
      <c r="FXS39" s="224"/>
      <c r="FXT39" s="224"/>
      <c r="FXU39" s="224"/>
      <c r="FXV39" s="224"/>
      <c r="FXW39" s="224"/>
      <c r="FXX39" s="224"/>
      <c r="FXY39" s="224"/>
      <c r="FXZ39" s="224"/>
      <c r="FYA39" s="224"/>
      <c r="FYB39" s="224"/>
      <c r="FYC39" s="224"/>
      <c r="FYD39" s="224"/>
      <c r="FYE39" s="224"/>
      <c r="FYF39" s="224"/>
      <c r="FYG39" s="224"/>
      <c r="FYH39" s="224"/>
      <c r="FYI39" s="224"/>
      <c r="FYJ39" s="224"/>
      <c r="FYK39" s="224"/>
      <c r="FYL39" s="224"/>
      <c r="FYM39" s="224"/>
      <c r="FYN39" s="224"/>
      <c r="FYO39" s="224"/>
      <c r="FYP39" s="224"/>
      <c r="FYQ39" s="224"/>
      <c r="FYR39" s="224"/>
      <c r="FYS39" s="224"/>
      <c r="FYT39" s="224"/>
      <c r="FYU39" s="224"/>
      <c r="FYV39" s="224"/>
      <c r="FYW39" s="224"/>
      <c r="FYX39" s="224"/>
      <c r="FYY39" s="224"/>
      <c r="FYZ39" s="224"/>
      <c r="FZA39" s="224"/>
      <c r="FZB39" s="224"/>
      <c r="FZC39" s="224"/>
      <c r="FZD39" s="224"/>
      <c r="FZE39" s="224"/>
      <c r="FZF39" s="224"/>
      <c r="FZG39" s="224"/>
      <c r="FZH39" s="224"/>
      <c r="FZI39" s="224"/>
      <c r="FZJ39" s="224"/>
      <c r="FZK39" s="224"/>
      <c r="FZL39" s="224"/>
      <c r="FZM39" s="224"/>
      <c r="FZN39" s="224"/>
      <c r="FZO39" s="224"/>
      <c r="FZP39" s="224"/>
      <c r="FZQ39" s="224"/>
      <c r="FZR39" s="224"/>
      <c r="FZS39" s="224"/>
      <c r="FZT39" s="224"/>
      <c r="FZU39" s="224"/>
      <c r="FZV39" s="224"/>
      <c r="FZW39" s="224"/>
      <c r="FZX39" s="224"/>
      <c r="FZY39" s="224"/>
      <c r="FZZ39" s="224"/>
      <c r="GAA39" s="224"/>
      <c r="GAB39" s="224"/>
      <c r="GAC39" s="224"/>
      <c r="GAD39" s="224"/>
      <c r="GAE39" s="224"/>
      <c r="GAF39" s="224"/>
      <c r="GAG39" s="224"/>
      <c r="GAH39" s="224"/>
      <c r="GAI39" s="224"/>
      <c r="GAJ39" s="224"/>
      <c r="GAK39" s="224"/>
      <c r="GAL39" s="224"/>
      <c r="GAM39" s="224"/>
      <c r="GAN39" s="224"/>
      <c r="GAO39" s="224"/>
      <c r="GAP39" s="224"/>
      <c r="GAQ39" s="224"/>
      <c r="GAR39" s="224"/>
      <c r="GAS39" s="224"/>
      <c r="GAT39" s="224"/>
      <c r="GAU39" s="224"/>
      <c r="GAV39" s="224"/>
      <c r="GAW39" s="224"/>
      <c r="GAX39" s="224"/>
      <c r="GAY39" s="224"/>
      <c r="GAZ39" s="224"/>
      <c r="GBA39" s="224"/>
      <c r="GBB39" s="224"/>
      <c r="GBC39" s="224"/>
      <c r="GBD39" s="224"/>
      <c r="GBE39" s="224"/>
      <c r="GBF39" s="224"/>
      <c r="GBG39" s="224"/>
      <c r="GBH39" s="224"/>
      <c r="GBI39" s="224"/>
      <c r="GBJ39" s="224"/>
      <c r="GBK39" s="224"/>
      <c r="GBL39" s="224"/>
      <c r="GBM39" s="224"/>
      <c r="GBN39" s="224"/>
      <c r="GBO39" s="224"/>
      <c r="GBP39" s="224"/>
      <c r="GBQ39" s="224"/>
      <c r="GBR39" s="224"/>
      <c r="GBS39" s="224"/>
      <c r="GBT39" s="224"/>
      <c r="GBU39" s="224"/>
      <c r="GBV39" s="224"/>
      <c r="GBW39" s="224"/>
      <c r="GBX39" s="224"/>
      <c r="GBY39" s="224"/>
      <c r="GBZ39" s="224"/>
      <c r="GCA39" s="224"/>
      <c r="GCB39" s="224"/>
      <c r="GCC39" s="224"/>
      <c r="GCD39" s="224"/>
      <c r="GCE39" s="224"/>
      <c r="GCF39" s="224"/>
      <c r="GCG39" s="224"/>
      <c r="GCH39" s="224"/>
      <c r="GCI39" s="224"/>
      <c r="GCJ39" s="224"/>
      <c r="GCK39" s="224"/>
      <c r="GCL39" s="224"/>
      <c r="GCM39" s="224"/>
      <c r="GCN39" s="224"/>
      <c r="GCO39" s="224"/>
      <c r="GCP39" s="224"/>
      <c r="GCQ39" s="224"/>
      <c r="GCR39" s="224"/>
      <c r="GCS39" s="224"/>
      <c r="GCT39" s="224"/>
      <c r="GCU39" s="224"/>
      <c r="GCV39" s="224"/>
      <c r="GCW39" s="224"/>
      <c r="GCX39" s="224"/>
      <c r="GCY39" s="224"/>
      <c r="GCZ39" s="224"/>
      <c r="GDA39" s="224"/>
      <c r="GDB39" s="224"/>
      <c r="GDC39" s="224"/>
      <c r="GDD39" s="224"/>
      <c r="GDE39" s="224"/>
      <c r="GDF39" s="224"/>
      <c r="GDG39" s="224"/>
      <c r="GDH39" s="224"/>
      <c r="GDI39" s="224"/>
      <c r="GDJ39" s="224"/>
      <c r="GDK39" s="224"/>
      <c r="GDL39" s="224"/>
      <c r="GDM39" s="224"/>
      <c r="GDN39" s="224"/>
      <c r="GDO39" s="224"/>
      <c r="GDP39" s="224"/>
      <c r="GDQ39" s="224"/>
      <c r="GDR39" s="224"/>
      <c r="GDS39" s="224"/>
      <c r="GDT39" s="224"/>
      <c r="GDU39" s="224"/>
      <c r="GDV39" s="224"/>
      <c r="GDW39" s="224"/>
      <c r="GDX39" s="224"/>
      <c r="GDY39" s="224"/>
      <c r="GDZ39" s="224"/>
      <c r="GEA39" s="224"/>
      <c r="GEB39" s="224"/>
      <c r="GEC39" s="224"/>
      <c r="GED39" s="224"/>
      <c r="GEE39" s="224"/>
      <c r="GEF39" s="224"/>
      <c r="GEG39" s="224"/>
      <c r="GEH39" s="224"/>
      <c r="GEI39" s="224"/>
      <c r="GEJ39" s="224"/>
      <c r="GEK39" s="224"/>
      <c r="GEL39" s="224"/>
      <c r="GEM39" s="224"/>
      <c r="GEN39" s="224"/>
      <c r="GEO39" s="224"/>
      <c r="GEP39" s="224"/>
      <c r="GEQ39" s="224"/>
      <c r="GER39" s="224"/>
      <c r="GES39" s="224"/>
      <c r="GET39" s="224"/>
      <c r="GEU39" s="224"/>
      <c r="GEV39" s="224"/>
      <c r="GEW39" s="224"/>
      <c r="GEX39" s="224"/>
      <c r="GEY39" s="224"/>
      <c r="GEZ39" s="224"/>
      <c r="GFA39" s="224"/>
      <c r="GFB39" s="224"/>
      <c r="GFC39" s="224"/>
      <c r="GFD39" s="224"/>
      <c r="GFE39" s="224"/>
      <c r="GFF39" s="224"/>
      <c r="GFG39" s="224"/>
      <c r="GFH39" s="224"/>
      <c r="GFI39" s="224"/>
      <c r="GFJ39" s="224"/>
      <c r="GFK39" s="224"/>
      <c r="GFL39" s="224"/>
      <c r="GFM39" s="224"/>
      <c r="GFN39" s="224"/>
      <c r="GFO39" s="224"/>
      <c r="GFP39" s="224"/>
      <c r="GFQ39" s="224"/>
      <c r="GFR39" s="224"/>
      <c r="GFS39" s="224"/>
      <c r="GFT39" s="224"/>
      <c r="GFU39" s="224"/>
      <c r="GFV39" s="224"/>
      <c r="GFW39" s="224"/>
      <c r="GFX39" s="224"/>
      <c r="GFY39" s="224"/>
      <c r="GFZ39" s="224"/>
      <c r="GGA39" s="224"/>
      <c r="GGB39" s="224"/>
      <c r="GGC39" s="224"/>
      <c r="GGD39" s="224"/>
      <c r="GGE39" s="224"/>
      <c r="GGF39" s="224"/>
      <c r="GGG39" s="224"/>
      <c r="GGH39" s="224"/>
      <c r="GGI39" s="224"/>
      <c r="GGJ39" s="224"/>
      <c r="GGK39" s="224"/>
      <c r="GGL39" s="224"/>
      <c r="GGM39" s="224"/>
      <c r="GGN39" s="224"/>
      <c r="GGO39" s="224"/>
      <c r="GGP39" s="224"/>
      <c r="GGQ39" s="224"/>
      <c r="GGR39" s="224"/>
      <c r="GGS39" s="224"/>
      <c r="GGT39" s="224"/>
      <c r="GGU39" s="224"/>
      <c r="GGV39" s="224"/>
      <c r="GGW39" s="224"/>
      <c r="GGX39" s="224"/>
      <c r="GGY39" s="224"/>
      <c r="GGZ39" s="224"/>
      <c r="GHA39" s="224"/>
      <c r="GHB39" s="224"/>
      <c r="GHC39" s="224"/>
      <c r="GHD39" s="224"/>
      <c r="GHE39" s="224"/>
      <c r="GHF39" s="224"/>
      <c r="GHG39" s="224"/>
      <c r="GHH39" s="224"/>
      <c r="GHI39" s="224"/>
      <c r="GHJ39" s="224"/>
      <c r="GHK39" s="224"/>
      <c r="GHL39" s="224"/>
      <c r="GHM39" s="224"/>
      <c r="GHN39" s="224"/>
      <c r="GHO39" s="224"/>
      <c r="GHP39" s="224"/>
      <c r="GHQ39" s="224"/>
      <c r="GHR39" s="224"/>
      <c r="GHS39" s="224"/>
      <c r="GHT39" s="224"/>
      <c r="GHU39" s="224"/>
      <c r="GHV39" s="224"/>
      <c r="GHW39" s="224"/>
      <c r="GHX39" s="224"/>
      <c r="GHY39" s="224"/>
      <c r="GHZ39" s="224"/>
      <c r="GIA39" s="224"/>
      <c r="GIB39" s="224"/>
      <c r="GIC39" s="224"/>
      <c r="GID39" s="224"/>
      <c r="GIE39" s="224"/>
      <c r="GIF39" s="224"/>
      <c r="GIG39" s="224"/>
      <c r="GIH39" s="224"/>
      <c r="GII39" s="224"/>
      <c r="GIJ39" s="224"/>
      <c r="GIK39" s="224"/>
      <c r="GIL39" s="224"/>
      <c r="GIM39" s="224"/>
      <c r="GIN39" s="224"/>
      <c r="GIO39" s="224"/>
      <c r="GIP39" s="224"/>
      <c r="GIQ39" s="224"/>
      <c r="GIR39" s="224"/>
      <c r="GIS39" s="224"/>
      <c r="GIT39" s="224"/>
      <c r="GIU39" s="224"/>
      <c r="GIV39" s="224"/>
      <c r="GIW39" s="224"/>
      <c r="GIX39" s="224"/>
      <c r="GIY39" s="224"/>
      <c r="GIZ39" s="224"/>
      <c r="GJA39" s="224"/>
      <c r="GJB39" s="224"/>
      <c r="GJC39" s="224"/>
      <c r="GJD39" s="224"/>
      <c r="GJE39" s="224"/>
      <c r="GJF39" s="224"/>
      <c r="GJG39" s="224"/>
      <c r="GJH39" s="224"/>
      <c r="GJI39" s="224"/>
      <c r="GJJ39" s="224"/>
      <c r="GJK39" s="224"/>
      <c r="GJL39" s="224"/>
      <c r="GJM39" s="224"/>
      <c r="GJN39" s="224"/>
      <c r="GJO39" s="224"/>
      <c r="GJP39" s="224"/>
      <c r="GJQ39" s="224"/>
      <c r="GJR39" s="224"/>
      <c r="GJS39" s="224"/>
      <c r="GJT39" s="224"/>
      <c r="GJU39" s="224"/>
      <c r="GJV39" s="224"/>
      <c r="GJW39" s="224"/>
      <c r="GJX39" s="224"/>
      <c r="GJY39" s="224"/>
      <c r="GJZ39" s="224"/>
      <c r="GKA39" s="224"/>
      <c r="GKB39" s="224"/>
      <c r="GKC39" s="224"/>
      <c r="GKD39" s="224"/>
      <c r="GKE39" s="224"/>
      <c r="GKF39" s="224"/>
      <c r="GKG39" s="224"/>
      <c r="GKH39" s="224"/>
      <c r="GKI39" s="224"/>
      <c r="GKJ39" s="224"/>
      <c r="GKK39" s="224"/>
      <c r="GKL39" s="224"/>
      <c r="GKM39" s="224"/>
      <c r="GKN39" s="224"/>
      <c r="GKO39" s="224"/>
      <c r="GKP39" s="224"/>
      <c r="GKQ39" s="224"/>
      <c r="GKR39" s="224"/>
      <c r="GKS39" s="224"/>
      <c r="GKT39" s="224"/>
      <c r="GKU39" s="224"/>
      <c r="GKV39" s="224"/>
      <c r="GKW39" s="224"/>
      <c r="GKX39" s="224"/>
      <c r="GKY39" s="224"/>
      <c r="GKZ39" s="224"/>
      <c r="GLA39" s="224"/>
      <c r="GLB39" s="224"/>
      <c r="GLC39" s="224"/>
      <c r="GLD39" s="224"/>
      <c r="GLE39" s="224"/>
      <c r="GLF39" s="224"/>
      <c r="GLG39" s="224"/>
      <c r="GLH39" s="224"/>
      <c r="GLI39" s="224"/>
      <c r="GLJ39" s="224"/>
      <c r="GLK39" s="224"/>
      <c r="GLL39" s="224"/>
      <c r="GLM39" s="224"/>
      <c r="GLN39" s="224"/>
      <c r="GLO39" s="224"/>
      <c r="GLP39" s="224"/>
      <c r="GLQ39" s="224"/>
      <c r="GLR39" s="224"/>
      <c r="GLS39" s="224"/>
      <c r="GLT39" s="224"/>
      <c r="GLU39" s="224"/>
      <c r="GLV39" s="224"/>
      <c r="GLW39" s="224"/>
      <c r="GLX39" s="224"/>
      <c r="GLY39" s="224"/>
      <c r="GLZ39" s="224"/>
      <c r="GMA39" s="224"/>
      <c r="GMB39" s="224"/>
      <c r="GMC39" s="224"/>
      <c r="GMD39" s="224"/>
      <c r="GME39" s="224"/>
      <c r="GMF39" s="224"/>
      <c r="GMG39" s="224"/>
      <c r="GMH39" s="224"/>
      <c r="GMI39" s="224"/>
      <c r="GMJ39" s="224"/>
      <c r="GMK39" s="224"/>
      <c r="GML39" s="224"/>
      <c r="GMM39" s="224"/>
      <c r="GMN39" s="224"/>
      <c r="GMO39" s="224"/>
      <c r="GMP39" s="224"/>
      <c r="GMQ39" s="224"/>
      <c r="GMR39" s="224"/>
      <c r="GMS39" s="224"/>
      <c r="GMT39" s="224"/>
      <c r="GMU39" s="224"/>
      <c r="GMV39" s="224"/>
      <c r="GMW39" s="224"/>
      <c r="GMX39" s="224"/>
      <c r="GMY39" s="224"/>
      <c r="GMZ39" s="224"/>
      <c r="GNA39" s="224"/>
      <c r="GNB39" s="224"/>
      <c r="GNC39" s="224"/>
      <c r="GND39" s="224"/>
      <c r="GNE39" s="224"/>
      <c r="GNF39" s="224"/>
      <c r="GNG39" s="224"/>
      <c r="GNH39" s="224"/>
      <c r="GNI39" s="224"/>
      <c r="GNJ39" s="224"/>
      <c r="GNK39" s="224"/>
      <c r="GNL39" s="224"/>
      <c r="GNM39" s="224"/>
      <c r="GNN39" s="224"/>
      <c r="GNO39" s="224"/>
      <c r="GNP39" s="224"/>
      <c r="GNQ39" s="224"/>
      <c r="GNR39" s="224"/>
      <c r="GNS39" s="224"/>
      <c r="GNT39" s="224"/>
      <c r="GNU39" s="224"/>
      <c r="GNV39" s="224"/>
      <c r="GNW39" s="224"/>
      <c r="GNX39" s="224"/>
      <c r="GNY39" s="224"/>
      <c r="GNZ39" s="224"/>
      <c r="GOA39" s="224"/>
      <c r="GOB39" s="224"/>
      <c r="GOC39" s="224"/>
      <c r="GOD39" s="224"/>
      <c r="GOE39" s="224"/>
      <c r="GOF39" s="224"/>
      <c r="GOG39" s="224"/>
      <c r="GOH39" s="224"/>
      <c r="GOI39" s="224"/>
      <c r="GOJ39" s="224"/>
      <c r="GOK39" s="224"/>
      <c r="GOL39" s="224"/>
      <c r="GOM39" s="224"/>
      <c r="GON39" s="224"/>
      <c r="GOO39" s="224"/>
      <c r="GOP39" s="224"/>
      <c r="GOQ39" s="224"/>
      <c r="GOR39" s="224"/>
      <c r="GOS39" s="224"/>
      <c r="GOT39" s="224"/>
      <c r="GOU39" s="224"/>
      <c r="GOV39" s="224"/>
      <c r="GOW39" s="224"/>
      <c r="GOX39" s="224"/>
      <c r="GOY39" s="224"/>
      <c r="GOZ39" s="224"/>
      <c r="GPA39" s="224"/>
      <c r="GPB39" s="224"/>
      <c r="GPC39" s="224"/>
      <c r="GPD39" s="224"/>
      <c r="GPE39" s="224"/>
      <c r="GPF39" s="224"/>
      <c r="GPG39" s="224"/>
      <c r="GPH39" s="224"/>
      <c r="GPI39" s="224"/>
      <c r="GPJ39" s="224"/>
      <c r="GPK39" s="224"/>
      <c r="GPL39" s="224"/>
      <c r="GPM39" s="224"/>
      <c r="GPN39" s="224"/>
      <c r="GPO39" s="224"/>
      <c r="GPP39" s="224"/>
      <c r="GPQ39" s="224"/>
      <c r="GPR39" s="224"/>
      <c r="GPS39" s="224"/>
      <c r="GPT39" s="224"/>
      <c r="GPU39" s="224"/>
      <c r="GPV39" s="224"/>
      <c r="GPW39" s="224"/>
      <c r="GPX39" s="224"/>
      <c r="GPY39" s="224"/>
      <c r="GPZ39" s="224"/>
      <c r="GQA39" s="224"/>
      <c r="GQB39" s="224"/>
      <c r="GQC39" s="224"/>
      <c r="GQD39" s="224"/>
      <c r="GQE39" s="224"/>
      <c r="GQF39" s="224"/>
      <c r="GQG39" s="224"/>
      <c r="GQH39" s="224"/>
      <c r="GQI39" s="224"/>
      <c r="GQJ39" s="224"/>
      <c r="GQK39" s="224"/>
      <c r="GQL39" s="224"/>
      <c r="GQM39" s="224"/>
      <c r="GQN39" s="224"/>
      <c r="GQO39" s="224"/>
      <c r="GQP39" s="224"/>
      <c r="GQQ39" s="224"/>
      <c r="GQR39" s="224"/>
      <c r="GQS39" s="224"/>
      <c r="GQT39" s="224"/>
      <c r="GQU39" s="224"/>
      <c r="GQV39" s="224"/>
      <c r="GQW39" s="224"/>
      <c r="GQX39" s="224"/>
      <c r="GQY39" s="224"/>
      <c r="GQZ39" s="224"/>
      <c r="GRA39" s="224"/>
      <c r="GRB39" s="224"/>
      <c r="GRC39" s="224"/>
      <c r="GRD39" s="224"/>
      <c r="GRE39" s="224"/>
      <c r="GRF39" s="224"/>
      <c r="GRG39" s="224"/>
      <c r="GRH39" s="224"/>
      <c r="GRI39" s="224"/>
      <c r="GRJ39" s="224"/>
      <c r="GRK39" s="224"/>
      <c r="GRL39" s="224"/>
      <c r="GRM39" s="224"/>
      <c r="GRN39" s="224"/>
      <c r="GRO39" s="224"/>
      <c r="GRP39" s="224"/>
      <c r="GRQ39" s="224"/>
      <c r="GRR39" s="224"/>
      <c r="GRS39" s="224"/>
      <c r="GRT39" s="224"/>
      <c r="GRU39" s="224"/>
      <c r="GRV39" s="224"/>
      <c r="GRW39" s="224"/>
      <c r="GRX39" s="224"/>
      <c r="GRY39" s="224"/>
      <c r="GRZ39" s="224"/>
      <c r="GSA39" s="224"/>
      <c r="GSB39" s="224"/>
      <c r="GSC39" s="224"/>
      <c r="GSD39" s="224"/>
      <c r="GSE39" s="224"/>
      <c r="GSF39" s="224"/>
      <c r="GSG39" s="224"/>
      <c r="GSH39" s="224"/>
      <c r="GSI39" s="224"/>
      <c r="GSJ39" s="224"/>
      <c r="GSK39" s="224"/>
      <c r="GSL39" s="224"/>
      <c r="GSM39" s="224"/>
      <c r="GSN39" s="224"/>
      <c r="GSO39" s="224"/>
      <c r="GSP39" s="224"/>
      <c r="GSQ39" s="224"/>
      <c r="GSR39" s="224"/>
      <c r="GSS39" s="224"/>
      <c r="GST39" s="224"/>
      <c r="GSU39" s="224"/>
      <c r="GSV39" s="224"/>
      <c r="GSW39" s="224"/>
      <c r="GSX39" s="224"/>
      <c r="GSY39" s="224"/>
      <c r="GSZ39" s="224"/>
      <c r="GTA39" s="224"/>
      <c r="GTB39" s="224"/>
      <c r="GTC39" s="224"/>
      <c r="GTD39" s="224"/>
      <c r="GTE39" s="224"/>
      <c r="GTF39" s="224"/>
      <c r="GTG39" s="224"/>
      <c r="GTH39" s="224"/>
      <c r="GTI39" s="224"/>
      <c r="GTJ39" s="224"/>
      <c r="GTK39" s="224"/>
      <c r="GTL39" s="224"/>
      <c r="GTM39" s="224"/>
      <c r="GTN39" s="224"/>
      <c r="GTO39" s="224"/>
      <c r="GTP39" s="224"/>
      <c r="GTQ39" s="224"/>
      <c r="GTR39" s="224"/>
      <c r="GTS39" s="224"/>
      <c r="GTT39" s="224"/>
      <c r="GTU39" s="224"/>
      <c r="GTV39" s="224"/>
      <c r="GTW39" s="224"/>
      <c r="GTX39" s="224"/>
      <c r="GTY39" s="224"/>
      <c r="GTZ39" s="224"/>
      <c r="GUA39" s="224"/>
      <c r="GUB39" s="224"/>
      <c r="GUC39" s="224"/>
      <c r="GUD39" s="224"/>
      <c r="GUE39" s="224"/>
      <c r="GUF39" s="224"/>
      <c r="GUG39" s="224"/>
      <c r="GUH39" s="224"/>
      <c r="GUI39" s="224"/>
      <c r="GUJ39" s="224"/>
      <c r="GUK39" s="224"/>
      <c r="GUL39" s="224"/>
      <c r="GUM39" s="224"/>
      <c r="GUN39" s="224"/>
      <c r="GUO39" s="224"/>
      <c r="GUP39" s="224"/>
      <c r="GUQ39" s="224"/>
      <c r="GUR39" s="224"/>
      <c r="GUS39" s="224"/>
      <c r="GUT39" s="224"/>
      <c r="GUU39" s="224"/>
      <c r="GUV39" s="224"/>
      <c r="GUW39" s="224"/>
      <c r="GUX39" s="224"/>
      <c r="GUY39" s="224"/>
      <c r="GUZ39" s="224"/>
      <c r="GVA39" s="224"/>
      <c r="GVB39" s="224"/>
      <c r="GVC39" s="224"/>
      <c r="GVD39" s="224"/>
      <c r="GVE39" s="224"/>
      <c r="GVF39" s="224"/>
      <c r="GVG39" s="224"/>
      <c r="GVH39" s="224"/>
      <c r="GVI39" s="224"/>
      <c r="GVJ39" s="224"/>
      <c r="GVK39" s="224"/>
      <c r="GVL39" s="224"/>
      <c r="GVM39" s="224"/>
      <c r="GVN39" s="224"/>
      <c r="GVO39" s="224"/>
      <c r="GVP39" s="224"/>
      <c r="GVQ39" s="224"/>
      <c r="GVR39" s="224"/>
      <c r="GVS39" s="224"/>
      <c r="GVT39" s="224"/>
      <c r="GVU39" s="224"/>
      <c r="GVV39" s="224"/>
      <c r="GVW39" s="224"/>
      <c r="GVX39" s="224"/>
      <c r="GVY39" s="224"/>
      <c r="GVZ39" s="224"/>
      <c r="GWA39" s="224"/>
      <c r="GWB39" s="224"/>
      <c r="GWC39" s="224"/>
      <c r="GWD39" s="224"/>
      <c r="GWE39" s="224"/>
      <c r="GWF39" s="224"/>
      <c r="GWG39" s="224"/>
      <c r="GWH39" s="224"/>
      <c r="GWI39" s="224"/>
      <c r="GWJ39" s="224"/>
      <c r="GWK39" s="224"/>
      <c r="GWL39" s="224"/>
      <c r="GWM39" s="224"/>
      <c r="GWN39" s="224"/>
      <c r="GWO39" s="224"/>
      <c r="GWP39" s="224"/>
      <c r="GWQ39" s="224"/>
      <c r="GWR39" s="224"/>
      <c r="GWS39" s="224"/>
      <c r="GWT39" s="224"/>
      <c r="GWU39" s="224"/>
      <c r="GWV39" s="224"/>
      <c r="GWW39" s="224"/>
      <c r="GWX39" s="224"/>
      <c r="GWY39" s="224"/>
      <c r="GWZ39" s="224"/>
      <c r="GXA39" s="224"/>
      <c r="GXB39" s="224"/>
      <c r="GXC39" s="224"/>
      <c r="GXD39" s="224"/>
      <c r="GXE39" s="224"/>
      <c r="GXF39" s="224"/>
      <c r="GXG39" s="224"/>
      <c r="GXH39" s="224"/>
      <c r="GXI39" s="224"/>
      <c r="GXJ39" s="224"/>
      <c r="GXK39" s="224"/>
      <c r="GXL39" s="224"/>
      <c r="GXM39" s="224"/>
      <c r="GXN39" s="224"/>
      <c r="GXO39" s="224"/>
      <c r="GXP39" s="224"/>
      <c r="GXQ39" s="224"/>
      <c r="GXR39" s="224"/>
      <c r="GXS39" s="224"/>
      <c r="GXT39" s="224"/>
      <c r="GXU39" s="224"/>
      <c r="GXV39" s="224"/>
      <c r="GXW39" s="224"/>
      <c r="GXX39" s="224"/>
      <c r="GXY39" s="224"/>
      <c r="GXZ39" s="224"/>
      <c r="GYA39" s="224"/>
      <c r="GYB39" s="224"/>
      <c r="GYC39" s="224"/>
      <c r="GYD39" s="224"/>
      <c r="GYE39" s="224"/>
      <c r="GYF39" s="224"/>
      <c r="GYG39" s="224"/>
      <c r="GYH39" s="224"/>
      <c r="GYI39" s="224"/>
      <c r="GYJ39" s="224"/>
      <c r="GYK39" s="224"/>
      <c r="GYL39" s="224"/>
      <c r="GYM39" s="224"/>
      <c r="GYN39" s="224"/>
      <c r="GYO39" s="224"/>
      <c r="GYP39" s="224"/>
      <c r="GYQ39" s="224"/>
      <c r="GYR39" s="224"/>
      <c r="GYS39" s="224"/>
      <c r="GYT39" s="224"/>
      <c r="GYU39" s="224"/>
      <c r="GYV39" s="224"/>
      <c r="GYW39" s="224"/>
      <c r="GYX39" s="224"/>
      <c r="GYY39" s="224"/>
      <c r="GYZ39" s="224"/>
      <c r="GZA39" s="224"/>
      <c r="GZB39" s="224"/>
      <c r="GZC39" s="224"/>
      <c r="GZD39" s="224"/>
      <c r="GZE39" s="224"/>
      <c r="GZF39" s="224"/>
      <c r="GZG39" s="224"/>
      <c r="GZH39" s="224"/>
      <c r="GZI39" s="224"/>
      <c r="GZJ39" s="224"/>
      <c r="GZK39" s="224"/>
      <c r="GZL39" s="224"/>
      <c r="GZM39" s="224"/>
      <c r="GZN39" s="224"/>
      <c r="GZO39" s="224"/>
      <c r="GZP39" s="224"/>
      <c r="GZQ39" s="224"/>
      <c r="GZR39" s="224"/>
      <c r="GZS39" s="224"/>
      <c r="GZT39" s="224"/>
      <c r="GZU39" s="224"/>
      <c r="GZV39" s="224"/>
      <c r="GZW39" s="224"/>
      <c r="GZX39" s="224"/>
      <c r="GZY39" s="224"/>
      <c r="GZZ39" s="224"/>
      <c r="HAA39" s="224"/>
      <c r="HAB39" s="224"/>
      <c r="HAC39" s="224"/>
      <c r="HAD39" s="224"/>
      <c r="HAE39" s="224"/>
      <c r="HAF39" s="224"/>
      <c r="HAG39" s="224"/>
      <c r="HAH39" s="224"/>
      <c r="HAI39" s="224"/>
      <c r="HAJ39" s="224"/>
      <c r="HAK39" s="224"/>
      <c r="HAL39" s="224"/>
      <c r="HAM39" s="224"/>
      <c r="HAN39" s="224"/>
      <c r="HAO39" s="224"/>
      <c r="HAP39" s="224"/>
      <c r="HAQ39" s="224"/>
      <c r="HAR39" s="224"/>
      <c r="HAS39" s="224"/>
      <c r="HAT39" s="224"/>
      <c r="HAU39" s="224"/>
      <c r="HAV39" s="224"/>
      <c r="HAW39" s="224"/>
      <c r="HAX39" s="224"/>
      <c r="HAY39" s="224"/>
      <c r="HAZ39" s="224"/>
      <c r="HBA39" s="224"/>
      <c r="HBB39" s="224"/>
      <c r="HBC39" s="224"/>
      <c r="HBD39" s="224"/>
      <c r="HBE39" s="224"/>
      <c r="HBF39" s="224"/>
      <c r="HBG39" s="224"/>
      <c r="HBH39" s="224"/>
      <c r="HBI39" s="224"/>
      <c r="HBJ39" s="224"/>
      <c r="HBK39" s="224"/>
      <c r="HBL39" s="224"/>
      <c r="HBM39" s="224"/>
      <c r="HBN39" s="224"/>
      <c r="HBO39" s="224"/>
      <c r="HBP39" s="224"/>
      <c r="HBQ39" s="224"/>
      <c r="HBR39" s="224"/>
      <c r="HBS39" s="224"/>
      <c r="HBT39" s="224"/>
      <c r="HBU39" s="224"/>
      <c r="HBV39" s="224"/>
      <c r="HBW39" s="224"/>
      <c r="HBX39" s="224"/>
      <c r="HBY39" s="224"/>
      <c r="HBZ39" s="224"/>
      <c r="HCA39" s="224"/>
      <c r="HCB39" s="224"/>
      <c r="HCC39" s="224"/>
      <c r="HCD39" s="224"/>
      <c r="HCE39" s="224"/>
      <c r="HCF39" s="224"/>
      <c r="HCG39" s="224"/>
      <c r="HCH39" s="224"/>
      <c r="HCI39" s="224"/>
      <c r="HCJ39" s="224"/>
      <c r="HCK39" s="224"/>
      <c r="HCL39" s="224"/>
      <c r="HCM39" s="224"/>
      <c r="HCN39" s="224"/>
      <c r="HCO39" s="224"/>
      <c r="HCP39" s="224"/>
      <c r="HCQ39" s="224"/>
      <c r="HCR39" s="224"/>
      <c r="HCS39" s="224"/>
      <c r="HCT39" s="224"/>
      <c r="HCU39" s="224"/>
      <c r="HCV39" s="224"/>
      <c r="HCW39" s="224"/>
      <c r="HCX39" s="224"/>
      <c r="HCY39" s="224"/>
      <c r="HCZ39" s="224"/>
      <c r="HDA39" s="224"/>
      <c r="HDB39" s="224"/>
      <c r="HDC39" s="224"/>
      <c r="HDD39" s="224"/>
      <c r="HDE39" s="224"/>
      <c r="HDF39" s="224"/>
      <c r="HDG39" s="224"/>
      <c r="HDH39" s="224"/>
      <c r="HDI39" s="224"/>
      <c r="HDJ39" s="224"/>
      <c r="HDK39" s="224"/>
      <c r="HDL39" s="224"/>
      <c r="HDM39" s="224"/>
      <c r="HDN39" s="224"/>
      <c r="HDO39" s="224"/>
      <c r="HDP39" s="224"/>
      <c r="HDQ39" s="224"/>
      <c r="HDR39" s="224"/>
      <c r="HDS39" s="224"/>
      <c r="HDT39" s="224"/>
      <c r="HDU39" s="224"/>
      <c r="HDV39" s="224"/>
      <c r="HDW39" s="224"/>
      <c r="HDX39" s="224"/>
      <c r="HDY39" s="224"/>
      <c r="HDZ39" s="224"/>
      <c r="HEA39" s="224"/>
      <c r="HEB39" s="224"/>
      <c r="HEC39" s="224"/>
      <c r="HED39" s="224"/>
      <c r="HEE39" s="224"/>
      <c r="HEF39" s="224"/>
      <c r="HEG39" s="224"/>
      <c r="HEH39" s="224"/>
      <c r="HEI39" s="224"/>
      <c r="HEJ39" s="224"/>
      <c r="HEK39" s="224"/>
      <c r="HEL39" s="224"/>
      <c r="HEM39" s="224"/>
      <c r="HEN39" s="224"/>
      <c r="HEO39" s="224"/>
      <c r="HEP39" s="224"/>
      <c r="HEQ39" s="224"/>
      <c r="HER39" s="224"/>
      <c r="HES39" s="224"/>
      <c r="HET39" s="224"/>
      <c r="HEU39" s="224"/>
      <c r="HEV39" s="224"/>
      <c r="HEW39" s="224"/>
      <c r="HEX39" s="224"/>
      <c r="HEY39" s="224"/>
      <c r="HEZ39" s="224"/>
      <c r="HFA39" s="224"/>
      <c r="HFB39" s="224"/>
      <c r="HFC39" s="224"/>
      <c r="HFD39" s="224"/>
      <c r="HFE39" s="224"/>
      <c r="HFF39" s="224"/>
      <c r="HFG39" s="224"/>
      <c r="HFH39" s="224"/>
      <c r="HFI39" s="224"/>
      <c r="HFJ39" s="224"/>
      <c r="HFK39" s="224"/>
      <c r="HFL39" s="224"/>
      <c r="HFM39" s="224"/>
      <c r="HFN39" s="224"/>
      <c r="HFO39" s="224"/>
      <c r="HFP39" s="224"/>
      <c r="HFQ39" s="224"/>
      <c r="HFR39" s="224"/>
      <c r="HFS39" s="224"/>
      <c r="HFT39" s="224"/>
      <c r="HFU39" s="224"/>
      <c r="HFV39" s="224"/>
      <c r="HFW39" s="224"/>
      <c r="HFX39" s="224"/>
      <c r="HFY39" s="224"/>
      <c r="HFZ39" s="224"/>
      <c r="HGA39" s="224"/>
      <c r="HGB39" s="224"/>
      <c r="HGC39" s="224"/>
      <c r="HGD39" s="224"/>
      <c r="HGE39" s="224"/>
      <c r="HGF39" s="224"/>
      <c r="HGG39" s="224"/>
      <c r="HGH39" s="224"/>
      <c r="HGI39" s="224"/>
      <c r="HGJ39" s="224"/>
      <c r="HGK39" s="224"/>
      <c r="HGL39" s="224"/>
      <c r="HGM39" s="224"/>
      <c r="HGN39" s="224"/>
      <c r="HGO39" s="224"/>
      <c r="HGP39" s="224"/>
      <c r="HGQ39" s="224"/>
      <c r="HGR39" s="224"/>
      <c r="HGS39" s="224"/>
      <c r="HGT39" s="224"/>
      <c r="HGU39" s="224"/>
      <c r="HGV39" s="224"/>
      <c r="HGW39" s="224"/>
      <c r="HGX39" s="224"/>
      <c r="HGY39" s="224"/>
      <c r="HGZ39" s="224"/>
      <c r="HHA39" s="224"/>
      <c r="HHB39" s="224"/>
      <c r="HHC39" s="224"/>
      <c r="HHD39" s="224"/>
      <c r="HHE39" s="224"/>
      <c r="HHF39" s="224"/>
      <c r="HHG39" s="224"/>
      <c r="HHH39" s="224"/>
      <c r="HHI39" s="224"/>
      <c r="HHJ39" s="224"/>
      <c r="HHK39" s="224"/>
      <c r="HHL39" s="224"/>
      <c r="HHM39" s="224"/>
      <c r="HHN39" s="224"/>
      <c r="HHO39" s="224"/>
      <c r="HHP39" s="224"/>
      <c r="HHQ39" s="224"/>
      <c r="HHR39" s="224"/>
      <c r="HHS39" s="224"/>
      <c r="HHT39" s="224"/>
      <c r="HHU39" s="224"/>
      <c r="HHV39" s="224"/>
      <c r="HHW39" s="224"/>
      <c r="HHX39" s="224"/>
      <c r="HHY39" s="224"/>
      <c r="HHZ39" s="224"/>
      <c r="HIA39" s="224"/>
      <c r="HIB39" s="224"/>
      <c r="HIC39" s="224"/>
      <c r="HID39" s="224"/>
      <c r="HIE39" s="224"/>
      <c r="HIF39" s="224"/>
      <c r="HIG39" s="224"/>
      <c r="HIH39" s="224"/>
      <c r="HII39" s="224"/>
      <c r="HIJ39" s="224"/>
      <c r="HIK39" s="224"/>
      <c r="HIL39" s="224"/>
      <c r="HIM39" s="224"/>
      <c r="HIN39" s="224"/>
      <c r="HIO39" s="224"/>
      <c r="HIP39" s="224"/>
      <c r="HIQ39" s="224"/>
      <c r="HIR39" s="224"/>
      <c r="HIS39" s="224"/>
      <c r="HIT39" s="224"/>
      <c r="HIU39" s="224"/>
      <c r="HIV39" s="224"/>
      <c r="HIW39" s="224"/>
      <c r="HIX39" s="224"/>
      <c r="HIY39" s="224"/>
      <c r="HIZ39" s="224"/>
      <c r="HJA39" s="224"/>
      <c r="HJB39" s="224"/>
      <c r="HJC39" s="224"/>
      <c r="HJD39" s="224"/>
      <c r="HJE39" s="224"/>
      <c r="HJF39" s="224"/>
      <c r="HJG39" s="224"/>
      <c r="HJH39" s="224"/>
      <c r="HJI39" s="224"/>
      <c r="HJJ39" s="224"/>
      <c r="HJK39" s="224"/>
      <c r="HJL39" s="224"/>
      <c r="HJM39" s="224"/>
      <c r="HJN39" s="224"/>
      <c r="HJO39" s="224"/>
      <c r="HJP39" s="224"/>
      <c r="HJQ39" s="224"/>
      <c r="HJR39" s="224"/>
      <c r="HJS39" s="224"/>
      <c r="HJT39" s="224"/>
      <c r="HJU39" s="224"/>
      <c r="HJV39" s="224"/>
      <c r="HJW39" s="224"/>
      <c r="HJX39" s="224"/>
      <c r="HJY39" s="224"/>
      <c r="HJZ39" s="224"/>
      <c r="HKA39" s="224"/>
      <c r="HKB39" s="224"/>
      <c r="HKC39" s="224"/>
      <c r="HKD39" s="224"/>
      <c r="HKE39" s="224"/>
      <c r="HKF39" s="224"/>
      <c r="HKG39" s="224"/>
      <c r="HKH39" s="224"/>
      <c r="HKI39" s="224"/>
      <c r="HKJ39" s="224"/>
      <c r="HKK39" s="224"/>
      <c r="HKL39" s="224"/>
      <c r="HKM39" s="224"/>
      <c r="HKN39" s="224"/>
      <c r="HKO39" s="224"/>
      <c r="HKP39" s="224"/>
      <c r="HKQ39" s="224"/>
      <c r="HKR39" s="224"/>
      <c r="HKS39" s="224"/>
      <c r="HKT39" s="224"/>
      <c r="HKU39" s="224"/>
      <c r="HKV39" s="224"/>
      <c r="HKW39" s="224"/>
      <c r="HKX39" s="224"/>
      <c r="HKY39" s="224"/>
      <c r="HKZ39" s="224"/>
      <c r="HLA39" s="224"/>
      <c r="HLB39" s="224"/>
      <c r="HLC39" s="224"/>
      <c r="HLD39" s="224"/>
      <c r="HLE39" s="224"/>
      <c r="HLF39" s="224"/>
      <c r="HLG39" s="224"/>
      <c r="HLH39" s="224"/>
      <c r="HLI39" s="224"/>
      <c r="HLJ39" s="224"/>
      <c r="HLK39" s="224"/>
      <c r="HLL39" s="224"/>
      <c r="HLM39" s="224"/>
      <c r="HLN39" s="224"/>
      <c r="HLO39" s="224"/>
      <c r="HLP39" s="224"/>
      <c r="HLQ39" s="224"/>
      <c r="HLR39" s="224"/>
      <c r="HLS39" s="224"/>
      <c r="HLT39" s="224"/>
      <c r="HLU39" s="224"/>
      <c r="HLV39" s="224"/>
      <c r="HLW39" s="224"/>
      <c r="HLX39" s="224"/>
      <c r="HLY39" s="224"/>
      <c r="HLZ39" s="224"/>
      <c r="HMA39" s="224"/>
      <c r="HMB39" s="224"/>
      <c r="HMC39" s="224"/>
      <c r="HMD39" s="224"/>
      <c r="HME39" s="224"/>
      <c r="HMF39" s="224"/>
      <c r="HMG39" s="224"/>
      <c r="HMH39" s="224"/>
      <c r="HMI39" s="224"/>
      <c r="HMJ39" s="224"/>
      <c r="HMK39" s="224"/>
      <c r="HML39" s="224"/>
      <c r="HMM39" s="224"/>
      <c r="HMN39" s="224"/>
      <c r="HMO39" s="224"/>
      <c r="HMP39" s="224"/>
      <c r="HMQ39" s="224"/>
      <c r="HMR39" s="224"/>
      <c r="HMS39" s="224"/>
      <c r="HMT39" s="224"/>
      <c r="HMU39" s="224"/>
      <c r="HMV39" s="224"/>
      <c r="HMW39" s="224"/>
      <c r="HMX39" s="224"/>
      <c r="HMY39" s="224"/>
      <c r="HMZ39" s="224"/>
      <c r="HNA39" s="224"/>
      <c r="HNB39" s="224"/>
      <c r="HNC39" s="224"/>
      <c r="HND39" s="224"/>
      <c r="HNE39" s="224"/>
      <c r="HNF39" s="224"/>
      <c r="HNG39" s="224"/>
      <c r="HNH39" s="224"/>
      <c r="HNI39" s="224"/>
      <c r="HNJ39" s="224"/>
      <c r="HNK39" s="224"/>
      <c r="HNL39" s="224"/>
      <c r="HNM39" s="224"/>
      <c r="HNN39" s="224"/>
      <c r="HNO39" s="224"/>
      <c r="HNP39" s="224"/>
      <c r="HNQ39" s="224"/>
      <c r="HNR39" s="224"/>
      <c r="HNS39" s="224"/>
      <c r="HNT39" s="224"/>
      <c r="HNU39" s="224"/>
      <c r="HNV39" s="224"/>
      <c r="HNW39" s="224"/>
      <c r="HNX39" s="224"/>
      <c r="HNY39" s="224"/>
      <c r="HNZ39" s="224"/>
      <c r="HOA39" s="224"/>
      <c r="HOB39" s="224"/>
      <c r="HOC39" s="224"/>
      <c r="HOD39" s="224"/>
      <c r="HOE39" s="224"/>
      <c r="HOF39" s="224"/>
      <c r="HOG39" s="224"/>
      <c r="HOH39" s="224"/>
      <c r="HOI39" s="224"/>
      <c r="HOJ39" s="224"/>
      <c r="HOK39" s="224"/>
      <c r="HOL39" s="224"/>
      <c r="HOM39" s="224"/>
      <c r="HON39" s="224"/>
      <c r="HOO39" s="224"/>
      <c r="HOP39" s="224"/>
      <c r="HOQ39" s="224"/>
      <c r="HOR39" s="224"/>
      <c r="HOS39" s="224"/>
      <c r="HOT39" s="224"/>
      <c r="HOU39" s="224"/>
      <c r="HOV39" s="224"/>
      <c r="HOW39" s="224"/>
      <c r="HOX39" s="224"/>
      <c r="HOY39" s="224"/>
      <c r="HOZ39" s="224"/>
      <c r="HPA39" s="224"/>
      <c r="HPB39" s="224"/>
      <c r="HPC39" s="224"/>
      <c r="HPD39" s="224"/>
      <c r="HPE39" s="224"/>
      <c r="HPF39" s="224"/>
      <c r="HPG39" s="224"/>
      <c r="HPH39" s="224"/>
      <c r="HPI39" s="224"/>
      <c r="HPJ39" s="224"/>
      <c r="HPK39" s="224"/>
      <c r="HPL39" s="224"/>
      <c r="HPM39" s="224"/>
      <c r="HPN39" s="224"/>
      <c r="HPO39" s="224"/>
      <c r="HPP39" s="224"/>
      <c r="HPQ39" s="224"/>
      <c r="HPR39" s="224"/>
      <c r="HPS39" s="224"/>
      <c r="HPT39" s="224"/>
      <c r="HPU39" s="224"/>
      <c r="HPV39" s="224"/>
      <c r="HPW39" s="224"/>
      <c r="HPX39" s="224"/>
      <c r="HPY39" s="224"/>
      <c r="HPZ39" s="224"/>
      <c r="HQA39" s="224"/>
      <c r="HQB39" s="224"/>
      <c r="HQC39" s="224"/>
      <c r="HQD39" s="224"/>
      <c r="HQE39" s="224"/>
      <c r="HQF39" s="224"/>
      <c r="HQG39" s="224"/>
      <c r="HQH39" s="224"/>
      <c r="HQI39" s="224"/>
      <c r="HQJ39" s="224"/>
      <c r="HQK39" s="224"/>
      <c r="HQL39" s="224"/>
      <c r="HQM39" s="224"/>
      <c r="HQN39" s="224"/>
      <c r="HQO39" s="224"/>
      <c r="HQP39" s="224"/>
      <c r="HQQ39" s="224"/>
      <c r="HQR39" s="224"/>
      <c r="HQS39" s="224"/>
      <c r="HQT39" s="224"/>
      <c r="HQU39" s="224"/>
      <c r="HQV39" s="224"/>
      <c r="HQW39" s="224"/>
      <c r="HQX39" s="224"/>
      <c r="HQY39" s="224"/>
      <c r="HQZ39" s="224"/>
      <c r="HRA39" s="224"/>
      <c r="HRB39" s="224"/>
      <c r="HRC39" s="224"/>
      <c r="HRD39" s="224"/>
      <c r="HRE39" s="224"/>
      <c r="HRF39" s="224"/>
      <c r="HRG39" s="224"/>
      <c r="HRH39" s="224"/>
      <c r="HRI39" s="224"/>
      <c r="HRJ39" s="224"/>
      <c r="HRK39" s="224"/>
      <c r="HRL39" s="224"/>
      <c r="HRM39" s="224"/>
      <c r="HRN39" s="224"/>
      <c r="HRO39" s="224"/>
      <c r="HRP39" s="224"/>
      <c r="HRQ39" s="224"/>
      <c r="HRR39" s="224"/>
      <c r="HRS39" s="224"/>
      <c r="HRT39" s="224"/>
      <c r="HRU39" s="224"/>
      <c r="HRV39" s="224"/>
      <c r="HRW39" s="224"/>
      <c r="HRX39" s="224"/>
      <c r="HRY39" s="224"/>
      <c r="HRZ39" s="224"/>
      <c r="HSA39" s="224"/>
      <c r="HSB39" s="224"/>
      <c r="HSC39" s="224"/>
      <c r="HSD39" s="224"/>
      <c r="HSE39" s="224"/>
      <c r="HSF39" s="224"/>
      <c r="HSG39" s="224"/>
      <c r="HSH39" s="224"/>
      <c r="HSI39" s="224"/>
      <c r="HSJ39" s="224"/>
      <c r="HSK39" s="224"/>
      <c r="HSL39" s="224"/>
      <c r="HSM39" s="224"/>
      <c r="HSN39" s="224"/>
      <c r="HSO39" s="224"/>
      <c r="HSP39" s="224"/>
      <c r="HSQ39" s="224"/>
      <c r="HSR39" s="224"/>
      <c r="HSS39" s="224"/>
      <c r="HST39" s="224"/>
      <c r="HSU39" s="224"/>
      <c r="HSV39" s="224"/>
      <c r="HSW39" s="224"/>
      <c r="HSX39" s="224"/>
      <c r="HSY39" s="224"/>
      <c r="HSZ39" s="224"/>
      <c r="HTA39" s="224"/>
      <c r="HTB39" s="224"/>
      <c r="HTC39" s="224"/>
      <c r="HTD39" s="224"/>
      <c r="HTE39" s="224"/>
      <c r="HTF39" s="224"/>
      <c r="HTG39" s="224"/>
      <c r="HTH39" s="224"/>
      <c r="HTI39" s="224"/>
      <c r="HTJ39" s="224"/>
      <c r="HTK39" s="224"/>
      <c r="HTL39" s="224"/>
      <c r="HTM39" s="224"/>
      <c r="HTN39" s="224"/>
      <c r="HTO39" s="224"/>
      <c r="HTP39" s="224"/>
      <c r="HTQ39" s="224"/>
      <c r="HTR39" s="224"/>
      <c r="HTS39" s="224"/>
      <c r="HTT39" s="224"/>
      <c r="HTU39" s="224"/>
      <c r="HTV39" s="224"/>
      <c r="HTW39" s="224"/>
      <c r="HTX39" s="224"/>
      <c r="HTY39" s="224"/>
      <c r="HTZ39" s="224"/>
      <c r="HUA39" s="224"/>
      <c r="HUB39" s="224"/>
      <c r="HUC39" s="224"/>
      <c r="HUD39" s="224"/>
      <c r="HUE39" s="224"/>
      <c r="HUF39" s="224"/>
      <c r="HUG39" s="224"/>
      <c r="HUH39" s="224"/>
      <c r="HUI39" s="224"/>
      <c r="HUJ39" s="224"/>
      <c r="HUK39" s="224"/>
      <c r="HUL39" s="224"/>
      <c r="HUM39" s="224"/>
      <c r="HUN39" s="224"/>
      <c r="HUO39" s="224"/>
      <c r="HUP39" s="224"/>
      <c r="HUQ39" s="224"/>
      <c r="HUR39" s="224"/>
      <c r="HUS39" s="224"/>
      <c r="HUT39" s="224"/>
      <c r="HUU39" s="224"/>
      <c r="HUV39" s="224"/>
      <c r="HUW39" s="224"/>
      <c r="HUX39" s="224"/>
      <c r="HUY39" s="224"/>
      <c r="HUZ39" s="224"/>
      <c r="HVA39" s="224"/>
      <c r="HVB39" s="224"/>
      <c r="HVC39" s="224"/>
      <c r="HVD39" s="224"/>
      <c r="HVE39" s="224"/>
      <c r="HVF39" s="224"/>
      <c r="HVG39" s="224"/>
      <c r="HVH39" s="224"/>
      <c r="HVI39" s="224"/>
      <c r="HVJ39" s="224"/>
      <c r="HVK39" s="224"/>
      <c r="HVL39" s="224"/>
      <c r="HVM39" s="224"/>
      <c r="HVN39" s="224"/>
      <c r="HVO39" s="224"/>
      <c r="HVP39" s="224"/>
      <c r="HVQ39" s="224"/>
      <c r="HVR39" s="224"/>
      <c r="HVS39" s="224"/>
      <c r="HVT39" s="224"/>
      <c r="HVU39" s="224"/>
      <c r="HVV39" s="224"/>
      <c r="HVW39" s="224"/>
      <c r="HVX39" s="224"/>
      <c r="HVY39" s="224"/>
      <c r="HVZ39" s="224"/>
      <c r="HWA39" s="224"/>
      <c r="HWB39" s="224"/>
      <c r="HWC39" s="224"/>
      <c r="HWD39" s="224"/>
      <c r="HWE39" s="224"/>
      <c r="HWF39" s="224"/>
      <c r="HWG39" s="224"/>
      <c r="HWH39" s="224"/>
      <c r="HWI39" s="224"/>
      <c r="HWJ39" s="224"/>
      <c r="HWK39" s="224"/>
      <c r="HWL39" s="224"/>
      <c r="HWM39" s="224"/>
      <c r="HWN39" s="224"/>
      <c r="HWO39" s="224"/>
      <c r="HWP39" s="224"/>
      <c r="HWQ39" s="224"/>
      <c r="HWR39" s="224"/>
      <c r="HWS39" s="224"/>
      <c r="HWT39" s="224"/>
      <c r="HWU39" s="224"/>
      <c r="HWV39" s="224"/>
      <c r="HWW39" s="224"/>
      <c r="HWX39" s="224"/>
      <c r="HWY39" s="224"/>
      <c r="HWZ39" s="224"/>
      <c r="HXA39" s="224"/>
      <c r="HXB39" s="224"/>
      <c r="HXC39" s="224"/>
      <c r="HXD39" s="224"/>
      <c r="HXE39" s="224"/>
      <c r="HXF39" s="224"/>
      <c r="HXG39" s="224"/>
      <c r="HXH39" s="224"/>
      <c r="HXI39" s="224"/>
      <c r="HXJ39" s="224"/>
      <c r="HXK39" s="224"/>
      <c r="HXL39" s="224"/>
      <c r="HXM39" s="224"/>
      <c r="HXN39" s="224"/>
      <c r="HXO39" s="224"/>
      <c r="HXP39" s="224"/>
      <c r="HXQ39" s="224"/>
      <c r="HXR39" s="224"/>
      <c r="HXS39" s="224"/>
      <c r="HXT39" s="224"/>
      <c r="HXU39" s="224"/>
      <c r="HXV39" s="224"/>
      <c r="HXW39" s="224"/>
      <c r="HXX39" s="224"/>
      <c r="HXY39" s="224"/>
      <c r="HXZ39" s="224"/>
      <c r="HYA39" s="224"/>
      <c r="HYB39" s="224"/>
      <c r="HYC39" s="224"/>
      <c r="HYD39" s="224"/>
      <c r="HYE39" s="224"/>
      <c r="HYF39" s="224"/>
      <c r="HYG39" s="224"/>
      <c r="HYH39" s="224"/>
      <c r="HYI39" s="224"/>
      <c r="HYJ39" s="224"/>
      <c r="HYK39" s="224"/>
      <c r="HYL39" s="224"/>
      <c r="HYM39" s="224"/>
      <c r="HYN39" s="224"/>
      <c r="HYO39" s="224"/>
      <c r="HYP39" s="224"/>
      <c r="HYQ39" s="224"/>
      <c r="HYR39" s="224"/>
      <c r="HYS39" s="224"/>
      <c r="HYT39" s="224"/>
      <c r="HYU39" s="224"/>
      <c r="HYV39" s="224"/>
      <c r="HYW39" s="224"/>
      <c r="HYX39" s="224"/>
      <c r="HYY39" s="224"/>
      <c r="HYZ39" s="224"/>
      <c r="HZA39" s="224"/>
      <c r="HZB39" s="224"/>
      <c r="HZC39" s="224"/>
      <c r="HZD39" s="224"/>
      <c r="HZE39" s="224"/>
      <c r="HZF39" s="224"/>
      <c r="HZG39" s="224"/>
      <c r="HZH39" s="224"/>
      <c r="HZI39" s="224"/>
      <c r="HZJ39" s="224"/>
      <c r="HZK39" s="224"/>
      <c r="HZL39" s="224"/>
      <c r="HZM39" s="224"/>
      <c r="HZN39" s="224"/>
      <c r="HZO39" s="224"/>
      <c r="HZP39" s="224"/>
      <c r="HZQ39" s="224"/>
      <c r="HZR39" s="224"/>
      <c r="HZS39" s="224"/>
      <c r="HZT39" s="224"/>
      <c r="HZU39" s="224"/>
      <c r="HZV39" s="224"/>
      <c r="HZW39" s="224"/>
      <c r="HZX39" s="224"/>
      <c r="HZY39" s="224"/>
      <c r="HZZ39" s="224"/>
      <c r="IAA39" s="224"/>
      <c r="IAB39" s="224"/>
      <c r="IAC39" s="224"/>
      <c r="IAD39" s="224"/>
      <c r="IAE39" s="224"/>
      <c r="IAF39" s="224"/>
      <c r="IAG39" s="224"/>
      <c r="IAH39" s="224"/>
      <c r="IAI39" s="224"/>
      <c r="IAJ39" s="224"/>
      <c r="IAK39" s="224"/>
      <c r="IAL39" s="224"/>
      <c r="IAM39" s="224"/>
      <c r="IAN39" s="224"/>
      <c r="IAO39" s="224"/>
      <c r="IAP39" s="224"/>
      <c r="IAQ39" s="224"/>
      <c r="IAR39" s="224"/>
      <c r="IAS39" s="224"/>
      <c r="IAT39" s="224"/>
      <c r="IAU39" s="224"/>
      <c r="IAV39" s="224"/>
      <c r="IAW39" s="224"/>
      <c r="IAX39" s="224"/>
      <c r="IAY39" s="224"/>
      <c r="IAZ39" s="224"/>
      <c r="IBA39" s="224"/>
      <c r="IBB39" s="224"/>
      <c r="IBC39" s="224"/>
      <c r="IBD39" s="224"/>
      <c r="IBE39" s="224"/>
      <c r="IBF39" s="224"/>
      <c r="IBG39" s="224"/>
      <c r="IBH39" s="224"/>
      <c r="IBI39" s="224"/>
      <c r="IBJ39" s="224"/>
      <c r="IBK39" s="224"/>
      <c r="IBL39" s="224"/>
      <c r="IBM39" s="224"/>
      <c r="IBN39" s="224"/>
      <c r="IBO39" s="224"/>
      <c r="IBP39" s="224"/>
      <c r="IBQ39" s="224"/>
      <c r="IBR39" s="224"/>
      <c r="IBS39" s="224"/>
      <c r="IBT39" s="224"/>
      <c r="IBU39" s="224"/>
      <c r="IBV39" s="224"/>
      <c r="IBW39" s="224"/>
      <c r="IBX39" s="224"/>
      <c r="IBY39" s="224"/>
      <c r="IBZ39" s="224"/>
      <c r="ICA39" s="224"/>
      <c r="ICB39" s="224"/>
      <c r="ICC39" s="224"/>
      <c r="ICD39" s="224"/>
      <c r="ICE39" s="224"/>
      <c r="ICF39" s="224"/>
      <c r="ICG39" s="224"/>
      <c r="ICH39" s="224"/>
      <c r="ICI39" s="224"/>
      <c r="ICJ39" s="224"/>
      <c r="ICK39" s="224"/>
      <c r="ICL39" s="224"/>
      <c r="ICM39" s="224"/>
      <c r="ICN39" s="224"/>
      <c r="ICO39" s="224"/>
      <c r="ICP39" s="224"/>
      <c r="ICQ39" s="224"/>
      <c r="ICR39" s="224"/>
      <c r="ICS39" s="224"/>
      <c r="ICT39" s="224"/>
      <c r="ICU39" s="224"/>
      <c r="ICV39" s="224"/>
      <c r="ICW39" s="224"/>
      <c r="ICX39" s="224"/>
      <c r="ICY39" s="224"/>
      <c r="ICZ39" s="224"/>
      <c r="IDA39" s="224"/>
      <c r="IDB39" s="224"/>
      <c r="IDC39" s="224"/>
      <c r="IDD39" s="224"/>
      <c r="IDE39" s="224"/>
      <c r="IDF39" s="224"/>
      <c r="IDG39" s="224"/>
      <c r="IDH39" s="224"/>
      <c r="IDI39" s="224"/>
      <c r="IDJ39" s="224"/>
      <c r="IDK39" s="224"/>
      <c r="IDL39" s="224"/>
      <c r="IDM39" s="224"/>
      <c r="IDN39" s="224"/>
      <c r="IDO39" s="224"/>
      <c r="IDP39" s="224"/>
      <c r="IDQ39" s="224"/>
      <c r="IDR39" s="224"/>
      <c r="IDS39" s="224"/>
      <c r="IDT39" s="224"/>
      <c r="IDU39" s="224"/>
      <c r="IDV39" s="224"/>
      <c r="IDW39" s="224"/>
      <c r="IDX39" s="224"/>
      <c r="IDY39" s="224"/>
      <c r="IDZ39" s="224"/>
      <c r="IEA39" s="224"/>
      <c r="IEB39" s="224"/>
      <c r="IEC39" s="224"/>
      <c r="IED39" s="224"/>
      <c r="IEE39" s="224"/>
      <c r="IEF39" s="224"/>
      <c r="IEG39" s="224"/>
      <c r="IEH39" s="224"/>
      <c r="IEI39" s="224"/>
      <c r="IEJ39" s="224"/>
      <c r="IEK39" s="224"/>
      <c r="IEL39" s="224"/>
      <c r="IEM39" s="224"/>
      <c r="IEN39" s="224"/>
      <c r="IEO39" s="224"/>
      <c r="IEP39" s="224"/>
      <c r="IEQ39" s="224"/>
      <c r="IER39" s="224"/>
      <c r="IES39" s="224"/>
      <c r="IET39" s="224"/>
      <c r="IEU39" s="224"/>
      <c r="IEV39" s="224"/>
      <c r="IEW39" s="224"/>
      <c r="IEX39" s="224"/>
      <c r="IEY39" s="224"/>
      <c r="IEZ39" s="224"/>
      <c r="IFA39" s="224"/>
      <c r="IFB39" s="224"/>
      <c r="IFC39" s="224"/>
      <c r="IFD39" s="224"/>
      <c r="IFE39" s="224"/>
      <c r="IFF39" s="224"/>
      <c r="IFG39" s="224"/>
      <c r="IFH39" s="224"/>
      <c r="IFI39" s="224"/>
      <c r="IFJ39" s="224"/>
      <c r="IFK39" s="224"/>
      <c r="IFL39" s="224"/>
      <c r="IFM39" s="224"/>
      <c r="IFN39" s="224"/>
      <c r="IFO39" s="224"/>
      <c r="IFP39" s="224"/>
      <c r="IFQ39" s="224"/>
      <c r="IFR39" s="224"/>
      <c r="IFS39" s="224"/>
      <c r="IFT39" s="224"/>
      <c r="IFU39" s="224"/>
      <c r="IFV39" s="224"/>
      <c r="IFW39" s="224"/>
      <c r="IFX39" s="224"/>
      <c r="IFY39" s="224"/>
      <c r="IFZ39" s="224"/>
      <c r="IGA39" s="224"/>
      <c r="IGB39" s="224"/>
      <c r="IGC39" s="224"/>
      <c r="IGD39" s="224"/>
      <c r="IGE39" s="224"/>
      <c r="IGF39" s="224"/>
      <c r="IGG39" s="224"/>
      <c r="IGH39" s="224"/>
      <c r="IGI39" s="224"/>
      <c r="IGJ39" s="224"/>
      <c r="IGK39" s="224"/>
      <c r="IGL39" s="224"/>
      <c r="IGM39" s="224"/>
      <c r="IGN39" s="224"/>
      <c r="IGO39" s="224"/>
      <c r="IGP39" s="224"/>
      <c r="IGQ39" s="224"/>
      <c r="IGR39" s="224"/>
      <c r="IGS39" s="224"/>
      <c r="IGT39" s="224"/>
      <c r="IGU39" s="224"/>
      <c r="IGV39" s="224"/>
      <c r="IGW39" s="224"/>
      <c r="IGX39" s="224"/>
      <c r="IGY39" s="224"/>
      <c r="IGZ39" s="224"/>
      <c r="IHA39" s="224"/>
      <c r="IHB39" s="224"/>
      <c r="IHC39" s="224"/>
      <c r="IHD39" s="224"/>
      <c r="IHE39" s="224"/>
      <c r="IHF39" s="224"/>
      <c r="IHG39" s="224"/>
      <c r="IHH39" s="224"/>
      <c r="IHI39" s="224"/>
      <c r="IHJ39" s="224"/>
      <c r="IHK39" s="224"/>
      <c r="IHL39" s="224"/>
      <c r="IHM39" s="224"/>
      <c r="IHN39" s="224"/>
      <c r="IHO39" s="224"/>
      <c r="IHP39" s="224"/>
      <c r="IHQ39" s="224"/>
      <c r="IHR39" s="224"/>
      <c r="IHS39" s="224"/>
      <c r="IHT39" s="224"/>
      <c r="IHU39" s="224"/>
      <c r="IHV39" s="224"/>
      <c r="IHW39" s="224"/>
      <c r="IHX39" s="224"/>
      <c r="IHY39" s="224"/>
      <c r="IHZ39" s="224"/>
      <c r="IIA39" s="224"/>
      <c r="IIB39" s="224"/>
      <c r="IIC39" s="224"/>
      <c r="IID39" s="224"/>
      <c r="IIE39" s="224"/>
      <c r="IIF39" s="224"/>
      <c r="IIG39" s="224"/>
      <c r="IIH39" s="224"/>
      <c r="III39" s="224"/>
      <c r="IIJ39" s="224"/>
      <c r="IIK39" s="224"/>
      <c r="IIL39" s="224"/>
      <c r="IIM39" s="224"/>
      <c r="IIN39" s="224"/>
      <c r="IIO39" s="224"/>
      <c r="IIP39" s="224"/>
      <c r="IIQ39" s="224"/>
      <c r="IIR39" s="224"/>
      <c r="IIS39" s="224"/>
      <c r="IIT39" s="224"/>
      <c r="IIU39" s="224"/>
      <c r="IIV39" s="224"/>
      <c r="IIW39" s="224"/>
      <c r="IIX39" s="224"/>
      <c r="IIY39" s="224"/>
      <c r="IIZ39" s="224"/>
      <c r="IJA39" s="224"/>
      <c r="IJB39" s="224"/>
      <c r="IJC39" s="224"/>
      <c r="IJD39" s="224"/>
      <c r="IJE39" s="224"/>
      <c r="IJF39" s="224"/>
      <c r="IJG39" s="224"/>
      <c r="IJH39" s="224"/>
      <c r="IJI39" s="224"/>
      <c r="IJJ39" s="224"/>
      <c r="IJK39" s="224"/>
      <c r="IJL39" s="224"/>
      <c r="IJM39" s="224"/>
      <c r="IJN39" s="224"/>
      <c r="IJO39" s="224"/>
      <c r="IJP39" s="224"/>
      <c r="IJQ39" s="224"/>
      <c r="IJR39" s="224"/>
      <c r="IJS39" s="224"/>
      <c r="IJT39" s="224"/>
      <c r="IJU39" s="224"/>
      <c r="IJV39" s="224"/>
      <c r="IJW39" s="224"/>
      <c r="IJX39" s="224"/>
      <c r="IJY39" s="224"/>
      <c r="IJZ39" s="224"/>
      <c r="IKA39" s="224"/>
      <c r="IKB39" s="224"/>
      <c r="IKC39" s="224"/>
      <c r="IKD39" s="224"/>
      <c r="IKE39" s="224"/>
      <c r="IKF39" s="224"/>
      <c r="IKG39" s="224"/>
      <c r="IKH39" s="224"/>
      <c r="IKI39" s="224"/>
      <c r="IKJ39" s="224"/>
      <c r="IKK39" s="224"/>
      <c r="IKL39" s="224"/>
      <c r="IKM39" s="224"/>
      <c r="IKN39" s="224"/>
      <c r="IKO39" s="224"/>
      <c r="IKP39" s="224"/>
      <c r="IKQ39" s="224"/>
      <c r="IKR39" s="224"/>
      <c r="IKS39" s="224"/>
      <c r="IKT39" s="224"/>
      <c r="IKU39" s="224"/>
      <c r="IKV39" s="224"/>
      <c r="IKW39" s="224"/>
      <c r="IKX39" s="224"/>
      <c r="IKY39" s="224"/>
      <c r="IKZ39" s="224"/>
      <c r="ILA39" s="224"/>
      <c r="ILB39" s="224"/>
      <c r="ILC39" s="224"/>
      <c r="ILD39" s="224"/>
      <c r="ILE39" s="224"/>
      <c r="ILF39" s="224"/>
      <c r="ILG39" s="224"/>
      <c r="ILH39" s="224"/>
      <c r="ILI39" s="224"/>
      <c r="ILJ39" s="224"/>
      <c r="ILK39" s="224"/>
      <c r="ILL39" s="224"/>
      <c r="ILM39" s="224"/>
      <c r="ILN39" s="224"/>
      <c r="ILO39" s="224"/>
      <c r="ILP39" s="224"/>
      <c r="ILQ39" s="224"/>
      <c r="ILR39" s="224"/>
      <c r="ILS39" s="224"/>
      <c r="ILT39" s="224"/>
      <c r="ILU39" s="224"/>
      <c r="ILV39" s="224"/>
      <c r="ILW39" s="224"/>
      <c r="ILX39" s="224"/>
      <c r="ILY39" s="224"/>
      <c r="ILZ39" s="224"/>
      <c r="IMA39" s="224"/>
      <c r="IMB39" s="224"/>
      <c r="IMC39" s="224"/>
      <c r="IMD39" s="224"/>
      <c r="IME39" s="224"/>
      <c r="IMF39" s="224"/>
      <c r="IMG39" s="224"/>
      <c r="IMH39" s="224"/>
      <c r="IMI39" s="224"/>
      <c r="IMJ39" s="224"/>
      <c r="IMK39" s="224"/>
      <c r="IML39" s="224"/>
      <c r="IMM39" s="224"/>
      <c r="IMN39" s="224"/>
      <c r="IMO39" s="224"/>
      <c r="IMP39" s="224"/>
      <c r="IMQ39" s="224"/>
      <c r="IMR39" s="224"/>
      <c r="IMS39" s="224"/>
      <c r="IMT39" s="224"/>
      <c r="IMU39" s="224"/>
      <c r="IMV39" s="224"/>
      <c r="IMW39" s="224"/>
      <c r="IMX39" s="224"/>
      <c r="IMY39" s="224"/>
      <c r="IMZ39" s="224"/>
      <c r="INA39" s="224"/>
      <c r="INB39" s="224"/>
      <c r="INC39" s="224"/>
      <c r="IND39" s="224"/>
      <c r="INE39" s="224"/>
      <c r="INF39" s="224"/>
      <c r="ING39" s="224"/>
      <c r="INH39" s="224"/>
      <c r="INI39" s="224"/>
      <c r="INJ39" s="224"/>
      <c r="INK39" s="224"/>
      <c r="INL39" s="224"/>
      <c r="INM39" s="224"/>
      <c r="INN39" s="224"/>
      <c r="INO39" s="224"/>
      <c r="INP39" s="224"/>
      <c r="INQ39" s="224"/>
      <c r="INR39" s="224"/>
      <c r="INS39" s="224"/>
      <c r="INT39" s="224"/>
      <c r="INU39" s="224"/>
      <c r="INV39" s="224"/>
      <c r="INW39" s="224"/>
      <c r="INX39" s="224"/>
      <c r="INY39" s="224"/>
      <c r="INZ39" s="224"/>
      <c r="IOA39" s="224"/>
      <c r="IOB39" s="224"/>
      <c r="IOC39" s="224"/>
      <c r="IOD39" s="224"/>
      <c r="IOE39" s="224"/>
      <c r="IOF39" s="224"/>
      <c r="IOG39" s="224"/>
      <c r="IOH39" s="224"/>
      <c r="IOI39" s="224"/>
      <c r="IOJ39" s="224"/>
      <c r="IOK39" s="224"/>
      <c r="IOL39" s="224"/>
      <c r="IOM39" s="224"/>
      <c r="ION39" s="224"/>
      <c r="IOO39" s="224"/>
      <c r="IOP39" s="224"/>
      <c r="IOQ39" s="224"/>
      <c r="IOR39" s="224"/>
      <c r="IOS39" s="224"/>
      <c r="IOT39" s="224"/>
      <c r="IOU39" s="224"/>
      <c r="IOV39" s="224"/>
      <c r="IOW39" s="224"/>
      <c r="IOX39" s="224"/>
      <c r="IOY39" s="224"/>
      <c r="IOZ39" s="224"/>
      <c r="IPA39" s="224"/>
      <c r="IPB39" s="224"/>
      <c r="IPC39" s="224"/>
      <c r="IPD39" s="224"/>
      <c r="IPE39" s="224"/>
      <c r="IPF39" s="224"/>
      <c r="IPG39" s="224"/>
      <c r="IPH39" s="224"/>
      <c r="IPI39" s="224"/>
      <c r="IPJ39" s="224"/>
      <c r="IPK39" s="224"/>
      <c r="IPL39" s="224"/>
      <c r="IPM39" s="224"/>
      <c r="IPN39" s="224"/>
      <c r="IPO39" s="224"/>
      <c r="IPP39" s="224"/>
      <c r="IPQ39" s="224"/>
      <c r="IPR39" s="224"/>
      <c r="IPS39" s="224"/>
      <c r="IPT39" s="224"/>
      <c r="IPU39" s="224"/>
      <c r="IPV39" s="224"/>
      <c r="IPW39" s="224"/>
      <c r="IPX39" s="224"/>
      <c r="IPY39" s="224"/>
      <c r="IPZ39" s="224"/>
      <c r="IQA39" s="224"/>
      <c r="IQB39" s="224"/>
      <c r="IQC39" s="224"/>
      <c r="IQD39" s="224"/>
      <c r="IQE39" s="224"/>
      <c r="IQF39" s="224"/>
      <c r="IQG39" s="224"/>
      <c r="IQH39" s="224"/>
      <c r="IQI39" s="224"/>
      <c r="IQJ39" s="224"/>
      <c r="IQK39" s="224"/>
      <c r="IQL39" s="224"/>
      <c r="IQM39" s="224"/>
      <c r="IQN39" s="224"/>
      <c r="IQO39" s="224"/>
      <c r="IQP39" s="224"/>
      <c r="IQQ39" s="224"/>
      <c r="IQR39" s="224"/>
      <c r="IQS39" s="224"/>
      <c r="IQT39" s="224"/>
      <c r="IQU39" s="224"/>
      <c r="IQV39" s="224"/>
      <c r="IQW39" s="224"/>
      <c r="IQX39" s="224"/>
      <c r="IQY39" s="224"/>
      <c r="IQZ39" s="224"/>
      <c r="IRA39" s="224"/>
      <c r="IRB39" s="224"/>
      <c r="IRC39" s="224"/>
      <c r="IRD39" s="224"/>
      <c r="IRE39" s="224"/>
      <c r="IRF39" s="224"/>
      <c r="IRG39" s="224"/>
      <c r="IRH39" s="224"/>
      <c r="IRI39" s="224"/>
      <c r="IRJ39" s="224"/>
      <c r="IRK39" s="224"/>
      <c r="IRL39" s="224"/>
      <c r="IRM39" s="224"/>
      <c r="IRN39" s="224"/>
      <c r="IRO39" s="224"/>
      <c r="IRP39" s="224"/>
      <c r="IRQ39" s="224"/>
      <c r="IRR39" s="224"/>
      <c r="IRS39" s="224"/>
      <c r="IRT39" s="224"/>
      <c r="IRU39" s="224"/>
      <c r="IRV39" s="224"/>
      <c r="IRW39" s="224"/>
      <c r="IRX39" s="224"/>
      <c r="IRY39" s="224"/>
      <c r="IRZ39" s="224"/>
      <c r="ISA39" s="224"/>
      <c r="ISB39" s="224"/>
      <c r="ISC39" s="224"/>
      <c r="ISD39" s="224"/>
      <c r="ISE39" s="224"/>
      <c r="ISF39" s="224"/>
      <c r="ISG39" s="224"/>
      <c r="ISH39" s="224"/>
      <c r="ISI39" s="224"/>
      <c r="ISJ39" s="224"/>
      <c r="ISK39" s="224"/>
      <c r="ISL39" s="224"/>
      <c r="ISM39" s="224"/>
      <c r="ISN39" s="224"/>
      <c r="ISO39" s="224"/>
      <c r="ISP39" s="224"/>
      <c r="ISQ39" s="224"/>
      <c r="ISR39" s="224"/>
      <c r="ISS39" s="224"/>
      <c r="IST39" s="224"/>
      <c r="ISU39" s="224"/>
      <c r="ISV39" s="224"/>
      <c r="ISW39" s="224"/>
      <c r="ISX39" s="224"/>
      <c r="ISY39" s="224"/>
      <c r="ISZ39" s="224"/>
      <c r="ITA39" s="224"/>
      <c r="ITB39" s="224"/>
      <c r="ITC39" s="224"/>
      <c r="ITD39" s="224"/>
      <c r="ITE39" s="224"/>
      <c r="ITF39" s="224"/>
      <c r="ITG39" s="224"/>
      <c r="ITH39" s="224"/>
      <c r="ITI39" s="224"/>
      <c r="ITJ39" s="224"/>
      <c r="ITK39" s="224"/>
      <c r="ITL39" s="224"/>
      <c r="ITM39" s="224"/>
      <c r="ITN39" s="224"/>
      <c r="ITO39" s="224"/>
      <c r="ITP39" s="224"/>
      <c r="ITQ39" s="224"/>
      <c r="ITR39" s="224"/>
      <c r="ITS39" s="224"/>
      <c r="ITT39" s="224"/>
      <c r="ITU39" s="224"/>
      <c r="ITV39" s="224"/>
      <c r="ITW39" s="224"/>
      <c r="ITX39" s="224"/>
      <c r="ITY39" s="224"/>
      <c r="ITZ39" s="224"/>
      <c r="IUA39" s="224"/>
      <c r="IUB39" s="224"/>
      <c r="IUC39" s="224"/>
      <c r="IUD39" s="224"/>
      <c r="IUE39" s="224"/>
      <c r="IUF39" s="224"/>
      <c r="IUG39" s="224"/>
      <c r="IUH39" s="224"/>
      <c r="IUI39" s="224"/>
      <c r="IUJ39" s="224"/>
      <c r="IUK39" s="224"/>
      <c r="IUL39" s="224"/>
      <c r="IUM39" s="224"/>
      <c r="IUN39" s="224"/>
      <c r="IUO39" s="224"/>
      <c r="IUP39" s="224"/>
      <c r="IUQ39" s="224"/>
      <c r="IUR39" s="224"/>
      <c r="IUS39" s="224"/>
      <c r="IUT39" s="224"/>
      <c r="IUU39" s="224"/>
      <c r="IUV39" s="224"/>
      <c r="IUW39" s="224"/>
      <c r="IUX39" s="224"/>
      <c r="IUY39" s="224"/>
      <c r="IUZ39" s="224"/>
      <c r="IVA39" s="224"/>
      <c r="IVB39" s="224"/>
      <c r="IVC39" s="224"/>
      <c r="IVD39" s="224"/>
      <c r="IVE39" s="224"/>
      <c r="IVF39" s="224"/>
      <c r="IVG39" s="224"/>
      <c r="IVH39" s="224"/>
      <c r="IVI39" s="224"/>
      <c r="IVJ39" s="224"/>
      <c r="IVK39" s="224"/>
      <c r="IVL39" s="224"/>
      <c r="IVM39" s="224"/>
      <c r="IVN39" s="224"/>
      <c r="IVO39" s="224"/>
      <c r="IVP39" s="224"/>
      <c r="IVQ39" s="224"/>
      <c r="IVR39" s="224"/>
      <c r="IVS39" s="224"/>
      <c r="IVT39" s="224"/>
      <c r="IVU39" s="224"/>
      <c r="IVV39" s="224"/>
      <c r="IVW39" s="224"/>
      <c r="IVX39" s="224"/>
      <c r="IVY39" s="224"/>
      <c r="IVZ39" s="224"/>
      <c r="IWA39" s="224"/>
      <c r="IWB39" s="224"/>
      <c r="IWC39" s="224"/>
      <c r="IWD39" s="224"/>
      <c r="IWE39" s="224"/>
      <c r="IWF39" s="224"/>
      <c r="IWG39" s="224"/>
      <c r="IWH39" s="224"/>
      <c r="IWI39" s="224"/>
      <c r="IWJ39" s="224"/>
      <c r="IWK39" s="224"/>
      <c r="IWL39" s="224"/>
      <c r="IWM39" s="224"/>
      <c r="IWN39" s="224"/>
      <c r="IWO39" s="224"/>
      <c r="IWP39" s="224"/>
      <c r="IWQ39" s="224"/>
      <c r="IWR39" s="224"/>
      <c r="IWS39" s="224"/>
      <c r="IWT39" s="224"/>
      <c r="IWU39" s="224"/>
      <c r="IWV39" s="224"/>
      <c r="IWW39" s="224"/>
      <c r="IWX39" s="224"/>
      <c r="IWY39" s="224"/>
      <c r="IWZ39" s="224"/>
      <c r="IXA39" s="224"/>
      <c r="IXB39" s="224"/>
      <c r="IXC39" s="224"/>
      <c r="IXD39" s="224"/>
      <c r="IXE39" s="224"/>
      <c r="IXF39" s="224"/>
      <c r="IXG39" s="224"/>
      <c r="IXH39" s="224"/>
      <c r="IXI39" s="224"/>
      <c r="IXJ39" s="224"/>
      <c r="IXK39" s="224"/>
      <c r="IXL39" s="224"/>
      <c r="IXM39" s="224"/>
      <c r="IXN39" s="224"/>
      <c r="IXO39" s="224"/>
      <c r="IXP39" s="224"/>
      <c r="IXQ39" s="224"/>
      <c r="IXR39" s="224"/>
      <c r="IXS39" s="224"/>
      <c r="IXT39" s="224"/>
      <c r="IXU39" s="224"/>
      <c r="IXV39" s="224"/>
      <c r="IXW39" s="224"/>
      <c r="IXX39" s="224"/>
      <c r="IXY39" s="224"/>
      <c r="IXZ39" s="224"/>
      <c r="IYA39" s="224"/>
      <c r="IYB39" s="224"/>
      <c r="IYC39" s="224"/>
      <c r="IYD39" s="224"/>
      <c r="IYE39" s="224"/>
      <c r="IYF39" s="224"/>
      <c r="IYG39" s="224"/>
      <c r="IYH39" s="224"/>
      <c r="IYI39" s="224"/>
      <c r="IYJ39" s="224"/>
      <c r="IYK39" s="224"/>
      <c r="IYL39" s="224"/>
      <c r="IYM39" s="224"/>
      <c r="IYN39" s="224"/>
      <c r="IYO39" s="224"/>
      <c r="IYP39" s="224"/>
      <c r="IYQ39" s="224"/>
      <c r="IYR39" s="224"/>
      <c r="IYS39" s="224"/>
      <c r="IYT39" s="224"/>
      <c r="IYU39" s="224"/>
      <c r="IYV39" s="224"/>
      <c r="IYW39" s="224"/>
      <c r="IYX39" s="224"/>
      <c r="IYY39" s="224"/>
      <c r="IYZ39" s="224"/>
      <c r="IZA39" s="224"/>
      <c r="IZB39" s="224"/>
      <c r="IZC39" s="224"/>
      <c r="IZD39" s="224"/>
      <c r="IZE39" s="224"/>
      <c r="IZF39" s="224"/>
      <c r="IZG39" s="224"/>
      <c r="IZH39" s="224"/>
      <c r="IZI39" s="224"/>
      <c r="IZJ39" s="224"/>
      <c r="IZK39" s="224"/>
      <c r="IZL39" s="224"/>
      <c r="IZM39" s="224"/>
      <c r="IZN39" s="224"/>
      <c r="IZO39" s="224"/>
      <c r="IZP39" s="224"/>
      <c r="IZQ39" s="224"/>
      <c r="IZR39" s="224"/>
      <c r="IZS39" s="224"/>
      <c r="IZT39" s="224"/>
      <c r="IZU39" s="224"/>
      <c r="IZV39" s="224"/>
      <c r="IZW39" s="224"/>
      <c r="IZX39" s="224"/>
      <c r="IZY39" s="224"/>
      <c r="IZZ39" s="224"/>
      <c r="JAA39" s="224"/>
      <c r="JAB39" s="224"/>
      <c r="JAC39" s="224"/>
      <c r="JAD39" s="224"/>
      <c r="JAE39" s="224"/>
      <c r="JAF39" s="224"/>
      <c r="JAG39" s="224"/>
      <c r="JAH39" s="224"/>
      <c r="JAI39" s="224"/>
      <c r="JAJ39" s="224"/>
      <c r="JAK39" s="224"/>
      <c r="JAL39" s="224"/>
      <c r="JAM39" s="224"/>
      <c r="JAN39" s="224"/>
      <c r="JAO39" s="224"/>
      <c r="JAP39" s="224"/>
      <c r="JAQ39" s="224"/>
      <c r="JAR39" s="224"/>
      <c r="JAS39" s="224"/>
      <c r="JAT39" s="224"/>
      <c r="JAU39" s="224"/>
      <c r="JAV39" s="224"/>
      <c r="JAW39" s="224"/>
      <c r="JAX39" s="224"/>
      <c r="JAY39" s="224"/>
      <c r="JAZ39" s="224"/>
      <c r="JBA39" s="224"/>
      <c r="JBB39" s="224"/>
      <c r="JBC39" s="224"/>
      <c r="JBD39" s="224"/>
      <c r="JBE39" s="224"/>
      <c r="JBF39" s="224"/>
      <c r="JBG39" s="224"/>
      <c r="JBH39" s="224"/>
      <c r="JBI39" s="224"/>
      <c r="JBJ39" s="224"/>
      <c r="JBK39" s="224"/>
      <c r="JBL39" s="224"/>
      <c r="JBM39" s="224"/>
      <c r="JBN39" s="224"/>
      <c r="JBO39" s="224"/>
      <c r="JBP39" s="224"/>
      <c r="JBQ39" s="224"/>
      <c r="JBR39" s="224"/>
      <c r="JBS39" s="224"/>
      <c r="JBT39" s="224"/>
      <c r="JBU39" s="224"/>
      <c r="JBV39" s="224"/>
      <c r="JBW39" s="224"/>
      <c r="JBX39" s="224"/>
      <c r="JBY39" s="224"/>
      <c r="JBZ39" s="224"/>
      <c r="JCA39" s="224"/>
      <c r="JCB39" s="224"/>
      <c r="JCC39" s="224"/>
      <c r="JCD39" s="224"/>
      <c r="JCE39" s="224"/>
      <c r="JCF39" s="224"/>
      <c r="JCG39" s="224"/>
      <c r="JCH39" s="224"/>
      <c r="JCI39" s="224"/>
      <c r="JCJ39" s="224"/>
      <c r="JCK39" s="224"/>
      <c r="JCL39" s="224"/>
      <c r="JCM39" s="224"/>
      <c r="JCN39" s="224"/>
      <c r="JCO39" s="224"/>
      <c r="JCP39" s="224"/>
      <c r="JCQ39" s="224"/>
      <c r="JCR39" s="224"/>
      <c r="JCS39" s="224"/>
      <c r="JCT39" s="224"/>
      <c r="JCU39" s="224"/>
      <c r="JCV39" s="224"/>
      <c r="JCW39" s="224"/>
      <c r="JCX39" s="224"/>
      <c r="JCY39" s="224"/>
      <c r="JCZ39" s="224"/>
      <c r="JDA39" s="224"/>
      <c r="JDB39" s="224"/>
      <c r="JDC39" s="224"/>
      <c r="JDD39" s="224"/>
      <c r="JDE39" s="224"/>
      <c r="JDF39" s="224"/>
      <c r="JDG39" s="224"/>
      <c r="JDH39" s="224"/>
      <c r="JDI39" s="224"/>
      <c r="JDJ39" s="224"/>
      <c r="JDK39" s="224"/>
      <c r="JDL39" s="224"/>
      <c r="JDM39" s="224"/>
      <c r="JDN39" s="224"/>
      <c r="JDO39" s="224"/>
      <c r="JDP39" s="224"/>
      <c r="JDQ39" s="224"/>
      <c r="JDR39" s="224"/>
      <c r="JDS39" s="224"/>
      <c r="JDT39" s="224"/>
      <c r="JDU39" s="224"/>
      <c r="JDV39" s="224"/>
      <c r="JDW39" s="224"/>
      <c r="JDX39" s="224"/>
      <c r="JDY39" s="224"/>
      <c r="JDZ39" s="224"/>
      <c r="JEA39" s="224"/>
      <c r="JEB39" s="224"/>
      <c r="JEC39" s="224"/>
      <c r="JED39" s="224"/>
      <c r="JEE39" s="224"/>
      <c r="JEF39" s="224"/>
      <c r="JEG39" s="224"/>
      <c r="JEH39" s="224"/>
      <c r="JEI39" s="224"/>
      <c r="JEJ39" s="224"/>
      <c r="JEK39" s="224"/>
      <c r="JEL39" s="224"/>
      <c r="JEM39" s="224"/>
      <c r="JEN39" s="224"/>
      <c r="JEO39" s="224"/>
      <c r="JEP39" s="224"/>
      <c r="JEQ39" s="224"/>
      <c r="JER39" s="224"/>
      <c r="JES39" s="224"/>
      <c r="JET39" s="224"/>
      <c r="JEU39" s="224"/>
      <c r="JEV39" s="224"/>
      <c r="JEW39" s="224"/>
      <c r="JEX39" s="224"/>
      <c r="JEY39" s="224"/>
      <c r="JEZ39" s="224"/>
      <c r="JFA39" s="224"/>
      <c r="JFB39" s="224"/>
      <c r="JFC39" s="224"/>
      <c r="JFD39" s="224"/>
      <c r="JFE39" s="224"/>
      <c r="JFF39" s="224"/>
      <c r="JFG39" s="224"/>
      <c r="JFH39" s="224"/>
      <c r="JFI39" s="224"/>
      <c r="JFJ39" s="224"/>
      <c r="JFK39" s="224"/>
      <c r="JFL39" s="224"/>
      <c r="JFM39" s="224"/>
      <c r="JFN39" s="224"/>
      <c r="JFO39" s="224"/>
      <c r="JFP39" s="224"/>
      <c r="JFQ39" s="224"/>
      <c r="JFR39" s="224"/>
      <c r="JFS39" s="224"/>
      <c r="JFT39" s="224"/>
      <c r="JFU39" s="224"/>
      <c r="JFV39" s="224"/>
      <c r="JFW39" s="224"/>
      <c r="JFX39" s="224"/>
      <c r="JFY39" s="224"/>
      <c r="JFZ39" s="224"/>
      <c r="JGA39" s="224"/>
      <c r="JGB39" s="224"/>
      <c r="JGC39" s="224"/>
      <c r="JGD39" s="224"/>
      <c r="JGE39" s="224"/>
      <c r="JGF39" s="224"/>
      <c r="JGG39" s="224"/>
      <c r="JGH39" s="224"/>
      <c r="JGI39" s="224"/>
      <c r="JGJ39" s="224"/>
      <c r="JGK39" s="224"/>
      <c r="JGL39" s="224"/>
      <c r="JGM39" s="224"/>
      <c r="JGN39" s="224"/>
      <c r="JGO39" s="224"/>
      <c r="JGP39" s="224"/>
      <c r="JGQ39" s="224"/>
      <c r="JGR39" s="224"/>
      <c r="JGS39" s="224"/>
      <c r="JGT39" s="224"/>
      <c r="JGU39" s="224"/>
      <c r="JGV39" s="224"/>
      <c r="JGW39" s="224"/>
      <c r="JGX39" s="224"/>
      <c r="JGY39" s="224"/>
      <c r="JGZ39" s="224"/>
      <c r="JHA39" s="224"/>
      <c r="JHB39" s="224"/>
      <c r="JHC39" s="224"/>
      <c r="JHD39" s="224"/>
      <c r="JHE39" s="224"/>
      <c r="JHF39" s="224"/>
      <c r="JHG39" s="224"/>
      <c r="JHH39" s="224"/>
      <c r="JHI39" s="224"/>
      <c r="JHJ39" s="224"/>
      <c r="JHK39" s="224"/>
      <c r="JHL39" s="224"/>
      <c r="JHM39" s="224"/>
      <c r="JHN39" s="224"/>
      <c r="JHO39" s="224"/>
      <c r="JHP39" s="224"/>
      <c r="JHQ39" s="224"/>
      <c r="JHR39" s="224"/>
      <c r="JHS39" s="224"/>
      <c r="JHT39" s="224"/>
      <c r="JHU39" s="224"/>
      <c r="JHV39" s="224"/>
      <c r="JHW39" s="224"/>
      <c r="JHX39" s="224"/>
      <c r="JHY39" s="224"/>
      <c r="JHZ39" s="224"/>
      <c r="JIA39" s="224"/>
      <c r="JIB39" s="224"/>
      <c r="JIC39" s="224"/>
      <c r="JID39" s="224"/>
      <c r="JIE39" s="224"/>
      <c r="JIF39" s="224"/>
      <c r="JIG39" s="224"/>
      <c r="JIH39" s="224"/>
      <c r="JII39" s="224"/>
      <c r="JIJ39" s="224"/>
      <c r="JIK39" s="224"/>
      <c r="JIL39" s="224"/>
      <c r="JIM39" s="224"/>
      <c r="JIN39" s="224"/>
      <c r="JIO39" s="224"/>
      <c r="JIP39" s="224"/>
      <c r="JIQ39" s="224"/>
      <c r="JIR39" s="224"/>
      <c r="JIS39" s="224"/>
      <c r="JIT39" s="224"/>
      <c r="JIU39" s="224"/>
      <c r="JIV39" s="224"/>
      <c r="JIW39" s="224"/>
      <c r="JIX39" s="224"/>
      <c r="JIY39" s="224"/>
      <c r="JIZ39" s="224"/>
      <c r="JJA39" s="224"/>
      <c r="JJB39" s="224"/>
      <c r="JJC39" s="224"/>
      <c r="JJD39" s="224"/>
      <c r="JJE39" s="224"/>
      <c r="JJF39" s="224"/>
      <c r="JJG39" s="224"/>
      <c r="JJH39" s="224"/>
      <c r="JJI39" s="224"/>
      <c r="JJJ39" s="224"/>
      <c r="JJK39" s="224"/>
      <c r="JJL39" s="224"/>
      <c r="JJM39" s="224"/>
      <c r="JJN39" s="224"/>
      <c r="JJO39" s="224"/>
      <c r="JJP39" s="224"/>
      <c r="JJQ39" s="224"/>
      <c r="JJR39" s="224"/>
      <c r="JJS39" s="224"/>
      <c r="JJT39" s="224"/>
      <c r="JJU39" s="224"/>
      <c r="JJV39" s="224"/>
      <c r="JJW39" s="224"/>
      <c r="JJX39" s="224"/>
      <c r="JJY39" s="224"/>
      <c r="JJZ39" s="224"/>
      <c r="JKA39" s="224"/>
      <c r="JKB39" s="224"/>
      <c r="JKC39" s="224"/>
      <c r="JKD39" s="224"/>
      <c r="JKE39" s="224"/>
      <c r="JKF39" s="224"/>
      <c r="JKG39" s="224"/>
      <c r="JKH39" s="224"/>
      <c r="JKI39" s="224"/>
      <c r="JKJ39" s="224"/>
      <c r="JKK39" s="224"/>
      <c r="JKL39" s="224"/>
      <c r="JKM39" s="224"/>
      <c r="JKN39" s="224"/>
      <c r="JKO39" s="224"/>
      <c r="JKP39" s="224"/>
      <c r="JKQ39" s="224"/>
      <c r="JKR39" s="224"/>
      <c r="JKS39" s="224"/>
      <c r="JKT39" s="224"/>
      <c r="JKU39" s="224"/>
      <c r="JKV39" s="224"/>
      <c r="JKW39" s="224"/>
      <c r="JKX39" s="224"/>
      <c r="JKY39" s="224"/>
      <c r="JKZ39" s="224"/>
      <c r="JLA39" s="224"/>
      <c r="JLB39" s="224"/>
      <c r="JLC39" s="224"/>
      <c r="JLD39" s="224"/>
      <c r="JLE39" s="224"/>
      <c r="JLF39" s="224"/>
      <c r="JLG39" s="224"/>
      <c r="JLH39" s="224"/>
      <c r="JLI39" s="224"/>
      <c r="JLJ39" s="224"/>
      <c r="JLK39" s="224"/>
      <c r="JLL39" s="224"/>
      <c r="JLM39" s="224"/>
      <c r="JLN39" s="224"/>
      <c r="JLO39" s="224"/>
      <c r="JLP39" s="224"/>
      <c r="JLQ39" s="224"/>
      <c r="JLR39" s="224"/>
      <c r="JLS39" s="224"/>
      <c r="JLT39" s="224"/>
      <c r="JLU39" s="224"/>
      <c r="JLV39" s="224"/>
      <c r="JLW39" s="224"/>
      <c r="JLX39" s="224"/>
      <c r="JLY39" s="224"/>
      <c r="JLZ39" s="224"/>
      <c r="JMA39" s="224"/>
      <c r="JMB39" s="224"/>
      <c r="JMC39" s="224"/>
      <c r="JMD39" s="224"/>
      <c r="JME39" s="224"/>
      <c r="JMF39" s="224"/>
      <c r="JMG39" s="224"/>
      <c r="JMH39" s="224"/>
      <c r="JMI39" s="224"/>
      <c r="JMJ39" s="224"/>
      <c r="JMK39" s="224"/>
      <c r="JML39" s="224"/>
      <c r="JMM39" s="224"/>
      <c r="JMN39" s="224"/>
      <c r="JMO39" s="224"/>
      <c r="JMP39" s="224"/>
      <c r="JMQ39" s="224"/>
      <c r="JMR39" s="224"/>
      <c r="JMS39" s="224"/>
      <c r="JMT39" s="224"/>
      <c r="JMU39" s="224"/>
      <c r="JMV39" s="224"/>
      <c r="JMW39" s="224"/>
      <c r="JMX39" s="224"/>
      <c r="JMY39" s="224"/>
      <c r="JMZ39" s="224"/>
      <c r="JNA39" s="224"/>
      <c r="JNB39" s="224"/>
      <c r="JNC39" s="224"/>
      <c r="JND39" s="224"/>
      <c r="JNE39" s="224"/>
      <c r="JNF39" s="224"/>
      <c r="JNG39" s="224"/>
      <c r="JNH39" s="224"/>
      <c r="JNI39" s="224"/>
      <c r="JNJ39" s="224"/>
      <c r="JNK39" s="224"/>
      <c r="JNL39" s="224"/>
      <c r="JNM39" s="224"/>
      <c r="JNN39" s="224"/>
      <c r="JNO39" s="224"/>
      <c r="JNP39" s="224"/>
      <c r="JNQ39" s="224"/>
      <c r="JNR39" s="224"/>
      <c r="JNS39" s="224"/>
      <c r="JNT39" s="224"/>
      <c r="JNU39" s="224"/>
      <c r="JNV39" s="224"/>
      <c r="JNW39" s="224"/>
      <c r="JNX39" s="224"/>
      <c r="JNY39" s="224"/>
      <c r="JNZ39" s="224"/>
      <c r="JOA39" s="224"/>
      <c r="JOB39" s="224"/>
      <c r="JOC39" s="224"/>
      <c r="JOD39" s="224"/>
      <c r="JOE39" s="224"/>
      <c r="JOF39" s="224"/>
      <c r="JOG39" s="224"/>
      <c r="JOH39" s="224"/>
      <c r="JOI39" s="224"/>
      <c r="JOJ39" s="224"/>
      <c r="JOK39" s="224"/>
      <c r="JOL39" s="224"/>
      <c r="JOM39" s="224"/>
      <c r="JON39" s="224"/>
      <c r="JOO39" s="224"/>
      <c r="JOP39" s="224"/>
      <c r="JOQ39" s="224"/>
      <c r="JOR39" s="224"/>
      <c r="JOS39" s="224"/>
      <c r="JOT39" s="224"/>
      <c r="JOU39" s="224"/>
      <c r="JOV39" s="224"/>
      <c r="JOW39" s="224"/>
      <c r="JOX39" s="224"/>
      <c r="JOY39" s="224"/>
      <c r="JOZ39" s="224"/>
      <c r="JPA39" s="224"/>
      <c r="JPB39" s="224"/>
      <c r="JPC39" s="224"/>
      <c r="JPD39" s="224"/>
      <c r="JPE39" s="224"/>
      <c r="JPF39" s="224"/>
      <c r="JPG39" s="224"/>
      <c r="JPH39" s="224"/>
      <c r="JPI39" s="224"/>
      <c r="JPJ39" s="224"/>
      <c r="JPK39" s="224"/>
      <c r="JPL39" s="224"/>
      <c r="JPM39" s="224"/>
      <c r="JPN39" s="224"/>
      <c r="JPO39" s="224"/>
      <c r="JPP39" s="224"/>
      <c r="JPQ39" s="224"/>
      <c r="JPR39" s="224"/>
      <c r="JPS39" s="224"/>
      <c r="JPT39" s="224"/>
      <c r="JPU39" s="224"/>
      <c r="JPV39" s="224"/>
      <c r="JPW39" s="224"/>
      <c r="JPX39" s="224"/>
      <c r="JPY39" s="224"/>
      <c r="JPZ39" s="224"/>
      <c r="JQA39" s="224"/>
      <c r="JQB39" s="224"/>
      <c r="JQC39" s="224"/>
      <c r="JQD39" s="224"/>
      <c r="JQE39" s="224"/>
      <c r="JQF39" s="224"/>
      <c r="JQG39" s="224"/>
      <c r="JQH39" s="224"/>
      <c r="JQI39" s="224"/>
      <c r="JQJ39" s="224"/>
      <c r="JQK39" s="224"/>
      <c r="JQL39" s="224"/>
      <c r="JQM39" s="224"/>
      <c r="JQN39" s="224"/>
      <c r="JQO39" s="224"/>
      <c r="JQP39" s="224"/>
      <c r="JQQ39" s="224"/>
      <c r="JQR39" s="224"/>
      <c r="JQS39" s="224"/>
      <c r="JQT39" s="224"/>
      <c r="JQU39" s="224"/>
      <c r="JQV39" s="224"/>
      <c r="JQW39" s="224"/>
      <c r="JQX39" s="224"/>
      <c r="JQY39" s="224"/>
      <c r="JQZ39" s="224"/>
      <c r="JRA39" s="224"/>
      <c r="JRB39" s="224"/>
      <c r="JRC39" s="224"/>
      <c r="JRD39" s="224"/>
      <c r="JRE39" s="224"/>
      <c r="JRF39" s="224"/>
      <c r="JRG39" s="224"/>
      <c r="JRH39" s="224"/>
      <c r="JRI39" s="224"/>
      <c r="JRJ39" s="224"/>
      <c r="JRK39" s="224"/>
      <c r="JRL39" s="224"/>
      <c r="JRM39" s="224"/>
      <c r="JRN39" s="224"/>
      <c r="JRO39" s="224"/>
      <c r="JRP39" s="224"/>
      <c r="JRQ39" s="224"/>
      <c r="JRR39" s="224"/>
      <c r="JRS39" s="224"/>
      <c r="JRT39" s="224"/>
      <c r="JRU39" s="224"/>
      <c r="JRV39" s="224"/>
      <c r="JRW39" s="224"/>
      <c r="JRX39" s="224"/>
      <c r="JRY39" s="224"/>
      <c r="JRZ39" s="224"/>
      <c r="JSA39" s="224"/>
      <c r="JSB39" s="224"/>
      <c r="JSC39" s="224"/>
      <c r="JSD39" s="224"/>
      <c r="JSE39" s="224"/>
      <c r="JSF39" s="224"/>
      <c r="JSG39" s="224"/>
      <c r="JSH39" s="224"/>
      <c r="JSI39" s="224"/>
      <c r="JSJ39" s="224"/>
      <c r="JSK39" s="224"/>
      <c r="JSL39" s="224"/>
      <c r="JSM39" s="224"/>
      <c r="JSN39" s="224"/>
      <c r="JSO39" s="224"/>
      <c r="JSP39" s="224"/>
      <c r="JSQ39" s="224"/>
      <c r="JSR39" s="224"/>
      <c r="JSS39" s="224"/>
      <c r="JST39" s="224"/>
      <c r="JSU39" s="224"/>
      <c r="JSV39" s="224"/>
      <c r="JSW39" s="224"/>
      <c r="JSX39" s="224"/>
      <c r="JSY39" s="224"/>
      <c r="JSZ39" s="224"/>
      <c r="JTA39" s="224"/>
      <c r="JTB39" s="224"/>
      <c r="JTC39" s="224"/>
      <c r="JTD39" s="224"/>
      <c r="JTE39" s="224"/>
      <c r="JTF39" s="224"/>
      <c r="JTG39" s="224"/>
      <c r="JTH39" s="224"/>
      <c r="JTI39" s="224"/>
      <c r="JTJ39" s="224"/>
      <c r="JTK39" s="224"/>
      <c r="JTL39" s="224"/>
      <c r="JTM39" s="224"/>
      <c r="JTN39" s="224"/>
      <c r="JTO39" s="224"/>
      <c r="JTP39" s="224"/>
      <c r="JTQ39" s="224"/>
      <c r="JTR39" s="224"/>
      <c r="JTS39" s="224"/>
      <c r="JTT39" s="224"/>
      <c r="JTU39" s="224"/>
      <c r="JTV39" s="224"/>
      <c r="JTW39" s="224"/>
      <c r="JTX39" s="224"/>
      <c r="JTY39" s="224"/>
      <c r="JTZ39" s="224"/>
      <c r="JUA39" s="224"/>
      <c r="JUB39" s="224"/>
      <c r="JUC39" s="224"/>
      <c r="JUD39" s="224"/>
      <c r="JUE39" s="224"/>
      <c r="JUF39" s="224"/>
      <c r="JUG39" s="224"/>
      <c r="JUH39" s="224"/>
      <c r="JUI39" s="224"/>
      <c r="JUJ39" s="224"/>
      <c r="JUK39" s="224"/>
      <c r="JUL39" s="224"/>
      <c r="JUM39" s="224"/>
      <c r="JUN39" s="224"/>
      <c r="JUO39" s="224"/>
      <c r="JUP39" s="224"/>
      <c r="JUQ39" s="224"/>
      <c r="JUR39" s="224"/>
      <c r="JUS39" s="224"/>
      <c r="JUT39" s="224"/>
      <c r="JUU39" s="224"/>
      <c r="JUV39" s="224"/>
      <c r="JUW39" s="224"/>
      <c r="JUX39" s="224"/>
      <c r="JUY39" s="224"/>
      <c r="JUZ39" s="224"/>
      <c r="JVA39" s="224"/>
      <c r="JVB39" s="224"/>
      <c r="JVC39" s="224"/>
      <c r="JVD39" s="224"/>
      <c r="JVE39" s="224"/>
      <c r="JVF39" s="224"/>
      <c r="JVG39" s="224"/>
      <c r="JVH39" s="224"/>
      <c r="JVI39" s="224"/>
      <c r="JVJ39" s="224"/>
      <c r="JVK39" s="224"/>
      <c r="JVL39" s="224"/>
      <c r="JVM39" s="224"/>
      <c r="JVN39" s="224"/>
      <c r="JVO39" s="224"/>
      <c r="JVP39" s="224"/>
      <c r="JVQ39" s="224"/>
      <c r="JVR39" s="224"/>
      <c r="JVS39" s="224"/>
      <c r="JVT39" s="224"/>
      <c r="JVU39" s="224"/>
      <c r="JVV39" s="224"/>
      <c r="JVW39" s="224"/>
      <c r="JVX39" s="224"/>
      <c r="JVY39" s="224"/>
      <c r="JVZ39" s="224"/>
      <c r="JWA39" s="224"/>
      <c r="JWB39" s="224"/>
      <c r="JWC39" s="224"/>
      <c r="JWD39" s="224"/>
      <c r="JWE39" s="224"/>
      <c r="JWF39" s="224"/>
      <c r="JWG39" s="224"/>
      <c r="JWH39" s="224"/>
      <c r="JWI39" s="224"/>
      <c r="JWJ39" s="224"/>
      <c r="JWK39" s="224"/>
      <c r="JWL39" s="224"/>
      <c r="JWM39" s="224"/>
      <c r="JWN39" s="224"/>
      <c r="JWO39" s="224"/>
      <c r="JWP39" s="224"/>
      <c r="JWQ39" s="224"/>
      <c r="JWR39" s="224"/>
      <c r="JWS39" s="224"/>
      <c r="JWT39" s="224"/>
      <c r="JWU39" s="224"/>
      <c r="JWV39" s="224"/>
      <c r="JWW39" s="224"/>
      <c r="JWX39" s="224"/>
      <c r="JWY39" s="224"/>
      <c r="JWZ39" s="224"/>
      <c r="JXA39" s="224"/>
      <c r="JXB39" s="224"/>
      <c r="JXC39" s="224"/>
      <c r="JXD39" s="224"/>
      <c r="JXE39" s="224"/>
      <c r="JXF39" s="224"/>
      <c r="JXG39" s="224"/>
      <c r="JXH39" s="224"/>
      <c r="JXI39" s="224"/>
      <c r="JXJ39" s="224"/>
      <c r="JXK39" s="224"/>
      <c r="JXL39" s="224"/>
      <c r="JXM39" s="224"/>
      <c r="JXN39" s="224"/>
      <c r="JXO39" s="224"/>
      <c r="JXP39" s="224"/>
      <c r="JXQ39" s="224"/>
      <c r="JXR39" s="224"/>
      <c r="JXS39" s="224"/>
      <c r="JXT39" s="224"/>
      <c r="JXU39" s="224"/>
      <c r="JXV39" s="224"/>
      <c r="JXW39" s="224"/>
      <c r="JXX39" s="224"/>
      <c r="JXY39" s="224"/>
      <c r="JXZ39" s="224"/>
      <c r="JYA39" s="224"/>
      <c r="JYB39" s="224"/>
      <c r="JYC39" s="224"/>
      <c r="JYD39" s="224"/>
      <c r="JYE39" s="224"/>
      <c r="JYF39" s="224"/>
      <c r="JYG39" s="224"/>
      <c r="JYH39" s="224"/>
      <c r="JYI39" s="224"/>
      <c r="JYJ39" s="224"/>
      <c r="JYK39" s="224"/>
      <c r="JYL39" s="224"/>
      <c r="JYM39" s="224"/>
      <c r="JYN39" s="224"/>
      <c r="JYO39" s="224"/>
      <c r="JYP39" s="224"/>
      <c r="JYQ39" s="224"/>
      <c r="JYR39" s="224"/>
      <c r="JYS39" s="224"/>
      <c r="JYT39" s="224"/>
      <c r="JYU39" s="224"/>
      <c r="JYV39" s="224"/>
      <c r="JYW39" s="224"/>
      <c r="JYX39" s="224"/>
      <c r="JYY39" s="224"/>
      <c r="JYZ39" s="224"/>
      <c r="JZA39" s="224"/>
      <c r="JZB39" s="224"/>
      <c r="JZC39" s="224"/>
      <c r="JZD39" s="224"/>
      <c r="JZE39" s="224"/>
      <c r="JZF39" s="224"/>
      <c r="JZG39" s="224"/>
      <c r="JZH39" s="224"/>
      <c r="JZI39" s="224"/>
      <c r="JZJ39" s="224"/>
      <c r="JZK39" s="224"/>
      <c r="JZL39" s="224"/>
      <c r="JZM39" s="224"/>
      <c r="JZN39" s="224"/>
      <c r="JZO39" s="224"/>
      <c r="JZP39" s="224"/>
      <c r="JZQ39" s="224"/>
      <c r="JZR39" s="224"/>
      <c r="JZS39" s="224"/>
      <c r="JZT39" s="224"/>
      <c r="JZU39" s="224"/>
      <c r="JZV39" s="224"/>
      <c r="JZW39" s="224"/>
      <c r="JZX39" s="224"/>
      <c r="JZY39" s="224"/>
      <c r="JZZ39" s="224"/>
      <c r="KAA39" s="224"/>
      <c r="KAB39" s="224"/>
      <c r="KAC39" s="224"/>
      <c r="KAD39" s="224"/>
      <c r="KAE39" s="224"/>
      <c r="KAF39" s="224"/>
      <c r="KAG39" s="224"/>
      <c r="KAH39" s="224"/>
      <c r="KAI39" s="224"/>
      <c r="KAJ39" s="224"/>
      <c r="KAK39" s="224"/>
      <c r="KAL39" s="224"/>
      <c r="KAM39" s="224"/>
      <c r="KAN39" s="224"/>
      <c r="KAO39" s="224"/>
      <c r="KAP39" s="224"/>
      <c r="KAQ39" s="224"/>
      <c r="KAR39" s="224"/>
      <c r="KAS39" s="224"/>
      <c r="KAT39" s="224"/>
      <c r="KAU39" s="224"/>
      <c r="KAV39" s="224"/>
      <c r="KAW39" s="224"/>
      <c r="KAX39" s="224"/>
      <c r="KAY39" s="224"/>
      <c r="KAZ39" s="224"/>
      <c r="KBA39" s="224"/>
      <c r="KBB39" s="224"/>
      <c r="KBC39" s="224"/>
      <c r="KBD39" s="224"/>
      <c r="KBE39" s="224"/>
      <c r="KBF39" s="224"/>
      <c r="KBG39" s="224"/>
      <c r="KBH39" s="224"/>
      <c r="KBI39" s="224"/>
      <c r="KBJ39" s="224"/>
      <c r="KBK39" s="224"/>
      <c r="KBL39" s="224"/>
      <c r="KBM39" s="224"/>
      <c r="KBN39" s="224"/>
      <c r="KBO39" s="224"/>
      <c r="KBP39" s="224"/>
      <c r="KBQ39" s="224"/>
      <c r="KBR39" s="224"/>
      <c r="KBS39" s="224"/>
      <c r="KBT39" s="224"/>
      <c r="KBU39" s="224"/>
      <c r="KBV39" s="224"/>
      <c r="KBW39" s="224"/>
      <c r="KBX39" s="224"/>
      <c r="KBY39" s="224"/>
      <c r="KBZ39" s="224"/>
      <c r="KCA39" s="224"/>
      <c r="KCB39" s="224"/>
      <c r="KCC39" s="224"/>
      <c r="KCD39" s="224"/>
      <c r="KCE39" s="224"/>
      <c r="KCF39" s="224"/>
      <c r="KCG39" s="224"/>
      <c r="KCH39" s="224"/>
      <c r="KCI39" s="224"/>
      <c r="KCJ39" s="224"/>
      <c r="KCK39" s="224"/>
      <c r="KCL39" s="224"/>
      <c r="KCM39" s="224"/>
      <c r="KCN39" s="224"/>
      <c r="KCO39" s="224"/>
      <c r="KCP39" s="224"/>
      <c r="KCQ39" s="224"/>
      <c r="KCR39" s="224"/>
      <c r="KCS39" s="224"/>
      <c r="KCT39" s="224"/>
      <c r="KCU39" s="224"/>
      <c r="KCV39" s="224"/>
      <c r="KCW39" s="224"/>
      <c r="KCX39" s="224"/>
      <c r="KCY39" s="224"/>
      <c r="KCZ39" s="224"/>
      <c r="KDA39" s="224"/>
      <c r="KDB39" s="224"/>
      <c r="KDC39" s="224"/>
      <c r="KDD39" s="224"/>
      <c r="KDE39" s="224"/>
      <c r="KDF39" s="224"/>
      <c r="KDG39" s="224"/>
      <c r="KDH39" s="224"/>
      <c r="KDI39" s="224"/>
      <c r="KDJ39" s="224"/>
      <c r="KDK39" s="224"/>
      <c r="KDL39" s="224"/>
      <c r="KDM39" s="224"/>
      <c r="KDN39" s="224"/>
      <c r="KDO39" s="224"/>
      <c r="KDP39" s="224"/>
      <c r="KDQ39" s="224"/>
      <c r="KDR39" s="224"/>
      <c r="KDS39" s="224"/>
      <c r="KDT39" s="224"/>
      <c r="KDU39" s="224"/>
      <c r="KDV39" s="224"/>
      <c r="KDW39" s="224"/>
      <c r="KDX39" s="224"/>
      <c r="KDY39" s="224"/>
      <c r="KDZ39" s="224"/>
      <c r="KEA39" s="224"/>
      <c r="KEB39" s="224"/>
      <c r="KEC39" s="224"/>
      <c r="KED39" s="224"/>
      <c r="KEE39" s="224"/>
      <c r="KEF39" s="224"/>
      <c r="KEG39" s="224"/>
      <c r="KEH39" s="224"/>
      <c r="KEI39" s="224"/>
      <c r="KEJ39" s="224"/>
      <c r="KEK39" s="224"/>
      <c r="KEL39" s="224"/>
      <c r="KEM39" s="224"/>
      <c r="KEN39" s="224"/>
      <c r="KEO39" s="224"/>
      <c r="KEP39" s="224"/>
      <c r="KEQ39" s="224"/>
      <c r="KER39" s="224"/>
      <c r="KES39" s="224"/>
      <c r="KET39" s="224"/>
      <c r="KEU39" s="224"/>
      <c r="KEV39" s="224"/>
      <c r="KEW39" s="224"/>
      <c r="KEX39" s="224"/>
      <c r="KEY39" s="224"/>
      <c r="KEZ39" s="224"/>
      <c r="KFA39" s="224"/>
      <c r="KFB39" s="224"/>
      <c r="KFC39" s="224"/>
      <c r="KFD39" s="224"/>
      <c r="KFE39" s="224"/>
      <c r="KFF39" s="224"/>
      <c r="KFG39" s="224"/>
      <c r="KFH39" s="224"/>
      <c r="KFI39" s="224"/>
      <c r="KFJ39" s="224"/>
      <c r="KFK39" s="224"/>
      <c r="KFL39" s="224"/>
      <c r="KFM39" s="224"/>
      <c r="KFN39" s="224"/>
      <c r="KFO39" s="224"/>
      <c r="KFP39" s="224"/>
      <c r="KFQ39" s="224"/>
      <c r="KFR39" s="224"/>
      <c r="KFS39" s="224"/>
      <c r="KFT39" s="224"/>
      <c r="KFU39" s="224"/>
      <c r="KFV39" s="224"/>
      <c r="KFW39" s="224"/>
      <c r="KFX39" s="224"/>
      <c r="KFY39" s="224"/>
      <c r="KFZ39" s="224"/>
      <c r="KGA39" s="224"/>
      <c r="KGB39" s="224"/>
      <c r="KGC39" s="224"/>
      <c r="KGD39" s="224"/>
      <c r="KGE39" s="224"/>
      <c r="KGF39" s="224"/>
      <c r="KGG39" s="224"/>
      <c r="KGH39" s="224"/>
      <c r="KGI39" s="224"/>
      <c r="KGJ39" s="224"/>
      <c r="KGK39" s="224"/>
      <c r="KGL39" s="224"/>
      <c r="KGM39" s="224"/>
      <c r="KGN39" s="224"/>
      <c r="KGO39" s="224"/>
      <c r="KGP39" s="224"/>
      <c r="KGQ39" s="224"/>
      <c r="KGR39" s="224"/>
      <c r="KGS39" s="224"/>
      <c r="KGT39" s="224"/>
      <c r="KGU39" s="224"/>
      <c r="KGV39" s="224"/>
      <c r="KGW39" s="224"/>
      <c r="KGX39" s="224"/>
      <c r="KGY39" s="224"/>
      <c r="KGZ39" s="224"/>
      <c r="KHA39" s="224"/>
      <c r="KHB39" s="224"/>
      <c r="KHC39" s="224"/>
      <c r="KHD39" s="224"/>
      <c r="KHE39" s="224"/>
      <c r="KHF39" s="224"/>
      <c r="KHG39" s="224"/>
      <c r="KHH39" s="224"/>
      <c r="KHI39" s="224"/>
      <c r="KHJ39" s="224"/>
      <c r="KHK39" s="224"/>
      <c r="KHL39" s="224"/>
      <c r="KHM39" s="224"/>
      <c r="KHN39" s="224"/>
      <c r="KHO39" s="224"/>
      <c r="KHP39" s="224"/>
      <c r="KHQ39" s="224"/>
      <c r="KHR39" s="224"/>
      <c r="KHS39" s="224"/>
      <c r="KHT39" s="224"/>
      <c r="KHU39" s="224"/>
      <c r="KHV39" s="224"/>
      <c r="KHW39" s="224"/>
      <c r="KHX39" s="224"/>
      <c r="KHY39" s="224"/>
      <c r="KHZ39" s="224"/>
      <c r="KIA39" s="224"/>
      <c r="KIB39" s="224"/>
      <c r="KIC39" s="224"/>
      <c r="KID39" s="224"/>
      <c r="KIE39" s="224"/>
      <c r="KIF39" s="224"/>
      <c r="KIG39" s="224"/>
      <c r="KIH39" s="224"/>
      <c r="KII39" s="224"/>
      <c r="KIJ39" s="224"/>
      <c r="KIK39" s="224"/>
      <c r="KIL39" s="224"/>
      <c r="KIM39" s="224"/>
      <c r="KIN39" s="224"/>
      <c r="KIO39" s="224"/>
      <c r="KIP39" s="224"/>
      <c r="KIQ39" s="224"/>
      <c r="KIR39" s="224"/>
      <c r="KIS39" s="224"/>
      <c r="KIT39" s="224"/>
      <c r="KIU39" s="224"/>
      <c r="KIV39" s="224"/>
      <c r="KIW39" s="224"/>
      <c r="KIX39" s="224"/>
      <c r="KIY39" s="224"/>
      <c r="KIZ39" s="224"/>
      <c r="KJA39" s="224"/>
      <c r="KJB39" s="224"/>
      <c r="KJC39" s="224"/>
      <c r="KJD39" s="224"/>
      <c r="KJE39" s="224"/>
      <c r="KJF39" s="224"/>
      <c r="KJG39" s="224"/>
      <c r="KJH39" s="224"/>
      <c r="KJI39" s="224"/>
      <c r="KJJ39" s="224"/>
      <c r="KJK39" s="224"/>
      <c r="KJL39" s="224"/>
      <c r="KJM39" s="224"/>
      <c r="KJN39" s="224"/>
      <c r="KJO39" s="224"/>
      <c r="KJP39" s="224"/>
      <c r="KJQ39" s="224"/>
      <c r="KJR39" s="224"/>
      <c r="KJS39" s="224"/>
      <c r="KJT39" s="224"/>
      <c r="KJU39" s="224"/>
      <c r="KJV39" s="224"/>
      <c r="KJW39" s="224"/>
      <c r="KJX39" s="224"/>
      <c r="KJY39" s="224"/>
      <c r="KJZ39" s="224"/>
      <c r="KKA39" s="224"/>
      <c r="KKB39" s="224"/>
      <c r="KKC39" s="224"/>
      <c r="KKD39" s="224"/>
      <c r="KKE39" s="224"/>
      <c r="KKF39" s="224"/>
      <c r="KKG39" s="224"/>
      <c r="KKH39" s="224"/>
      <c r="KKI39" s="224"/>
      <c r="KKJ39" s="224"/>
      <c r="KKK39" s="224"/>
      <c r="KKL39" s="224"/>
      <c r="KKM39" s="224"/>
      <c r="KKN39" s="224"/>
      <c r="KKO39" s="224"/>
      <c r="KKP39" s="224"/>
      <c r="KKQ39" s="224"/>
      <c r="KKR39" s="224"/>
      <c r="KKS39" s="224"/>
      <c r="KKT39" s="224"/>
      <c r="KKU39" s="224"/>
      <c r="KKV39" s="224"/>
      <c r="KKW39" s="224"/>
      <c r="KKX39" s="224"/>
      <c r="KKY39" s="224"/>
      <c r="KKZ39" s="224"/>
      <c r="KLA39" s="224"/>
      <c r="KLB39" s="224"/>
      <c r="KLC39" s="224"/>
      <c r="KLD39" s="224"/>
      <c r="KLE39" s="224"/>
      <c r="KLF39" s="224"/>
      <c r="KLG39" s="224"/>
      <c r="KLH39" s="224"/>
      <c r="KLI39" s="224"/>
      <c r="KLJ39" s="224"/>
      <c r="KLK39" s="224"/>
      <c r="KLL39" s="224"/>
      <c r="KLM39" s="224"/>
      <c r="KLN39" s="224"/>
      <c r="KLO39" s="224"/>
      <c r="KLP39" s="224"/>
      <c r="KLQ39" s="224"/>
      <c r="KLR39" s="224"/>
      <c r="KLS39" s="224"/>
      <c r="KLT39" s="224"/>
      <c r="KLU39" s="224"/>
      <c r="KLV39" s="224"/>
      <c r="KLW39" s="224"/>
      <c r="KLX39" s="224"/>
      <c r="KLY39" s="224"/>
      <c r="KLZ39" s="224"/>
      <c r="KMA39" s="224"/>
      <c r="KMB39" s="224"/>
      <c r="KMC39" s="224"/>
      <c r="KMD39" s="224"/>
      <c r="KME39" s="224"/>
      <c r="KMF39" s="224"/>
      <c r="KMG39" s="224"/>
      <c r="KMH39" s="224"/>
      <c r="KMI39" s="224"/>
      <c r="KMJ39" s="224"/>
      <c r="KMK39" s="224"/>
      <c r="KML39" s="224"/>
      <c r="KMM39" s="224"/>
      <c r="KMN39" s="224"/>
      <c r="KMO39" s="224"/>
      <c r="KMP39" s="224"/>
      <c r="KMQ39" s="224"/>
      <c r="KMR39" s="224"/>
      <c r="KMS39" s="224"/>
      <c r="KMT39" s="224"/>
      <c r="KMU39" s="224"/>
      <c r="KMV39" s="224"/>
      <c r="KMW39" s="224"/>
      <c r="KMX39" s="224"/>
      <c r="KMY39" s="224"/>
      <c r="KMZ39" s="224"/>
      <c r="KNA39" s="224"/>
      <c r="KNB39" s="224"/>
      <c r="KNC39" s="224"/>
      <c r="KND39" s="224"/>
      <c r="KNE39" s="224"/>
      <c r="KNF39" s="224"/>
      <c r="KNG39" s="224"/>
      <c r="KNH39" s="224"/>
      <c r="KNI39" s="224"/>
      <c r="KNJ39" s="224"/>
      <c r="KNK39" s="224"/>
      <c r="KNL39" s="224"/>
      <c r="KNM39" s="224"/>
      <c r="KNN39" s="224"/>
      <c r="KNO39" s="224"/>
      <c r="KNP39" s="224"/>
      <c r="KNQ39" s="224"/>
      <c r="KNR39" s="224"/>
      <c r="KNS39" s="224"/>
      <c r="KNT39" s="224"/>
      <c r="KNU39" s="224"/>
      <c r="KNV39" s="224"/>
      <c r="KNW39" s="224"/>
      <c r="KNX39" s="224"/>
      <c r="KNY39" s="224"/>
      <c r="KNZ39" s="224"/>
      <c r="KOA39" s="224"/>
      <c r="KOB39" s="224"/>
      <c r="KOC39" s="224"/>
      <c r="KOD39" s="224"/>
      <c r="KOE39" s="224"/>
      <c r="KOF39" s="224"/>
      <c r="KOG39" s="224"/>
      <c r="KOH39" s="224"/>
      <c r="KOI39" s="224"/>
      <c r="KOJ39" s="224"/>
      <c r="KOK39" s="224"/>
      <c r="KOL39" s="224"/>
      <c r="KOM39" s="224"/>
      <c r="KON39" s="224"/>
      <c r="KOO39" s="224"/>
      <c r="KOP39" s="224"/>
      <c r="KOQ39" s="224"/>
      <c r="KOR39" s="224"/>
      <c r="KOS39" s="224"/>
      <c r="KOT39" s="224"/>
      <c r="KOU39" s="224"/>
      <c r="KOV39" s="224"/>
      <c r="KOW39" s="224"/>
      <c r="KOX39" s="224"/>
      <c r="KOY39" s="224"/>
      <c r="KOZ39" s="224"/>
      <c r="KPA39" s="224"/>
      <c r="KPB39" s="224"/>
      <c r="KPC39" s="224"/>
      <c r="KPD39" s="224"/>
      <c r="KPE39" s="224"/>
      <c r="KPF39" s="224"/>
      <c r="KPG39" s="224"/>
      <c r="KPH39" s="224"/>
      <c r="KPI39" s="224"/>
      <c r="KPJ39" s="224"/>
      <c r="KPK39" s="224"/>
      <c r="KPL39" s="224"/>
      <c r="KPM39" s="224"/>
      <c r="KPN39" s="224"/>
      <c r="KPO39" s="224"/>
      <c r="KPP39" s="224"/>
      <c r="KPQ39" s="224"/>
      <c r="KPR39" s="224"/>
      <c r="KPS39" s="224"/>
      <c r="KPT39" s="224"/>
      <c r="KPU39" s="224"/>
      <c r="KPV39" s="224"/>
      <c r="KPW39" s="224"/>
      <c r="KPX39" s="224"/>
      <c r="KPY39" s="224"/>
      <c r="KPZ39" s="224"/>
      <c r="KQA39" s="224"/>
      <c r="KQB39" s="224"/>
      <c r="KQC39" s="224"/>
      <c r="KQD39" s="224"/>
      <c r="KQE39" s="224"/>
      <c r="KQF39" s="224"/>
      <c r="KQG39" s="224"/>
      <c r="KQH39" s="224"/>
      <c r="KQI39" s="224"/>
      <c r="KQJ39" s="224"/>
      <c r="KQK39" s="224"/>
      <c r="KQL39" s="224"/>
      <c r="KQM39" s="224"/>
      <c r="KQN39" s="224"/>
      <c r="KQO39" s="224"/>
      <c r="KQP39" s="224"/>
      <c r="KQQ39" s="224"/>
      <c r="KQR39" s="224"/>
      <c r="KQS39" s="224"/>
      <c r="KQT39" s="224"/>
      <c r="KQU39" s="224"/>
      <c r="KQV39" s="224"/>
      <c r="KQW39" s="224"/>
      <c r="KQX39" s="224"/>
      <c r="KQY39" s="224"/>
      <c r="KQZ39" s="224"/>
      <c r="KRA39" s="224"/>
      <c r="KRB39" s="224"/>
      <c r="KRC39" s="224"/>
      <c r="KRD39" s="224"/>
      <c r="KRE39" s="224"/>
      <c r="KRF39" s="224"/>
      <c r="KRG39" s="224"/>
      <c r="KRH39" s="224"/>
      <c r="KRI39" s="224"/>
      <c r="KRJ39" s="224"/>
      <c r="KRK39" s="224"/>
      <c r="KRL39" s="224"/>
      <c r="KRM39" s="224"/>
      <c r="KRN39" s="224"/>
      <c r="KRO39" s="224"/>
      <c r="KRP39" s="224"/>
      <c r="KRQ39" s="224"/>
      <c r="KRR39" s="224"/>
      <c r="KRS39" s="224"/>
      <c r="KRT39" s="224"/>
      <c r="KRU39" s="224"/>
      <c r="KRV39" s="224"/>
      <c r="KRW39" s="224"/>
      <c r="KRX39" s="224"/>
      <c r="KRY39" s="224"/>
      <c r="KRZ39" s="224"/>
      <c r="KSA39" s="224"/>
      <c r="KSB39" s="224"/>
      <c r="KSC39" s="224"/>
      <c r="KSD39" s="224"/>
      <c r="KSE39" s="224"/>
      <c r="KSF39" s="224"/>
      <c r="KSG39" s="224"/>
      <c r="KSH39" s="224"/>
      <c r="KSI39" s="224"/>
      <c r="KSJ39" s="224"/>
      <c r="KSK39" s="224"/>
      <c r="KSL39" s="224"/>
      <c r="KSM39" s="224"/>
      <c r="KSN39" s="224"/>
      <c r="KSO39" s="224"/>
      <c r="KSP39" s="224"/>
      <c r="KSQ39" s="224"/>
      <c r="KSR39" s="224"/>
      <c r="KSS39" s="224"/>
      <c r="KST39" s="224"/>
      <c r="KSU39" s="224"/>
      <c r="KSV39" s="224"/>
      <c r="KSW39" s="224"/>
      <c r="KSX39" s="224"/>
      <c r="KSY39" s="224"/>
      <c r="KSZ39" s="224"/>
      <c r="KTA39" s="224"/>
      <c r="KTB39" s="224"/>
      <c r="KTC39" s="224"/>
      <c r="KTD39" s="224"/>
      <c r="KTE39" s="224"/>
      <c r="KTF39" s="224"/>
      <c r="KTG39" s="224"/>
      <c r="KTH39" s="224"/>
      <c r="KTI39" s="224"/>
      <c r="KTJ39" s="224"/>
      <c r="KTK39" s="224"/>
      <c r="KTL39" s="224"/>
      <c r="KTM39" s="224"/>
      <c r="KTN39" s="224"/>
      <c r="KTO39" s="224"/>
      <c r="KTP39" s="224"/>
      <c r="KTQ39" s="224"/>
      <c r="KTR39" s="224"/>
      <c r="KTS39" s="224"/>
      <c r="KTT39" s="224"/>
      <c r="KTU39" s="224"/>
      <c r="KTV39" s="224"/>
      <c r="KTW39" s="224"/>
      <c r="KTX39" s="224"/>
      <c r="KTY39" s="224"/>
      <c r="KTZ39" s="224"/>
      <c r="KUA39" s="224"/>
      <c r="KUB39" s="224"/>
      <c r="KUC39" s="224"/>
      <c r="KUD39" s="224"/>
      <c r="KUE39" s="224"/>
      <c r="KUF39" s="224"/>
      <c r="KUG39" s="224"/>
      <c r="KUH39" s="224"/>
      <c r="KUI39" s="224"/>
      <c r="KUJ39" s="224"/>
      <c r="KUK39" s="224"/>
      <c r="KUL39" s="224"/>
      <c r="KUM39" s="224"/>
      <c r="KUN39" s="224"/>
      <c r="KUO39" s="224"/>
      <c r="KUP39" s="224"/>
      <c r="KUQ39" s="224"/>
      <c r="KUR39" s="224"/>
      <c r="KUS39" s="224"/>
      <c r="KUT39" s="224"/>
      <c r="KUU39" s="224"/>
      <c r="KUV39" s="224"/>
      <c r="KUW39" s="224"/>
      <c r="KUX39" s="224"/>
      <c r="KUY39" s="224"/>
      <c r="KUZ39" s="224"/>
      <c r="KVA39" s="224"/>
      <c r="KVB39" s="224"/>
      <c r="KVC39" s="224"/>
      <c r="KVD39" s="224"/>
      <c r="KVE39" s="224"/>
      <c r="KVF39" s="224"/>
      <c r="KVG39" s="224"/>
      <c r="KVH39" s="224"/>
      <c r="KVI39" s="224"/>
      <c r="KVJ39" s="224"/>
      <c r="KVK39" s="224"/>
      <c r="KVL39" s="224"/>
      <c r="KVM39" s="224"/>
      <c r="KVN39" s="224"/>
      <c r="KVO39" s="224"/>
      <c r="KVP39" s="224"/>
      <c r="KVQ39" s="224"/>
      <c r="KVR39" s="224"/>
      <c r="KVS39" s="224"/>
      <c r="KVT39" s="224"/>
      <c r="KVU39" s="224"/>
      <c r="KVV39" s="224"/>
      <c r="KVW39" s="224"/>
      <c r="KVX39" s="224"/>
      <c r="KVY39" s="224"/>
      <c r="KVZ39" s="224"/>
      <c r="KWA39" s="224"/>
      <c r="KWB39" s="224"/>
      <c r="KWC39" s="224"/>
      <c r="KWD39" s="224"/>
      <c r="KWE39" s="224"/>
      <c r="KWF39" s="224"/>
      <c r="KWG39" s="224"/>
      <c r="KWH39" s="224"/>
      <c r="KWI39" s="224"/>
      <c r="KWJ39" s="224"/>
      <c r="KWK39" s="224"/>
      <c r="KWL39" s="224"/>
      <c r="KWM39" s="224"/>
      <c r="KWN39" s="224"/>
      <c r="KWO39" s="224"/>
      <c r="KWP39" s="224"/>
      <c r="KWQ39" s="224"/>
      <c r="KWR39" s="224"/>
      <c r="KWS39" s="224"/>
      <c r="KWT39" s="224"/>
      <c r="KWU39" s="224"/>
      <c r="KWV39" s="224"/>
      <c r="KWW39" s="224"/>
      <c r="KWX39" s="224"/>
      <c r="KWY39" s="224"/>
      <c r="KWZ39" s="224"/>
      <c r="KXA39" s="224"/>
      <c r="KXB39" s="224"/>
      <c r="KXC39" s="224"/>
      <c r="KXD39" s="224"/>
      <c r="KXE39" s="224"/>
      <c r="KXF39" s="224"/>
      <c r="KXG39" s="224"/>
      <c r="KXH39" s="224"/>
      <c r="KXI39" s="224"/>
      <c r="KXJ39" s="224"/>
      <c r="KXK39" s="224"/>
      <c r="KXL39" s="224"/>
      <c r="KXM39" s="224"/>
      <c r="KXN39" s="224"/>
      <c r="KXO39" s="224"/>
      <c r="KXP39" s="224"/>
      <c r="KXQ39" s="224"/>
      <c r="KXR39" s="224"/>
      <c r="KXS39" s="224"/>
      <c r="KXT39" s="224"/>
      <c r="KXU39" s="224"/>
      <c r="KXV39" s="224"/>
      <c r="KXW39" s="224"/>
      <c r="KXX39" s="224"/>
      <c r="KXY39" s="224"/>
      <c r="KXZ39" s="224"/>
      <c r="KYA39" s="224"/>
      <c r="KYB39" s="224"/>
      <c r="KYC39" s="224"/>
      <c r="KYD39" s="224"/>
      <c r="KYE39" s="224"/>
      <c r="KYF39" s="224"/>
      <c r="KYG39" s="224"/>
      <c r="KYH39" s="224"/>
      <c r="KYI39" s="224"/>
      <c r="KYJ39" s="224"/>
      <c r="KYK39" s="224"/>
      <c r="KYL39" s="224"/>
      <c r="KYM39" s="224"/>
      <c r="KYN39" s="224"/>
      <c r="KYO39" s="224"/>
      <c r="KYP39" s="224"/>
      <c r="KYQ39" s="224"/>
      <c r="KYR39" s="224"/>
      <c r="KYS39" s="224"/>
      <c r="KYT39" s="224"/>
      <c r="KYU39" s="224"/>
      <c r="KYV39" s="224"/>
      <c r="KYW39" s="224"/>
      <c r="KYX39" s="224"/>
      <c r="KYY39" s="224"/>
      <c r="KYZ39" s="224"/>
      <c r="KZA39" s="224"/>
      <c r="KZB39" s="224"/>
      <c r="KZC39" s="224"/>
      <c r="KZD39" s="224"/>
      <c r="KZE39" s="224"/>
      <c r="KZF39" s="224"/>
      <c r="KZG39" s="224"/>
      <c r="KZH39" s="224"/>
      <c r="KZI39" s="224"/>
      <c r="KZJ39" s="224"/>
      <c r="KZK39" s="224"/>
      <c r="KZL39" s="224"/>
      <c r="KZM39" s="224"/>
      <c r="KZN39" s="224"/>
      <c r="KZO39" s="224"/>
      <c r="KZP39" s="224"/>
      <c r="KZQ39" s="224"/>
      <c r="KZR39" s="224"/>
      <c r="KZS39" s="224"/>
      <c r="KZT39" s="224"/>
      <c r="KZU39" s="224"/>
      <c r="KZV39" s="224"/>
      <c r="KZW39" s="224"/>
      <c r="KZX39" s="224"/>
      <c r="KZY39" s="224"/>
      <c r="KZZ39" s="224"/>
      <c r="LAA39" s="224"/>
      <c r="LAB39" s="224"/>
      <c r="LAC39" s="224"/>
      <c r="LAD39" s="224"/>
      <c r="LAE39" s="224"/>
      <c r="LAF39" s="224"/>
      <c r="LAG39" s="224"/>
      <c r="LAH39" s="224"/>
      <c r="LAI39" s="224"/>
      <c r="LAJ39" s="224"/>
      <c r="LAK39" s="224"/>
      <c r="LAL39" s="224"/>
      <c r="LAM39" s="224"/>
      <c r="LAN39" s="224"/>
      <c r="LAO39" s="224"/>
      <c r="LAP39" s="224"/>
      <c r="LAQ39" s="224"/>
      <c r="LAR39" s="224"/>
      <c r="LAS39" s="224"/>
      <c r="LAT39" s="224"/>
      <c r="LAU39" s="224"/>
      <c r="LAV39" s="224"/>
      <c r="LAW39" s="224"/>
      <c r="LAX39" s="224"/>
      <c r="LAY39" s="224"/>
      <c r="LAZ39" s="224"/>
      <c r="LBA39" s="224"/>
      <c r="LBB39" s="224"/>
      <c r="LBC39" s="224"/>
      <c r="LBD39" s="224"/>
      <c r="LBE39" s="224"/>
      <c r="LBF39" s="224"/>
      <c r="LBG39" s="224"/>
      <c r="LBH39" s="224"/>
      <c r="LBI39" s="224"/>
      <c r="LBJ39" s="224"/>
      <c r="LBK39" s="224"/>
      <c r="LBL39" s="224"/>
      <c r="LBM39" s="224"/>
      <c r="LBN39" s="224"/>
      <c r="LBO39" s="224"/>
      <c r="LBP39" s="224"/>
      <c r="LBQ39" s="224"/>
      <c r="LBR39" s="224"/>
      <c r="LBS39" s="224"/>
      <c r="LBT39" s="224"/>
      <c r="LBU39" s="224"/>
      <c r="LBV39" s="224"/>
      <c r="LBW39" s="224"/>
      <c r="LBX39" s="224"/>
      <c r="LBY39" s="224"/>
      <c r="LBZ39" s="224"/>
      <c r="LCA39" s="224"/>
      <c r="LCB39" s="224"/>
      <c r="LCC39" s="224"/>
      <c r="LCD39" s="224"/>
      <c r="LCE39" s="224"/>
      <c r="LCF39" s="224"/>
      <c r="LCG39" s="224"/>
      <c r="LCH39" s="224"/>
      <c r="LCI39" s="224"/>
      <c r="LCJ39" s="224"/>
      <c r="LCK39" s="224"/>
      <c r="LCL39" s="224"/>
      <c r="LCM39" s="224"/>
      <c r="LCN39" s="224"/>
      <c r="LCO39" s="224"/>
      <c r="LCP39" s="224"/>
      <c r="LCQ39" s="224"/>
      <c r="LCR39" s="224"/>
      <c r="LCS39" s="224"/>
      <c r="LCT39" s="224"/>
      <c r="LCU39" s="224"/>
      <c r="LCV39" s="224"/>
      <c r="LCW39" s="224"/>
      <c r="LCX39" s="224"/>
      <c r="LCY39" s="224"/>
      <c r="LCZ39" s="224"/>
      <c r="LDA39" s="224"/>
      <c r="LDB39" s="224"/>
      <c r="LDC39" s="224"/>
      <c r="LDD39" s="224"/>
      <c r="LDE39" s="224"/>
      <c r="LDF39" s="224"/>
      <c r="LDG39" s="224"/>
      <c r="LDH39" s="224"/>
      <c r="LDI39" s="224"/>
      <c r="LDJ39" s="224"/>
      <c r="LDK39" s="224"/>
      <c r="LDL39" s="224"/>
      <c r="LDM39" s="224"/>
      <c r="LDN39" s="224"/>
      <c r="LDO39" s="224"/>
      <c r="LDP39" s="224"/>
      <c r="LDQ39" s="224"/>
      <c r="LDR39" s="224"/>
      <c r="LDS39" s="224"/>
      <c r="LDT39" s="224"/>
      <c r="LDU39" s="224"/>
      <c r="LDV39" s="224"/>
      <c r="LDW39" s="224"/>
      <c r="LDX39" s="224"/>
      <c r="LDY39" s="224"/>
      <c r="LDZ39" s="224"/>
      <c r="LEA39" s="224"/>
      <c r="LEB39" s="224"/>
      <c r="LEC39" s="224"/>
      <c r="LED39" s="224"/>
      <c r="LEE39" s="224"/>
      <c r="LEF39" s="224"/>
      <c r="LEG39" s="224"/>
      <c r="LEH39" s="224"/>
      <c r="LEI39" s="224"/>
      <c r="LEJ39" s="224"/>
      <c r="LEK39" s="224"/>
      <c r="LEL39" s="224"/>
      <c r="LEM39" s="224"/>
      <c r="LEN39" s="224"/>
      <c r="LEO39" s="224"/>
      <c r="LEP39" s="224"/>
      <c r="LEQ39" s="224"/>
      <c r="LER39" s="224"/>
      <c r="LES39" s="224"/>
      <c r="LET39" s="224"/>
      <c r="LEU39" s="224"/>
      <c r="LEV39" s="224"/>
      <c r="LEW39" s="224"/>
      <c r="LEX39" s="224"/>
      <c r="LEY39" s="224"/>
      <c r="LEZ39" s="224"/>
      <c r="LFA39" s="224"/>
      <c r="LFB39" s="224"/>
      <c r="LFC39" s="224"/>
      <c r="LFD39" s="224"/>
      <c r="LFE39" s="224"/>
      <c r="LFF39" s="224"/>
      <c r="LFG39" s="224"/>
      <c r="LFH39" s="224"/>
      <c r="LFI39" s="224"/>
      <c r="LFJ39" s="224"/>
      <c r="LFK39" s="224"/>
      <c r="LFL39" s="224"/>
      <c r="LFM39" s="224"/>
      <c r="LFN39" s="224"/>
      <c r="LFO39" s="224"/>
      <c r="LFP39" s="224"/>
      <c r="LFQ39" s="224"/>
      <c r="LFR39" s="224"/>
      <c r="LFS39" s="224"/>
      <c r="LFT39" s="224"/>
      <c r="LFU39" s="224"/>
      <c r="LFV39" s="224"/>
      <c r="LFW39" s="224"/>
      <c r="LFX39" s="224"/>
      <c r="LFY39" s="224"/>
      <c r="LFZ39" s="224"/>
      <c r="LGA39" s="224"/>
      <c r="LGB39" s="224"/>
      <c r="LGC39" s="224"/>
      <c r="LGD39" s="224"/>
      <c r="LGE39" s="224"/>
      <c r="LGF39" s="224"/>
      <c r="LGG39" s="224"/>
      <c r="LGH39" s="224"/>
      <c r="LGI39" s="224"/>
      <c r="LGJ39" s="224"/>
      <c r="LGK39" s="224"/>
      <c r="LGL39" s="224"/>
      <c r="LGM39" s="224"/>
      <c r="LGN39" s="224"/>
      <c r="LGO39" s="224"/>
      <c r="LGP39" s="224"/>
      <c r="LGQ39" s="224"/>
      <c r="LGR39" s="224"/>
      <c r="LGS39" s="224"/>
      <c r="LGT39" s="224"/>
      <c r="LGU39" s="224"/>
      <c r="LGV39" s="224"/>
      <c r="LGW39" s="224"/>
      <c r="LGX39" s="224"/>
      <c r="LGY39" s="224"/>
      <c r="LGZ39" s="224"/>
      <c r="LHA39" s="224"/>
      <c r="LHB39" s="224"/>
      <c r="LHC39" s="224"/>
      <c r="LHD39" s="224"/>
      <c r="LHE39" s="224"/>
      <c r="LHF39" s="224"/>
      <c r="LHG39" s="224"/>
      <c r="LHH39" s="224"/>
      <c r="LHI39" s="224"/>
      <c r="LHJ39" s="224"/>
      <c r="LHK39" s="224"/>
      <c r="LHL39" s="224"/>
      <c r="LHM39" s="224"/>
      <c r="LHN39" s="224"/>
      <c r="LHO39" s="224"/>
      <c r="LHP39" s="224"/>
      <c r="LHQ39" s="224"/>
      <c r="LHR39" s="224"/>
      <c r="LHS39" s="224"/>
      <c r="LHT39" s="224"/>
      <c r="LHU39" s="224"/>
      <c r="LHV39" s="224"/>
      <c r="LHW39" s="224"/>
      <c r="LHX39" s="224"/>
      <c r="LHY39" s="224"/>
      <c r="LHZ39" s="224"/>
      <c r="LIA39" s="224"/>
      <c r="LIB39" s="224"/>
      <c r="LIC39" s="224"/>
      <c r="LID39" s="224"/>
      <c r="LIE39" s="224"/>
      <c r="LIF39" s="224"/>
      <c r="LIG39" s="224"/>
      <c r="LIH39" s="224"/>
      <c r="LII39" s="224"/>
      <c r="LIJ39" s="224"/>
      <c r="LIK39" s="224"/>
      <c r="LIL39" s="224"/>
      <c r="LIM39" s="224"/>
      <c r="LIN39" s="224"/>
      <c r="LIO39" s="224"/>
      <c r="LIP39" s="224"/>
      <c r="LIQ39" s="224"/>
      <c r="LIR39" s="224"/>
      <c r="LIS39" s="224"/>
      <c r="LIT39" s="224"/>
      <c r="LIU39" s="224"/>
      <c r="LIV39" s="224"/>
      <c r="LIW39" s="224"/>
      <c r="LIX39" s="224"/>
      <c r="LIY39" s="224"/>
      <c r="LIZ39" s="224"/>
      <c r="LJA39" s="224"/>
      <c r="LJB39" s="224"/>
      <c r="LJC39" s="224"/>
      <c r="LJD39" s="224"/>
      <c r="LJE39" s="224"/>
      <c r="LJF39" s="224"/>
      <c r="LJG39" s="224"/>
      <c r="LJH39" s="224"/>
      <c r="LJI39" s="224"/>
      <c r="LJJ39" s="224"/>
      <c r="LJK39" s="224"/>
      <c r="LJL39" s="224"/>
      <c r="LJM39" s="224"/>
      <c r="LJN39" s="224"/>
      <c r="LJO39" s="224"/>
      <c r="LJP39" s="224"/>
      <c r="LJQ39" s="224"/>
      <c r="LJR39" s="224"/>
      <c r="LJS39" s="224"/>
      <c r="LJT39" s="224"/>
      <c r="LJU39" s="224"/>
      <c r="LJV39" s="224"/>
      <c r="LJW39" s="224"/>
      <c r="LJX39" s="224"/>
      <c r="LJY39" s="224"/>
      <c r="LJZ39" s="224"/>
      <c r="LKA39" s="224"/>
      <c r="LKB39" s="224"/>
      <c r="LKC39" s="224"/>
      <c r="LKD39" s="224"/>
      <c r="LKE39" s="224"/>
      <c r="LKF39" s="224"/>
      <c r="LKG39" s="224"/>
      <c r="LKH39" s="224"/>
      <c r="LKI39" s="224"/>
      <c r="LKJ39" s="224"/>
      <c r="LKK39" s="224"/>
      <c r="LKL39" s="224"/>
      <c r="LKM39" s="224"/>
      <c r="LKN39" s="224"/>
      <c r="LKO39" s="224"/>
      <c r="LKP39" s="224"/>
      <c r="LKQ39" s="224"/>
      <c r="LKR39" s="224"/>
      <c r="LKS39" s="224"/>
      <c r="LKT39" s="224"/>
      <c r="LKU39" s="224"/>
      <c r="LKV39" s="224"/>
      <c r="LKW39" s="224"/>
      <c r="LKX39" s="224"/>
      <c r="LKY39" s="224"/>
      <c r="LKZ39" s="224"/>
      <c r="LLA39" s="224"/>
      <c r="LLB39" s="224"/>
      <c r="LLC39" s="224"/>
      <c r="LLD39" s="224"/>
      <c r="LLE39" s="224"/>
      <c r="LLF39" s="224"/>
      <c r="LLG39" s="224"/>
      <c r="LLH39" s="224"/>
      <c r="LLI39" s="224"/>
      <c r="LLJ39" s="224"/>
      <c r="LLK39" s="224"/>
      <c r="LLL39" s="224"/>
      <c r="LLM39" s="224"/>
      <c r="LLN39" s="224"/>
      <c r="LLO39" s="224"/>
      <c r="LLP39" s="224"/>
      <c r="LLQ39" s="224"/>
      <c r="LLR39" s="224"/>
      <c r="LLS39" s="224"/>
      <c r="LLT39" s="224"/>
      <c r="LLU39" s="224"/>
      <c r="LLV39" s="224"/>
      <c r="LLW39" s="224"/>
      <c r="LLX39" s="224"/>
      <c r="LLY39" s="224"/>
      <c r="LLZ39" s="224"/>
      <c r="LMA39" s="224"/>
      <c r="LMB39" s="224"/>
      <c r="LMC39" s="224"/>
      <c r="LMD39" s="224"/>
      <c r="LME39" s="224"/>
      <c r="LMF39" s="224"/>
      <c r="LMG39" s="224"/>
      <c r="LMH39" s="224"/>
      <c r="LMI39" s="224"/>
      <c r="LMJ39" s="224"/>
      <c r="LMK39" s="224"/>
      <c r="LML39" s="224"/>
      <c r="LMM39" s="224"/>
      <c r="LMN39" s="224"/>
      <c r="LMO39" s="224"/>
      <c r="LMP39" s="224"/>
      <c r="LMQ39" s="224"/>
      <c r="LMR39" s="224"/>
      <c r="LMS39" s="224"/>
      <c r="LMT39" s="224"/>
      <c r="LMU39" s="224"/>
      <c r="LMV39" s="224"/>
      <c r="LMW39" s="224"/>
      <c r="LMX39" s="224"/>
      <c r="LMY39" s="224"/>
      <c r="LMZ39" s="224"/>
      <c r="LNA39" s="224"/>
      <c r="LNB39" s="224"/>
      <c r="LNC39" s="224"/>
      <c r="LND39" s="224"/>
      <c r="LNE39" s="224"/>
      <c r="LNF39" s="224"/>
      <c r="LNG39" s="224"/>
      <c r="LNH39" s="224"/>
      <c r="LNI39" s="224"/>
      <c r="LNJ39" s="224"/>
      <c r="LNK39" s="224"/>
      <c r="LNL39" s="224"/>
      <c r="LNM39" s="224"/>
      <c r="LNN39" s="224"/>
      <c r="LNO39" s="224"/>
      <c r="LNP39" s="224"/>
      <c r="LNQ39" s="224"/>
      <c r="LNR39" s="224"/>
      <c r="LNS39" s="224"/>
      <c r="LNT39" s="224"/>
      <c r="LNU39" s="224"/>
      <c r="LNV39" s="224"/>
      <c r="LNW39" s="224"/>
      <c r="LNX39" s="224"/>
      <c r="LNY39" s="224"/>
      <c r="LNZ39" s="224"/>
      <c r="LOA39" s="224"/>
      <c r="LOB39" s="224"/>
      <c r="LOC39" s="224"/>
      <c r="LOD39" s="224"/>
      <c r="LOE39" s="224"/>
      <c r="LOF39" s="224"/>
      <c r="LOG39" s="224"/>
      <c r="LOH39" s="224"/>
      <c r="LOI39" s="224"/>
      <c r="LOJ39" s="224"/>
      <c r="LOK39" s="224"/>
      <c r="LOL39" s="224"/>
      <c r="LOM39" s="224"/>
      <c r="LON39" s="224"/>
      <c r="LOO39" s="224"/>
      <c r="LOP39" s="224"/>
      <c r="LOQ39" s="224"/>
      <c r="LOR39" s="224"/>
      <c r="LOS39" s="224"/>
      <c r="LOT39" s="224"/>
      <c r="LOU39" s="224"/>
      <c r="LOV39" s="224"/>
      <c r="LOW39" s="224"/>
      <c r="LOX39" s="224"/>
      <c r="LOY39" s="224"/>
      <c r="LOZ39" s="224"/>
      <c r="LPA39" s="224"/>
      <c r="LPB39" s="224"/>
      <c r="LPC39" s="224"/>
      <c r="LPD39" s="224"/>
      <c r="LPE39" s="224"/>
      <c r="LPF39" s="224"/>
      <c r="LPG39" s="224"/>
      <c r="LPH39" s="224"/>
      <c r="LPI39" s="224"/>
      <c r="LPJ39" s="224"/>
      <c r="LPK39" s="224"/>
      <c r="LPL39" s="224"/>
      <c r="LPM39" s="224"/>
      <c r="LPN39" s="224"/>
      <c r="LPO39" s="224"/>
      <c r="LPP39" s="224"/>
      <c r="LPQ39" s="224"/>
      <c r="LPR39" s="224"/>
      <c r="LPS39" s="224"/>
      <c r="LPT39" s="224"/>
      <c r="LPU39" s="224"/>
      <c r="LPV39" s="224"/>
      <c r="LPW39" s="224"/>
      <c r="LPX39" s="224"/>
      <c r="LPY39" s="224"/>
      <c r="LPZ39" s="224"/>
      <c r="LQA39" s="224"/>
      <c r="LQB39" s="224"/>
      <c r="LQC39" s="224"/>
      <c r="LQD39" s="224"/>
      <c r="LQE39" s="224"/>
      <c r="LQF39" s="224"/>
      <c r="LQG39" s="224"/>
      <c r="LQH39" s="224"/>
      <c r="LQI39" s="224"/>
      <c r="LQJ39" s="224"/>
      <c r="LQK39" s="224"/>
      <c r="LQL39" s="224"/>
      <c r="LQM39" s="224"/>
      <c r="LQN39" s="224"/>
      <c r="LQO39" s="224"/>
      <c r="LQP39" s="224"/>
      <c r="LQQ39" s="224"/>
      <c r="LQR39" s="224"/>
      <c r="LQS39" s="224"/>
      <c r="LQT39" s="224"/>
      <c r="LQU39" s="224"/>
      <c r="LQV39" s="224"/>
      <c r="LQW39" s="224"/>
      <c r="LQX39" s="224"/>
      <c r="LQY39" s="224"/>
      <c r="LQZ39" s="224"/>
      <c r="LRA39" s="224"/>
      <c r="LRB39" s="224"/>
      <c r="LRC39" s="224"/>
      <c r="LRD39" s="224"/>
      <c r="LRE39" s="224"/>
      <c r="LRF39" s="224"/>
      <c r="LRG39" s="224"/>
      <c r="LRH39" s="224"/>
      <c r="LRI39" s="224"/>
      <c r="LRJ39" s="224"/>
      <c r="LRK39" s="224"/>
      <c r="LRL39" s="224"/>
      <c r="LRM39" s="224"/>
      <c r="LRN39" s="224"/>
      <c r="LRO39" s="224"/>
      <c r="LRP39" s="224"/>
      <c r="LRQ39" s="224"/>
      <c r="LRR39" s="224"/>
      <c r="LRS39" s="224"/>
      <c r="LRT39" s="224"/>
      <c r="LRU39" s="224"/>
      <c r="LRV39" s="224"/>
      <c r="LRW39" s="224"/>
      <c r="LRX39" s="224"/>
      <c r="LRY39" s="224"/>
      <c r="LRZ39" s="224"/>
      <c r="LSA39" s="224"/>
      <c r="LSB39" s="224"/>
      <c r="LSC39" s="224"/>
      <c r="LSD39" s="224"/>
      <c r="LSE39" s="224"/>
      <c r="LSF39" s="224"/>
      <c r="LSG39" s="224"/>
      <c r="LSH39" s="224"/>
      <c r="LSI39" s="224"/>
      <c r="LSJ39" s="224"/>
      <c r="LSK39" s="224"/>
      <c r="LSL39" s="224"/>
      <c r="LSM39" s="224"/>
      <c r="LSN39" s="224"/>
      <c r="LSO39" s="224"/>
      <c r="LSP39" s="224"/>
      <c r="LSQ39" s="224"/>
      <c r="LSR39" s="224"/>
      <c r="LSS39" s="224"/>
      <c r="LST39" s="224"/>
      <c r="LSU39" s="224"/>
      <c r="LSV39" s="224"/>
      <c r="LSW39" s="224"/>
      <c r="LSX39" s="224"/>
      <c r="LSY39" s="224"/>
      <c r="LSZ39" s="224"/>
      <c r="LTA39" s="224"/>
      <c r="LTB39" s="224"/>
      <c r="LTC39" s="224"/>
      <c r="LTD39" s="224"/>
      <c r="LTE39" s="224"/>
      <c r="LTF39" s="224"/>
      <c r="LTG39" s="224"/>
      <c r="LTH39" s="224"/>
      <c r="LTI39" s="224"/>
      <c r="LTJ39" s="224"/>
      <c r="LTK39" s="224"/>
      <c r="LTL39" s="224"/>
      <c r="LTM39" s="224"/>
      <c r="LTN39" s="224"/>
      <c r="LTO39" s="224"/>
      <c r="LTP39" s="224"/>
      <c r="LTQ39" s="224"/>
      <c r="LTR39" s="224"/>
      <c r="LTS39" s="224"/>
      <c r="LTT39" s="224"/>
      <c r="LTU39" s="224"/>
      <c r="LTV39" s="224"/>
      <c r="LTW39" s="224"/>
      <c r="LTX39" s="224"/>
      <c r="LTY39" s="224"/>
      <c r="LTZ39" s="224"/>
      <c r="LUA39" s="224"/>
      <c r="LUB39" s="224"/>
      <c r="LUC39" s="224"/>
      <c r="LUD39" s="224"/>
      <c r="LUE39" s="224"/>
      <c r="LUF39" s="224"/>
      <c r="LUG39" s="224"/>
      <c r="LUH39" s="224"/>
      <c r="LUI39" s="224"/>
      <c r="LUJ39" s="224"/>
      <c r="LUK39" s="224"/>
      <c r="LUL39" s="224"/>
      <c r="LUM39" s="224"/>
      <c r="LUN39" s="224"/>
      <c r="LUO39" s="224"/>
      <c r="LUP39" s="224"/>
      <c r="LUQ39" s="224"/>
      <c r="LUR39" s="224"/>
      <c r="LUS39" s="224"/>
      <c r="LUT39" s="224"/>
      <c r="LUU39" s="224"/>
      <c r="LUV39" s="224"/>
      <c r="LUW39" s="224"/>
      <c r="LUX39" s="224"/>
      <c r="LUY39" s="224"/>
      <c r="LUZ39" s="224"/>
      <c r="LVA39" s="224"/>
      <c r="LVB39" s="224"/>
      <c r="LVC39" s="224"/>
      <c r="LVD39" s="224"/>
      <c r="LVE39" s="224"/>
      <c r="LVF39" s="224"/>
      <c r="LVG39" s="224"/>
      <c r="LVH39" s="224"/>
      <c r="LVI39" s="224"/>
      <c r="LVJ39" s="224"/>
      <c r="LVK39" s="224"/>
      <c r="LVL39" s="224"/>
      <c r="LVM39" s="224"/>
      <c r="LVN39" s="224"/>
      <c r="LVO39" s="224"/>
      <c r="LVP39" s="224"/>
      <c r="LVQ39" s="224"/>
      <c r="LVR39" s="224"/>
      <c r="LVS39" s="224"/>
      <c r="LVT39" s="224"/>
      <c r="LVU39" s="224"/>
      <c r="LVV39" s="224"/>
      <c r="LVW39" s="224"/>
      <c r="LVX39" s="224"/>
      <c r="LVY39" s="224"/>
      <c r="LVZ39" s="224"/>
      <c r="LWA39" s="224"/>
      <c r="LWB39" s="224"/>
      <c r="LWC39" s="224"/>
      <c r="LWD39" s="224"/>
      <c r="LWE39" s="224"/>
      <c r="LWF39" s="224"/>
      <c r="LWG39" s="224"/>
      <c r="LWH39" s="224"/>
      <c r="LWI39" s="224"/>
      <c r="LWJ39" s="224"/>
      <c r="LWK39" s="224"/>
      <c r="LWL39" s="224"/>
      <c r="LWM39" s="224"/>
      <c r="LWN39" s="224"/>
      <c r="LWO39" s="224"/>
      <c r="LWP39" s="224"/>
      <c r="LWQ39" s="224"/>
      <c r="LWR39" s="224"/>
      <c r="LWS39" s="224"/>
      <c r="LWT39" s="224"/>
      <c r="LWU39" s="224"/>
      <c r="LWV39" s="224"/>
      <c r="LWW39" s="224"/>
      <c r="LWX39" s="224"/>
      <c r="LWY39" s="224"/>
      <c r="LWZ39" s="224"/>
      <c r="LXA39" s="224"/>
      <c r="LXB39" s="224"/>
      <c r="LXC39" s="224"/>
      <c r="LXD39" s="224"/>
      <c r="LXE39" s="224"/>
      <c r="LXF39" s="224"/>
      <c r="LXG39" s="224"/>
      <c r="LXH39" s="224"/>
      <c r="LXI39" s="224"/>
      <c r="LXJ39" s="224"/>
      <c r="LXK39" s="224"/>
      <c r="LXL39" s="224"/>
      <c r="LXM39" s="224"/>
      <c r="LXN39" s="224"/>
      <c r="LXO39" s="224"/>
      <c r="LXP39" s="224"/>
      <c r="LXQ39" s="224"/>
      <c r="LXR39" s="224"/>
      <c r="LXS39" s="224"/>
      <c r="LXT39" s="224"/>
      <c r="LXU39" s="224"/>
      <c r="LXV39" s="224"/>
      <c r="LXW39" s="224"/>
      <c r="LXX39" s="224"/>
      <c r="LXY39" s="224"/>
      <c r="LXZ39" s="224"/>
      <c r="LYA39" s="224"/>
      <c r="LYB39" s="224"/>
      <c r="LYC39" s="224"/>
      <c r="LYD39" s="224"/>
      <c r="LYE39" s="224"/>
      <c r="LYF39" s="224"/>
      <c r="LYG39" s="224"/>
      <c r="LYH39" s="224"/>
      <c r="LYI39" s="224"/>
      <c r="LYJ39" s="224"/>
      <c r="LYK39" s="224"/>
      <c r="LYL39" s="224"/>
      <c r="LYM39" s="224"/>
      <c r="LYN39" s="224"/>
      <c r="LYO39" s="224"/>
      <c r="LYP39" s="224"/>
      <c r="LYQ39" s="224"/>
      <c r="LYR39" s="224"/>
      <c r="LYS39" s="224"/>
      <c r="LYT39" s="224"/>
      <c r="LYU39" s="224"/>
      <c r="LYV39" s="224"/>
      <c r="LYW39" s="224"/>
      <c r="LYX39" s="224"/>
      <c r="LYY39" s="224"/>
      <c r="LYZ39" s="224"/>
      <c r="LZA39" s="224"/>
      <c r="LZB39" s="224"/>
      <c r="LZC39" s="224"/>
      <c r="LZD39" s="224"/>
      <c r="LZE39" s="224"/>
      <c r="LZF39" s="224"/>
      <c r="LZG39" s="224"/>
      <c r="LZH39" s="224"/>
      <c r="LZI39" s="224"/>
      <c r="LZJ39" s="224"/>
      <c r="LZK39" s="224"/>
      <c r="LZL39" s="224"/>
      <c r="LZM39" s="224"/>
      <c r="LZN39" s="224"/>
      <c r="LZO39" s="224"/>
      <c r="LZP39" s="224"/>
      <c r="LZQ39" s="224"/>
      <c r="LZR39" s="224"/>
      <c r="LZS39" s="224"/>
      <c r="LZT39" s="224"/>
      <c r="LZU39" s="224"/>
      <c r="LZV39" s="224"/>
      <c r="LZW39" s="224"/>
      <c r="LZX39" s="224"/>
      <c r="LZY39" s="224"/>
      <c r="LZZ39" s="224"/>
      <c r="MAA39" s="224"/>
      <c r="MAB39" s="224"/>
      <c r="MAC39" s="224"/>
      <c r="MAD39" s="224"/>
      <c r="MAE39" s="224"/>
      <c r="MAF39" s="224"/>
      <c r="MAG39" s="224"/>
      <c r="MAH39" s="224"/>
      <c r="MAI39" s="224"/>
      <c r="MAJ39" s="224"/>
      <c r="MAK39" s="224"/>
      <c r="MAL39" s="224"/>
      <c r="MAM39" s="224"/>
      <c r="MAN39" s="224"/>
      <c r="MAO39" s="224"/>
      <c r="MAP39" s="224"/>
      <c r="MAQ39" s="224"/>
      <c r="MAR39" s="224"/>
      <c r="MAS39" s="224"/>
      <c r="MAT39" s="224"/>
      <c r="MAU39" s="224"/>
      <c r="MAV39" s="224"/>
      <c r="MAW39" s="224"/>
      <c r="MAX39" s="224"/>
      <c r="MAY39" s="224"/>
      <c r="MAZ39" s="224"/>
      <c r="MBA39" s="224"/>
      <c r="MBB39" s="224"/>
      <c r="MBC39" s="224"/>
      <c r="MBD39" s="224"/>
      <c r="MBE39" s="224"/>
      <c r="MBF39" s="224"/>
      <c r="MBG39" s="224"/>
      <c r="MBH39" s="224"/>
      <c r="MBI39" s="224"/>
      <c r="MBJ39" s="224"/>
      <c r="MBK39" s="224"/>
      <c r="MBL39" s="224"/>
      <c r="MBM39" s="224"/>
      <c r="MBN39" s="224"/>
      <c r="MBO39" s="224"/>
      <c r="MBP39" s="224"/>
      <c r="MBQ39" s="224"/>
      <c r="MBR39" s="224"/>
      <c r="MBS39" s="224"/>
      <c r="MBT39" s="224"/>
      <c r="MBU39" s="224"/>
      <c r="MBV39" s="224"/>
      <c r="MBW39" s="224"/>
      <c r="MBX39" s="224"/>
      <c r="MBY39" s="224"/>
      <c r="MBZ39" s="224"/>
      <c r="MCA39" s="224"/>
      <c r="MCB39" s="224"/>
      <c r="MCC39" s="224"/>
      <c r="MCD39" s="224"/>
      <c r="MCE39" s="224"/>
      <c r="MCF39" s="224"/>
      <c r="MCG39" s="224"/>
      <c r="MCH39" s="224"/>
      <c r="MCI39" s="224"/>
      <c r="MCJ39" s="224"/>
      <c r="MCK39" s="224"/>
      <c r="MCL39" s="224"/>
      <c r="MCM39" s="224"/>
      <c r="MCN39" s="224"/>
      <c r="MCO39" s="224"/>
      <c r="MCP39" s="224"/>
      <c r="MCQ39" s="224"/>
      <c r="MCR39" s="224"/>
      <c r="MCS39" s="224"/>
      <c r="MCT39" s="224"/>
      <c r="MCU39" s="224"/>
      <c r="MCV39" s="224"/>
      <c r="MCW39" s="224"/>
      <c r="MCX39" s="224"/>
      <c r="MCY39" s="224"/>
      <c r="MCZ39" s="224"/>
      <c r="MDA39" s="224"/>
      <c r="MDB39" s="224"/>
      <c r="MDC39" s="224"/>
      <c r="MDD39" s="224"/>
      <c r="MDE39" s="224"/>
      <c r="MDF39" s="224"/>
      <c r="MDG39" s="224"/>
      <c r="MDH39" s="224"/>
      <c r="MDI39" s="224"/>
      <c r="MDJ39" s="224"/>
      <c r="MDK39" s="224"/>
      <c r="MDL39" s="224"/>
      <c r="MDM39" s="224"/>
      <c r="MDN39" s="224"/>
      <c r="MDO39" s="224"/>
      <c r="MDP39" s="224"/>
      <c r="MDQ39" s="224"/>
      <c r="MDR39" s="224"/>
      <c r="MDS39" s="224"/>
      <c r="MDT39" s="224"/>
      <c r="MDU39" s="224"/>
      <c r="MDV39" s="224"/>
      <c r="MDW39" s="224"/>
      <c r="MDX39" s="224"/>
      <c r="MDY39" s="224"/>
      <c r="MDZ39" s="224"/>
      <c r="MEA39" s="224"/>
      <c r="MEB39" s="224"/>
      <c r="MEC39" s="224"/>
      <c r="MED39" s="224"/>
      <c r="MEE39" s="224"/>
      <c r="MEF39" s="224"/>
      <c r="MEG39" s="224"/>
      <c r="MEH39" s="224"/>
      <c r="MEI39" s="224"/>
      <c r="MEJ39" s="224"/>
      <c r="MEK39" s="224"/>
      <c r="MEL39" s="224"/>
      <c r="MEM39" s="224"/>
      <c r="MEN39" s="224"/>
      <c r="MEO39" s="224"/>
      <c r="MEP39" s="224"/>
      <c r="MEQ39" s="224"/>
      <c r="MER39" s="224"/>
      <c r="MES39" s="224"/>
      <c r="MET39" s="224"/>
      <c r="MEU39" s="224"/>
      <c r="MEV39" s="224"/>
      <c r="MEW39" s="224"/>
      <c r="MEX39" s="224"/>
      <c r="MEY39" s="224"/>
      <c r="MEZ39" s="224"/>
      <c r="MFA39" s="224"/>
      <c r="MFB39" s="224"/>
      <c r="MFC39" s="224"/>
      <c r="MFD39" s="224"/>
      <c r="MFE39" s="224"/>
      <c r="MFF39" s="224"/>
      <c r="MFG39" s="224"/>
      <c r="MFH39" s="224"/>
      <c r="MFI39" s="224"/>
      <c r="MFJ39" s="224"/>
      <c r="MFK39" s="224"/>
      <c r="MFL39" s="224"/>
      <c r="MFM39" s="224"/>
      <c r="MFN39" s="224"/>
      <c r="MFO39" s="224"/>
      <c r="MFP39" s="224"/>
      <c r="MFQ39" s="224"/>
      <c r="MFR39" s="224"/>
      <c r="MFS39" s="224"/>
      <c r="MFT39" s="224"/>
      <c r="MFU39" s="224"/>
      <c r="MFV39" s="224"/>
      <c r="MFW39" s="224"/>
      <c r="MFX39" s="224"/>
      <c r="MFY39" s="224"/>
      <c r="MFZ39" s="224"/>
      <c r="MGA39" s="224"/>
      <c r="MGB39" s="224"/>
      <c r="MGC39" s="224"/>
      <c r="MGD39" s="224"/>
      <c r="MGE39" s="224"/>
      <c r="MGF39" s="224"/>
      <c r="MGG39" s="224"/>
      <c r="MGH39" s="224"/>
      <c r="MGI39" s="224"/>
      <c r="MGJ39" s="224"/>
      <c r="MGK39" s="224"/>
      <c r="MGL39" s="224"/>
      <c r="MGM39" s="224"/>
      <c r="MGN39" s="224"/>
      <c r="MGO39" s="224"/>
      <c r="MGP39" s="224"/>
      <c r="MGQ39" s="224"/>
      <c r="MGR39" s="224"/>
      <c r="MGS39" s="224"/>
      <c r="MGT39" s="224"/>
      <c r="MGU39" s="224"/>
      <c r="MGV39" s="224"/>
      <c r="MGW39" s="224"/>
      <c r="MGX39" s="224"/>
      <c r="MGY39" s="224"/>
      <c r="MGZ39" s="224"/>
      <c r="MHA39" s="224"/>
      <c r="MHB39" s="224"/>
      <c r="MHC39" s="224"/>
      <c r="MHD39" s="224"/>
      <c r="MHE39" s="224"/>
      <c r="MHF39" s="224"/>
      <c r="MHG39" s="224"/>
      <c r="MHH39" s="224"/>
      <c r="MHI39" s="224"/>
      <c r="MHJ39" s="224"/>
      <c r="MHK39" s="224"/>
      <c r="MHL39" s="224"/>
      <c r="MHM39" s="224"/>
      <c r="MHN39" s="224"/>
      <c r="MHO39" s="224"/>
      <c r="MHP39" s="224"/>
      <c r="MHQ39" s="224"/>
      <c r="MHR39" s="224"/>
      <c r="MHS39" s="224"/>
      <c r="MHT39" s="224"/>
      <c r="MHU39" s="224"/>
      <c r="MHV39" s="224"/>
      <c r="MHW39" s="224"/>
      <c r="MHX39" s="224"/>
      <c r="MHY39" s="224"/>
      <c r="MHZ39" s="224"/>
      <c r="MIA39" s="224"/>
      <c r="MIB39" s="224"/>
      <c r="MIC39" s="224"/>
      <c r="MID39" s="224"/>
      <c r="MIE39" s="224"/>
      <c r="MIF39" s="224"/>
      <c r="MIG39" s="224"/>
      <c r="MIH39" s="224"/>
      <c r="MII39" s="224"/>
      <c r="MIJ39" s="224"/>
      <c r="MIK39" s="224"/>
      <c r="MIL39" s="224"/>
      <c r="MIM39" s="224"/>
      <c r="MIN39" s="224"/>
      <c r="MIO39" s="224"/>
      <c r="MIP39" s="224"/>
      <c r="MIQ39" s="224"/>
      <c r="MIR39" s="224"/>
      <c r="MIS39" s="224"/>
      <c r="MIT39" s="224"/>
      <c r="MIU39" s="224"/>
      <c r="MIV39" s="224"/>
      <c r="MIW39" s="224"/>
      <c r="MIX39" s="224"/>
      <c r="MIY39" s="224"/>
      <c r="MIZ39" s="224"/>
      <c r="MJA39" s="224"/>
      <c r="MJB39" s="224"/>
      <c r="MJC39" s="224"/>
      <c r="MJD39" s="224"/>
      <c r="MJE39" s="224"/>
      <c r="MJF39" s="224"/>
      <c r="MJG39" s="224"/>
      <c r="MJH39" s="224"/>
      <c r="MJI39" s="224"/>
      <c r="MJJ39" s="224"/>
      <c r="MJK39" s="224"/>
      <c r="MJL39" s="224"/>
      <c r="MJM39" s="224"/>
      <c r="MJN39" s="224"/>
      <c r="MJO39" s="224"/>
      <c r="MJP39" s="224"/>
      <c r="MJQ39" s="224"/>
      <c r="MJR39" s="224"/>
      <c r="MJS39" s="224"/>
      <c r="MJT39" s="224"/>
      <c r="MJU39" s="224"/>
      <c r="MJV39" s="224"/>
      <c r="MJW39" s="224"/>
      <c r="MJX39" s="224"/>
      <c r="MJY39" s="224"/>
      <c r="MJZ39" s="224"/>
      <c r="MKA39" s="224"/>
      <c r="MKB39" s="224"/>
      <c r="MKC39" s="224"/>
      <c r="MKD39" s="224"/>
      <c r="MKE39" s="224"/>
      <c r="MKF39" s="224"/>
      <c r="MKG39" s="224"/>
      <c r="MKH39" s="224"/>
      <c r="MKI39" s="224"/>
      <c r="MKJ39" s="224"/>
      <c r="MKK39" s="224"/>
      <c r="MKL39" s="224"/>
      <c r="MKM39" s="224"/>
      <c r="MKN39" s="224"/>
      <c r="MKO39" s="224"/>
      <c r="MKP39" s="224"/>
      <c r="MKQ39" s="224"/>
      <c r="MKR39" s="224"/>
      <c r="MKS39" s="224"/>
      <c r="MKT39" s="224"/>
      <c r="MKU39" s="224"/>
      <c r="MKV39" s="224"/>
      <c r="MKW39" s="224"/>
      <c r="MKX39" s="224"/>
      <c r="MKY39" s="224"/>
      <c r="MKZ39" s="224"/>
      <c r="MLA39" s="224"/>
      <c r="MLB39" s="224"/>
      <c r="MLC39" s="224"/>
      <c r="MLD39" s="224"/>
      <c r="MLE39" s="224"/>
      <c r="MLF39" s="224"/>
      <c r="MLG39" s="224"/>
      <c r="MLH39" s="224"/>
      <c r="MLI39" s="224"/>
      <c r="MLJ39" s="224"/>
      <c r="MLK39" s="224"/>
      <c r="MLL39" s="224"/>
      <c r="MLM39" s="224"/>
      <c r="MLN39" s="224"/>
      <c r="MLO39" s="224"/>
      <c r="MLP39" s="224"/>
      <c r="MLQ39" s="224"/>
      <c r="MLR39" s="224"/>
      <c r="MLS39" s="224"/>
      <c r="MLT39" s="224"/>
      <c r="MLU39" s="224"/>
      <c r="MLV39" s="224"/>
      <c r="MLW39" s="224"/>
      <c r="MLX39" s="224"/>
      <c r="MLY39" s="224"/>
      <c r="MLZ39" s="224"/>
      <c r="MMA39" s="224"/>
      <c r="MMB39" s="224"/>
      <c r="MMC39" s="224"/>
      <c r="MMD39" s="224"/>
      <c r="MME39" s="224"/>
      <c r="MMF39" s="224"/>
      <c r="MMG39" s="224"/>
      <c r="MMH39" s="224"/>
      <c r="MMI39" s="224"/>
      <c r="MMJ39" s="224"/>
      <c r="MMK39" s="224"/>
      <c r="MML39" s="224"/>
      <c r="MMM39" s="224"/>
      <c r="MMN39" s="224"/>
      <c r="MMO39" s="224"/>
      <c r="MMP39" s="224"/>
      <c r="MMQ39" s="224"/>
      <c r="MMR39" s="224"/>
      <c r="MMS39" s="224"/>
      <c r="MMT39" s="224"/>
      <c r="MMU39" s="224"/>
      <c r="MMV39" s="224"/>
      <c r="MMW39" s="224"/>
      <c r="MMX39" s="224"/>
      <c r="MMY39" s="224"/>
      <c r="MMZ39" s="224"/>
      <c r="MNA39" s="224"/>
      <c r="MNB39" s="224"/>
      <c r="MNC39" s="224"/>
      <c r="MND39" s="224"/>
      <c r="MNE39" s="224"/>
      <c r="MNF39" s="224"/>
      <c r="MNG39" s="224"/>
      <c r="MNH39" s="224"/>
      <c r="MNI39" s="224"/>
      <c r="MNJ39" s="224"/>
      <c r="MNK39" s="224"/>
      <c r="MNL39" s="224"/>
      <c r="MNM39" s="224"/>
      <c r="MNN39" s="224"/>
      <c r="MNO39" s="224"/>
      <c r="MNP39" s="224"/>
      <c r="MNQ39" s="224"/>
      <c r="MNR39" s="224"/>
      <c r="MNS39" s="224"/>
      <c r="MNT39" s="224"/>
      <c r="MNU39" s="224"/>
      <c r="MNV39" s="224"/>
      <c r="MNW39" s="224"/>
      <c r="MNX39" s="224"/>
      <c r="MNY39" s="224"/>
      <c r="MNZ39" s="224"/>
      <c r="MOA39" s="224"/>
      <c r="MOB39" s="224"/>
      <c r="MOC39" s="224"/>
      <c r="MOD39" s="224"/>
      <c r="MOE39" s="224"/>
      <c r="MOF39" s="224"/>
      <c r="MOG39" s="224"/>
      <c r="MOH39" s="224"/>
      <c r="MOI39" s="224"/>
      <c r="MOJ39" s="224"/>
      <c r="MOK39" s="224"/>
      <c r="MOL39" s="224"/>
      <c r="MOM39" s="224"/>
      <c r="MON39" s="224"/>
      <c r="MOO39" s="224"/>
      <c r="MOP39" s="224"/>
      <c r="MOQ39" s="224"/>
      <c r="MOR39" s="224"/>
      <c r="MOS39" s="224"/>
      <c r="MOT39" s="224"/>
      <c r="MOU39" s="224"/>
      <c r="MOV39" s="224"/>
      <c r="MOW39" s="224"/>
      <c r="MOX39" s="224"/>
      <c r="MOY39" s="224"/>
      <c r="MOZ39" s="224"/>
      <c r="MPA39" s="224"/>
      <c r="MPB39" s="224"/>
      <c r="MPC39" s="224"/>
      <c r="MPD39" s="224"/>
      <c r="MPE39" s="224"/>
      <c r="MPF39" s="224"/>
      <c r="MPG39" s="224"/>
      <c r="MPH39" s="224"/>
      <c r="MPI39" s="224"/>
      <c r="MPJ39" s="224"/>
      <c r="MPK39" s="224"/>
      <c r="MPL39" s="224"/>
      <c r="MPM39" s="224"/>
      <c r="MPN39" s="224"/>
      <c r="MPO39" s="224"/>
      <c r="MPP39" s="224"/>
      <c r="MPQ39" s="224"/>
      <c r="MPR39" s="224"/>
      <c r="MPS39" s="224"/>
      <c r="MPT39" s="224"/>
      <c r="MPU39" s="224"/>
      <c r="MPV39" s="224"/>
      <c r="MPW39" s="224"/>
      <c r="MPX39" s="224"/>
      <c r="MPY39" s="224"/>
      <c r="MPZ39" s="224"/>
      <c r="MQA39" s="224"/>
      <c r="MQB39" s="224"/>
      <c r="MQC39" s="224"/>
      <c r="MQD39" s="224"/>
      <c r="MQE39" s="224"/>
      <c r="MQF39" s="224"/>
      <c r="MQG39" s="224"/>
      <c r="MQH39" s="224"/>
      <c r="MQI39" s="224"/>
      <c r="MQJ39" s="224"/>
      <c r="MQK39" s="224"/>
      <c r="MQL39" s="224"/>
      <c r="MQM39" s="224"/>
      <c r="MQN39" s="224"/>
      <c r="MQO39" s="224"/>
      <c r="MQP39" s="224"/>
      <c r="MQQ39" s="224"/>
      <c r="MQR39" s="224"/>
      <c r="MQS39" s="224"/>
      <c r="MQT39" s="224"/>
      <c r="MQU39" s="224"/>
      <c r="MQV39" s="224"/>
      <c r="MQW39" s="224"/>
      <c r="MQX39" s="224"/>
      <c r="MQY39" s="224"/>
      <c r="MQZ39" s="224"/>
      <c r="MRA39" s="224"/>
      <c r="MRB39" s="224"/>
      <c r="MRC39" s="224"/>
      <c r="MRD39" s="224"/>
      <c r="MRE39" s="224"/>
      <c r="MRF39" s="224"/>
      <c r="MRG39" s="224"/>
      <c r="MRH39" s="224"/>
      <c r="MRI39" s="224"/>
      <c r="MRJ39" s="224"/>
      <c r="MRK39" s="224"/>
      <c r="MRL39" s="224"/>
      <c r="MRM39" s="224"/>
      <c r="MRN39" s="224"/>
      <c r="MRO39" s="224"/>
      <c r="MRP39" s="224"/>
      <c r="MRQ39" s="224"/>
      <c r="MRR39" s="224"/>
      <c r="MRS39" s="224"/>
      <c r="MRT39" s="224"/>
      <c r="MRU39" s="224"/>
      <c r="MRV39" s="224"/>
      <c r="MRW39" s="224"/>
      <c r="MRX39" s="224"/>
      <c r="MRY39" s="224"/>
      <c r="MRZ39" s="224"/>
      <c r="MSA39" s="224"/>
      <c r="MSB39" s="224"/>
      <c r="MSC39" s="224"/>
      <c r="MSD39" s="224"/>
      <c r="MSE39" s="224"/>
      <c r="MSF39" s="224"/>
      <c r="MSG39" s="224"/>
      <c r="MSH39" s="224"/>
      <c r="MSI39" s="224"/>
      <c r="MSJ39" s="224"/>
      <c r="MSK39" s="224"/>
      <c r="MSL39" s="224"/>
      <c r="MSM39" s="224"/>
      <c r="MSN39" s="224"/>
      <c r="MSO39" s="224"/>
      <c r="MSP39" s="224"/>
      <c r="MSQ39" s="224"/>
      <c r="MSR39" s="224"/>
      <c r="MSS39" s="224"/>
      <c r="MST39" s="224"/>
      <c r="MSU39" s="224"/>
      <c r="MSV39" s="224"/>
      <c r="MSW39" s="224"/>
      <c r="MSX39" s="224"/>
      <c r="MSY39" s="224"/>
      <c r="MSZ39" s="224"/>
      <c r="MTA39" s="224"/>
      <c r="MTB39" s="224"/>
      <c r="MTC39" s="224"/>
      <c r="MTD39" s="224"/>
      <c r="MTE39" s="224"/>
      <c r="MTF39" s="224"/>
      <c r="MTG39" s="224"/>
      <c r="MTH39" s="224"/>
      <c r="MTI39" s="224"/>
      <c r="MTJ39" s="224"/>
      <c r="MTK39" s="224"/>
      <c r="MTL39" s="224"/>
      <c r="MTM39" s="224"/>
      <c r="MTN39" s="224"/>
      <c r="MTO39" s="224"/>
      <c r="MTP39" s="224"/>
      <c r="MTQ39" s="224"/>
      <c r="MTR39" s="224"/>
      <c r="MTS39" s="224"/>
      <c r="MTT39" s="224"/>
      <c r="MTU39" s="224"/>
      <c r="MTV39" s="224"/>
      <c r="MTW39" s="224"/>
      <c r="MTX39" s="224"/>
      <c r="MTY39" s="224"/>
      <c r="MTZ39" s="224"/>
      <c r="MUA39" s="224"/>
      <c r="MUB39" s="224"/>
      <c r="MUC39" s="224"/>
      <c r="MUD39" s="224"/>
      <c r="MUE39" s="224"/>
      <c r="MUF39" s="224"/>
      <c r="MUG39" s="224"/>
      <c r="MUH39" s="224"/>
      <c r="MUI39" s="224"/>
      <c r="MUJ39" s="224"/>
      <c r="MUK39" s="224"/>
      <c r="MUL39" s="224"/>
      <c r="MUM39" s="224"/>
      <c r="MUN39" s="224"/>
      <c r="MUO39" s="224"/>
      <c r="MUP39" s="224"/>
      <c r="MUQ39" s="224"/>
      <c r="MUR39" s="224"/>
      <c r="MUS39" s="224"/>
      <c r="MUT39" s="224"/>
      <c r="MUU39" s="224"/>
      <c r="MUV39" s="224"/>
      <c r="MUW39" s="224"/>
      <c r="MUX39" s="224"/>
      <c r="MUY39" s="224"/>
      <c r="MUZ39" s="224"/>
      <c r="MVA39" s="224"/>
      <c r="MVB39" s="224"/>
      <c r="MVC39" s="224"/>
      <c r="MVD39" s="224"/>
      <c r="MVE39" s="224"/>
      <c r="MVF39" s="224"/>
      <c r="MVG39" s="224"/>
      <c r="MVH39" s="224"/>
      <c r="MVI39" s="224"/>
      <c r="MVJ39" s="224"/>
      <c r="MVK39" s="224"/>
      <c r="MVL39" s="224"/>
      <c r="MVM39" s="224"/>
      <c r="MVN39" s="224"/>
      <c r="MVO39" s="224"/>
      <c r="MVP39" s="224"/>
      <c r="MVQ39" s="224"/>
      <c r="MVR39" s="224"/>
      <c r="MVS39" s="224"/>
      <c r="MVT39" s="224"/>
      <c r="MVU39" s="224"/>
      <c r="MVV39" s="224"/>
      <c r="MVW39" s="224"/>
      <c r="MVX39" s="224"/>
      <c r="MVY39" s="224"/>
      <c r="MVZ39" s="224"/>
      <c r="MWA39" s="224"/>
      <c r="MWB39" s="224"/>
      <c r="MWC39" s="224"/>
      <c r="MWD39" s="224"/>
      <c r="MWE39" s="224"/>
      <c r="MWF39" s="224"/>
      <c r="MWG39" s="224"/>
      <c r="MWH39" s="224"/>
      <c r="MWI39" s="224"/>
      <c r="MWJ39" s="224"/>
      <c r="MWK39" s="224"/>
      <c r="MWL39" s="224"/>
      <c r="MWM39" s="224"/>
      <c r="MWN39" s="224"/>
      <c r="MWO39" s="224"/>
      <c r="MWP39" s="224"/>
      <c r="MWQ39" s="224"/>
      <c r="MWR39" s="224"/>
      <c r="MWS39" s="224"/>
      <c r="MWT39" s="224"/>
      <c r="MWU39" s="224"/>
      <c r="MWV39" s="224"/>
      <c r="MWW39" s="224"/>
      <c r="MWX39" s="224"/>
      <c r="MWY39" s="224"/>
      <c r="MWZ39" s="224"/>
      <c r="MXA39" s="224"/>
      <c r="MXB39" s="224"/>
      <c r="MXC39" s="224"/>
      <c r="MXD39" s="224"/>
      <c r="MXE39" s="224"/>
      <c r="MXF39" s="224"/>
      <c r="MXG39" s="224"/>
      <c r="MXH39" s="224"/>
      <c r="MXI39" s="224"/>
      <c r="MXJ39" s="224"/>
      <c r="MXK39" s="224"/>
      <c r="MXL39" s="224"/>
      <c r="MXM39" s="224"/>
      <c r="MXN39" s="224"/>
      <c r="MXO39" s="224"/>
      <c r="MXP39" s="224"/>
      <c r="MXQ39" s="224"/>
      <c r="MXR39" s="224"/>
      <c r="MXS39" s="224"/>
      <c r="MXT39" s="224"/>
      <c r="MXU39" s="224"/>
      <c r="MXV39" s="224"/>
      <c r="MXW39" s="224"/>
      <c r="MXX39" s="224"/>
      <c r="MXY39" s="224"/>
      <c r="MXZ39" s="224"/>
      <c r="MYA39" s="224"/>
      <c r="MYB39" s="224"/>
      <c r="MYC39" s="224"/>
      <c r="MYD39" s="224"/>
      <c r="MYE39" s="224"/>
      <c r="MYF39" s="224"/>
      <c r="MYG39" s="224"/>
      <c r="MYH39" s="224"/>
      <c r="MYI39" s="224"/>
      <c r="MYJ39" s="224"/>
      <c r="MYK39" s="224"/>
      <c r="MYL39" s="224"/>
      <c r="MYM39" s="224"/>
      <c r="MYN39" s="224"/>
      <c r="MYO39" s="224"/>
      <c r="MYP39" s="224"/>
      <c r="MYQ39" s="224"/>
      <c r="MYR39" s="224"/>
      <c r="MYS39" s="224"/>
      <c r="MYT39" s="224"/>
      <c r="MYU39" s="224"/>
      <c r="MYV39" s="224"/>
      <c r="MYW39" s="224"/>
      <c r="MYX39" s="224"/>
      <c r="MYY39" s="224"/>
      <c r="MYZ39" s="224"/>
      <c r="MZA39" s="224"/>
      <c r="MZB39" s="224"/>
      <c r="MZC39" s="224"/>
      <c r="MZD39" s="224"/>
      <c r="MZE39" s="224"/>
      <c r="MZF39" s="224"/>
      <c r="MZG39" s="224"/>
      <c r="MZH39" s="224"/>
      <c r="MZI39" s="224"/>
      <c r="MZJ39" s="224"/>
      <c r="MZK39" s="224"/>
      <c r="MZL39" s="224"/>
      <c r="MZM39" s="224"/>
      <c r="MZN39" s="224"/>
      <c r="MZO39" s="224"/>
      <c r="MZP39" s="224"/>
      <c r="MZQ39" s="224"/>
      <c r="MZR39" s="224"/>
      <c r="MZS39" s="224"/>
      <c r="MZT39" s="224"/>
      <c r="MZU39" s="224"/>
      <c r="MZV39" s="224"/>
      <c r="MZW39" s="224"/>
      <c r="MZX39" s="224"/>
      <c r="MZY39" s="224"/>
      <c r="MZZ39" s="224"/>
      <c r="NAA39" s="224"/>
      <c r="NAB39" s="224"/>
      <c r="NAC39" s="224"/>
      <c r="NAD39" s="224"/>
      <c r="NAE39" s="224"/>
      <c r="NAF39" s="224"/>
      <c r="NAG39" s="224"/>
      <c r="NAH39" s="224"/>
      <c r="NAI39" s="224"/>
      <c r="NAJ39" s="224"/>
      <c r="NAK39" s="224"/>
      <c r="NAL39" s="224"/>
      <c r="NAM39" s="224"/>
      <c r="NAN39" s="224"/>
      <c r="NAO39" s="224"/>
      <c r="NAP39" s="224"/>
      <c r="NAQ39" s="224"/>
      <c r="NAR39" s="224"/>
      <c r="NAS39" s="224"/>
      <c r="NAT39" s="224"/>
      <c r="NAU39" s="224"/>
      <c r="NAV39" s="224"/>
      <c r="NAW39" s="224"/>
      <c r="NAX39" s="224"/>
      <c r="NAY39" s="224"/>
      <c r="NAZ39" s="224"/>
      <c r="NBA39" s="224"/>
      <c r="NBB39" s="224"/>
      <c r="NBC39" s="224"/>
      <c r="NBD39" s="224"/>
      <c r="NBE39" s="224"/>
      <c r="NBF39" s="224"/>
      <c r="NBG39" s="224"/>
      <c r="NBH39" s="224"/>
      <c r="NBI39" s="224"/>
      <c r="NBJ39" s="224"/>
      <c r="NBK39" s="224"/>
      <c r="NBL39" s="224"/>
      <c r="NBM39" s="224"/>
      <c r="NBN39" s="224"/>
      <c r="NBO39" s="224"/>
      <c r="NBP39" s="224"/>
      <c r="NBQ39" s="224"/>
      <c r="NBR39" s="224"/>
      <c r="NBS39" s="224"/>
      <c r="NBT39" s="224"/>
      <c r="NBU39" s="224"/>
      <c r="NBV39" s="224"/>
      <c r="NBW39" s="224"/>
      <c r="NBX39" s="224"/>
      <c r="NBY39" s="224"/>
      <c r="NBZ39" s="224"/>
      <c r="NCA39" s="224"/>
      <c r="NCB39" s="224"/>
      <c r="NCC39" s="224"/>
      <c r="NCD39" s="224"/>
      <c r="NCE39" s="224"/>
      <c r="NCF39" s="224"/>
      <c r="NCG39" s="224"/>
      <c r="NCH39" s="224"/>
      <c r="NCI39" s="224"/>
      <c r="NCJ39" s="224"/>
      <c r="NCK39" s="224"/>
      <c r="NCL39" s="224"/>
      <c r="NCM39" s="224"/>
      <c r="NCN39" s="224"/>
      <c r="NCO39" s="224"/>
      <c r="NCP39" s="224"/>
      <c r="NCQ39" s="224"/>
      <c r="NCR39" s="224"/>
      <c r="NCS39" s="224"/>
      <c r="NCT39" s="224"/>
      <c r="NCU39" s="224"/>
      <c r="NCV39" s="224"/>
      <c r="NCW39" s="224"/>
      <c r="NCX39" s="224"/>
      <c r="NCY39" s="224"/>
      <c r="NCZ39" s="224"/>
      <c r="NDA39" s="224"/>
      <c r="NDB39" s="224"/>
      <c r="NDC39" s="224"/>
      <c r="NDD39" s="224"/>
      <c r="NDE39" s="224"/>
      <c r="NDF39" s="224"/>
      <c r="NDG39" s="224"/>
      <c r="NDH39" s="224"/>
      <c r="NDI39" s="224"/>
      <c r="NDJ39" s="224"/>
      <c r="NDK39" s="224"/>
      <c r="NDL39" s="224"/>
      <c r="NDM39" s="224"/>
      <c r="NDN39" s="224"/>
      <c r="NDO39" s="224"/>
      <c r="NDP39" s="224"/>
      <c r="NDQ39" s="224"/>
      <c r="NDR39" s="224"/>
      <c r="NDS39" s="224"/>
      <c r="NDT39" s="224"/>
      <c r="NDU39" s="224"/>
      <c r="NDV39" s="224"/>
      <c r="NDW39" s="224"/>
      <c r="NDX39" s="224"/>
      <c r="NDY39" s="224"/>
      <c r="NDZ39" s="224"/>
      <c r="NEA39" s="224"/>
      <c r="NEB39" s="224"/>
      <c r="NEC39" s="224"/>
      <c r="NED39" s="224"/>
      <c r="NEE39" s="224"/>
      <c r="NEF39" s="224"/>
      <c r="NEG39" s="224"/>
      <c r="NEH39" s="224"/>
      <c r="NEI39" s="224"/>
      <c r="NEJ39" s="224"/>
      <c r="NEK39" s="224"/>
      <c r="NEL39" s="224"/>
      <c r="NEM39" s="224"/>
      <c r="NEN39" s="224"/>
      <c r="NEO39" s="224"/>
      <c r="NEP39" s="224"/>
      <c r="NEQ39" s="224"/>
      <c r="NER39" s="224"/>
      <c r="NES39" s="224"/>
      <c r="NET39" s="224"/>
      <c r="NEU39" s="224"/>
      <c r="NEV39" s="224"/>
      <c r="NEW39" s="224"/>
      <c r="NEX39" s="224"/>
      <c r="NEY39" s="224"/>
      <c r="NEZ39" s="224"/>
      <c r="NFA39" s="224"/>
      <c r="NFB39" s="224"/>
      <c r="NFC39" s="224"/>
      <c r="NFD39" s="224"/>
      <c r="NFE39" s="224"/>
      <c r="NFF39" s="224"/>
      <c r="NFG39" s="224"/>
      <c r="NFH39" s="224"/>
      <c r="NFI39" s="224"/>
      <c r="NFJ39" s="224"/>
      <c r="NFK39" s="224"/>
      <c r="NFL39" s="224"/>
      <c r="NFM39" s="224"/>
      <c r="NFN39" s="224"/>
      <c r="NFO39" s="224"/>
      <c r="NFP39" s="224"/>
      <c r="NFQ39" s="224"/>
      <c r="NFR39" s="224"/>
      <c r="NFS39" s="224"/>
      <c r="NFT39" s="224"/>
      <c r="NFU39" s="224"/>
      <c r="NFV39" s="224"/>
      <c r="NFW39" s="224"/>
      <c r="NFX39" s="224"/>
      <c r="NFY39" s="224"/>
      <c r="NFZ39" s="224"/>
      <c r="NGA39" s="224"/>
      <c r="NGB39" s="224"/>
      <c r="NGC39" s="224"/>
      <c r="NGD39" s="224"/>
      <c r="NGE39" s="224"/>
      <c r="NGF39" s="224"/>
      <c r="NGG39" s="224"/>
      <c r="NGH39" s="224"/>
      <c r="NGI39" s="224"/>
      <c r="NGJ39" s="224"/>
      <c r="NGK39" s="224"/>
      <c r="NGL39" s="224"/>
      <c r="NGM39" s="224"/>
      <c r="NGN39" s="224"/>
      <c r="NGO39" s="224"/>
      <c r="NGP39" s="224"/>
      <c r="NGQ39" s="224"/>
      <c r="NGR39" s="224"/>
      <c r="NGS39" s="224"/>
      <c r="NGT39" s="224"/>
      <c r="NGU39" s="224"/>
      <c r="NGV39" s="224"/>
      <c r="NGW39" s="224"/>
      <c r="NGX39" s="224"/>
      <c r="NGY39" s="224"/>
      <c r="NGZ39" s="224"/>
      <c r="NHA39" s="224"/>
      <c r="NHB39" s="224"/>
      <c r="NHC39" s="224"/>
      <c r="NHD39" s="224"/>
      <c r="NHE39" s="224"/>
      <c r="NHF39" s="224"/>
      <c r="NHG39" s="224"/>
      <c r="NHH39" s="224"/>
      <c r="NHI39" s="224"/>
      <c r="NHJ39" s="224"/>
      <c r="NHK39" s="224"/>
      <c r="NHL39" s="224"/>
      <c r="NHM39" s="224"/>
      <c r="NHN39" s="224"/>
      <c r="NHO39" s="224"/>
      <c r="NHP39" s="224"/>
      <c r="NHQ39" s="224"/>
      <c r="NHR39" s="224"/>
      <c r="NHS39" s="224"/>
      <c r="NHT39" s="224"/>
      <c r="NHU39" s="224"/>
      <c r="NHV39" s="224"/>
      <c r="NHW39" s="224"/>
      <c r="NHX39" s="224"/>
      <c r="NHY39" s="224"/>
      <c r="NHZ39" s="224"/>
      <c r="NIA39" s="224"/>
      <c r="NIB39" s="224"/>
      <c r="NIC39" s="224"/>
      <c r="NID39" s="224"/>
      <c r="NIE39" s="224"/>
      <c r="NIF39" s="224"/>
      <c r="NIG39" s="224"/>
      <c r="NIH39" s="224"/>
      <c r="NII39" s="224"/>
      <c r="NIJ39" s="224"/>
      <c r="NIK39" s="224"/>
      <c r="NIL39" s="224"/>
      <c r="NIM39" s="224"/>
      <c r="NIN39" s="224"/>
      <c r="NIO39" s="224"/>
      <c r="NIP39" s="224"/>
      <c r="NIQ39" s="224"/>
      <c r="NIR39" s="224"/>
      <c r="NIS39" s="224"/>
      <c r="NIT39" s="224"/>
      <c r="NIU39" s="224"/>
      <c r="NIV39" s="224"/>
      <c r="NIW39" s="224"/>
      <c r="NIX39" s="224"/>
      <c r="NIY39" s="224"/>
      <c r="NIZ39" s="224"/>
      <c r="NJA39" s="224"/>
      <c r="NJB39" s="224"/>
      <c r="NJC39" s="224"/>
      <c r="NJD39" s="224"/>
      <c r="NJE39" s="224"/>
      <c r="NJF39" s="224"/>
      <c r="NJG39" s="224"/>
      <c r="NJH39" s="224"/>
      <c r="NJI39" s="224"/>
      <c r="NJJ39" s="224"/>
      <c r="NJK39" s="224"/>
      <c r="NJL39" s="224"/>
      <c r="NJM39" s="224"/>
      <c r="NJN39" s="224"/>
      <c r="NJO39" s="224"/>
      <c r="NJP39" s="224"/>
      <c r="NJQ39" s="224"/>
      <c r="NJR39" s="224"/>
      <c r="NJS39" s="224"/>
      <c r="NJT39" s="224"/>
      <c r="NJU39" s="224"/>
      <c r="NJV39" s="224"/>
      <c r="NJW39" s="224"/>
      <c r="NJX39" s="224"/>
      <c r="NJY39" s="224"/>
      <c r="NJZ39" s="224"/>
      <c r="NKA39" s="224"/>
      <c r="NKB39" s="224"/>
      <c r="NKC39" s="224"/>
      <c r="NKD39" s="224"/>
      <c r="NKE39" s="224"/>
      <c r="NKF39" s="224"/>
      <c r="NKG39" s="224"/>
      <c r="NKH39" s="224"/>
      <c r="NKI39" s="224"/>
      <c r="NKJ39" s="224"/>
      <c r="NKK39" s="224"/>
      <c r="NKL39" s="224"/>
      <c r="NKM39" s="224"/>
      <c r="NKN39" s="224"/>
      <c r="NKO39" s="224"/>
      <c r="NKP39" s="224"/>
      <c r="NKQ39" s="224"/>
      <c r="NKR39" s="224"/>
      <c r="NKS39" s="224"/>
      <c r="NKT39" s="224"/>
      <c r="NKU39" s="224"/>
      <c r="NKV39" s="224"/>
      <c r="NKW39" s="224"/>
      <c r="NKX39" s="224"/>
      <c r="NKY39" s="224"/>
      <c r="NKZ39" s="224"/>
      <c r="NLA39" s="224"/>
      <c r="NLB39" s="224"/>
      <c r="NLC39" s="224"/>
      <c r="NLD39" s="224"/>
      <c r="NLE39" s="224"/>
      <c r="NLF39" s="224"/>
      <c r="NLG39" s="224"/>
      <c r="NLH39" s="224"/>
      <c r="NLI39" s="224"/>
      <c r="NLJ39" s="224"/>
      <c r="NLK39" s="224"/>
      <c r="NLL39" s="224"/>
      <c r="NLM39" s="224"/>
      <c r="NLN39" s="224"/>
      <c r="NLO39" s="224"/>
      <c r="NLP39" s="224"/>
      <c r="NLQ39" s="224"/>
      <c r="NLR39" s="224"/>
      <c r="NLS39" s="224"/>
      <c r="NLT39" s="224"/>
      <c r="NLU39" s="224"/>
      <c r="NLV39" s="224"/>
      <c r="NLW39" s="224"/>
      <c r="NLX39" s="224"/>
      <c r="NLY39" s="224"/>
      <c r="NLZ39" s="224"/>
      <c r="NMA39" s="224"/>
      <c r="NMB39" s="224"/>
      <c r="NMC39" s="224"/>
      <c r="NMD39" s="224"/>
      <c r="NME39" s="224"/>
      <c r="NMF39" s="224"/>
      <c r="NMG39" s="224"/>
      <c r="NMH39" s="224"/>
      <c r="NMI39" s="224"/>
      <c r="NMJ39" s="224"/>
      <c r="NMK39" s="224"/>
      <c r="NML39" s="224"/>
      <c r="NMM39" s="224"/>
      <c r="NMN39" s="224"/>
      <c r="NMO39" s="224"/>
      <c r="NMP39" s="224"/>
      <c r="NMQ39" s="224"/>
      <c r="NMR39" s="224"/>
      <c r="NMS39" s="224"/>
      <c r="NMT39" s="224"/>
      <c r="NMU39" s="224"/>
      <c r="NMV39" s="224"/>
      <c r="NMW39" s="224"/>
      <c r="NMX39" s="224"/>
      <c r="NMY39" s="224"/>
      <c r="NMZ39" s="224"/>
      <c r="NNA39" s="224"/>
      <c r="NNB39" s="224"/>
      <c r="NNC39" s="224"/>
      <c r="NND39" s="224"/>
      <c r="NNE39" s="224"/>
      <c r="NNF39" s="224"/>
      <c r="NNG39" s="224"/>
      <c r="NNH39" s="224"/>
      <c r="NNI39" s="224"/>
      <c r="NNJ39" s="224"/>
      <c r="NNK39" s="224"/>
      <c r="NNL39" s="224"/>
      <c r="NNM39" s="224"/>
      <c r="NNN39" s="224"/>
      <c r="NNO39" s="224"/>
      <c r="NNP39" s="224"/>
      <c r="NNQ39" s="224"/>
      <c r="NNR39" s="224"/>
      <c r="NNS39" s="224"/>
      <c r="NNT39" s="224"/>
      <c r="NNU39" s="224"/>
      <c r="NNV39" s="224"/>
      <c r="NNW39" s="224"/>
      <c r="NNX39" s="224"/>
      <c r="NNY39" s="224"/>
      <c r="NNZ39" s="224"/>
      <c r="NOA39" s="224"/>
      <c r="NOB39" s="224"/>
      <c r="NOC39" s="224"/>
      <c r="NOD39" s="224"/>
      <c r="NOE39" s="224"/>
      <c r="NOF39" s="224"/>
      <c r="NOG39" s="224"/>
      <c r="NOH39" s="224"/>
      <c r="NOI39" s="224"/>
      <c r="NOJ39" s="224"/>
      <c r="NOK39" s="224"/>
      <c r="NOL39" s="224"/>
      <c r="NOM39" s="224"/>
      <c r="NON39" s="224"/>
      <c r="NOO39" s="224"/>
      <c r="NOP39" s="224"/>
      <c r="NOQ39" s="224"/>
      <c r="NOR39" s="224"/>
      <c r="NOS39" s="224"/>
      <c r="NOT39" s="224"/>
      <c r="NOU39" s="224"/>
      <c r="NOV39" s="224"/>
      <c r="NOW39" s="224"/>
      <c r="NOX39" s="224"/>
      <c r="NOY39" s="224"/>
      <c r="NOZ39" s="224"/>
      <c r="NPA39" s="224"/>
      <c r="NPB39" s="224"/>
      <c r="NPC39" s="224"/>
      <c r="NPD39" s="224"/>
      <c r="NPE39" s="224"/>
      <c r="NPF39" s="224"/>
      <c r="NPG39" s="224"/>
      <c r="NPH39" s="224"/>
      <c r="NPI39" s="224"/>
      <c r="NPJ39" s="224"/>
      <c r="NPK39" s="224"/>
      <c r="NPL39" s="224"/>
      <c r="NPM39" s="224"/>
      <c r="NPN39" s="224"/>
      <c r="NPO39" s="224"/>
      <c r="NPP39" s="224"/>
      <c r="NPQ39" s="224"/>
      <c r="NPR39" s="224"/>
      <c r="NPS39" s="224"/>
      <c r="NPT39" s="224"/>
      <c r="NPU39" s="224"/>
      <c r="NPV39" s="224"/>
      <c r="NPW39" s="224"/>
      <c r="NPX39" s="224"/>
      <c r="NPY39" s="224"/>
      <c r="NPZ39" s="224"/>
      <c r="NQA39" s="224"/>
      <c r="NQB39" s="224"/>
      <c r="NQC39" s="224"/>
      <c r="NQD39" s="224"/>
      <c r="NQE39" s="224"/>
      <c r="NQF39" s="224"/>
      <c r="NQG39" s="224"/>
      <c r="NQH39" s="224"/>
      <c r="NQI39" s="224"/>
      <c r="NQJ39" s="224"/>
      <c r="NQK39" s="224"/>
      <c r="NQL39" s="224"/>
      <c r="NQM39" s="224"/>
      <c r="NQN39" s="224"/>
      <c r="NQO39" s="224"/>
      <c r="NQP39" s="224"/>
      <c r="NQQ39" s="224"/>
      <c r="NQR39" s="224"/>
      <c r="NQS39" s="224"/>
      <c r="NQT39" s="224"/>
      <c r="NQU39" s="224"/>
      <c r="NQV39" s="224"/>
      <c r="NQW39" s="224"/>
      <c r="NQX39" s="224"/>
      <c r="NQY39" s="224"/>
      <c r="NQZ39" s="224"/>
      <c r="NRA39" s="224"/>
      <c r="NRB39" s="224"/>
      <c r="NRC39" s="224"/>
      <c r="NRD39" s="224"/>
      <c r="NRE39" s="224"/>
      <c r="NRF39" s="224"/>
      <c r="NRG39" s="224"/>
      <c r="NRH39" s="224"/>
      <c r="NRI39" s="224"/>
      <c r="NRJ39" s="224"/>
      <c r="NRK39" s="224"/>
      <c r="NRL39" s="224"/>
      <c r="NRM39" s="224"/>
      <c r="NRN39" s="224"/>
      <c r="NRO39" s="224"/>
      <c r="NRP39" s="224"/>
      <c r="NRQ39" s="224"/>
      <c r="NRR39" s="224"/>
      <c r="NRS39" s="224"/>
      <c r="NRT39" s="224"/>
      <c r="NRU39" s="224"/>
      <c r="NRV39" s="224"/>
      <c r="NRW39" s="224"/>
      <c r="NRX39" s="224"/>
      <c r="NRY39" s="224"/>
      <c r="NRZ39" s="224"/>
      <c r="NSA39" s="224"/>
      <c r="NSB39" s="224"/>
      <c r="NSC39" s="224"/>
      <c r="NSD39" s="224"/>
      <c r="NSE39" s="224"/>
      <c r="NSF39" s="224"/>
      <c r="NSG39" s="224"/>
      <c r="NSH39" s="224"/>
      <c r="NSI39" s="224"/>
      <c r="NSJ39" s="224"/>
      <c r="NSK39" s="224"/>
      <c r="NSL39" s="224"/>
      <c r="NSM39" s="224"/>
      <c r="NSN39" s="224"/>
      <c r="NSO39" s="224"/>
      <c r="NSP39" s="224"/>
      <c r="NSQ39" s="224"/>
      <c r="NSR39" s="224"/>
      <c r="NSS39" s="224"/>
      <c r="NST39" s="224"/>
      <c r="NSU39" s="224"/>
      <c r="NSV39" s="224"/>
      <c r="NSW39" s="224"/>
      <c r="NSX39" s="224"/>
      <c r="NSY39" s="224"/>
      <c r="NSZ39" s="224"/>
      <c r="NTA39" s="224"/>
      <c r="NTB39" s="224"/>
      <c r="NTC39" s="224"/>
      <c r="NTD39" s="224"/>
      <c r="NTE39" s="224"/>
      <c r="NTF39" s="224"/>
      <c r="NTG39" s="224"/>
      <c r="NTH39" s="224"/>
      <c r="NTI39" s="224"/>
      <c r="NTJ39" s="224"/>
      <c r="NTK39" s="224"/>
      <c r="NTL39" s="224"/>
      <c r="NTM39" s="224"/>
      <c r="NTN39" s="224"/>
      <c r="NTO39" s="224"/>
      <c r="NTP39" s="224"/>
      <c r="NTQ39" s="224"/>
      <c r="NTR39" s="224"/>
      <c r="NTS39" s="224"/>
      <c r="NTT39" s="224"/>
      <c r="NTU39" s="224"/>
      <c r="NTV39" s="224"/>
      <c r="NTW39" s="224"/>
      <c r="NTX39" s="224"/>
      <c r="NTY39" s="224"/>
      <c r="NTZ39" s="224"/>
      <c r="NUA39" s="224"/>
      <c r="NUB39" s="224"/>
      <c r="NUC39" s="224"/>
      <c r="NUD39" s="224"/>
      <c r="NUE39" s="224"/>
      <c r="NUF39" s="224"/>
      <c r="NUG39" s="224"/>
      <c r="NUH39" s="224"/>
      <c r="NUI39" s="224"/>
      <c r="NUJ39" s="224"/>
      <c r="NUK39" s="224"/>
      <c r="NUL39" s="224"/>
      <c r="NUM39" s="224"/>
      <c r="NUN39" s="224"/>
      <c r="NUO39" s="224"/>
      <c r="NUP39" s="224"/>
      <c r="NUQ39" s="224"/>
      <c r="NUR39" s="224"/>
      <c r="NUS39" s="224"/>
      <c r="NUT39" s="224"/>
      <c r="NUU39" s="224"/>
      <c r="NUV39" s="224"/>
      <c r="NUW39" s="224"/>
      <c r="NUX39" s="224"/>
      <c r="NUY39" s="224"/>
      <c r="NUZ39" s="224"/>
      <c r="NVA39" s="224"/>
      <c r="NVB39" s="224"/>
      <c r="NVC39" s="224"/>
      <c r="NVD39" s="224"/>
      <c r="NVE39" s="224"/>
      <c r="NVF39" s="224"/>
      <c r="NVG39" s="224"/>
      <c r="NVH39" s="224"/>
      <c r="NVI39" s="224"/>
      <c r="NVJ39" s="224"/>
      <c r="NVK39" s="224"/>
      <c r="NVL39" s="224"/>
      <c r="NVM39" s="224"/>
      <c r="NVN39" s="224"/>
      <c r="NVO39" s="224"/>
      <c r="NVP39" s="224"/>
      <c r="NVQ39" s="224"/>
      <c r="NVR39" s="224"/>
      <c r="NVS39" s="224"/>
      <c r="NVT39" s="224"/>
      <c r="NVU39" s="224"/>
      <c r="NVV39" s="224"/>
      <c r="NVW39" s="224"/>
      <c r="NVX39" s="224"/>
      <c r="NVY39" s="224"/>
      <c r="NVZ39" s="224"/>
      <c r="NWA39" s="224"/>
      <c r="NWB39" s="224"/>
      <c r="NWC39" s="224"/>
      <c r="NWD39" s="224"/>
      <c r="NWE39" s="224"/>
      <c r="NWF39" s="224"/>
      <c r="NWG39" s="224"/>
      <c r="NWH39" s="224"/>
      <c r="NWI39" s="224"/>
      <c r="NWJ39" s="224"/>
      <c r="NWK39" s="224"/>
      <c r="NWL39" s="224"/>
      <c r="NWM39" s="224"/>
      <c r="NWN39" s="224"/>
      <c r="NWO39" s="224"/>
      <c r="NWP39" s="224"/>
      <c r="NWQ39" s="224"/>
      <c r="NWR39" s="224"/>
      <c r="NWS39" s="224"/>
      <c r="NWT39" s="224"/>
      <c r="NWU39" s="224"/>
      <c r="NWV39" s="224"/>
      <c r="NWW39" s="224"/>
      <c r="NWX39" s="224"/>
      <c r="NWY39" s="224"/>
      <c r="NWZ39" s="224"/>
      <c r="NXA39" s="224"/>
      <c r="NXB39" s="224"/>
      <c r="NXC39" s="224"/>
      <c r="NXD39" s="224"/>
      <c r="NXE39" s="224"/>
      <c r="NXF39" s="224"/>
      <c r="NXG39" s="224"/>
      <c r="NXH39" s="224"/>
      <c r="NXI39" s="224"/>
      <c r="NXJ39" s="224"/>
      <c r="NXK39" s="224"/>
      <c r="NXL39" s="224"/>
      <c r="NXM39" s="224"/>
      <c r="NXN39" s="224"/>
      <c r="NXO39" s="224"/>
      <c r="NXP39" s="224"/>
      <c r="NXQ39" s="224"/>
      <c r="NXR39" s="224"/>
      <c r="NXS39" s="224"/>
      <c r="NXT39" s="224"/>
      <c r="NXU39" s="224"/>
      <c r="NXV39" s="224"/>
      <c r="NXW39" s="224"/>
      <c r="NXX39" s="224"/>
      <c r="NXY39" s="224"/>
      <c r="NXZ39" s="224"/>
      <c r="NYA39" s="224"/>
      <c r="NYB39" s="224"/>
      <c r="NYC39" s="224"/>
      <c r="NYD39" s="224"/>
      <c r="NYE39" s="224"/>
      <c r="NYF39" s="224"/>
      <c r="NYG39" s="224"/>
      <c r="NYH39" s="224"/>
      <c r="NYI39" s="224"/>
      <c r="NYJ39" s="224"/>
      <c r="NYK39" s="224"/>
      <c r="NYL39" s="224"/>
      <c r="NYM39" s="224"/>
      <c r="NYN39" s="224"/>
      <c r="NYO39" s="224"/>
      <c r="NYP39" s="224"/>
      <c r="NYQ39" s="224"/>
      <c r="NYR39" s="224"/>
      <c r="NYS39" s="224"/>
      <c r="NYT39" s="224"/>
      <c r="NYU39" s="224"/>
      <c r="NYV39" s="224"/>
      <c r="NYW39" s="224"/>
      <c r="NYX39" s="224"/>
      <c r="NYY39" s="224"/>
      <c r="NYZ39" s="224"/>
      <c r="NZA39" s="224"/>
      <c r="NZB39" s="224"/>
      <c r="NZC39" s="224"/>
      <c r="NZD39" s="224"/>
      <c r="NZE39" s="224"/>
      <c r="NZF39" s="224"/>
      <c r="NZG39" s="224"/>
      <c r="NZH39" s="224"/>
      <c r="NZI39" s="224"/>
      <c r="NZJ39" s="224"/>
      <c r="NZK39" s="224"/>
      <c r="NZL39" s="224"/>
      <c r="NZM39" s="224"/>
      <c r="NZN39" s="224"/>
      <c r="NZO39" s="224"/>
      <c r="NZP39" s="224"/>
      <c r="NZQ39" s="224"/>
      <c r="NZR39" s="224"/>
      <c r="NZS39" s="224"/>
      <c r="NZT39" s="224"/>
      <c r="NZU39" s="224"/>
      <c r="NZV39" s="224"/>
      <c r="NZW39" s="224"/>
      <c r="NZX39" s="224"/>
      <c r="NZY39" s="224"/>
      <c r="NZZ39" s="224"/>
      <c r="OAA39" s="224"/>
      <c r="OAB39" s="224"/>
      <c r="OAC39" s="224"/>
      <c r="OAD39" s="224"/>
      <c r="OAE39" s="224"/>
      <c r="OAF39" s="224"/>
      <c r="OAG39" s="224"/>
      <c r="OAH39" s="224"/>
      <c r="OAI39" s="224"/>
      <c r="OAJ39" s="224"/>
      <c r="OAK39" s="224"/>
      <c r="OAL39" s="224"/>
      <c r="OAM39" s="224"/>
      <c r="OAN39" s="224"/>
      <c r="OAO39" s="224"/>
      <c r="OAP39" s="224"/>
      <c r="OAQ39" s="224"/>
      <c r="OAR39" s="224"/>
      <c r="OAS39" s="224"/>
      <c r="OAT39" s="224"/>
      <c r="OAU39" s="224"/>
      <c r="OAV39" s="224"/>
      <c r="OAW39" s="224"/>
      <c r="OAX39" s="224"/>
      <c r="OAY39" s="224"/>
      <c r="OAZ39" s="224"/>
      <c r="OBA39" s="224"/>
      <c r="OBB39" s="224"/>
      <c r="OBC39" s="224"/>
      <c r="OBD39" s="224"/>
      <c r="OBE39" s="224"/>
      <c r="OBF39" s="224"/>
      <c r="OBG39" s="224"/>
      <c r="OBH39" s="224"/>
      <c r="OBI39" s="224"/>
      <c r="OBJ39" s="224"/>
      <c r="OBK39" s="224"/>
      <c r="OBL39" s="224"/>
      <c r="OBM39" s="224"/>
      <c r="OBN39" s="224"/>
      <c r="OBO39" s="224"/>
      <c r="OBP39" s="224"/>
      <c r="OBQ39" s="224"/>
      <c r="OBR39" s="224"/>
      <c r="OBS39" s="224"/>
      <c r="OBT39" s="224"/>
      <c r="OBU39" s="224"/>
      <c r="OBV39" s="224"/>
      <c r="OBW39" s="224"/>
      <c r="OBX39" s="224"/>
      <c r="OBY39" s="224"/>
      <c r="OBZ39" s="224"/>
      <c r="OCA39" s="224"/>
      <c r="OCB39" s="224"/>
      <c r="OCC39" s="224"/>
      <c r="OCD39" s="224"/>
      <c r="OCE39" s="224"/>
      <c r="OCF39" s="224"/>
      <c r="OCG39" s="224"/>
      <c r="OCH39" s="224"/>
      <c r="OCI39" s="224"/>
      <c r="OCJ39" s="224"/>
      <c r="OCK39" s="224"/>
      <c r="OCL39" s="224"/>
      <c r="OCM39" s="224"/>
      <c r="OCN39" s="224"/>
      <c r="OCO39" s="224"/>
      <c r="OCP39" s="224"/>
      <c r="OCQ39" s="224"/>
      <c r="OCR39" s="224"/>
      <c r="OCS39" s="224"/>
      <c r="OCT39" s="224"/>
      <c r="OCU39" s="224"/>
      <c r="OCV39" s="224"/>
      <c r="OCW39" s="224"/>
      <c r="OCX39" s="224"/>
      <c r="OCY39" s="224"/>
      <c r="OCZ39" s="224"/>
      <c r="ODA39" s="224"/>
      <c r="ODB39" s="224"/>
      <c r="ODC39" s="224"/>
      <c r="ODD39" s="224"/>
      <c r="ODE39" s="224"/>
      <c r="ODF39" s="224"/>
      <c r="ODG39" s="224"/>
      <c r="ODH39" s="224"/>
      <c r="ODI39" s="224"/>
      <c r="ODJ39" s="224"/>
      <c r="ODK39" s="224"/>
      <c r="ODL39" s="224"/>
      <c r="ODM39" s="224"/>
      <c r="ODN39" s="224"/>
      <c r="ODO39" s="224"/>
      <c r="ODP39" s="224"/>
      <c r="ODQ39" s="224"/>
      <c r="ODR39" s="224"/>
      <c r="ODS39" s="224"/>
      <c r="ODT39" s="224"/>
      <c r="ODU39" s="224"/>
      <c r="ODV39" s="224"/>
      <c r="ODW39" s="224"/>
      <c r="ODX39" s="224"/>
      <c r="ODY39" s="224"/>
      <c r="ODZ39" s="224"/>
      <c r="OEA39" s="224"/>
      <c r="OEB39" s="224"/>
      <c r="OEC39" s="224"/>
      <c r="OED39" s="224"/>
      <c r="OEE39" s="224"/>
      <c r="OEF39" s="224"/>
      <c r="OEG39" s="224"/>
      <c r="OEH39" s="224"/>
      <c r="OEI39" s="224"/>
      <c r="OEJ39" s="224"/>
      <c r="OEK39" s="224"/>
      <c r="OEL39" s="224"/>
      <c r="OEM39" s="224"/>
      <c r="OEN39" s="224"/>
      <c r="OEO39" s="224"/>
      <c r="OEP39" s="224"/>
      <c r="OEQ39" s="224"/>
      <c r="OER39" s="224"/>
      <c r="OES39" s="224"/>
      <c r="OET39" s="224"/>
      <c r="OEU39" s="224"/>
      <c r="OEV39" s="224"/>
      <c r="OEW39" s="224"/>
      <c r="OEX39" s="224"/>
      <c r="OEY39" s="224"/>
      <c r="OEZ39" s="224"/>
      <c r="OFA39" s="224"/>
      <c r="OFB39" s="224"/>
      <c r="OFC39" s="224"/>
      <c r="OFD39" s="224"/>
      <c r="OFE39" s="224"/>
      <c r="OFF39" s="224"/>
      <c r="OFG39" s="224"/>
      <c r="OFH39" s="224"/>
      <c r="OFI39" s="224"/>
      <c r="OFJ39" s="224"/>
      <c r="OFK39" s="224"/>
      <c r="OFL39" s="224"/>
      <c r="OFM39" s="224"/>
      <c r="OFN39" s="224"/>
      <c r="OFO39" s="224"/>
      <c r="OFP39" s="224"/>
      <c r="OFQ39" s="224"/>
      <c r="OFR39" s="224"/>
      <c r="OFS39" s="224"/>
      <c r="OFT39" s="224"/>
      <c r="OFU39" s="224"/>
      <c r="OFV39" s="224"/>
      <c r="OFW39" s="224"/>
      <c r="OFX39" s="224"/>
      <c r="OFY39" s="224"/>
      <c r="OFZ39" s="224"/>
      <c r="OGA39" s="224"/>
      <c r="OGB39" s="224"/>
      <c r="OGC39" s="224"/>
      <c r="OGD39" s="224"/>
      <c r="OGE39" s="224"/>
      <c r="OGF39" s="224"/>
      <c r="OGG39" s="224"/>
      <c r="OGH39" s="224"/>
      <c r="OGI39" s="224"/>
      <c r="OGJ39" s="224"/>
      <c r="OGK39" s="224"/>
      <c r="OGL39" s="224"/>
      <c r="OGM39" s="224"/>
      <c r="OGN39" s="224"/>
      <c r="OGO39" s="224"/>
      <c r="OGP39" s="224"/>
      <c r="OGQ39" s="224"/>
      <c r="OGR39" s="224"/>
      <c r="OGS39" s="224"/>
      <c r="OGT39" s="224"/>
      <c r="OGU39" s="224"/>
      <c r="OGV39" s="224"/>
      <c r="OGW39" s="224"/>
      <c r="OGX39" s="224"/>
      <c r="OGY39" s="224"/>
      <c r="OGZ39" s="224"/>
      <c r="OHA39" s="224"/>
      <c r="OHB39" s="224"/>
      <c r="OHC39" s="224"/>
      <c r="OHD39" s="224"/>
      <c r="OHE39" s="224"/>
      <c r="OHF39" s="224"/>
      <c r="OHG39" s="224"/>
      <c r="OHH39" s="224"/>
      <c r="OHI39" s="224"/>
      <c r="OHJ39" s="224"/>
      <c r="OHK39" s="224"/>
      <c r="OHL39" s="224"/>
      <c r="OHM39" s="224"/>
      <c r="OHN39" s="224"/>
      <c r="OHO39" s="224"/>
      <c r="OHP39" s="224"/>
      <c r="OHQ39" s="224"/>
      <c r="OHR39" s="224"/>
      <c r="OHS39" s="224"/>
      <c r="OHT39" s="224"/>
      <c r="OHU39" s="224"/>
      <c r="OHV39" s="224"/>
      <c r="OHW39" s="224"/>
      <c r="OHX39" s="224"/>
      <c r="OHY39" s="224"/>
      <c r="OHZ39" s="224"/>
      <c r="OIA39" s="224"/>
      <c r="OIB39" s="224"/>
      <c r="OIC39" s="224"/>
      <c r="OID39" s="224"/>
      <c r="OIE39" s="224"/>
      <c r="OIF39" s="224"/>
      <c r="OIG39" s="224"/>
      <c r="OIH39" s="224"/>
      <c r="OII39" s="224"/>
      <c r="OIJ39" s="224"/>
      <c r="OIK39" s="224"/>
      <c r="OIL39" s="224"/>
      <c r="OIM39" s="224"/>
      <c r="OIN39" s="224"/>
      <c r="OIO39" s="224"/>
      <c r="OIP39" s="224"/>
      <c r="OIQ39" s="224"/>
      <c r="OIR39" s="224"/>
      <c r="OIS39" s="224"/>
      <c r="OIT39" s="224"/>
      <c r="OIU39" s="224"/>
      <c r="OIV39" s="224"/>
      <c r="OIW39" s="224"/>
      <c r="OIX39" s="224"/>
      <c r="OIY39" s="224"/>
      <c r="OIZ39" s="224"/>
      <c r="OJA39" s="224"/>
      <c r="OJB39" s="224"/>
      <c r="OJC39" s="224"/>
      <c r="OJD39" s="224"/>
      <c r="OJE39" s="224"/>
      <c r="OJF39" s="224"/>
      <c r="OJG39" s="224"/>
      <c r="OJH39" s="224"/>
      <c r="OJI39" s="224"/>
      <c r="OJJ39" s="224"/>
      <c r="OJK39" s="224"/>
      <c r="OJL39" s="224"/>
      <c r="OJM39" s="224"/>
      <c r="OJN39" s="224"/>
      <c r="OJO39" s="224"/>
      <c r="OJP39" s="224"/>
      <c r="OJQ39" s="224"/>
      <c r="OJR39" s="224"/>
      <c r="OJS39" s="224"/>
      <c r="OJT39" s="224"/>
      <c r="OJU39" s="224"/>
      <c r="OJV39" s="224"/>
      <c r="OJW39" s="224"/>
      <c r="OJX39" s="224"/>
      <c r="OJY39" s="224"/>
      <c r="OJZ39" s="224"/>
      <c r="OKA39" s="224"/>
      <c r="OKB39" s="224"/>
      <c r="OKC39" s="224"/>
      <c r="OKD39" s="224"/>
      <c r="OKE39" s="224"/>
      <c r="OKF39" s="224"/>
      <c r="OKG39" s="224"/>
      <c r="OKH39" s="224"/>
      <c r="OKI39" s="224"/>
      <c r="OKJ39" s="224"/>
      <c r="OKK39" s="224"/>
      <c r="OKL39" s="224"/>
      <c r="OKM39" s="224"/>
      <c r="OKN39" s="224"/>
      <c r="OKO39" s="224"/>
      <c r="OKP39" s="224"/>
      <c r="OKQ39" s="224"/>
      <c r="OKR39" s="224"/>
      <c r="OKS39" s="224"/>
      <c r="OKT39" s="224"/>
      <c r="OKU39" s="224"/>
      <c r="OKV39" s="224"/>
      <c r="OKW39" s="224"/>
      <c r="OKX39" s="224"/>
      <c r="OKY39" s="224"/>
      <c r="OKZ39" s="224"/>
      <c r="OLA39" s="224"/>
      <c r="OLB39" s="224"/>
      <c r="OLC39" s="224"/>
      <c r="OLD39" s="224"/>
      <c r="OLE39" s="224"/>
      <c r="OLF39" s="224"/>
      <c r="OLG39" s="224"/>
      <c r="OLH39" s="224"/>
      <c r="OLI39" s="224"/>
      <c r="OLJ39" s="224"/>
      <c r="OLK39" s="224"/>
      <c r="OLL39" s="224"/>
      <c r="OLM39" s="224"/>
      <c r="OLN39" s="224"/>
      <c r="OLO39" s="224"/>
      <c r="OLP39" s="224"/>
      <c r="OLQ39" s="224"/>
      <c r="OLR39" s="224"/>
      <c r="OLS39" s="224"/>
      <c r="OLT39" s="224"/>
      <c r="OLU39" s="224"/>
      <c r="OLV39" s="224"/>
      <c r="OLW39" s="224"/>
      <c r="OLX39" s="224"/>
      <c r="OLY39" s="224"/>
      <c r="OLZ39" s="224"/>
      <c r="OMA39" s="224"/>
      <c r="OMB39" s="224"/>
      <c r="OMC39" s="224"/>
      <c r="OMD39" s="224"/>
      <c r="OME39" s="224"/>
      <c r="OMF39" s="224"/>
      <c r="OMG39" s="224"/>
      <c r="OMH39" s="224"/>
      <c r="OMI39" s="224"/>
      <c r="OMJ39" s="224"/>
      <c r="OMK39" s="224"/>
      <c r="OML39" s="224"/>
      <c r="OMM39" s="224"/>
      <c r="OMN39" s="224"/>
      <c r="OMO39" s="224"/>
      <c r="OMP39" s="224"/>
      <c r="OMQ39" s="224"/>
      <c r="OMR39" s="224"/>
      <c r="OMS39" s="224"/>
      <c r="OMT39" s="224"/>
      <c r="OMU39" s="224"/>
      <c r="OMV39" s="224"/>
      <c r="OMW39" s="224"/>
      <c r="OMX39" s="224"/>
      <c r="OMY39" s="224"/>
      <c r="OMZ39" s="224"/>
      <c r="ONA39" s="224"/>
      <c r="ONB39" s="224"/>
      <c r="ONC39" s="224"/>
      <c r="OND39" s="224"/>
      <c r="ONE39" s="224"/>
      <c r="ONF39" s="224"/>
      <c r="ONG39" s="224"/>
      <c r="ONH39" s="224"/>
      <c r="ONI39" s="224"/>
      <c r="ONJ39" s="224"/>
      <c r="ONK39" s="224"/>
      <c r="ONL39" s="224"/>
      <c r="ONM39" s="224"/>
      <c r="ONN39" s="224"/>
      <c r="ONO39" s="224"/>
      <c r="ONP39" s="224"/>
      <c r="ONQ39" s="224"/>
      <c r="ONR39" s="224"/>
      <c r="ONS39" s="224"/>
      <c r="ONT39" s="224"/>
      <c r="ONU39" s="224"/>
      <c r="ONV39" s="224"/>
      <c r="ONW39" s="224"/>
      <c r="ONX39" s="224"/>
      <c r="ONY39" s="224"/>
      <c r="ONZ39" s="224"/>
      <c r="OOA39" s="224"/>
      <c r="OOB39" s="224"/>
      <c r="OOC39" s="224"/>
      <c r="OOD39" s="224"/>
      <c r="OOE39" s="224"/>
      <c r="OOF39" s="224"/>
      <c r="OOG39" s="224"/>
      <c r="OOH39" s="224"/>
      <c r="OOI39" s="224"/>
      <c r="OOJ39" s="224"/>
      <c r="OOK39" s="224"/>
      <c r="OOL39" s="224"/>
      <c r="OOM39" s="224"/>
      <c r="OON39" s="224"/>
      <c r="OOO39" s="224"/>
      <c r="OOP39" s="224"/>
      <c r="OOQ39" s="224"/>
      <c r="OOR39" s="224"/>
      <c r="OOS39" s="224"/>
      <c r="OOT39" s="224"/>
      <c r="OOU39" s="224"/>
      <c r="OOV39" s="224"/>
      <c r="OOW39" s="224"/>
      <c r="OOX39" s="224"/>
      <c r="OOY39" s="224"/>
      <c r="OOZ39" s="224"/>
      <c r="OPA39" s="224"/>
      <c r="OPB39" s="224"/>
      <c r="OPC39" s="224"/>
      <c r="OPD39" s="224"/>
      <c r="OPE39" s="224"/>
      <c r="OPF39" s="224"/>
      <c r="OPG39" s="224"/>
      <c r="OPH39" s="224"/>
      <c r="OPI39" s="224"/>
      <c r="OPJ39" s="224"/>
      <c r="OPK39" s="224"/>
      <c r="OPL39" s="224"/>
      <c r="OPM39" s="224"/>
      <c r="OPN39" s="224"/>
      <c r="OPO39" s="224"/>
      <c r="OPP39" s="224"/>
      <c r="OPQ39" s="224"/>
      <c r="OPR39" s="224"/>
      <c r="OPS39" s="224"/>
      <c r="OPT39" s="224"/>
      <c r="OPU39" s="224"/>
      <c r="OPV39" s="224"/>
      <c r="OPW39" s="224"/>
      <c r="OPX39" s="224"/>
      <c r="OPY39" s="224"/>
      <c r="OPZ39" s="224"/>
      <c r="OQA39" s="224"/>
      <c r="OQB39" s="224"/>
      <c r="OQC39" s="224"/>
      <c r="OQD39" s="224"/>
      <c r="OQE39" s="224"/>
      <c r="OQF39" s="224"/>
      <c r="OQG39" s="224"/>
      <c r="OQH39" s="224"/>
      <c r="OQI39" s="224"/>
      <c r="OQJ39" s="224"/>
      <c r="OQK39" s="224"/>
      <c r="OQL39" s="224"/>
      <c r="OQM39" s="224"/>
      <c r="OQN39" s="224"/>
      <c r="OQO39" s="224"/>
      <c r="OQP39" s="224"/>
      <c r="OQQ39" s="224"/>
      <c r="OQR39" s="224"/>
      <c r="OQS39" s="224"/>
      <c r="OQT39" s="224"/>
      <c r="OQU39" s="224"/>
      <c r="OQV39" s="224"/>
      <c r="OQW39" s="224"/>
      <c r="OQX39" s="224"/>
      <c r="OQY39" s="224"/>
      <c r="OQZ39" s="224"/>
      <c r="ORA39" s="224"/>
      <c r="ORB39" s="224"/>
      <c r="ORC39" s="224"/>
      <c r="ORD39" s="224"/>
      <c r="ORE39" s="224"/>
      <c r="ORF39" s="224"/>
      <c r="ORG39" s="224"/>
      <c r="ORH39" s="224"/>
      <c r="ORI39" s="224"/>
      <c r="ORJ39" s="224"/>
      <c r="ORK39" s="224"/>
      <c r="ORL39" s="224"/>
      <c r="ORM39" s="224"/>
      <c r="ORN39" s="224"/>
      <c r="ORO39" s="224"/>
      <c r="ORP39" s="224"/>
      <c r="ORQ39" s="224"/>
      <c r="ORR39" s="224"/>
      <c r="ORS39" s="224"/>
      <c r="ORT39" s="224"/>
      <c r="ORU39" s="224"/>
      <c r="ORV39" s="224"/>
      <c r="ORW39" s="224"/>
      <c r="ORX39" s="224"/>
      <c r="ORY39" s="224"/>
      <c r="ORZ39" s="224"/>
      <c r="OSA39" s="224"/>
      <c r="OSB39" s="224"/>
      <c r="OSC39" s="224"/>
      <c r="OSD39" s="224"/>
      <c r="OSE39" s="224"/>
      <c r="OSF39" s="224"/>
      <c r="OSG39" s="224"/>
      <c r="OSH39" s="224"/>
      <c r="OSI39" s="224"/>
      <c r="OSJ39" s="224"/>
      <c r="OSK39" s="224"/>
      <c r="OSL39" s="224"/>
      <c r="OSM39" s="224"/>
      <c r="OSN39" s="224"/>
      <c r="OSO39" s="224"/>
      <c r="OSP39" s="224"/>
      <c r="OSQ39" s="224"/>
      <c r="OSR39" s="224"/>
      <c r="OSS39" s="224"/>
      <c r="OST39" s="224"/>
      <c r="OSU39" s="224"/>
      <c r="OSV39" s="224"/>
      <c r="OSW39" s="224"/>
      <c r="OSX39" s="224"/>
      <c r="OSY39" s="224"/>
      <c r="OSZ39" s="224"/>
      <c r="OTA39" s="224"/>
      <c r="OTB39" s="224"/>
      <c r="OTC39" s="224"/>
      <c r="OTD39" s="224"/>
      <c r="OTE39" s="224"/>
      <c r="OTF39" s="224"/>
      <c r="OTG39" s="224"/>
      <c r="OTH39" s="224"/>
      <c r="OTI39" s="224"/>
      <c r="OTJ39" s="224"/>
      <c r="OTK39" s="224"/>
      <c r="OTL39" s="224"/>
      <c r="OTM39" s="224"/>
      <c r="OTN39" s="224"/>
      <c r="OTO39" s="224"/>
      <c r="OTP39" s="224"/>
      <c r="OTQ39" s="224"/>
      <c r="OTR39" s="224"/>
      <c r="OTS39" s="224"/>
      <c r="OTT39" s="224"/>
      <c r="OTU39" s="224"/>
      <c r="OTV39" s="224"/>
      <c r="OTW39" s="224"/>
      <c r="OTX39" s="224"/>
      <c r="OTY39" s="224"/>
      <c r="OTZ39" s="224"/>
      <c r="OUA39" s="224"/>
      <c r="OUB39" s="224"/>
      <c r="OUC39" s="224"/>
      <c r="OUD39" s="224"/>
      <c r="OUE39" s="224"/>
      <c r="OUF39" s="224"/>
      <c r="OUG39" s="224"/>
      <c r="OUH39" s="224"/>
      <c r="OUI39" s="224"/>
      <c r="OUJ39" s="224"/>
      <c r="OUK39" s="224"/>
      <c r="OUL39" s="224"/>
      <c r="OUM39" s="224"/>
      <c r="OUN39" s="224"/>
      <c r="OUO39" s="224"/>
      <c r="OUP39" s="224"/>
      <c r="OUQ39" s="224"/>
      <c r="OUR39" s="224"/>
      <c r="OUS39" s="224"/>
      <c r="OUT39" s="224"/>
      <c r="OUU39" s="224"/>
      <c r="OUV39" s="224"/>
      <c r="OUW39" s="224"/>
      <c r="OUX39" s="224"/>
      <c r="OUY39" s="224"/>
      <c r="OUZ39" s="224"/>
      <c r="OVA39" s="224"/>
      <c r="OVB39" s="224"/>
      <c r="OVC39" s="224"/>
      <c r="OVD39" s="224"/>
      <c r="OVE39" s="224"/>
      <c r="OVF39" s="224"/>
      <c r="OVG39" s="224"/>
      <c r="OVH39" s="224"/>
      <c r="OVI39" s="224"/>
      <c r="OVJ39" s="224"/>
      <c r="OVK39" s="224"/>
      <c r="OVL39" s="224"/>
      <c r="OVM39" s="224"/>
      <c r="OVN39" s="224"/>
      <c r="OVO39" s="224"/>
      <c r="OVP39" s="224"/>
      <c r="OVQ39" s="224"/>
      <c r="OVR39" s="224"/>
      <c r="OVS39" s="224"/>
      <c r="OVT39" s="224"/>
      <c r="OVU39" s="224"/>
      <c r="OVV39" s="224"/>
      <c r="OVW39" s="224"/>
      <c r="OVX39" s="224"/>
      <c r="OVY39" s="224"/>
      <c r="OVZ39" s="224"/>
      <c r="OWA39" s="224"/>
      <c r="OWB39" s="224"/>
      <c r="OWC39" s="224"/>
      <c r="OWD39" s="224"/>
      <c r="OWE39" s="224"/>
      <c r="OWF39" s="224"/>
      <c r="OWG39" s="224"/>
      <c r="OWH39" s="224"/>
      <c r="OWI39" s="224"/>
      <c r="OWJ39" s="224"/>
      <c r="OWK39" s="224"/>
      <c r="OWL39" s="224"/>
      <c r="OWM39" s="224"/>
      <c r="OWN39" s="224"/>
      <c r="OWO39" s="224"/>
      <c r="OWP39" s="224"/>
      <c r="OWQ39" s="224"/>
      <c r="OWR39" s="224"/>
      <c r="OWS39" s="224"/>
      <c r="OWT39" s="224"/>
      <c r="OWU39" s="224"/>
      <c r="OWV39" s="224"/>
      <c r="OWW39" s="224"/>
      <c r="OWX39" s="224"/>
      <c r="OWY39" s="224"/>
      <c r="OWZ39" s="224"/>
      <c r="OXA39" s="224"/>
      <c r="OXB39" s="224"/>
      <c r="OXC39" s="224"/>
      <c r="OXD39" s="224"/>
      <c r="OXE39" s="224"/>
      <c r="OXF39" s="224"/>
      <c r="OXG39" s="224"/>
      <c r="OXH39" s="224"/>
      <c r="OXI39" s="224"/>
      <c r="OXJ39" s="224"/>
      <c r="OXK39" s="224"/>
      <c r="OXL39" s="224"/>
      <c r="OXM39" s="224"/>
      <c r="OXN39" s="224"/>
      <c r="OXO39" s="224"/>
      <c r="OXP39" s="224"/>
      <c r="OXQ39" s="224"/>
      <c r="OXR39" s="224"/>
      <c r="OXS39" s="224"/>
      <c r="OXT39" s="224"/>
      <c r="OXU39" s="224"/>
      <c r="OXV39" s="224"/>
      <c r="OXW39" s="224"/>
      <c r="OXX39" s="224"/>
      <c r="OXY39" s="224"/>
      <c r="OXZ39" s="224"/>
      <c r="OYA39" s="224"/>
      <c r="OYB39" s="224"/>
      <c r="OYC39" s="224"/>
      <c r="OYD39" s="224"/>
      <c r="OYE39" s="224"/>
      <c r="OYF39" s="224"/>
      <c r="OYG39" s="224"/>
      <c r="OYH39" s="224"/>
      <c r="OYI39" s="224"/>
      <c r="OYJ39" s="224"/>
      <c r="OYK39" s="224"/>
      <c r="OYL39" s="224"/>
      <c r="OYM39" s="224"/>
      <c r="OYN39" s="224"/>
      <c r="OYO39" s="224"/>
      <c r="OYP39" s="224"/>
      <c r="OYQ39" s="224"/>
      <c r="OYR39" s="224"/>
      <c r="OYS39" s="224"/>
      <c r="OYT39" s="224"/>
      <c r="OYU39" s="224"/>
      <c r="OYV39" s="224"/>
      <c r="OYW39" s="224"/>
      <c r="OYX39" s="224"/>
      <c r="OYY39" s="224"/>
      <c r="OYZ39" s="224"/>
      <c r="OZA39" s="224"/>
      <c r="OZB39" s="224"/>
      <c r="OZC39" s="224"/>
      <c r="OZD39" s="224"/>
      <c r="OZE39" s="224"/>
      <c r="OZF39" s="224"/>
      <c r="OZG39" s="224"/>
      <c r="OZH39" s="224"/>
      <c r="OZI39" s="224"/>
      <c r="OZJ39" s="224"/>
      <c r="OZK39" s="224"/>
      <c r="OZL39" s="224"/>
      <c r="OZM39" s="224"/>
      <c r="OZN39" s="224"/>
      <c r="OZO39" s="224"/>
      <c r="OZP39" s="224"/>
      <c r="OZQ39" s="224"/>
      <c r="OZR39" s="224"/>
      <c r="OZS39" s="224"/>
      <c r="OZT39" s="224"/>
      <c r="OZU39" s="224"/>
      <c r="OZV39" s="224"/>
      <c r="OZW39" s="224"/>
      <c r="OZX39" s="224"/>
      <c r="OZY39" s="224"/>
      <c r="OZZ39" s="224"/>
      <c r="PAA39" s="224"/>
      <c r="PAB39" s="224"/>
      <c r="PAC39" s="224"/>
      <c r="PAD39" s="224"/>
      <c r="PAE39" s="224"/>
      <c r="PAF39" s="224"/>
      <c r="PAG39" s="224"/>
      <c r="PAH39" s="224"/>
      <c r="PAI39" s="224"/>
      <c r="PAJ39" s="224"/>
      <c r="PAK39" s="224"/>
      <c r="PAL39" s="224"/>
      <c r="PAM39" s="224"/>
      <c r="PAN39" s="224"/>
      <c r="PAO39" s="224"/>
      <c r="PAP39" s="224"/>
      <c r="PAQ39" s="224"/>
      <c r="PAR39" s="224"/>
      <c r="PAS39" s="224"/>
      <c r="PAT39" s="224"/>
      <c r="PAU39" s="224"/>
      <c r="PAV39" s="224"/>
      <c r="PAW39" s="224"/>
      <c r="PAX39" s="224"/>
      <c r="PAY39" s="224"/>
      <c r="PAZ39" s="224"/>
      <c r="PBA39" s="224"/>
      <c r="PBB39" s="224"/>
      <c r="PBC39" s="224"/>
      <c r="PBD39" s="224"/>
      <c r="PBE39" s="224"/>
      <c r="PBF39" s="224"/>
      <c r="PBG39" s="224"/>
      <c r="PBH39" s="224"/>
      <c r="PBI39" s="224"/>
      <c r="PBJ39" s="224"/>
      <c r="PBK39" s="224"/>
      <c r="PBL39" s="224"/>
      <c r="PBM39" s="224"/>
      <c r="PBN39" s="224"/>
      <c r="PBO39" s="224"/>
      <c r="PBP39" s="224"/>
      <c r="PBQ39" s="224"/>
      <c r="PBR39" s="224"/>
      <c r="PBS39" s="224"/>
      <c r="PBT39" s="224"/>
      <c r="PBU39" s="224"/>
      <c r="PBV39" s="224"/>
      <c r="PBW39" s="224"/>
      <c r="PBX39" s="224"/>
      <c r="PBY39" s="224"/>
      <c r="PBZ39" s="224"/>
      <c r="PCA39" s="224"/>
      <c r="PCB39" s="224"/>
      <c r="PCC39" s="224"/>
      <c r="PCD39" s="224"/>
      <c r="PCE39" s="224"/>
      <c r="PCF39" s="224"/>
      <c r="PCG39" s="224"/>
      <c r="PCH39" s="224"/>
      <c r="PCI39" s="224"/>
      <c r="PCJ39" s="224"/>
      <c r="PCK39" s="224"/>
      <c r="PCL39" s="224"/>
      <c r="PCM39" s="224"/>
      <c r="PCN39" s="224"/>
      <c r="PCO39" s="224"/>
      <c r="PCP39" s="224"/>
      <c r="PCQ39" s="224"/>
      <c r="PCR39" s="224"/>
      <c r="PCS39" s="224"/>
      <c r="PCT39" s="224"/>
      <c r="PCU39" s="224"/>
      <c r="PCV39" s="224"/>
      <c r="PCW39" s="224"/>
      <c r="PCX39" s="224"/>
      <c r="PCY39" s="224"/>
      <c r="PCZ39" s="224"/>
      <c r="PDA39" s="224"/>
      <c r="PDB39" s="224"/>
      <c r="PDC39" s="224"/>
      <c r="PDD39" s="224"/>
      <c r="PDE39" s="224"/>
      <c r="PDF39" s="224"/>
      <c r="PDG39" s="224"/>
      <c r="PDH39" s="224"/>
      <c r="PDI39" s="224"/>
      <c r="PDJ39" s="224"/>
      <c r="PDK39" s="224"/>
      <c r="PDL39" s="224"/>
      <c r="PDM39" s="224"/>
      <c r="PDN39" s="224"/>
      <c r="PDO39" s="224"/>
      <c r="PDP39" s="224"/>
      <c r="PDQ39" s="224"/>
      <c r="PDR39" s="224"/>
      <c r="PDS39" s="224"/>
      <c r="PDT39" s="224"/>
      <c r="PDU39" s="224"/>
      <c r="PDV39" s="224"/>
      <c r="PDW39" s="224"/>
      <c r="PDX39" s="224"/>
      <c r="PDY39" s="224"/>
      <c r="PDZ39" s="224"/>
      <c r="PEA39" s="224"/>
      <c r="PEB39" s="224"/>
      <c r="PEC39" s="224"/>
      <c r="PED39" s="224"/>
      <c r="PEE39" s="224"/>
      <c r="PEF39" s="224"/>
      <c r="PEG39" s="224"/>
      <c r="PEH39" s="224"/>
      <c r="PEI39" s="224"/>
      <c r="PEJ39" s="224"/>
      <c r="PEK39" s="224"/>
      <c r="PEL39" s="224"/>
      <c r="PEM39" s="224"/>
      <c r="PEN39" s="224"/>
      <c r="PEO39" s="224"/>
      <c r="PEP39" s="224"/>
      <c r="PEQ39" s="224"/>
      <c r="PER39" s="224"/>
      <c r="PES39" s="224"/>
      <c r="PET39" s="224"/>
      <c r="PEU39" s="224"/>
      <c r="PEV39" s="224"/>
      <c r="PEW39" s="224"/>
      <c r="PEX39" s="224"/>
      <c r="PEY39" s="224"/>
      <c r="PEZ39" s="224"/>
      <c r="PFA39" s="224"/>
      <c r="PFB39" s="224"/>
      <c r="PFC39" s="224"/>
      <c r="PFD39" s="224"/>
      <c r="PFE39" s="224"/>
      <c r="PFF39" s="224"/>
      <c r="PFG39" s="224"/>
      <c r="PFH39" s="224"/>
      <c r="PFI39" s="224"/>
      <c r="PFJ39" s="224"/>
      <c r="PFK39" s="224"/>
      <c r="PFL39" s="224"/>
      <c r="PFM39" s="224"/>
      <c r="PFN39" s="224"/>
      <c r="PFO39" s="224"/>
      <c r="PFP39" s="224"/>
      <c r="PFQ39" s="224"/>
      <c r="PFR39" s="224"/>
      <c r="PFS39" s="224"/>
      <c r="PFT39" s="224"/>
      <c r="PFU39" s="224"/>
      <c r="PFV39" s="224"/>
      <c r="PFW39" s="224"/>
      <c r="PFX39" s="224"/>
      <c r="PFY39" s="224"/>
      <c r="PFZ39" s="224"/>
      <c r="PGA39" s="224"/>
      <c r="PGB39" s="224"/>
      <c r="PGC39" s="224"/>
      <c r="PGD39" s="224"/>
      <c r="PGE39" s="224"/>
      <c r="PGF39" s="224"/>
      <c r="PGG39" s="224"/>
      <c r="PGH39" s="224"/>
      <c r="PGI39" s="224"/>
      <c r="PGJ39" s="224"/>
      <c r="PGK39" s="224"/>
      <c r="PGL39" s="224"/>
      <c r="PGM39" s="224"/>
      <c r="PGN39" s="224"/>
      <c r="PGO39" s="224"/>
      <c r="PGP39" s="224"/>
      <c r="PGQ39" s="224"/>
      <c r="PGR39" s="224"/>
      <c r="PGS39" s="224"/>
      <c r="PGT39" s="224"/>
      <c r="PGU39" s="224"/>
      <c r="PGV39" s="224"/>
      <c r="PGW39" s="224"/>
      <c r="PGX39" s="224"/>
      <c r="PGY39" s="224"/>
      <c r="PGZ39" s="224"/>
      <c r="PHA39" s="224"/>
      <c r="PHB39" s="224"/>
      <c r="PHC39" s="224"/>
      <c r="PHD39" s="224"/>
      <c r="PHE39" s="224"/>
      <c r="PHF39" s="224"/>
      <c r="PHG39" s="224"/>
      <c r="PHH39" s="224"/>
      <c r="PHI39" s="224"/>
      <c r="PHJ39" s="224"/>
      <c r="PHK39" s="224"/>
      <c r="PHL39" s="224"/>
      <c r="PHM39" s="224"/>
      <c r="PHN39" s="224"/>
      <c r="PHO39" s="224"/>
      <c r="PHP39" s="224"/>
      <c r="PHQ39" s="224"/>
      <c r="PHR39" s="224"/>
      <c r="PHS39" s="224"/>
      <c r="PHT39" s="224"/>
      <c r="PHU39" s="224"/>
      <c r="PHV39" s="224"/>
      <c r="PHW39" s="224"/>
      <c r="PHX39" s="224"/>
      <c r="PHY39" s="224"/>
      <c r="PHZ39" s="224"/>
      <c r="PIA39" s="224"/>
      <c r="PIB39" s="224"/>
      <c r="PIC39" s="224"/>
      <c r="PID39" s="224"/>
      <c r="PIE39" s="224"/>
      <c r="PIF39" s="224"/>
      <c r="PIG39" s="224"/>
      <c r="PIH39" s="224"/>
      <c r="PII39" s="224"/>
      <c r="PIJ39" s="224"/>
      <c r="PIK39" s="224"/>
      <c r="PIL39" s="224"/>
      <c r="PIM39" s="224"/>
      <c r="PIN39" s="224"/>
      <c r="PIO39" s="224"/>
      <c r="PIP39" s="224"/>
      <c r="PIQ39" s="224"/>
      <c r="PIR39" s="224"/>
      <c r="PIS39" s="224"/>
      <c r="PIT39" s="224"/>
      <c r="PIU39" s="224"/>
      <c r="PIV39" s="224"/>
      <c r="PIW39" s="224"/>
      <c r="PIX39" s="224"/>
      <c r="PIY39" s="224"/>
      <c r="PIZ39" s="224"/>
      <c r="PJA39" s="224"/>
      <c r="PJB39" s="224"/>
      <c r="PJC39" s="224"/>
      <c r="PJD39" s="224"/>
      <c r="PJE39" s="224"/>
      <c r="PJF39" s="224"/>
      <c r="PJG39" s="224"/>
      <c r="PJH39" s="224"/>
      <c r="PJI39" s="224"/>
      <c r="PJJ39" s="224"/>
      <c r="PJK39" s="224"/>
      <c r="PJL39" s="224"/>
      <c r="PJM39" s="224"/>
      <c r="PJN39" s="224"/>
      <c r="PJO39" s="224"/>
      <c r="PJP39" s="224"/>
      <c r="PJQ39" s="224"/>
      <c r="PJR39" s="224"/>
      <c r="PJS39" s="224"/>
      <c r="PJT39" s="224"/>
      <c r="PJU39" s="224"/>
      <c r="PJV39" s="224"/>
      <c r="PJW39" s="224"/>
      <c r="PJX39" s="224"/>
      <c r="PJY39" s="224"/>
      <c r="PJZ39" s="224"/>
      <c r="PKA39" s="224"/>
      <c r="PKB39" s="224"/>
      <c r="PKC39" s="224"/>
      <c r="PKD39" s="224"/>
      <c r="PKE39" s="224"/>
      <c r="PKF39" s="224"/>
      <c r="PKG39" s="224"/>
      <c r="PKH39" s="224"/>
      <c r="PKI39" s="224"/>
      <c r="PKJ39" s="224"/>
      <c r="PKK39" s="224"/>
      <c r="PKL39" s="224"/>
      <c r="PKM39" s="224"/>
      <c r="PKN39" s="224"/>
      <c r="PKO39" s="224"/>
      <c r="PKP39" s="224"/>
      <c r="PKQ39" s="224"/>
      <c r="PKR39" s="224"/>
      <c r="PKS39" s="224"/>
      <c r="PKT39" s="224"/>
      <c r="PKU39" s="224"/>
      <c r="PKV39" s="224"/>
      <c r="PKW39" s="224"/>
      <c r="PKX39" s="224"/>
      <c r="PKY39" s="224"/>
      <c r="PKZ39" s="224"/>
      <c r="PLA39" s="224"/>
      <c r="PLB39" s="224"/>
      <c r="PLC39" s="224"/>
      <c r="PLD39" s="224"/>
      <c r="PLE39" s="224"/>
      <c r="PLF39" s="224"/>
      <c r="PLG39" s="224"/>
      <c r="PLH39" s="224"/>
      <c r="PLI39" s="224"/>
      <c r="PLJ39" s="224"/>
      <c r="PLK39" s="224"/>
      <c r="PLL39" s="224"/>
      <c r="PLM39" s="224"/>
      <c r="PLN39" s="224"/>
      <c r="PLO39" s="224"/>
      <c r="PLP39" s="224"/>
      <c r="PLQ39" s="224"/>
      <c r="PLR39" s="224"/>
      <c r="PLS39" s="224"/>
      <c r="PLT39" s="224"/>
      <c r="PLU39" s="224"/>
      <c r="PLV39" s="224"/>
      <c r="PLW39" s="224"/>
      <c r="PLX39" s="224"/>
      <c r="PLY39" s="224"/>
      <c r="PLZ39" s="224"/>
      <c r="PMA39" s="224"/>
      <c r="PMB39" s="224"/>
      <c r="PMC39" s="224"/>
      <c r="PMD39" s="224"/>
      <c r="PME39" s="224"/>
      <c r="PMF39" s="224"/>
      <c r="PMG39" s="224"/>
      <c r="PMH39" s="224"/>
      <c r="PMI39" s="224"/>
      <c r="PMJ39" s="224"/>
      <c r="PMK39" s="224"/>
      <c r="PML39" s="224"/>
      <c r="PMM39" s="224"/>
      <c r="PMN39" s="224"/>
      <c r="PMO39" s="224"/>
      <c r="PMP39" s="224"/>
      <c r="PMQ39" s="224"/>
      <c r="PMR39" s="224"/>
      <c r="PMS39" s="224"/>
      <c r="PMT39" s="224"/>
      <c r="PMU39" s="224"/>
      <c r="PMV39" s="224"/>
      <c r="PMW39" s="224"/>
      <c r="PMX39" s="224"/>
      <c r="PMY39" s="224"/>
      <c r="PMZ39" s="224"/>
      <c r="PNA39" s="224"/>
      <c r="PNB39" s="224"/>
      <c r="PNC39" s="224"/>
      <c r="PND39" s="224"/>
      <c r="PNE39" s="224"/>
      <c r="PNF39" s="224"/>
      <c r="PNG39" s="224"/>
      <c r="PNH39" s="224"/>
      <c r="PNI39" s="224"/>
      <c r="PNJ39" s="224"/>
      <c r="PNK39" s="224"/>
      <c r="PNL39" s="224"/>
      <c r="PNM39" s="224"/>
      <c r="PNN39" s="224"/>
      <c r="PNO39" s="224"/>
      <c r="PNP39" s="224"/>
      <c r="PNQ39" s="224"/>
      <c r="PNR39" s="224"/>
      <c r="PNS39" s="224"/>
      <c r="PNT39" s="224"/>
      <c r="PNU39" s="224"/>
      <c r="PNV39" s="224"/>
      <c r="PNW39" s="224"/>
      <c r="PNX39" s="224"/>
      <c r="PNY39" s="224"/>
      <c r="PNZ39" s="224"/>
      <c r="POA39" s="224"/>
      <c r="POB39" s="224"/>
      <c r="POC39" s="224"/>
      <c r="POD39" s="224"/>
      <c r="POE39" s="224"/>
      <c r="POF39" s="224"/>
      <c r="POG39" s="224"/>
      <c r="POH39" s="224"/>
      <c r="POI39" s="224"/>
      <c r="POJ39" s="224"/>
      <c r="POK39" s="224"/>
      <c r="POL39" s="224"/>
      <c r="POM39" s="224"/>
      <c r="PON39" s="224"/>
      <c r="POO39" s="224"/>
      <c r="POP39" s="224"/>
      <c r="POQ39" s="224"/>
      <c r="POR39" s="224"/>
      <c r="POS39" s="224"/>
      <c r="POT39" s="224"/>
      <c r="POU39" s="224"/>
      <c r="POV39" s="224"/>
      <c r="POW39" s="224"/>
      <c r="POX39" s="224"/>
      <c r="POY39" s="224"/>
      <c r="POZ39" s="224"/>
      <c r="PPA39" s="224"/>
      <c r="PPB39" s="224"/>
      <c r="PPC39" s="224"/>
      <c r="PPD39" s="224"/>
      <c r="PPE39" s="224"/>
      <c r="PPF39" s="224"/>
      <c r="PPG39" s="224"/>
      <c r="PPH39" s="224"/>
      <c r="PPI39" s="224"/>
      <c r="PPJ39" s="224"/>
      <c r="PPK39" s="224"/>
      <c r="PPL39" s="224"/>
      <c r="PPM39" s="224"/>
      <c r="PPN39" s="224"/>
      <c r="PPO39" s="224"/>
      <c r="PPP39" s="224"/>
      <c r="PPQ39" s="224"/>
      <c r="PPR39" s="224"/>
      <c r="PPS39" s="224"/>
      <c r="PPT39" s="224"/>
      <c r="PPU39" s="224"/>
      <c r="PPV39" s="224"/>
      <c r="PPW39" s="224"/>
      <c r="PPX39" s="224"/>
      <c r="PPY39" s="224"/>
      <c r="PPZ39" s="224"/>
      <c r="PQA39" s="224"/>
      <c r="PQB39" s="224"/>
      <c r="PQC39" s="224"/>
      <c r="PQD39" s="224"/>
      <c r="PQE39" s="224"/>
      <c r="PQF39" s="224"/>
      <c r="PQG39" s="224"/>
      <c r="PQH39" s="224"/>
      <c r="PQI39" s="224"/>
      <c r="PQJ39" s="224"/>
      <c r="PQK39" s="224"/>
      <c r="PQL39" s="224"/>
      <c r="PQM39" s="224"/>
      <c r="PQN39" s="224"/>
      <c r="PQO39" s="224"/>
      <c r="PQP39" s="224"/>
      <c r="PQQ39" s="224"/>
      <c r="PQR39" s="224"/>
      <c r="PQS39" s="224"/>
      <c r="PQT39" s="224"/>
      <c r="PQU39" s="224"/>
      <c r="PQV39" s="224"/>
      <c r="PQW39" s="224"/>
      <c r="PQX39" s="224"/>
      <c r="PQY39" s="224"/>
      <c r="PQZ39" s="224"/>
      <c r="PRA39" s="224"/>
      <c r="PRB39" s="224"/>
      <c r="PRC39" s="224"/>
      <c r="PRD39" s="224"/>
      <c r="PRE39" s="224"/>
      <c r="PRF39" s="224"/>
      <c r="PRG39" s="224"/>
      <c r="PRH39" s="224"/>
      <c r="PRI39" s="224"/>
      <c r="PRJ39" s="224"/>
      <c r="PRK39" s="224"/>
      <c r="PRL39" s="224"/>
      <c r="PRM39" s="224"/>
      <c r="PRN39" s="224"/>
      <c r="PRO39" s="224"/>
      <c r="PRP39" s="224"/>
      <c r="PRQ39" s="224"/>
      <c r="PRR39" s="224"/>
      <c r="PRS39" s="224"/>
      <c r="PRT39" s="224"/>
      <c r="PRU39" s="224"/>
      <c r="PRV39" s="224"/>
      <c r="PRW39" s="224"/>
      <c r="PRX39" s="224"/>
      <c r="PRY39" s="224"/>
      <c r="PRZ39" s="224"/>
      <c r="PSA39" s="224"/>
      <c r="PSB39" s="224"/>
      <c r="PSC39" s="224"/>
      <c r="PSD39" s="224"/>
      <c r="PSE39" s="224"/>
      <c r="PSF39" s="224"/>
      <c r="PSG39" s="224"/>
      <c r="PSH39" s="224"/>
      <c r="PSI39" s="224"/>
      <c r="PSJ39" s="224"/>
      <c r="PSK39" s="224"/>
      <c r="PSL39" s="224"/>
      <c r="PSM39" s="224"/>
      <c r="PSN39" s="224"/>
      <c r="PSO39" s="224"/>
      <c r="PSP39" s="224"/>
      <c r="PSQ39" s="224"/>
      <c r="PSR39" s="224"/>
      <c r="PSS39" s="224"/>
      <c r="PST39" s="224"/>
      <c r="PSU39" s="224"/>
      <c r="PSV39" s="224"/>
      <c r="PSW39" s="224"/>
      <c r="PSX39" s="224"/>
      <c r="PSY39" s="224"/>
      <c r="PSZ39" s="224"/>
      <c r="PTA39" s="224"/>
      <c r="PTB39" s="224"/>
      <c r="PTC39" s="224"/>
      <c r="PTD39" s="224"/>
      <c r="PTE39" s="224"/>
      <c r="PTF39" s="224"/>
      <c r="PTG39" s="224"/>
      <c r="PTH39" s="224"/>
      <c r="PTI39" s="224"/>
      <c r="PTJ39" s="224"/>
      <c r="PTK39" s="224"/>
      <c r="PTL39" s="224"/>
      <c r="PTM39" s="224"/>
      <c r="PTN39" s="224"/>
      <c r="PTO39" s="224"/>
      <c r="PTP39" s="224"/>
      <c r="PTQ39" s="224"/>
      <c r="PTR39" s="224"/>
      <c r="PTS39" s="224"/>
      <c r="PTT39" s="224"/>
      <c r="PTU39" s="224"/>
      <c r="PTV39" s="224"/>
      <c r="PTW39" s="224"/>
      <c r="PTX39" s="224"/>
      <c r="PTY39" s="224"/>
      <c r="PTZ39" s="224"/>
      <c r="PUA39" s="224"/>
      <c r="PUB39" s="224"/>
      <c r="PUC39" s="224"/>
      <c r="PUD39" s="224"/>
      <c r="PUE39" s="224"/>
      <c r="PUF39" s="224"/>
      <c r="PUG39" s="224"/>
      <c r="PUH39" s="224"/>
      <c r="PUI39" s="224"/>
      <c r="PUJ39" s="224"/>
      <c r="PUK39" s="224"/>
      <c r="PUL39" s="224"/>
      <c r="PUM39" s="224"/>
      <c r="PUN39" s="224"/>
      <c r="PUO39" s="224"/>
      <c r="PUP39" s="224"/>
      <c r="PUQ39" s="224"/>
      <c r="PUR39" s="224"/>
      <c r="PUS39" s="224"/>
      <c r="PUT39" s="224"/>
      <c r="PUU39" s="224"/>
      <c r="PUV39" s="224"/>
      <c r="PUW39" s="224"/>
      <c r="PUX39" s="224"/>
      <c r="PUY39" s="224"/>
      <c r="PUZ39" s="224"/>
      <c r="PVA39" s="224"/>
      <c r="PVB39" s="224"/>
      <c r="PVC39" s="224"/>
      <c r="PVD39" s="224"/>
      <c r="PVE39" s="224"/>
      <c r="PVF39" s="224"/>
      <c r="PVG39" s="224"/>
      <c r="PVH39" s="224"/>
      <c r="PVI39" s="224"/>
      <c r="PVJ39" s="224"/>
      <c r="PVK39" s="224"/>
      <c r="PVL39" s="224"/>
      <c r="PVM39" s="224"/>
      <c r="PVN39" s="224"/>
      <c r="PVO39" s="224"/>
      <c r="PVP39" s="224"/>
      <c r="PVQ39" s="224"/>
      <c r="PVR39" s="224"/>
      <c r="PVS39" s="224"/>
      <c r="PVT39" s="224"/>
      <c r="PVU39" s="224"/>
      <c r="PVV39" s="224"/>
      <c r="PVW39" s="224"/>
      <c r="PVX39" s="224"/>
      <c r="PVY39" s="224"/>
      <c r="PVZ39" s="224"/>
      <c r="PWA39" s="224"/>
      <c r="PWB39" s="224"/>
      <c r="PWC39" s="224"/>
      <c r="PWD39" s="224"/>
      <c r="PWE39" s="224"/>
      <c r="PWF39" s="224"/>
      <c r="PWG39" s="224"/>
      <c r="PWH39" s="224"/>
      <c r="PWI39" s="224"/>
      <c r="PWJ39" s="224"/>
      <c r="PWK39" s="224"/>
      <c r="PWL39" s="224"/>
      <c r="PWM39" s="224"/>
      <c r="PWN39" s="224"/>
      <c r="PWO39" s="224"/>
      <c r="PWP39" s="224"/>
      <c r="PWQ39" s="224"/>
      <c r="PWR39" s="224"/>
      <c r="PWS39" s="224"/>
      <c r="PWT39" s="224"/>
      <c r="PWU39" s="224"/>
      <c r="PWV39" s="224"/>
      <c r="PWW39" s="224"/>
      <c r="PWX39" s="224"/>
      <c r="PWY39" s="224"/>
      <c r="PWZ39" s="224"/>
      <c r="PXA39" s="224"/>
      <c r="PXB39" s="224"/>
      <c r="PXC39" s="224"/>
      <c r="PXD39" s="224"/>
      <c r="PXE39" s="224"/>
      <c r="PXF39" s="224"/>
      <c r="PXG39" s="224"/>
      <c r="PXH39" s="224"/>
      <c r="PXI39" s="224"/>
      <c r="PXJ39" s="224"/>
      <c r="PXK39" s="224"/>
      <c r="PXL39" s="224"/>
      <c r="PXM39" s="224"/>
      <c r="PXN39" s="224"/>
      <c r="PXO39" s="224"/>
      <c r="PXP39" s="224"/>
      <c r="PXQ39" s="224"/>
      <c r="PXR39" s="224"/>
      <c r="PXS39" s="224"/>
      <c r="PXT39" s="224"/>
      <c r="PXU39" s="224"/>
      <c r="PXV39" s="224"/>
      <c r="PXW39" s="224"/>
      <c r="PXX39" s="224"/>
      <c r="PXY39" s="224"/>
      <c r="PXZ39" s="224"/>
      <c r="PYA39" s="224"/>
      <c r="PYB39" s="224"/>
      <c r="PYC39" s="224"/>
      <c r="PYD39" s="224"/>
      <c r="PYE39" s="224"/>
      <c r="PYF39" s="224"/>
      <c r="PYG39" s="224"/>
      <c r="PYH39" s="224"/>
      <c r="PYI39" s="224"/>
      <c r="PYJ39" s="224"/>
      <c r="PYK39" s="224"/>
      <c r="PYL39" s="224"/>
      <c r="PYM39" s="224"/>
      <c r="PYN39" s="224"/>
      <c r="PYO39" s="224"/>
      <c r="PYP39" s="224"/>
      <c r="PYQ39" s="224"/>
      <c r="PYR39" s="224"/>
      <c r="PYS39" s="224"/>
      <c r="PYT39" s="224"/>
      <c r="PYU39" s="224"/>
      <c r="PYV39" s="224"/>
      <c r="PYW39" s="224"/>
      <c r="PYX39" s="224"/>
      <c r="PYY39" s="224"/>
      <c r="PYZ39" s="224"/>
      <c r="PZA39" s="224"/>
      <c r="PZB39" s="224"/>
      <c r="PZC39" s="224"/>
      <c r="PZD39" s="224"/>
      <c r="PZE39" s="224"/>
      <c r="PZF39" s="224"/>
      <c r="PZG39" s="224"/>
      <c r="PZH39" s="224"/>
      <c r="PZI39" s="224"/>
      <c r="PZJ39" s="224"/>
      <c r="PZK39" s="224"/>
      <c r="PZL39" s="224"/>
      <c r="PZM39" s="224"/>
      <c r="PZN39" s="224"/>
      <c r="PZO39" s="224"/>
      <c r="PZP39" s="224"/>
      <c r="PZQ39" s="224"/>
      <c r="PZR39" s="224"/>
      <c r="PZS39" s="224"/>
      <c r="PZT39" s="224"/>
      <c r="PZU39" s="224"/>
      <c r="PZV39" s="224"/>
      <c r="PZW39" s="224"/>
      <c r="PZX39" s="224"/>
      <c r="PZY39" s="224"/>
      <c r="PZZ39" s="224"/>
      <c r="QAA39" s="224"/>
      <c r="QAB39" s="224"/>
      <c r="QAC39" s="224"/>
      <c r="QAD39" s="224"/>
      <c r="QAE39" s="224"/>
      <c r="QAF39" s="224"/>
      <c r="QAG39" s="224"/>
      <c r="QAH39" s="224"/>
      <c r="QAI39" s="224"/>
      <c r="QAJ39" s="224"/>
      <c r="QAK39" s="224"/>
      <c r="QAL39" s="224"/>
      <c r="QAM39" s="224"/>
      <c r="QAN39" s="224"/>
      <c r="QAO39" s="224"/>
      <c r="QAP39" s="224"/>
      <c r="QAQ39" s="224"/>
      <c r="QAR39" s="224"/>
      <c r="QAS39" s="224"/>
      <c r="QAT39" s="224"/>
      <c r="QAU39" s="224"/>
      <c r="QAV39" s="224"/>
      <c r="QAW39" s="224"/>
      <c r="QAX39" s="224"/>
      <c r="QAY39" s="224"/>
      <c r="QAZ39" s="224"/>
      <c r="QBA39" s="224"/>
      <c r="QBB39" s="224"/>
      <c r="QBC39" s="224"/>
      <c r="QBD39" s="224"/>
      <c r="QBE39" s="224"/>
      <c r="QBF39" s="224"/>
      <c r="QBG39" s="224"/>
      <c r="QBH39" s="224"/>
      <c r="QBI39" s="224"/>
      <c r="QBJ39" s="224"/>
      <c r="QBK39" s="224"/>
      <c r="QBL39" s="224"/>
      <c r="QBM39" s="224"/>
      <c r="QBN39" s="224"/>
      <c r="QBO39" s="224"/>
      <c r="QBP39" s="224"/>
      <c r="QBQ39" s="224"/>
      <c r="QBR39" s="224"/>
      <c r="QBS39" s="224"/>
      <c r="QBT39" s="224"/>
      <c r="QBU39" s="224"/>
      <c r="QBV39" s="224"/>
      <c r="QBW39" s="224"/>
      <c r="QBX39" s="224"/>
      <c r="QBY39" s="224"/>
      <c r="QBZ39" s="224"/>
      <c r="QCA39" s="224"/>
      <c r="QCB39" s="224"/>
      <c r="QCC39" s="224"/>
      <c r="QCD39" s="224"/>
      <c r="QCE39" s="224"/>
      <c r="QCF39" s="224"/>
      <c r="QCG39" s="224"/>
      <c r="QCH39" s="224"/>
      <c r="QCI39" s="224"/>
      <c r="QCJ39" s="224"/>
      <c r="QCK39" s="224"/>
      <c r="QCL39" s="224"/>
      <c r="QCM39" s="224"/>
      <c r="QCN39" s="224"/>
      <c r="QCO39" s="224"/>
      <c r="QCP39" s="224"/>
      <c r="QCQ39" s="224"/>
      <c r="QCR39" s="224"/>
      <c r="QCS39" s="224"/>
      <c r="QCT39" s="224"/>
      <c r="QCU39" s="224"/>
      <c r="QCV39" s="224"/>
      <c r="QCW39" s="224"/>
      <c r="QCX39" s="224"/>
      <c r="QCY39" s="224"/>
      <c r="QCZ39" s="224"/>
      <c r="QDA39" s="224"/>
      <c r="QDB39" s="224"/>
      <c r="QDC39" s="224"/>
      <c r="QDD39" s="224"/>
      <c r="QDE39" s="224"/>
      <c r="QDF39" s="224"/>
      <c r="QDG39" s="224"/>
      <c r="QDH39" s="224"/>
      <c r="QDI39" s="224"/>
      <c r="QDJ39" s="224"/>
      <c r="QDK39" s="224"/>
      <c r="QDL39" s="224"/>
      <c r="QDM39" s="224"/>
      <c r="QDN39" s="224"/>
      <c r="QDO39" s="224"/>
      <c r="QDP39" s="224"/>
      <c r="QDQ39" s="224"/>
      <c r="QDR39" s="224"/>
      <c r="QDS39" s="224"/>
      <c r="QDT39" s="224"/>
      <c r="QDU39" s="224"/>
      <c r="QDV39" s="224"/>
      <c r="QDW39" s="224"/>
      <c r="QDX39" s="224"/>
      <c r="QDY39" s="224"/>
      <c r="QDZ39" s="224"/>
      <c r="QEA39" s="224"/>
      <c r="QEB39" s="224"/>
      <c r="QEC39" s="224"/>
      <c r="QED39" s="224"/>
      <c r="QEE39" s="224"/>
      <c r="QEF39" s="224"/>
      <c r="QEG39" s="224"/>
      <c r="QEH39" s="224"/>
      <c r="QEI39" s="224"/>
      <c r="QEJ39" s="224"/>
      <c r="QEK39" s="224"/>
      <c r="QEL39" s="224"/>
      <c r="QEM39" s="224"/>
      <c r="QEN39" s="224"/>
      <c r="QEO39" s="224"/>
      <c r="QEP39" s="224"/>
      <c r="QEQ39" s="224"/>
      <c r="QER39" s="224"/>
      <c r="QES39" s="224"/>
      <c r="QET39" s="224"/>
      <c r="QEU39" s="224"/>
      <c r="QEV39" s="224"/>
      <c r="QEW39" s="224"/>
      <c r="QEX39" s="224"/>
      <c r="QEY39" s="224"/>
      <c r="QEZ39" s="224"/>
      <c r="QFA39" s="224"/>
      <c r="QFB39" s="224"/>
      <c r="QFC39" s="224"/>
      <c r="QFD39" s="224"/>
      <c r="QFE39" s="224"/>
      <c r="QFF39" s="224"/>
      <c r="QFG39" s="224"/>
      <c r="QFH39" s="224"/>
      <c r="QFI39" s="224"/>
      <c r="QFJ39" s="224"/>
      <c r="QFK39" s="224"/>
      <c r="QFL39" s="224"/>
      <c r="QFM39" s="224"/>
      <c r="QFN39" s="224"/>
      <c r="QFO39" s="224"/>
      <c r="QFP39" s="224"/>
      <c r="QFQ39" s="224"/>
      <c r="QFR39" s="224"/>
      <c r="QFS39" s="224"/>
      <c r="QFT39" s="224"/>
      <c r="QFU39" s="224"/>
      <c r="QFV39" s="224"/>
      <c r="QFW39" s="224"/>
      <c r="QFX39" s="224"/>
      <c r="QFY39" s="224"/>
      <c r="QFZ39" s="224"/>
      <c r="QGA39" s="224"/>
      <c r="QGB39" s="224"/>
      <c r="QGC39" s="224"/>
      <c r="QGD39" s="224"/>
      <c r="QGE39" s="224"/>
      <c r="QGF39" s="224"/>
      <c r="QGG39" s="224"/>
      <c r="QGH39" s="224"/>
      <c r="QGI39" s="224"/>
      <c r="QGJ39" s="224"/>
      <c r="QGK39" s="224"/>
      <c r="QGL39" s="224"/>
      <c r="QGM39" s="224"/>
      <c r="QGN39" s="224"/>
      <c r="QGO39" s="224"/>
      <c r="QGP39" s="224"/>
      <c r="QGQ39" s="224"/>
      <c r="QGR39" s="224"/>
      <c r="QGS39" s="224"/>
      <c r="QGT39" s="224"/>
      <c r="QGU39" s="224"/>
      <c r="QGV39" s="224"/>
      <c r="QGW39" s="224"/>
      <c r="QGX39" s="224"/>
      <c r="QGY39" s="224"/>
      <c r="QGZ39" s="224"/>
      <c r="QHA39" s="224"/>
      <c r="QHB39" s="224"/>
      <c r="QHC39" s="224"/>
      <c r="QHD39" s="224"/>
      <c r="QHE39" s="224"/>
      <c r="QHF39" s="224"/>
      <c r="QHG39" s="224"/>
      <c r="QHH39" s="224"/>
      <c r="QHI39" s="224"/>
      <c r="QHJ39" s="224"/>
      <c r="QHK39" s="224"/>
      <c r="QHL39" s="224"/>
      <c r="QHM39" s="224"/>
      <c r="QHN39" s="224"/>
      <c r="QHO39" s="224"/>
      <c r="QHP39" s="224"/>
      <c r="QHQ39" s="224"/>
      <c r="QHR39" s="224"/>
      <c r="QHS39" s="224"/>
      <c r="QHT39" s="224"/>
      <c r="QHU39" s="224"/>
      <c r="QHV39" s="224"/>
      <c r="QHW39" s="224"/>
      <c r="QHX39" s="224"/>
      <c r="QHY39" s="224"/>
      <c r="QHZ39" s="224"/>
      <c r="QIA39" s="224"/>
      <c r="QIB39" s="224"/>
      <c r="QIC39" s="224"/>
      <c r="QID39" s="224"/>
      <c r="QIE39" s="224"/>
      <c r="QIF39" s="224"/>
      <c r="QIG39" s="224"/>
      <c r="QIH39" s="224"/>
      <c r="QII39" s="224"/>
      <c r="QIJ39" s="224"/>
      <c r="QIK39" s="224"/>
      <c r="QIL39" s="224"/>
      <c r="QIM39" s="224"/>
      <c r="QIN39" s="224"/>
      <c r="QIO39" s="224"/>
      <c r="QIP39" s="224"/>
      <c r="QIQ39" s="224"/>
      <c r="QIR39" s="224"/>
      <c r="QIS39" s="224"/>
      <c r="QIT39" s="224"/>
      <c r="QIU39" s="224"/>
      <c r="QIV39" s="224"/>
      <c r="QIW39" s="224"/>
      <c r="QIX39" s="224"/>
      <c r="QIY39" s="224"/>
      <c r="QIZ39" s="224"/>
      <c r="QJA39" s="224"/>
      <c r="QJB39" s="224"/>
      <c r="QJC39" s="224"/>
      <c r="QJD39" s="224"/>
      <c r="QJE39" s="224"/>
      <c r="QJF39" s="224"/>
      <c r="QJG39" s="224"/>
      <c r="QJH39" s="224"/>
      <c r="QJI39" s="224"/>
      <c r="QJJ39" s="224"/>
      <c r="QJK39" s="224"/>
      <c r="QJL39" s="224"/>
      <c r="QJM39" s="224"/>
      <c r="QJN39" s="224"/>
      <c r="QJO39" s="224"/>
      <c r="QJP39" s="224"/>
      <c r="QJQ39" s="224"/>
      <c r="QJR39" s="224"/>
      <c r="QJS39" s="224"/>
      <c r="QJT39" s="224"/>
      <c r="QJU39" s="224"/>
      <c r="QJV39" s="224"/>
      <c r="QJW39" s="224"/>
      <c r="QJX39" s="224"/>
      <c r="QJY39" s="224"/>
      <c r="QJZ39" s="224"/>
      <c r="QKA39" s="224"/>
      <c r="QKB39" s="224"/>
      <c r="QKC39" s="224"/>
      <c r="QKD39" s="224"/>
      <c r="QKE39" s="224"/>
      <c r="QKF39" s="224"/>
      <c r="QKG39" s="224"/>
      <c r="QKH39" s="224"/>
      <c r="QKI39" s="224"/>
      <c r="QKJ39" s="224"/>
      <c r="QKK39" s="224"/>
      <c r="QKL39" s="224"/>
      <c r="QKM39" s="224"/>
      <c r="QKN39" s="224"/>
      <c r="QKO39" s="224"/>
      <c r="QKP39" s="224"/>
      <c r="QKQ39" s="224"/>
      <c r="QKR39" s="224"/>
      <c r="QKS39" s="224"/>
      <c r="QKT39" s="224"/>
      <c r="QKU39" s="224"/>
      <c r="QKV39" s="224"/>
      <c r="QKW39" s="224"/>
      <c r="QKX39" s="224"/>
      <c r="QKY39" s="224"/>
      <c r="QKZ39" s="224"/>
      <c r="QLA39" s="224"/>
      <c r="QLB39" s="224"/>
      <c r="QLC39" s="224"/>
      <c r="QLD39" s="224"/>
      <c r="QLE39" s="224"/>
      <c r="QLF39" s="224"/>
      <c r="QLG39" s="224"/>
      <c r="QLH39" s="224"/>
      <c r="QLI39" s="224"/>
      <c r="QLJ39" s="224"/>
      <c r="QLK39" s="224"/>
      <c r="QLL39" s="224"/>
      <c r="QLM39" s="224"/>
      <c r="QLN39" s="224"/>
      <c r="QLO39" s="224"/>
      <c r="QLP39" s="224"/>
      <c r="QLQ39" s="224"/>
      <c r="QLR39" s="224"/>
      <c r="QLS39" s="224"/>
      <c r="QLT39" s="224"/>
      <c r="QLU39" s="224"/>
      <c r="QLV39" s="224"/>
      <c r="QLW39" s="224"/>
      <c r="QLX39" s="224"/>
      <c r="QLY39" s="224"/>
      <c r="QLZ39" s="224"/>
      <c r="QMA39" s="224"/>
      <c r="QMB39" s="224"/>
      <c r="QMC39" s="224"/>
      <c r="QMD39" s="224"/>
      <c r="QME39" s="224"/>
      <c r="QMF39" s="224"/>
      <c r="QMG39" s="224"/>
      <c r="QMH39" s="224"/>
      <c r="QMI39" s="224"/>
      <c r="QMJ39" s="224"/>
      <c r="QMK39" s="224"/>
      <c r="QML39" s="224"/>
      <c r="QMM39" s="224"/>
      <c r="QMN39" s="224"/>
      <c r="QMO39" s="224"/>
      <c r="QMP39" s="224"/>
      <c r="QMQ39" s="224"/>
      <c r="QMR39" s="224"/>
      <c r="QMS39" s="224"/>
      <c r="QMT39" s="224"/>
      <c r="QMU39" s="224"/>
      <c r="QMV39" s="224"/>
      <c r="QMW39" s="224"/>
      <c r="QMX39" s="224"/>
      <c r="QMY39" s="224"/>
      <c r="QMZ39" s="224"/>
      <c r="QNA39" s="224"/>
      <c r="QNB39" s="224"/>
      <c r="QNC39" s="224"/>
      <c r="QND39" s="224"/>
      <c r="QNE39" s="224"/>
      <c r="QNF39" s="224"/>
      <c r="QNG39" s="224"/>
      <c r="QNH39" s="224"/>
      <c r="QNI39" s="224"/>
      <c r="QNJ39" s="224"/>
      <c r="QNK39" s="224"/>
      <c r="QNL39" s="224"/>
      <c r="QNM39" s="224"/>
      <c r="QNN39" s="224"/>
      <c r="QNO39" s="224"/>
      <c r="QNP39" s="224"/>
      <c r="QNQ39" s="224"/>
      <c r="QNR39" s="224"/>
      <c r="QNS39" s="224"/>
      <c r="QNT39" s="224"/>
      <c r="QNU39" s="224"/>
      <c r="QNV39" s="224"/>
      <c r="QNW39" s="224"/>
      <c r="QNX39" s="224"/>
      <c r="QNY39" s="224"/>
      <c r="QNZ39" s="224"/>
      <c r="QOA39" s="224"/>
      <c r="QOB39" s="224"/>
      <c r="QOC39" s="224"/>
      <c r="QOD39" s="224"/>
      <c r="QOE39" s="224"/>
      <c r="QOF39" s="224"/>
      <c r="QOG39" s="224"/>
      <c r="QOH39" s="224"/>
      <c r="QOI39" s="224"/>
      <c r="QOJ39" s="224"/>
      <c r="QOK39" s="224"/>
      <c r="QOL39" s="224"/>
      <c r="QOM39" s="224"/>
      <c r="QON39" s="224"/>
      <c r="QOO39" s="224"/>
      <c r="QOP39" s="224"/>
      <c r="QOQ39" s="224"/>
      <c r="QOR39" s="224"/>
      <c r="QOS39" s="224"/>
      <c r="QOT39" s="224"/>
      <c r="QOU39" s="224"/>
      <c r="QOV39" s="224"/>
      <c r="QOW39" s="224"/>
      <c r="QOX39" s="224"/>
      <c r="QOY39" s="224"/>
      <c r="QOZ39" s="224"/>
      <c r="QPA39" s="224"/>
      <c r="QPB39" s="224"/>
      <c r="QPC39" s="224"/>
      <c r="QPD39" s="224"/>
      <c r="QPE39" s="224"/>
      <c r="QPF39" s="224"/>
      <c r="QPG39" s="224"/>
      <c r="QPH39" s="224"/>
      <c r="QPI39" s="224"/>
      <c r="QPJ39" s="224"/>
      <c r="QPK39" s="224"/>
      <c r="QPL39" s="224"/>
      <c r="QPM39" s="224"/>
      <c r="QPN39" s="224"/>
      <c r="QPO39" s="224"/>
      <c r="QPP39" s="224"/>
      <c r="QPQ39" s="224"/>
      <c r="QPR39" s="224"/>
      <c r="QPS39" s="224"/>
      <c r="QPT39" s="224"/>
      <c r="QPU39" s="224"/>
      <c r="QPV39" s="224"/>
      <c r="QPW39" s="224"/>
      <c r="QPX39" s="224"/>
      <c r="QPY39" s="224"/>
      <c r="QPZ39" s="224"/>
      <c r="QQA39" s="224"/>
      <c r="QQB39" s="224"/>
      <c r="QQC39" s="224"/>
      <c r="QQD39" s="224"/>
      <c r="QQE39" s="224"/>
      <c r="QQF39" s="224"/>
      <c r="QQG39" s="224"/>
      <c r="QQH39" s="224"/>
      <c r="QQI39" s="224"/>
      <c r="QQJ39" s="224"/>
      <c r="QQK39" s="224"/>
      <c r="QQL39" s="224"/>
      <c r="QQM39" s="224"/>
      <c r="QQN39" s="224"/>
      <c r="QQO39" s="224"/>
      <c r="QQP39" s="224"/>
      <c r="QQQ39" s="224"/>
      <c r="QQR39" s="224"/>
      <c r="QQS39" s="224"/>
      <c r="QQT39" s="224"/>
      <c r="QQU39" s="224"/>
      <c r="QQV39" s="224"/>
      <c r="QQW39" s="224"/>
      <c r="QQX39" s="224"/>
      <c r="QQY39" s="224"/>
      <c r="QQZ39" s="224"/>
      <c r="QRA39" s="224"/>
      <c r="QRB39" s="224"/>
      <c r="QRC39" s="224"/>
      <c r="QRD39" s="224"/>
      <c r="QRE39" s="224"/>
      <c r="QRF39" s="224"/>
      <c r="QRG39" s="224"/>
      <c r="QRH39" s="224"/>
      <c r="QRI39" s="224"/>
      <c r="QRJ39" s="224"/>
      <c r="QRK39" s="224"/>
      <c r="QRL39" s="224"/>
      <c r="QRM39" s="224"/>
      <c r="QRN39" s="224"/>
      <c r="QRO39" s="224"/>
      <c r="QRP39" s="224"/>
      <c r="QRQ39" s="224"/>
      <c r="QRR39" s="224"/>
      <c r="QRS39" s="224"/>
      <c r="QRT39" s="224"/>
      <c r="QRU39" s="224"/>
      <c r="QRV39" s="224"/>
      <c r="QRW39" s="224"/>
      <c r="QRX39" s="224"/>
      <c r="QRY39" s="224"/>
      <c r="QRZ39" s="224"/>
      <c r="QSA39" s="224"/>
      <c r="QSB39" s="224"/>
      <c r="QSC39" s="224"/>
      <c r="QSD39" s="224"/>
      <c r="QSE39" s="224"/>
      <c r="QSF39" s="224"/>
      <c r="QSG39" s="224"/>
      <c r="QSH39" s="224"/>
      <c r="QSI39" s="224"/>
      <c r="QSJ39" s="224"/>
      <c r="QSK39" s="224"/>
      <c r="QSL39" s="224"/>
      <c r="QSM39" s="224"/>
      <c r="QSN39" s="224"/>
      <c r="QSO39" s="224"/>
      <c r="QSP39" s="224"/>
      <c r="QSQ39" s="224"/>
      <c r="QSR39" s="224"/>
      <c r="QSS39" s="224"/>
      <c r="QST39" s="224"/>
      <c r="QSU39" s="224"/>
      <c r="QSV39" s="224"/>
      <c r="QSW39" s="224"/>
      <c r="QSX39" s="224"/>
      <c r="QSY39" s="224"/>
      <c r="QSZ39" s="224"/>
      <c r="QTA39" s="224"/>
      <c r="QTB39" s="224"/>
      <c r="QTC39" s="224"/>
      <c r="QTD39" s="224"/>
      <c r="QTE39" s="224"/>
      <c r="QTF39" s="224"/>
      <c r="QTG39" s="224"/>
      <c r="QTH39" s="224"/>
      <c r="QTI39" s="224"/>
      <c r="QTJ39" s="224"/>
      <c r="QTK39" s="224"/>
      <c r="QTL39" s="224"/>
      <c r="QTM39" s="224"/>
      <c r="QTN39" s="224"/>
      <c r="QTO39" s="224"/>
      <c r="QTP39" s="224"/>
      <c r="QTQ39" s="224"/>
      <c r="QTR39" s="224"/>
      <c r="QTS39" s="224"/>
      <c r="QTT39" s="224"/>
      <c r="QTU39" s="224"/>
      <c r="QTV39" s="224"/>
      <c r="QTW39" s="224"/>
      <c r="QTX39" s="224"/>
      <c r="QTY39" s="224"/>
      <c r="QTZ39" s="224"/>
      <c r="QUA39" s="224"/>
      <c r="QUB39" s="224"/>
      <c r="QUC39" s="224"/>
      <c r="QUD39" s="224"/>
      <c r="QUE39" s="224"/>
      <c r="QUF39" s="224"/>
      <c r="QUG39" s="224"/>
      <c r="QUH39" s="224"/>
      <c r="QUI39" s="224"/>
      <c r="QUJ39" s="224"/>
      <c r="QUK39" s="224"/>
      <c r="QUL39" s="224"/>
      <c r="QUM39" s="224"/>
      <c r="QUN39" s="224"/>
      <c r="QUO39" s="224"/>
      <c r="QUP39" s="224"/>
      <c r="QUQ39" s="224"/>
      <c r="QUR39" s="224"/>
      <c r="QUS39" s="224"/>
      <c r="QUT39" s="224"/>
      <c r="QUU39" s="224"/>
      <c r="QUV39" s="224"/>
      <c r="QUW39" s="224"/>
      <c r="QUX39" s="224"/>
      <c r="QUY39" s="224"/>
      <c r="QUZ39" s="224"/>
      <c r="QVA39" s="224"/>
      <c r="QVB39" s="224"/>
      <c r="QVC39" s="224"/>
      <c r="QVD39" s="224"/>
      <c r="QVE39" s="224"/>
      <c r="QVF39" s="224"/>
      <c r="QVG39" s="224"/>
      <c r="QVH39" s="224"/>
      <c r="QVI39" s="224"/>
      <c r="QVJ39" s="224"/>
      <c r="QVK39" s="224"/>
      <c r="QVL39" s="224"/>
      <c r="QVM39" s="224"/>
      <c r="QVN39" s="224"/>
      <c r="QVO39" s="224"/>
      <c r="QVP39" s="224"/>
      <c r="QVQ39" s="224"/>
      <c r="QVR39" s="224"/>
      <c r="QVS39" s="224"/>
      <c r="QVT39" s="224"/>
      <c r="QVU39" s="224"/>
      <c r="QVV39" s="224"/>
      <c r="QVW39" s="224"/>
      <c r="QVX39" s="224"/>
      <c r="QVY39" s="224"/>
      <c r="QVZ39" s="224"/>
      <c r="QWA39" s="224"/>
      <c r="QWB39" s="224"/>
      <c r="QWC39" s="224"/>
      <c r="QWD39" s="224"/>
      <c r="QWE39" s="224"/>
      <c r="QWF39" s="224"/>
      <c r="QWG39" s="224"/>
      <c r="QWH39" s="224"/>
      <c r="QWI39" s="224"/>
      <c r="QWJ39" s="224"/>
      <c r="QWK39" s="224"/>
      <c r="QWL39" s="224"/>
      <c r="QWM39" s="224"/>
      <c r="QWN39" s="224"/>
      <c r="QWO39" s="224"/>
      <c r="QWP39" s="224"/>
      <c r="QWQ39" s="224"/>
      <c r="QWR39" s="224"/>
      <c r="QWS39" s="224"/>
      <c r="QWT39" s="224"/>
      <c r="QWU39" s="224"/>
      <c r="QWV39" s="224"/>
      <c r="QWW39" s="224"/>
      <c r="QWX39" s="224"/>
      <c r="QWY39" s="224"/>
      <c r="QWZ39" s="224"/>
      <c r="QXA39" s="224"/>
      <c r="QXB39" s="224"/>
      <c r="QXC39" s="224"/>
      <c r="QXD39" s="224"/>
      <c r="QXE39" s="224"/>
      <c r="QXF39" s="224"/>
      <c r="QXG39" s="224"/>
      <c r="QXH39" s="224"/>
      <c r="QXI39" s="224"/>
      <c r="QXJ39" s="224"/>
      <c r="QXK39" s="224"/>
      <c r="QXL39" s="224"/>
      <c r="QXM39" s="224"/>
      <c r="QXN39" s="224"/>
      <c r="QXO39" s="224"/>
      <c r="QXP39" s="224"/>
      <c r="QXQ39" s="224"/>
      <c r="QXR39" s="224"/>
      <c r="QXS39" s="224"/>
      <c r="QXT39" s="224"/>
      <c r="QXU39" s="224"/>
      <c r="QXV39" s="224"/>
      <c r="QXW39" s="224"/>
      <c r="QXX39" s="224"/>
      <c r="QXY39" s="224"/>
      <c r="QXZ39" s="224"/>
      <c r="QYA39" s="224"/>
      <c r="QYB39" s="224"/>
      <c r="QYC39" s="224"/>
      <c r="QYD39" s="224"/>
      <c r="QYE39" s="224"/>
      <c r="QYF39" s="224"/>
      <c r="QYG39" s="224"/>
      <c r="QYH39" s="224"/>
      <c r="QYI39" s="224"/>
      <c r="QYJ39" s="224"/>
      <c r="QYK39" s="224"/>
      <c r="QYL39" s="224"/>
      <c r="QYM39" s="224"/>
      <c r="QYN39" s="224"/>
      <c r="QYO39" s="224"/>
      <c r="QYP39" s="224"/>
      <c r="QYQ39" s="224"/>
      <c r="QYR39" s="224"/>
      <c r="QYS39" s="224"/>
      <c r="QYT39" s="224"/>
      <c r="QYU39" s="224"/>
      <c r="QYV39" s="224"/>
      <c r="QYW39" s="224"/>
      <c r="QYX39" s="224"/>
      <c r="QYY39" s="224"/>
      <c r="QYZ39" s="224"/>
      <c r="QZA39" s="224"/>
      <c r="QZB39" s="224"/>
      <c r="QZC39" s="224"/>
      <c r="QZD39" s="224"/>
      <c r="QZE39" s="224"/>
      <c r="QZF39" s="224"/>
      <c r="QZG39" s="224"/>
      <c r="QZH39" s="224"/>
      <c r="QZI39" s="224"/>
      <c r="QZJ39" s="224"/>
      <c r="QZK39" s="224"/>
      <c r="QZL39" s="224"/>
      <c r="QZM39" s="224"/>
      <c r="QZN39" s="224"/>
      <c r="QZO39" s="224"/>
      <c r="QZP39" s="224"/>
      <c r="QZQ39" s="224"/>
      <c r="QZR39" s="224"/>
      <c r="QZS39" s="224"/>
      <c r="QZT39" s="224"/>
      <c r="QZU39" s="224"/>
      <c r="QZV39" s="224"/>
      <c r="QZW39" s="224"/>
      <c r="QZX39" s="224"/>
      <c r="QZY39" s="224"/>
      <c r="QZZ39" s="224"/>
      <c r="RAA39" s="224"/>
      <c r="RAB39" s="224"/>
      <c r="RAC39" s="224"/>
      <c r="RAD39" s="224"/>
      <c r="RAE39" s="224"/>
      <c r="RAF39" s="224"/>
      <c r="RAG39" s="224"/>
      <c r="RAH39" s="224"/>
      <c r="RAI39" s="224"/>
      <c r="RAJ39" s="224"/>
      <c r="RAK39" s="224"/>
      <c r="RAL39" s="224"/>
      <c r="RAM39" s="224"/>
      <c r="RAN39" s="224"/>
      <c r="RAO39" s="224"/>
      <c r="RAP39" s="224"/>
      <c r="RAQ39" s="224"/>
      <c r="RAR39" s="224"/>
      <c r="RAS39" s="224"/>
      <c r="RAT39" s="224"/>
      <c r="RAU39" s="224"/>
      <c r="RAV39" s="224"/>
      <c r="RAW39" s="224"/>
      <c r="RAX39" s="224"/>
      <c r="RAY39" s="224"/>
      <c r="RAZ39" s="224"/>
      <c r="RBA39" s="224"/>
      <c r="RBB39" s="224"/>
      <c r="RBC39" s="224"/>
      <c r="RBD39" s="224"/>
      <c r="RBE39" s="224"/>
      <c r="RBF39" s="224"/>
      <c r="RBG39" s="224"/>
      <c r="RBH39" s="224"/>
      <c r="RBI39" s="224"/>
      <c r="RBJ39" s="224"/>
      <c r="RBK39" s="224"/>
      <c r="RBL39" s="224"/>
      <c r="RBM39" s="224"/>
      <c r="RBN39" s="224"/>
      <c r="RBO39" s="224"/>
      <c r="RBP39" s="224"/>
      <c r="RBQ39" s="224"/>
      <c r="RBR39" s="224"/>
      <c r="RBS39" s="224"/>
      <c r="RBT39" s="224"/>
      <c r="RBU39" s="224"/>
      <c r="RBV39" s="224"/>
      <c r="RBW39" s="224"/>
      <c r="RBX39" s="224"/>
      <c r="RBY39" s="224"/>
      <c r="RBZ39" s="224"/>
      <c r="RCA39" s="224"/>
      <c r="RCB39" s="224"/>
      <c r="RCC39" s="224"/>
      <c r="RCD39" s="224"/>
      <c r="RCE39" s="224"/>
      <c r="RCF39" s="224"/>
      <c r="RCG39" s="224"/>
      <c r="RCH39" s="224"/>
      <c r="RCI39" s="224"/>
      <c r="RCJ39" s="224"/>
      <c r="RCK39" s="224"/>
      <c r="RCL39" s="224"/>
      <c r="RCM39" s="224"/>
      <c r="RCN39" s="224"/>
      <c r="RCO39" s="224"/>
      <c r="RCP39" s="224"/>
      <c r="RCQ39" s="224"/>
      <c r="RCR39" s="224"/>
      <c r="RCS39" s="224"/>
      <c r="RCT39" s="224"/>
      <c r="RCU39" s="224"/>
      <c r="RCV39" s="224"/>
      <c r="RCW39" s="224"/>
      <c r="RCX39" s="224"/>
      <c r="RCY39" s="224"/>
      <c r="RCZ39" s="224"/>
      <c r="RDA39" s="224"/>
      <c r="RDB39" s="224"/>
      <c r="RDC39" s="224"/>
      <c r="RDD39" s="224"/>
      <c r="RDE39" s="224"/>
      <c r="RDF39" s="224"/>
      <c r="RDG39" s="224"/>
      <c r="RDH39" s="224"/>
      <c r="RDI39" s="224"/>
      <c r="RDJ39" s="224"/>
      <c r="RDK39" s="224"/>
      <c r="RDL39" s="224"/>
      <c r="RDM39" s="224"/>
      <c r="RDN39" s="224"/>
      <c r="RDO39" s="224"/>
      <c r="RDP39" s="224"/>
      <c r="RDQ39" s="224"/>
      <c r="RDR39" s="224"/>
      <c r="RDS39" s="224"/>
      <c r="RDT39" s="224"/>
      <c r="RDU39" s="224"/>
      <c r="RDV39" s="224"/>
      <c r="RDW39" s="224"/>
      <c r="RDX39" s="224"/>
      <c r="RDY39" s="224"/>
      <c r="RDZ39" s="224"/>
      <c r="REA39" s="224"/>
      <c r="REB39" s="224"/>
      <c r="REC39" s="224"/>
      <c r="RED39" s="224"/>
      <c r="REE39" s="224"/>
      <c r="REF39" s="224"/>
      <c r="REG39" s="224"/>
      <c r="REH39" s="224"/>
      <c r="REI39" s="224"/>
      <c r="REJ39" s="224"/>
      <c r="REK39" s="224"/>
      <c r="REL39" s="224"/>
      <c r="REM39" s="224"/>
      <c r="REN39" s="224"/>
      <c r="REO39" s="224"/>
      <c r="REP39" s="224"/>
      <c r="REQ39" s="224"/>
      <c r="RER39" s="224"/>
      <c r="RES39" s="224"/>
      <c r="RET39" s="224"/>
      <c r="REU39" s="224"/>
      <c r="REV39" s="224"/>
      <c r="REW39" s="224"/>
      <c r="REX39" s="224"/>
      <c r="REY39" s="224"/>
      <c r="REZ39" s="224"/>
      <c r="RFA39" s="224"/>
      <c r="RFB39" s="224"/>
      <c r="RFC39" s="224"/>
      <c r="RFD39" s="224"/>
      <c r="RFE39" s="224"/>
      <c r="RFF39" s="224"/>
      <c r="RFG39" s="224"/>
      <c r="RFH39" s="224"/>
      <c r="RFI39" s="224"/>
      <c r="RFJ39" s="224"/>
      <c r="RFK39" s="224"/>
      <c r="RFL39" s="224"/>
      <c r="RFM39" s="224"/>
      <c r="RFN39" s="224"/>
      <c r="RFO39" s="224"/>
      <c r="RFP39" s="224"/>
      <c r="RFQ39" s="224"/>
      <c r="RFR39" s="224"/>
      <c r="RFS39" s="224"/>
      <c r="RFT39" s="224"/>
      <c r="RFU39" s="224"/>
      <c r="RFV39" s="224"/>
      <c r="RFW39" s="224"/>
      <c r="RFX39" s="224"/>
      <c r="RFY39" s="224"/>
      <c r="RFZ39" s="224"/>
      <c r="RGA39" s="224"/>
      <c r="RGB39" s="224"/>
      <c r="RGC39" s="224"/>
      <c r="RGD39" s="224"/>
      <c r="RGE39" s="224"/>
      <c r="RGF39" s="224"/>
      <c r="RGG39" s="224"/>
      <c r="RGH39" s="224"/>
      <c r="RGI39" s="224"/>
      <c r="RGJ39" s="224"/>
      <c r="RGK39" s="224"/>
      <c r="RGL39" s="224"/>
      <c r="RGM39" s="224"/>
      <c r="RGN39" s="224"/>
      <c r="RGO39" s="224"/>
      <c r="RGP39" s="224"/>
      <c r="RGQ39" s="224"/>
      <c r="RGR39" s="224"/>
      <c r="RGS39" s="224"/>
      <c r="RGT39" s="224"/>
      <c r="RGU39" s="224"/>
      <c r="RGV39" s="224"/>
      <c r="RGW39" s="224"/>
      <c r="RGX39" s="224"/>
      <c r="RGY39" s="224"/>
      <c r="RGZ39" s="224"/>
      <c r="RHA39" s="224"/>
      <c r="RHB39" s="224"/>
      <c r="RHC39" s="224"/>
      <c r="RHD39" s="224"/>
      <c r="RHE39" s="224"/>
      <c r="RHF39" s="224"/>
      <c r="RHG39" s="224"/>
      <c r="RHH39" s="224"/>
      <c r="RHI39" s="224"/>
      <c r="RHJ39" s="224"/>
      <c r="RHK39" s="224"/>
      <c r="RHL39" s="224"/>
      <c r="RHM39" s="224"/>
      <c r="RHN39" s="224"/>
      <c r="RHO39" s="224"/>
      <c r="RHP39" s="224"/>
      <c r="RHQ39" s="224"/>
      <c r="RHR39" s="224"/>
      <c r="RHS39" s="224"/>
      <c r="RHT39" s="224"/>
      <c r="RHU39" s="224"/>
      <c r="RHV39" s="224"/>
      <c r="RHW39" s="224"/>
      <c r="RHX39" s="224"/>
      <c r="RHY39" s="224"/>
      <c r="RHZ39" s="224"/>
      <c r="RIA39" s="224"/>
      <c r="RIB39" s="224"/>
      <c r="RIC39" s="224"/>
      <c r="RID39" s="224"/>
      <c r="RIE39" s="224"/>
      <c r="RIF39" s="224"/>
      <c r="RIG39" s="224"/>
      <c r="RIH39" s="224"/>
      <c r="RII39" s="224"/>
      <c r="RIJ39" s="224"/>
      <c r="RIK39" s="224"/>
      <c r="RIL39" s="224"/>
      <c r="RIM39" s="224"/>
      <c r="RIN39" s="224"/>
      <c r="RIO39" s="224"/>
      <c r="RIP39" s="224"/>
      <c r="RIQ39" s="224"/>
      <c r="RIR39" s="224"/>
      <c r="RIS39" s="224"/>
      <c r="RIT39" s="224"/>
      <c r="RIU39" s="224"/>
      <c r="RIV39" s="224"/>
      <c r="RIW39" s="224"/>
      <c r="RIX39" s="224"/>
      <c r="RIY39" s="224"/>
      <c r="RIZ39" s="224"/>
      <c r="RJA39" s="224"/>
      <c r="RJB39" s="224"/>
      <c r="RJC39" s="224"/>
      <c r="RJD39" s="224"/>
      <c r="RJE39" s="224"/>
      <c r="RJF39" s="224"/>
      <c r="RJG39" s="224"/>
      <c r="RJH39" s="224"/>
      <c r="RJI39" s="224"/>
      <c r="RJJ39" s="224"/>
      <c r="RJK39" s="224"/>
      <c r="RJL39" s="224"/>
      <c r="RJM39" s="224"/>
      <c r="RJN39" s="224"/>
      <c r="RJO39" s="224"/>
      <c r="RJP39" s="224"/>
      <c r="RJQ39" s="224"/>
      <c r="RJR39" s="224"/>
      <c r="RJS39" s="224"/>
      <c r="RJT39" s="224"/>
      <c r="RJU39" s="224"/>
      <c r="RJV39" s="224"/>
      <c r="RJW39" s="224"/>
      <c r="RJX39" s="224"/>
      <c r="RJY39" s="224"/>
      <c r="RJZ39" s="224"/>
      <c r="RKA39" s="224"/>
      <c r="RKB39" s="224"/>
      <c r="RKC39" s="224"/>
      <c r="RKD39" s="224"/>
      <c r="RKE39" s="224"/>
      <c r="RKF39" s="224"/>
      <c r="RKG39" s="224"/>
      <c r="RKH39" s="224"/>
      <c r="RKI39" s="224"/>
      <c r="RKJ39" s="224"/>
      <c r="RKK39" s="224"/>
      <c r="RKL39" s="224"/>
      <c r="RKM39" s="224"/>
      <c r="RKN39" s="224"/>
      <c r="RKO39" s="224"/>
      <c r="RKP39" s="224"/>
      <c r="RKQ39" s="224"/>
      <c r="RKR39" s="224"/>
      <c r="RKS39" s="224"/>
      <c r="RKT39" s="224"/>
      <c r="RKU39" s="224"/>
      <c r="RKV39" s="224"/>
      <c r="RKW39" s="224"/>
      <c r="RKX39" s="224"/>
      <c r="RKY39" s="224"/>
      <c r="RKZ39" s="224"/>
      <c r="RLA39" s="224"/>
      <c r="RLB39" s="224"/>
      <c r="RLC39" s="224"/>
      <c r="RLD39" s="224"/>
      <c r="RLE39" s="224"/>
      <c r="RLF39" s="224"/>
      <c r="RLG39" s="224"/>
      <c r="RLH39" s="224"/>
      <c r="RLI39" s="224"/>
      <c r="RLJ39" s="224"/>
      <c r="RLK39" s="224"/>
      <c r="RLL39" s="224"/>
      <c r="RLM39" s="224"/>
      <c r="RLN39" s="224"/>
      <c r="RLO39" s="224"/>
      <c r="RLP39" s="224"/>
      <c r="RLQ39" s="224"/>
      <c r="RLR39" s="224"/>
      <c r="RLS39" s="224"/>
      <c r="RLT39" s="224"/>
      <c r="RLU39" s="224"/>
      <c r="RLV39" s="224"/>
      <c r="RLW39" s="224"/>
      <c r="RLX39" s="224"/>
      <c r="RLY39" s="224"/>
      <c r="RLZ39" s="224"/>
      <c r="RMA39" s="224"/>
      <c r="RMB39" s="224"/>
      <c r="RMC39" s="224"/>
      <c r="RMD39" s="224"/>
      <c r="RME39" s="224"/>
      <c r="RMF39" s="224"/>
      <c r="RMG39" s="224"/>
      <c r="RMH39" s="224"/>
      <c r="RMI39" s="224"/>
      <c r="RMJ39" s="224"/>
      <c r="RMK39" s="224"/>
      <c r="RML39" s="224"/>
      <c r="RMM39" s="224"/>
      <c r="RMN39" s="224"/>
      <c r="RMO39" s="224"/>
      <c r="RMP39" s="224"/>
      <c r="RMQ39" s="224"/>
      <c r="RMR39" s="224"/>
      <c r="RMS39" s="224"/>
      <c r="RMT39" s="224"/>
      <c r="RMU39" s="224"/>
      <c r="RMV39" s="224"/>
      <c r="RMW39" s="224"/>
      <c r="RMX39" s="224"/>
      <c r="RMY39" s="224"/>
      <c r="RMZ39" s="224"/>
      <c r="RNA39" s="224"/>
      <c r="RNB39" s="224"/>
      <c r="RNC39" s="224"/>
      <c r="RND39" s="224"/>
      <c r="RNE39" s="224"/>
      <c r="RNF39" s="224"/>
      <c r="RNG39" s="224"/>
      <c r="RNH39" s="224"/>
      <c r="RNI39" s="224"/>
      <c r="RNJ39" s="224"/>
      <c r="RNK39" s="224"/>
      <c r="RNL39" s="224"/>
      <c r="RNM39" s="224"/>
      <c r="RNN39" s="224"/>
      <c r="RNO39" s="224"/>
      <c r="RNP39" s="224"/>
      <c r="RNQ39" s="224"/>
      <c r="RNR39" s="224"/>
      <c r="RNS39" s="224"/>
      <c r="RNT39" s="224"/>
      <c r="RNU39" s="224"/>
      <c r="RNV39" s="224"/>
      <c r="RNW39" s="224"/>
      <c r="RNX39" s="224"/>
      <c r="RNY39" s="224"/>
      <c r="RNZ39" s="224"/>
      <c r="ROA39" s="224"/>
      <c r="ROB39" s="224"/>
      <c r="ROC39" s="224"/>
      <c r="ROD39" s="224"/>
      <c r="ROE39" s="224"/>
      <c r="ROF39" s="224"/>
      <c r="ROG39" s="224"/>
      <c r="ROH39" s="224"/>
      <c r="ROI39" s="224"/>
      <c r="ROJ39" s="224"/>
      <c r="ROK39" s="224"/>
      <c r="ROL39" s="224"/>
      <c r="ROM39" s="224"/>
      <c r="RON39" s="224"/>
      <c r="ROO39" s="224"/>
      <c r="ROP39" s="224"/>
      <c r="ROQ39" s="224"/>
      <c r="ROR39" s="224"/>
      <c r="ROS39" s="224"/>
      <c r="ROT39" s="224"/>
      <c r="ROU39" s="224"/>
      <c r="ROV39" s="224"/>
      <c r="ROW39" s="224"/>
      <c r="ROX39" s="224"/>
      <c r="ROY39" s="224"/>
      <c r="ROZ39" s="224"/>
      <c r="RPA39" s="224"/>
      <c r="RPB39" s="224"/>
      <c r="RPC39" s="224"/>
      <c r="RPD39" s="224"/>
      <c r="RPE39" s="224"/>
      <c r="RPF39" s="224"/>
      <c r="RPG39" s="224"/>
      <c r="RPH39" s="224"/>
      <c r="RPI39" s="224"/>
      <c r="RPJ39" s="224"/>
      <c r="RPK39" s="224"/>
      <c r="RPL39" s="224"/>
      <c r="RPM39" s="224"/>
      <c r="RPN39" s="224"/>
      <c r="RPO39" s="224"/>
      <c r="RPP39" s="224"/>
      <c r="RPQ39" s="224"/>
      <c r="RPR39" s="224"/>
      <c r="RPS39" s="224"/>
      <c r="RPT39" s="224"/>
      <c r="RPU39" s="224"/>
      <c r="RPV39" s="224"/>
      <c r="RPW39" s="224"/>
      <c r="RPX39" s="224"/>
      <c r="RPY39" s="224"/>
      <c r="RPZ39" s="224"/>
      <c r="RQA39" s="224"/>
      <c r="RQB39" s="224"/>
      <c r="RQC39" s="224"/>
      <c r="RQD39" s="224"/>
      <c r="RQE39" s="224"/>
      <c r="RQF39" s="224"/>
      <c r="RQG39" s="224"/>
      <c r="RQH39" s="224"/>
      <c r="RQI39" s="224"/>
      <c r="RQJ39" s="224"/>
      <c r="RQK39" s="224"/>
      <c r="RQL39" s="224"/>
      <c r="RQM39" s="224"/>
      <c r="RQN39" s="224"/>
      <c r="RQO39" s="224"/>
      <c r="RQP39" s="224"/>
      <c r="RQQ39" s="224"/>
      <c r="RQR39" s="224"/>
      <c r="RQS39" s="224"/>
      <c r="RQT39" s="224"/>
      <c r="RQU39" s="224"/>
      <c r="RQV39" s="224"/>
      <c r="RQW39" s="224"/>
      <c r="RQX39" s="224"/>
      <c r="RQY39" s="224"/>
      <c r="RQZ39" s="224"/>
      <c r="RRA39" s="224"/>
      <c r="RRB39" s="224"/>
      <c r="RRC39" s="224"/>
      <c r="RRD39" s="224"/>
      <c r="RRE39" s="224"/>
      <c r="RRF39" s="224"/>
      <c r="RRG39" s="224"/>
      <c r="RRH39" s="224"/>
      <c r="RRI39" s="224"/>
      <c r="RRJ39" s="224"/>
      <c r="RRK39" s="224"/>
      <c r="RRL39" s="224"/>
      <c r="RRM39" s="224"/>
      <c r="RRN39" s="224"/>
      <c r="RRO39" s="224"/>
      <c r="RRP39" s="224"/>
      <c r="RRQ39" s="224"/>
      <c r="RRR39" s="224"/>
      <c r="RRS39" s="224"/>
      <c r="RRT39" s="224"/>
      <c r="RRU39" s="224"/>
      <c r="RRV39" s="224"/>
      <c r="RRW39" s="224"/>
      <c r="RRX39" s="224"/>
      <c r="RRY39" s="224"/>
      <c r="RRZ39" s="224"/>
      <c r="RSA39" s="224"/>
      <c r="RSB39" s="224"/>
      <c r="RSC39" s="224"/>
      <c r="RSD39" s="224"/>
      <c r="RSE39" s="224"/>
      <c r="RSF39" s="224"/>
      <c r="RSG39" s="224"/>
      <c r="RSH39" s="224"/>
      <c r="RSI39" s="224"/>
      <c r="RSJ39" s="224"/>
      <c r="RSK39" s="224"/>
      <c r="RSL39" s="224"/>
      <c r="RSM39" s="224"/>
      <c r="RSN39" s="224"/>
      <c r="RSO39" s="224"/>
      <c r="RSP39" s="224"/>
      <c r="RSQ39" s="224"/>
      <c r="RSR39" s="224"/>
      <c r="RSS39" s="224"/>
      <c r="RST39" s="224"/>
      <c r="RSU39" s="224"/>
      <c r="RSV39" s="224"/>
      <c r="RSW39" s="224"/>
      <c r="RSX39" s="224"/>
      <c r="RSY39" s="224"/>
      <c r="RSZ39" s="224"/>
      <c r="RTA39" s="224"/>
      <c r="RTB39" s="224"/>
      <c r="RTC39" s="224"/>
      <c r="RTD39" s="224"/>
      <c r="RTE39" s="224"/>
      <c r="RTF39" s="224"/>
      <c r="RTG39" s="224"/>
      <c r="RTH39" s="224"/>
      <c r="RTI39" s="224"/>
      <c r="RTJ39" s="224"/>
      <c r="RTK39" s="224"/>
      <c r="RTL39" s="224"/>
      <c r="RTM39" s="224"/>
      <c r="RTN39" s="224"/>
      <c r="RTO39" s="224"/>
      <c r="RTP39" s="224"/>
      <c r="RTQ39" s="224"/>
      <c r="RTR39" s="224"/>
      <c r="RTS39" s="224"/>
      <c r="RTT39" s="224"/>
      <c r="RTU39" s="224"/>
      <c r="RTV39" s="224"/>
      <c r="RTW39" s="224"/>
      <c r="RTX39" s="224"/>
      <c r="RTY39" s="224"/>
      <c r="RTZ39" s="224"/>
      <c r="RUA39" s="224"/>
      <c r="RUB39" s="224"/>
      <c r="RUC39" s="224"/>
      <c r="RUD39" s="224"/>
      <c r="RUE39" s="224"/>
      <c r="RUF39" s="224"/>
      <c r="RUG39" s="224"/>
      <c r="RUH39" s="224"/>
      <c r="RUI39" s="224"/>
      <c r="RUJ39" s="224"/>
      <c r="RUK39" s="224"/>
      <c r="RUL39" s="224"/>
      <c r="RUM39" s="224"/>
      <c r="RUN39" s="224"/>
      <c r="RUO39" s="224"/>
      <c r="RUP39" s="224"/>
      <c r="RUQ39" s="224"/>
      <c r="RUR39" s="224"/>
      <c r="RUS39" s="224"/>
      <c r="RUT39" s="224"/>
      <c r="RUU39" s="224"/>
      <c r="RUV39" s="224"/>
      <c r="RUW39" s="224"/>
      <c r="RUX39" s="224"/>
      <c r="RUY39" s="224"/>
      <c r="RUZ39" s="224"/>
      <c r="RVA39" s="224"/>
      <c r="RVB39" s="224"/>
      <c r="RVC39" s="224"/>
      <c r="RVD39" s="224"/>
      <c r="RVE39" s="224"/>
      <c r="RVF39" s="224"/>
      <c r="RVG39" s="224"/>
      <c r="RVH39" s="224"/>
      <c r="RVI39" s="224"/>
      <c r="RVJ39" s="224"/>
      <c r="RVK39" s="224"/>
      <c r="RVL39" s="224"/>
      <c r="RVM39" s="224"/>
      <c r="RVN39" s="224"/>
      <c r="RVO39" s="224"/>
      <c r="RVP39" s="224"/>
      <c r="RVQ39" s="224"/>
      <c r="RVR39" s="224"/>
      <c r="RVS39" s="224"/>
      <c r="RVT39" s="224"/>
      <c r="RVU39" s="224"/>
      <c r="RVV39" s="224"/>
      <c r="RVW39" s="224"/>
      <c r="RVX39" s="224"/>
      <c r="RVY39" s="224"/>
      <c r="RVZ39" s="224"/>
      <c r="RWA39" s="224"/>
      <c r="RWB39" s="224"/>
      <c r="RWC39" s="224"/>
      <c r="RWD39" s="224"/>
      <c r="RWE39" s="224"/>
      <c r="RWF39" s="224"/>
      <c r="RWG39" s="224"/>
      <c r="RWH39" s="224"/>
      <c r="RWI39" s="224"/>
      <c r="RWJ39" s="224"/>
      <c r="RWK39" s="224"/>
      <c r="RWL39" s="224"/>
      <c r="RWM39" s="224"/>
      <c r="RWN39" s="224"/>
      <c r="RWO39" s="224"/>
      <c r="RWP39" s="224"/>
      <c r="RWQ39" s="224"/>
      <c r="RWR39" s="224"/>
      <c r="RWS39" s="224"/>
      <c r="RWT39" s="224"/>
      <c r="RWU39" s="224"/>
      <c r="RWV39" s="224"/>
      <c r="RWW39" s="224"/>
      <c r="RWX39" s="224"/>
      <c r="RWY39" s="224"/>
      <c r="RWZ39" s="224"/>
      <c r="RXA39" s="224"/>
      <c r="RXB39" s="224"/>
      <c r="RXC39" s="224"/>
      <c r="RXD39" s="224"/>
      <c r="RXE39" s="224"/>
      <c r="RXF39" s="224"/>
      <c r="RXG39" s="224"/>
      <c r="RXH39" s="224"/>
      <c r="RXI39" s="224"/>
      <c r="RXJ39" s="224"/>
      <c r="RXK39" s="224"/>
      <c r="RXL39" s="224"/>
      <c r="RXM39" s="224"/>
      <c r="RXN39" s="224"/>
      <c r="RXO39" s="224"/>
      <c r="RXP39" s="224"/>
      <c r="RXQ39" s="224"/>
      <c r="RXR39" s="224"/>
      <c r="RXS39" s="224"/>
      <c r="RXT39" s="224"/>
      <c r="RXU39" s="224"/>
      <c r="RXV39" s="224"/>
      <c r="RXW39" s="224"/>
      <c r="RXX39" s="224"/>
      <c r="RXY39" s="224"/>
      <c r="RXZ39" s="224"/>
      <c r="RYA39" s="224"/>
      <c r="RYB39" s="224"/>
      <c r="RYC39" s="224"/>
      <c r="RYD39" s="224"/>
      <c r="RYE39" s="224"/>
      <c r="RYF39" s="224"/>
      <c r="RYG39" s="224"/>
      <c r="RYH39" s="224"/>
      <c r="RYI39" s="224"/>
      <c r="RYJ39" s="224"/>
      <c r="RYK39" s="224"/>
      <c r="RYL39" s="224"/>
      <c r="RYM39" s="224"/>
      <c r="RYN39" s="224"/>
      <c r="RYO39" s="224"/>
      <c r="RYP39" s="224"/>
      <c r="RYQ39" s="224"/>
      <c r="RYR39" s="224"/>
      <c r="RYS39" s="224"/>
      <c r="RYT39" s="224"/>
      <c r="RYU39" s="224"/>
      <c r="RYV39" s="224"/>
      <c r="RYW39" s="224"/>
      <c r="RYX39" s="224"/>
      <c r="RYY39" s="224"/>
      <c r="RYZ39" s="224"/>
      <c r="RZA39" s="224"/>
      <c r="RZB39" s="224"/>
      <c r="RZC39" s="224"/>
      <c r="RZD39" s="224"/>
      <c r="RZE39" s="224"/>
      <c r="RZF39" s="224"/>
      <c r="RZG39" s="224"/>
      <c r="RZH39" s="224"/>
      <c r="RZI39" s="224"/>
      <c r="RZJ39" s="224"/>
      <c r="RZK39" s="224"/>
      <c r="RZL39" s="224"/>
      <c r="RZM39" s="224"/>
      <c r="RZN39" s="224"/>
      <c r="RZO39" s="224"/>
      <c r="RZP39" s="224"/>
      <c r="RZQ39" s="224"/>
      <c r="RZR39" s="224"/>
      <c r="RZS39" s="224"/>
      <c r="RZT39" s="224"/>
      <c r="RZU39" s="224"/>
      <c r="RZV39" s="224"/>
      <c r="RZW39" s="224"/>
      <c r="RZX39" s="224"/>
      <c r="RZY39" s="224"/>
      <c r="RZZ39" s="224"/>
      <c r="SAA39" s="224"/>
      <c r="SAB39" s="224"/>
      <c r="SAC39" s="224"/>
      <c r="SAD39" s="224"/>
      <c r="SAE39" s="224"/>
      <c r="SAF39" s="224"/>
      <c r="SAG39" s="224"/>
      <c r="SAH39" s="224"/>
      <c r="SAI39" s="224"/>
      <c r="SAJ39" s="224"/>
      <c r="SAK39" s="224"/>
      <c r="SAL39" s="224"/>
      <c r="SAM39" s="224"/>
      <c r="SAN39" s="224"/>
      <c r="SAO39" s="224"/>
      <c r="SAP39" s="224"/>
      <c r="SAQ39" s="224"/>
      <c r="SAR39" s="224"/>
      <c r="SAS39" s="224"/>
      <c r="SAT39" s="224"/>
      <c r="SAU39" s="224"/>
      <c r="SAV39" s="224"/>
      <c r="SAW39" s="224"/>
      <c r="SAX39" s="224"/>
      <c r="SAY39" s="224"/>
      <c r="SAZ39" s="224"/>
      <c r="SBA39" s="224"/>
      <c r="SBB39" s="224"/>
      <c r="SBC39" s="224"/>
      <c r="SBD39" s="224"/>
      <c r="SBE39" s="224"/>
      <c r="SBF39" s="224"/>
      <c r="SBG39" s="224"/>
      <c r="SBH39" s="224"/>
      <c r="SBI39" s="224"/>
      <c r="SBJ39" s="224"/>
      <c r="SBK39" s="224"/>
      <c r="SBL39" s="224"/>
      <c r="SBM39" s="224"/>
      <c r="SBN39" s="224"/>
      <c r="SBO39" s="224"/>
      <c r="SBP39" s="224"/>
      <c r="SBQ39" s="224"/>
      <c r="SBR39" s="224"/>
      <c r="SBS39" s="224"/>
      <c r="SBT39" s="224"/>
      <c r="SBU39" s="224"/>
      <c r="SBV39" s="224"/>
      <c r="SBW39" s="224"/>
      <c r="SBX39" s="224"/>
      <c r="SBY39" s="224"/>
      <c r="SBZ39" s="224"/>
      <c r="SCA39" s="224"/>
      <c r="SCB39" s="224"/>
      <c r="SCC39" s="224"/>
      <c r="SCD39" s="224"/>
      <c r="SCE39" s="224"/>
      <c r="SCF39" s="224"/>
      <c r="SCG39" s="224"/>
      <c r="SCH39" s="224"/>
      <c r="SCI39" s="224"/>
      <c r="SCJ39" s="224"/>
      <c r="SCK39" s="224"/>
      <c r="SCL39" s="224"/>
      <c r="SCM39" s="224"/>
      <c r="SCN39" s="224"/>
      <c r="SCO39" s="224"/>
      <c r="SCP39" s="224"/>
      <c r="SCQ39" s="224"/>
      <c r="SCR39" s="224"/>
      <c r="SCS39" s="224"/>
      <c r="SCT39" s="224"/>
      <c r="SCU39" s="224"/>
      <c r="SCV39" s="224"/>
      <c r="SCW39" s="224"/>
      <c r="SCX39" s="224"/>
      <c r="SCY39" s="224"/>
      <c r="SCZ39" s="224"/>
      <c r="SDA39" s="224"/>
      <c r="SDB39" s="224"/>
      <c r="SDC39" s="224"/>
      <c r="SDD39" s="224"/>
      <c r="SDE39" s="224"/>
      <c r="SDF39" s="224"/>
      <c r="SDG39" s="224"/>
      <c r="SDH39" s="224"/>
      <c r="SDI39" s="224"/>
      <c r="SDJ39" s="224"/>
      <c r="SDK39" s="224"/>
      <c r="SDL39" s="224"/>
      <c r="SDM39" s="224"/>
      <c r="SDN39" s="224"/>
      <c r="SDO39" s="224"/>
      <c r="SDP39" s="224"/>
      <c r="SDQ39" s="224"/>
      <c r="SDR39" s="224"/>
      <c r="SDS39" s="224"/>
      <c r="SDT39" s="224"/>
      <c r="SDU39" s="224"/>
      <c r="SDV39" s="224"/>
      <c r="SDW39" s="224"/>
      <c r="SDX39" s="224"/>
      <c r="SDY39" s="224"/>
      <c r="SDZ39" s="224"/>
      <c r="SEA39" s="224"/>
      <c r="SEB39" s="224"/>
      <c r="SEC39" s="224"/>
      <c r="SED39" s="224"/>
      <c r="SEE39" s="224"/>
      <c r="SEF39" s="224"/>
      <c r="SEG39" s="224"/>
      <c r="SEH39" s="224"/>
      <c r="SEI39" s="224"/>
      <c r="SEJ39" s="224"/>
      <c r="SEK39" s="224"/>
      <c r="SEL39" s="224"/>
      <c r="SEM39" s="224"/>
      <c r="SEN39" s="224"/>
      <c r="SEO39" s="224"/>
      <c r="SEP39" s="224"/>
      <c r="SEQ39" s="224"/>
      <c r="SER39" s="224"/>
      <c r="SES39" s="224"/>
      <c r="SET39" s="224"/>
      <c r="SEU39" s="224"/>
      <c r="SEV39" s="224"/>
      <c r="SEW39" s="224"/>
      <c r="SEX39" s="224"/>
      <c r="SEY39" s="224"/>
      <c r="SEZ39" s="224"/>
      <c r="SFA39" s="224"/>
      <c r="SFB39" s="224"/>
      <c r="SFC39" s="224"/>
      <c r="SFD39" s="224"/>
      <c r="SFE39" s="224"/>
      <c r="SFF39" s="224"/>
      <c r="SFG39" s="224"/>
      <c r="SFH39" s="224"/>
      <c r="SFI39" s="224"/>
      <c r="SFJ39" s="224"/>
      <c r="SFK39" s="224"/>
      <c r="SFL39" s="224"/>
      <c r="SFM39" s="224"/>
      <c r="SFN39" s="224"/>
      <c r="SFO39" s="224"/>
      <c r="SFP39" s="224"/>
      <c r="SFQ39" s="224"/>
      <c r="SFR39" s="224"/>
      <c r="SFS39" s="224"/>
      <c r="SFT39" s="224"/>
      <c r="SFU39" s="224"/>
      <c r="SFV39" s="224"/>
      <c r="SFW39" s="224"/>
      <c r="SFX39" s="224"/>
      <c r="SFY39" s="224"/>
      <c r="SFZ39" s="224"/>
      <c r="SGA39" s="224"/>
      <c r="SGB39" s="224"/>
      <c r="SGC39" s="224"/>
      <c r="SGD39" s="224"/>
      <c r="SGE39" s="224"/>
      <c r="SGF39" s="224"/>
      <c r="SGG39" s="224"/>
      <c r="SGH39" s="224"/>
      <c r="SGI39" s="224"/>
      <c r="SGJ39" s="224"/>
      <c r="SGK39" s="224"/>
      <c r="SGL39" s="224"/>
      <c r="SGM39" s="224"/>
      <c r="SGN39" s="224"/>
      <c r="SGO39" s="224"/>
      <c r="SGP39" s="224"/>
      <c r="SGQ39" s="224"/>
      <c r="SGR39" s="224"/>
      <c r="SGS39" s="224"/>
      <c r="SGT39" s="224"/>
      <c r="SGU39" s="224"/>
      <c r="SGV39" s="224"/>
      <c r="SGW39" s="224"/>
      <c r="SGX39" s="224"/>
      <c r="SGY39" s="224"/>
      <c r="SGZ39" s="224"/>
      <c r="SHA39" s="224"/>
      <c r="SHB39" s="224"/>
      <c r="SHC39" s="224"/>
      <c r="SHD39" s="224"/>
      <c r="SHE39" s="224"/>
      <c r="SHF39" s="224"/>
      <c r="SHG39" s="224"/>
      <c r="SHH39" s="224"/>
      <c r="SHI39" s="224"/>
      <c r="SHJ39" s="224"/>
      <c r="SHK39" s="224"/>
      <c r="SHL39" s="224"/>
      <c r="SHM39" s="224"/>
      <c r="SHN39" s="224"/>
      <c r="SHO39" s="224"/>
      <c r="SHP39" s="224"/>
      <c r="SHQ39" s="224"/>
      <c r="SHR39" s="224"/>
      <c r="SHS39" s="224"/>
      <c r="SHT39" s="224"/>
      <c r="SHU39" s="224"/>
      <c r="SHV39" s="224"/>
      <c r="SHW39" s="224"/>
      <c r="SHX39" s="224"/>
      <c r="SHY39" s="224"/>
      <c r="SHZ39" s="224"/>
      <c r="SIA39" s="224"/>
      <c r="SIB39" s="224"/>
      <c r="SIC39" s="224"/>
      <c r="SID39" s="224"/>
      <c r="SIE39" s="224"/>
      <c r="SIF39" s="224"/>
      <c r="SIG39" s="224"/>
      <c r="SIH39" s="224"/>
      <c r="SII39" s="224"/>
      <c r="SIJ39" s="224"/>
      <c r="SIK39" s="224"/>
      <c r="SIL39" s="224"/>
      <c r="SIM39" s="224"/>
      <c r="SIN39" s="224"/>
      <c r="SIO39" s="224"/>
      <c r="SIP39" s="224"/>
      <c r="SIQ39" s="224"/>
      <c r="SIR39" s="224"/>
      <c r="SIS39" s="224"/>
      <c r="SIT39" s="224"/>
      <c r="SIU39" s="224"/>
      <c r="SIV39" s="224"/>
      <c r="SIW39" s="224"/>
      <c r="SIX39" s="224"/>
      <c r="SIY39" s="224"/>
      <c r="SIZ39" s="224"/>
      <c r="SJA39" s="224"/>
      <c r="SJB39" s="224"/>
      <c r="SJC39" s="224"/>
      <c r="SJD39" s="224"/>
      <c r="SJE39" s="224"/>
      <c r="SJF39" s="224"/>
      <c r="SJG39" s="224"/>
      <c r="SJH39" s="224"/>
      <c r="SJI39" s="224"/>
      <c r="SJJ39" s="224"/>
      <c r="SJK39" s="224"/>
      <c r="SJL39" s="224"/>
      <c r="SJM39" s="224"/>
      <c r="SJN39" s="224"/>
      <c r="SJO39" s="224"/>
      <c r="SJP39" s="224"/>
      <c r="SJQ39" s="224"/>
      <c r="SJR39" s="224"/>
      <c r="SJS39" s="224"/>
      <c r="SJT39" s="224"/>
      <c r="SJU39" s="224"/>
      <c r="SJV39" s="224"/>
      <c r="SJW39" s="224"/>
      <c r="SJX39" s="224"/>
      <c r="SJY39" s="224"/>
      <c r="SJZ39" s="224"/>
      <c r="SKA39" s="224"/>
      <c r="SKB39" s="224"/>
      <c r="SKC39" s="224"/>
      <c r="SKD39" s="224"/>
      <c r="SKE39" s="224"/>
      <c r="SKF39" s="224"/>
      <c r="SKG39" s="224"/>
      <c r="SKH39" s="224"/>
      <c r="SKI39" s="224"/>
      <c r="SKJ39" s="224"/>
      <c r="SKK39" s="224"/>
      <c r="SKL39" s="224"/>
      <c r="SKM39" s="224"/>
      <c r="SKN39" s="224"/>
      <c r="SKO39" s="224"/>
      <c r="SKP39" s="224"/>
      <c r="SKQ39" s="224"/>
      <c r="SKR39" s="224"/>
      <c r="SKS39" s="224"/>
      <c r="SKT39" s="224"/>
      <c r="SKU39" s="224"/>
      <c r="SKV39" s="224"/>
      <c r="SKW39" s="224"/>
      <c r="SKX39" s="224"/>
      <c r="SKY39" s="224"/>
      <c r="SKZ39" s="224"/>
      <c r="SLA39" s="224"/>
      <c r="SLB39" s="224"/>
      <c r="SLC39" s="224"/>
      <c r="SLD39" s="224"/>
      <c r="SLE39" s="224"/>
      <c r="SLF39" s="224"/>
      <c r="SLG39" s="224"/>
      <c r="SLH39" s="224"/>
      <c r="SLI39" s="224"/>
      <c r="SLJ39" s="224"/>
      <c r="SLK39" s="224"/>
      <c r="SLL39" s="224"/>
      <c r="SLM39" s="224"/>
      <c r="SLN39" s="224"/>
      <c r="SLO39" s="224"/>
      <c r="SLP39" s="224"/>
      <c r="SLQ39" s="224"/>
      <c r="SLR39" s="224"/>
      <c r="SLS39" s="224"/>
      <c r="SLT39" s="224"/>
      <c r="SLU39" s="224"/>
      <c r="SLV39" s="224"/>
      <c r="SLW39" s="224"/>
      <c r="SLX39" s="224"/>
      <c r="SLY39" s="224"/>
      <c r="SLZ39" s="224"/>
      <c r="SMA39" s="224"/>
      <c r="SMB39" s="224"/>
      <c r="SMC39" s="224"/>
      <c r="SMD39" s="224"/>
      <c r="SME39" s="224"/>
      <c r="SMF39" s="224"/>
      <c r="SMG39" s="224"/>
      <c r="SMH39" s="224"/>
      <c r="SMI39" s="224"/>
      <c r="SMJ39" s="224"/>
      <c r="SMK39" s="224"/>
      <c r="SML39" s="224"/>
      <c r="SMM39" s="224"/>
      <c r="SMN39" s="224"/>
      <c r="SMO39" s="224"/>
      <c r="SMP39" s="224"/>
      <c r="SMQ39" s="224"/>
      <c r="SMR39" s="224"/>
      <c r="SMS39" s="224"/>
      <c r="SMT39" s="224"/>
      <c r="SMU39" s="224"/>
      <c r="SMV39" s="224"/>
      <c r="SMW39" s="224"/>
      <c r="SMX39" s="224"/>
      <c r="SMY39" s="224"/>
      <c r="SMZ39" s="224"/>
      <c r="SNA39" s="224"/>
      <c r="SNB39" s="224"/>
      <c r="SNC39" s="224"/>
      <c r="SND39" s="224"/>
      <c r="SNE39" s="224"/>
      <c r="SNF39" s="224"/>
      <c r="SNG39" s="224"/>
      <c r="SNH39" s="224"/>
      <c r="SNI39" s="224"/>
      <c r="SNJ39" s="224"/>
      <c r="SNK39" s="224"/>
      <c r="SNL39" s="224"/>
      <c r="SNM39" s="224"/>
      <c r="SNN39" s="224"/>
      <c r="SNO39" s="224"/>
      <c r="SNP39" s="224"/>
      <c r="SNQ39" s="224"/>
      <c r="SNR39" s="224"/>
      <c r="SNS39" s="224"/>
      <c r="SNT39" s="224"/>
      <c r="SNU39" s="224"/>
      <c r="SNV39" s="224"/>
      <c r="SNW39" s="224"/>
      <c r="SNX39" s="224"/>
      <c r="SNY39" s="224"/>
      <c r="SNZ39" s="224"/>
      <c r="SOA39" s="224"/>
      <c r="SOB39" s="224"/>
      <c r="SOC39" s="224"/>
      <c r="SOD39" s="224"/>
      <c r="SOE39" s="224"/>
      <c r="SOF39" s="224"/>
      <c r="SOG39" s="224"/>
      <c r="SOH39" s="224"/>
      <c r="SOI39" s="224"/>
      <c r="SOJ39" s="224"/>
      <c r="SOK39" s="224"/>
      <c r="SOL39" s="224"/>
      <c r="SOM39" s="224"/>
      <c r="SON39" s="224"/>
      <c r="SOO39" s="224"/>
      <c r="SOP39" s="224"/>
      <c r="SOQ39" s="224"/>
      <c r="SOR39" s="224"/>
      <c r="SOS39" s="224"/>
      <c r="SOT39" s="224"/>
      <c r="SOU39" s="224"/>
      <c r="SOV39" s="224"/>
      <c r="SOW39" s="224"/>
      <c r="SOX39" s="224"/>
      <c r="SOY39" s="224"/>
      <c r="SOZ39" s="224"/>
      <c r="SPA39" s="224"/>
      <c r="SPB39" s="224"/>
      <c r="SPC39" s="224"/>
      <c r="SPD39" s="224"/>
      <c r="SPE39" s="224"/>
      <c r="SPF39" s="224"/>
      <c r="SPG39" s="224"/>
      <c r="SPH39" s="224"/>
      <c r="SPI39" s="224"/>
      <c r="SPJ39" s="224"/>
      <c r="SPK39" s="224"/>
      <c r="SPL39" s="224"/>
      <c r="SPM39" s="224"/>
      <c r="SPN39" s="224"/>
      <c r="SPO39" s="224"/>
      <c r="SPP39" s="224"/>
      <c r="SPQ39" s="224"/>
      <c r="SPR39" s="224"/>
      <c r="SPS39" s="224"/>
      <c r="SPT39" s="224"/>
      <c r="SPU39" s="224"/>
      <c r="SPV39" s="224"/>
      <c r="SPW39" s="224"/>
      <c r="SPX39" s="224"/>
      <c r="SPY39" s="224"/>
      <c r="SPZ39" s="224"/>
      <c r="SQA39" s="224"/>
      <c r="SQB39" s="224"/>
      <c r="SQC39" s="224"/>
      <c r="SQD39" s="224"/>
      <c r="SQE39" s="224"/>
      <c r="SQF39" s="224"/>
      <c r="SQG39" s="224"/>
      <c r="SQH39" s="224"/>
      <c r="SQI39" s="224"/>
      <c r="SQJ39" s="224"/>
      <c r="SQK39" s="224"/>
      <c r="SQL39" s="224"/>
      <c r="SQM39" s="224"/>
      <c r="SQN39" s="224"/>
      <c r="SQO39" s="224"/>
      <c r="SQP39" s="224"/>
      <c r="SQQ39" s="224"/>
      <c r="SQR39" s="224"/>
      <c r="SQS39" s="224"/>
      <c r="SQT39" s="224"/>
      <c r="SQU39" s="224"/>
      <c r="SQV39" s="224"/>
      <c r="SQW39" s="224"/>
      <c r="SQX39" s="224"/>
      <c r="SQY39" s="224"/>
      <c r="SQZ39" s="224"/>
      <c r="SRA39" s="224"/>
      <c r="SRB39" s="224"/>
      <c r="SRC39" s="224"/>
      <c r="SRD39" s="224"/>
      <c r="SRE39" s="224"/>
      <c r="SRF39" s="224"/>
      <c r="SRG39" s="224"/>
      <c r="SRH39" s="224"/>
      <c r="SRI39" s="224"/>
      <c r="SRJ39" s="224"/>
      <c r="SRK39" s="224"/>
      <c r="SRL39" s="224"/>
      <c r="SRM39" s="224"/>
      <c r="SRN39" s="224"/>
      <c r="SRO39" s="224"/>
      <c r="SRP39" s="224"/>
      <c r="SRQ39" s="224"/>
      <c r="SRR39" s="224"/>
      <c r="SRS39" s="224"/>
      <c r="SRT39" s="224"/>
      <c r="SRU39" s="224"/>
      <c r="SRV39" s="224"/>
      <c r="SRW39" s="224"/>
      <c r="SRX39" s="224"/>
      <c r="SRY39" s="224"/>
      <c r="SRZ39" s="224"/>
      <c r="SSA39" s="224"/>
      <c r="SSB39" s="224"/>
      <c r="SSC39" s="224"/>
      <c r="SSD39" s="224"/>
      <c r="SSE39" s="224"/>
      <c r="SSF39" s="224"/>
      <c r="SSG39" s="224"/>
      <c r="SSH39" s="224"/>
      <c r="SSI39" s="224"/>
      <c r="SSJ39" s="224"/>
      <c r="SSK39" s="224"/>
      <c r="SSL39" s="224"/>
      <c r="SSM39" s="224"/>
      <c r="SSN39" s="224"/>
      <c r="SSO39" s="224"/>
      <c r="SSP39" s="224"/>
      <c r="SSQ39" s="224"/>
      <c r="SSR39" s="224"/>
      <c r="SSS39" s="224"/>
      <c r="SST39" s="224"/>
      <c r="SSU39" s="224"/>
      <c r="SSV39" s="224"/>
      <c r="SSW39" s="224"/>
      <c r="SSX39" s="224"/>
      <c r="SSY39" s="224"/>
      <c r="SSZ39" s="224"/>
      <c r="STA39" s="224"/>
      <c r="STB39" s="224"/>
      <c r="STC39" s="224"/>
      <c r="STD39" s="224"/>
      <c r="STE39" s="224"/>
      <c r="STF39" s="224"/>
      <c r="STG39" s="224"/>
      <c r="STH39" s="224"/>
      <c r="STI39" s="224"/>
      <c r="STJ39" s="224"/>
      <c r="STK39" s="224"/>
      <c r="STL39" s="224"/>
      <c r="STM39" s="224"/>
      <c r="STN39" s="224"/>
      <c r="STO39" s="224"/>
      <c r="STP39" s="224"/>
      <c r="STQ39" s="224"/>
      <c r="STR39" s="224"/>
      <c r="STS39" s="224"/>
      <c r="STT39" s="224"/>
      <c r="STU39" s="224"/>
      <c r="STV39" s="224"/>
      <c r="STW39" s="224"/>
      <c r="STX39" s="224"/>
      <c r="STY39" s="224"/>
      <c r="STZ39" s="224"/>
      <c r="SUA39" s="224"/>
      <c r="SUB39" s="224"/>
      <c r="SUC39" s="224"/>
      <c r="SUD39" s="224"/>
      <c r="SUE39" s="224"/>
      <c r="SUF39" s="224"/>
      <c r="SUG39" s="224"/>
      <c r="SUH39" s="224"/>
      <c r="SUI39" s="224"/>
      <c r="SUJ39" s="224"/>
      <c r="SUK39" s="224"/>
      <c r="SUL39" s="224"/>
      <c r="SUM39" s="224"/>
      <c r="SUN39" s="224"/>
      <c r="SUO39" s="224"/>
      <c r="SUP39" s="224"/>
      <c r="SUQ39" s="224"/>
      <c r="SUR39" s="224"/>
      <c r="SUS39" s="224"/>
      <c r="SUT39" s="224"/>
      <c r="SUU39" s="224"/>
      <c r="SUV39" s="224"/>
      <c r="SUW39" s="224"/>
      <c r="SUX39" s="224"/>
      <c r="SUY39" s="224"/>
      <c r="SUZ39" s="224"/>
      <c r="SVA39" s="224"/>
      <c r="SVB39" s="224"/>
      <c r="SVC39" s="224"/>
      <c r="SVD39" s="224"/>
      <c r="SVE39" s="224"/>
      <c r="SVF39" s="224"/>
      <c r="SVG39" s="224"/>
      <c r="SVH39" s="224"/>
      <c r="SVI39" s="224"/>
      <c r="SVJ39" s="224"/>
      <c r="SVK39" s="224"/>
      <c r="SVL39" s="224"/>
      <c r="SVM39" s="224"/>
      <c r="SVN39" s="224"/>
      <c r="SVO39" s="224"/>
      <c r="SVP39" s="224"/>
      <c r="SVQ39" s="224"/>
      <c r="SVR39" s="224"/>
      <c r="SVS39" s="224"/>
      <c r="SVT39" s="224"/>
      <c r="SVU39" s="224"/>
      <c r="SVV39" s="224"/>
      <c r="SVW39" s="224"/>
      <c r="SVX39" s="224"/>
      <c r="SVY39" s="224"/>
      <c r="SVZ39" s="224"/>
      <c r="SWA39" s="224"/>
      <c r="SWB39" s="224"/>
      <c r="SWC39" s="224"/>
      <c r="SWD39" s="224"/>
      <c r="SWE39" s="224"/>
      <c r="SWF39" s="224"/>
      <c r="SWG39" s="224"/>
      <c r="SWH39" s="224"/>
      <c r="SWI39" s="224"/>
      <c r="SWJ39" s="224"/>
      <c r="SWK39" s="224"/>
      <c r="SWL39" s="224"/>
      <c r="SWM39" s="224"/>
      <c r="SWN39" s="224"/>
      <c r="SWO39" s="224"/>
      <c r="SWP39" s="224"/>
      <c r="SWQ39" s="224"/>
      <c r="SWR39" s="224"/>
      <c r="SWS39" s="224"/>
      <c r="SWT39" s="224"/>
      <c r="SWU39" s="224"/>
      <c r="SWV39" s="224"/>
      <c r="SWW39" s="224"/>
      <c r="SWX39" s="224"/>
      <c r="SWY39" s="224"/>
      <c r="SWZ39" s="224"/>
      <c r="SXA39" s="224"/>
      <c r="SXB39" s="224"/>
      <c r="SXC39" s="224"/>
      <c r="SXD39" s="224"/>
      <c r="SXE39" s="224"/>
      <c r="SXF39" s="224"/>
      <c r="SXG39" s="224"/>
      <c r="SXH39" s="224"/>
      <c r="SXI39" s="224"/>
      <c r="SXJ39" s="224"/>
      <c r="SXK39" s="224"/>
      <c r="SXL39" s="224"/>
      <c r="SXM39" s="224"/>
      <c r="SXN39" s="224"/>
      <c r="SXO39" s="224"/>
      <c r="SXP39" s="224"/>
      <c r="SXQ39" s="224"/>
      <c r="SXR39" s="224"/>
      <c r="SXS39" s="224"/>
      <c r="SXT39" s="224"/>
      <c r="SXU39" s="224"/>
      <c r="SXV39" s="224"/>
      <c r="SXW39" s="224"/>
      <c r="SXX39" s="224"/>
      <c r="SXY39" s="224"/>
      <c r="SXZ39" s="224"/>
      <c r="SYA39" s="224"/>
      <c r="SYB39" s="224"/>
      <c r="SYC39" s="224"/>
      <c r="SYD39" s="224"/>
      <c r="SYE39" s="224"/>
      <c r="SYF39" s="224"/>
      <c r="SYG39" s="224"/>
      <c r="SYH39" s="224"/>
      <c r="SYI39" s="224"/>
      <c r="SYJ39" s="224"/>
      <c r="SYK39" s="224"/>
      <c r="SYL39" s="224"/>
      <c r="SYM39" s="224"/>
      <c r="SYN39" s="224"/>
      <c r="SYO39" s="224"/>
      <c r="SYP39" s="224"/>
      <c r="SYQ39" s="224"/>
      <c r="SYR39" s="224"/>
      <c r="SYS39" s="224"/>
      <c r="SYT39" s="224"/>
      <c r="SYU39" s="224"/>
      <c r="SYV39" s="224"/>
      <c r="SYW39" s="224"/>
      <c r="SYX39" s="224"/>
      <c r="SYY39" s="224"/>
      <c r="SYZ39" s="224"/>
      <c r="SZA39" s="224"/>
      <c r="SZB39" s="224"/>
      <c r="SZC39" s="224"/>
      <c r="SZD39" s="224"/>
      <c r="SZE39" s="224"/>
      <c r="SZF39" s="224"/>
      <c r="SZG39" s="224"/>
      <c r="SZH39" s="224"/>
      <c r="SZI39" s="224"/>
      <c r="SZJ39" s="224"/>
      <c r="SZK39" s="224"/>
      <c r="SZL39" s="224"/>
      <c r="SZM39" s="224"/>
      <c r="SZN39" s="224"/>
      <c r="SZO39" s="224"/>
      <c r="SZP39" s="224"/>
      <c r="SZQ39" s="224"/>
      <c r="SZR39" s="224"/>
      <c r="SZS39" s="224"/>
      <c r="SZT39" s="224"/>
      <c r="SZU39" s="224"/>
      <c r="SZV39" s="224"/>
      <c r="SZW39" s="224"/>
      <c r="SZX39" s="224"/>
      <c r="SZY39" s="224"/>
      <c r="SZZ39" s="224"/>
      <c r="TAA39" s="224"/>
      <c r="TAB39" s="224"/>
      <c r="TAC39" s="224"/>
      <c r="TAD39" s="224"/>
      <c r="TAE39" s="224"/>
      <c r="TAF39" s="224"/>
      <c r="TAG39" s="224"/>
      <c r="TAH39" s="224"/>
      <c r="TAI39" s="224"/>
      <c r="TAJ39" s="224"/>
      <c r="TAK39" s="224"/>
      <c r="TAL39" s="224"/>
      <c r="TAM39" s="224"/>
      <c r="TAN39" s="224"/>
      <c r="TAO39" s="224"/>
      <c r="TAP39" s="224"/>
      <c r="TAQ39" s="224"/>
      <c r="TAR39" s="224"/>
      <c r="TAS39" s="224"/>
      <c r="TAT39" s="224"/>
      <c r="TAU39" s="224"/>
      <c r="TAV39" s="224"/>
      <c r="TAW39" s="224"/>
      <c r="TAX39" s="224"/>
      <c r="TAY39" s="224"/>
      <c r="TAZ39" s="224"/>
      <c r="TBA39" s="224"/>
      <c r="TBB39" s="224"/>
      <c r="TBC39" s="224"/>
      <c r="TBD39" s="224"/>
      <c r="TBE39" s="224"/>
      <c r="TBF39" s="224"/>
      <c r="TBG39" s="224"/>
      <c r="TBH39" s="224"/>
      <c r="TBI39" s="224"/>
      <c r="TBJ39" s="224"/>
      <c r="TBK39" s="224"/>
      <c r="TBL39" s="224"/>
      <c r="TBM39" s="224"/>
      <c r="TBN39" s="224"/>
      <c r="TBO39" s="224"/>
      <c r="TBP39" s="224"/>
      <c r="TBQ39" s="224"/>
      <c r="TBR39" s="224"/>
      <c r="TBS39" s="224"/>
      <c r="TBT39" s="224"/>
      <c r="TBU39" s="224"/>
      <c r="TBV39" s="224"/>
      <c r="TBW39" s="224"/>
      <c r="TBX39" s="224"/>
      <c r="TBY39" s="224"/>
      <c r="TBZ39" s="224"/>
      <c r="TCA39" s="224"/>
      <c r="TCB39" s="224"/>
      <c r="TCC39" s="224"/>
      <c r="TCD39" s="224"/>
      <c r="TCE39" s="224"/>
      <c r="TCF39" s="224"/>
      <c r="TCG39" s="224"/>
      <c r="TCH39" s="224"/>
      <c r="TCI39" s="224"/>
      <c r="TCJ39" s="224"/>
      <c r="TCK39" s="224"/>
      <c r="TCL39" s="224"/>
      <c r="TCM39" s="224"/>
      <c r="TCN39" s="224"/>
      <c r="TCO39" s="224"/>
      <c r="TCP39" s="224"/>
      <c r="TCQ39" s="224"/>
      <c r="TCR39" s="224"/>
      <c r="TCS39" s="224"/>
      <c r="TCT39" s="224"/>
      <c r="TCU39" s="224"/>
      <c r="TCV39" s="224"/>
      <c r="TCW39" s="224"/>
      <c r="TCX39" s="224"/>
      <c r="TCY39" s="224"/>
      <c r="TCZ39" s="224"/>
      <c r="TDA39" s="224"/>
      <c r="TDB39" s="224"/>
      <c r="TDC39" s="224"/>
      <c r="TDD39" s="224"/>
      <c r="TDE39" s="224"/>
      <c r="TDF39" s="224"/>
      <c r="TDG39" s="224"/>
      <c r="TDH39" s="224"/>
      <c r="TDI39" s="224"/>
      <c r="TDJ39" s="224"/>
      <c r="TDK39" s="224"/>
      <c r="TDL39" s="224"/>
      <c r="TDM39" s="224"/>
      <c r="TDN39" s="224"/>
      <c r="TDO39" s="224"/>
      <c r="TDP39" s="224"/>
      <c r="TDQ39" s="224"/>
      <c r="TDR39" s="224"/>
      <c r="TDS39" s="224"/>
      <c r="TDT39" s="224"/>
      <c r="TDU39" s="224"/>
      <c r="TDV39" s="224"/>
      <c r="TDW39" s="224"/>
      <c r="TDX39" s="224"/>
      <c r="TDY39" s="224"/>
      <c r="TDZ39" s="224"/>
      <c r="TEA39" s="224"/>
      <c r="TEB39" s="224"/>
      <c r="TEC39" s="224"/>
      <c r="TED39" s="224"/>
      <c r="TEE39" s="224"/>
      <c r="TEF39" s="224"/>
      <c r="TEG39" s="224"/>
      <c r="TEH39" s="224"/>
      <c r="TEI39" s="224"/>
      <c r="TEJ39" s="224"/>
      <c r="TEK39" s="224"/>
      <c r="TEL39" s="224"/>
      <c r="TEM39" s="224"/>
      <c r="TEN39" s="224"/>
      <c r="TEO39" s="224"/>
      <c r="TEP39" s="224"/>
      <c r="TEQ39" s="224"/>
      <c r="TER39" s="224"/>
      <c r="TES39" s="224"/>
      <c r="TET39" s="224"/>
      <c r="TEU39" s="224"/>
      <c r="TEV39" s="224"/>
      <c r="TEW39" s="224"/>
      <c r="TEX39" s="224"/>
      <c r="TEY39" s="224"/>
      <c r="TEZ39" s="224"/>
      <c r="TFA39" s="224"/>
      <c r="TFB39" s="224"/>
      <c r="TFC39" s="224"/>
      <c r="TFD39" s="224"/>
      <c r="TFE39" s="224"/>
      <c r="TFF39" s="224"/>
      <c r="TFG39" s="224"/>
      <c r="TFH39" s="224"/>
      <c r="TFI39" s="224"/>
      <c r="TFJ39" s="224"/>
      <c r="TFK39" s="224"/>
      <c r="TFL39" s="224"/>
      <c r="TFM39" s="224"/>
      <c r="TFN39" s="224"/>
      <c r="TFO39" s="224"/>
      <c r="TFP39" s="224"/>
      <c r="TFQ39" s="224"/>
      <c r="TFR39" s="224"/>
      <c r="TFS39" s="224"/>
      <c r="TFT39" s="224"/>
      <c r="TFU39" s="224"/>
      <c r="TFV39" s="224"/>
      <c r="TFW39" s="224"/>
      <c r="TFX39" s="224"/>
      <c r="TFY39" s="224"/>
      <c r="TFZ39" s="224"/>
      <c r="TGA39" s="224"/>
      <c r="TGB39" s="224"/>
      <c r="TGC39" s="224"/>
      <c r="TGD39" s="224"/>
      <c r="TGE39" s="224"/>
      <c r="TGF39" s="224"/>
      <c r="TGG39" s="224"/>
      <c r="TGH39" s="224"/>
      <c r="TGI39" s="224"/>
      <c r="TGJ39" s="224"/>
      <c r="TGK39" s="224"/>
      <c r="TGL39" s="224"/>
      <c r="TGM39" s="224"/>
      <c r="TGN39" s="224"/>
      <c r="TGO39" s="224"/>
      <c r="TGP39" s="224"/>
      <c r="TGQ39" s="224"/>
      <c r="TGR39" s="224"/>
      <c r="TGS39" s="224"/>
      <c r="TGT39" s="224"/>
      <c r="TGU39" s="224"/>
      <c r="TGV39" s="224"/>
      <c r="TGW39" s="224"/>
      <c r="TGX39" s="224"/>
      <c r="TGY39" s="224"/>
      <c r="TGZ39" s="224"/>
      <c r="THA39" s="224"/>
      <c r="THB39" s="224"/>
      <c r="THC39" s="224"/>
      <c r="THD39" s="224"/>
      <c r="THE39" s="224"/>
      <c r="THF39" s="224"/>
      <c r="THG39" s="224"/>
      <c r="THH39" s="224"/>
      <c r="THI39" s="224"/>
      <c r="THJ39" s="224"/>
      <c r="THK39" s="224"/>
      <c r="THL39" s="224"/>
      <c r="THM39" s="224"/>
      <c r="THN39" s="224"/>
      <c r="THO39" s="224"/>
      <c r="THP39" s="224"/>
      <c r="THQ39" s="224"/>
      <c r="THR39" s="224"/>
      <c r="THS39" s="224"/>
      <c r="THT39" s="224"/>
      <c r="THU39" s="224"/>
      <c r="THV39" s="224"/>
      <c r="THW39" s="224"/>
      <c r="THX39" s="224"/>
      <c r="THY39" s="224"/>
      <c r="THZ39" s="224"/>
      <c r="TIA39" s="224"/>
      <c r="TIB39" s="224"/>
      <c r="TIC39" s="224"/>
      <c r="TID39" s="224"/>
      <c r="TIE39" s="224"/>
      <c r="TIF39" s="224"/>
      <c r="TIG39" s="224"/>
      <c r="TIH39" s="224"/>
      <c r="TII39" s="224"/>
      <c r="TIJ39" s="224"/>
      <c r="TIK39" s="224"/>
      <c r="TIL39" s="224"/>
      <c r="TIM39" s="224"/>
      <c r="TIN39" s="224"/>
      <c r="TIO39" s="224"/>
      <c r="TIP39" s="224"/>
      <c r="TIQ39" s="224"/>
      <c r="TIR39" s="224"/>
      <c r="TIS39" s="224"/>
      <c r="TIT39" s="224"/>
      <c r="TIU39" s="224"/>
      <c r="TIV39" s="224"/>
      <c r="TIW39" s="224"/>
      <c r="TIX39" s="224"/>
      <c r="TIY39" s="224"/>
      <c r="TIZ39" s="224"/>
      <c r="TJA39" s="224"/>
      <c r="TJB39" s="224"/>
      <c r="TJC39" s="224"/>
      <c r="TJD39" s="224"/>
      <c r="TJE39" s="224"/>
      <c r="TJF39" s="224"/>
      <c r="TJG39" s="224"/>
      <c r="TJH39" s="224"/>
      <c r="TJI39" s="224"/>
      <c r="TJJ39" s="224"/>
      <c r="TJK39" s="224"/>
      <c r="TJL39" s="224"/>
      <c r="TJM39" s="224"/>
      <c r="TJN39" s="224"/>
      <c r="TJO39" s="224"/>
      <c r="TJP39" s="224"/>
      <c r="TJQ39" s="224"/>
      <c r="TJR39" s="224"/>
      <c r="TJS39" s="224"/>
      <c r="TJT39" s="224"/>
      <c r="TJU39" s="224"/>
      <c r="TJV39" s="224"/>
      <c r="TJW39" s="224"/>
      <c r="TJX39" s="224"/>
      <c r="TJY39" s="224"/>
      <c r="TJZ39" s="224"/>
      <c r="TKA39" s="224"/>
      <c r="TKB39" s="224"/>
      <c r="TKC39" s="224"/>
      <c r="TKD39" s="224"/>
      <c r="TKE39" s="224"/>
      <c r="TKF39" s="224"/>
      <c r="TKG39" s="224"/>
      <c r="TKH39" s="224"/>
      <c r="TKI39" s="224"/>
      <c r="TKJ39" s="224"/>
      <c r="TKK39" s="224"/>
      <c r="TKL39" s="224"/>
      <c r="TKM39" s="224"/>
      <c r="TKN39" s="224"/>
      <c r="TKO39" s="224"/>
      <c r="TKP39" s="224"/>
      <c r="TKQ39" s="224"/>
      <c r="TKR39" s="224"/>
      <c r="TKS39" s="224"/>
      <c r="TKT39" s="224"/>
      <c r="TKU39" s="224"/>
      <c r="TKV39" s="224"/>
      <c r="TKW39" s="224"/>
      <c r="TKX39" s="224"/>
      <c r="TKY39" s="224"/>
      <c r="TKZ39" s="224"/>
      <c r="TLA39" s="224"/>
      <c r="TLB39" s="224"/>
      <c r="TLC39" s="224"/>
      <c r="TLD39" s="224"/>
      <c r="TLE39" s="224"/>
      <c r="TLF39" s="224"/>
      <c r="TLG39" s="224"/>
      <c r="TLH39" s="224"/>
      <c r="TLI39" s="224"/>
      <c r="TLJ39" s="224"/>
      <c r="TLK39" s="224"/>
      <c r="TLL39" s="224"/>
      <c r="TLM39" s="224"/>
      <c r="TLN39" s="224"/>
      <c r="TLO39" s="224"/>
      <c r="TLP39" s="224"/>
      <c r="TLQ39" s="224"/>
      <c r="TLR39" s="224"/>
      <c r="TLS39" s="224"/>
      <c r="TLT39" s="224"/>
      <c r="TLU39" s="224"/>
      <c r="TLV39" s="224"/>
      <c r="TLW39" s="224"/>
      <c r="TLX39" s="224"/>
      <c r="TLY39" s="224"/>
      <c r="TLZ39" s="224"/>
      <c r="TMA39" s="224"/>
      <c r="TMB39" s="224"/>
      <c r="TMC39" s="224"/>
      <c r="TMD39" s="224"/>
      <c r="TME39" s="224"/>
      <c r="TMF39" s="224"/>
      <c r="TMG39" s="224"/>
      <c r="TMH39" s="224"/>
      <c r="TMI39" s="224"/>
      <c r="TMJ39" s="224"/>
      <c r="TMK39" s="224"/>
      <c r="TML39" s="224"/>
      <c r="TMM39" s="224"/>
      <c r="TMN39" s="224"/>
      <c r="TMO39" s="224"/>
      <c r="TMP39" s="224"/>
      <c r="TMQ39" s="224"/>
      <c r="TMR39" s="224"/>
      <c r="TMS39" s="224"/>
      <c r="TMT39" s="224"/>
      <c r="TMU39" s="224"/>
      <c r="TMV39" s="224"/>
      <c r="TMW39" s="224"/>
      <c r="TMX39" s="224"/>
      <c r="TMY39" s="224"/>
      <c r="TMZ39" s="224"/>
      <c r="TNA39" s="224"/>
      <c r="TNB39" s="224"/>
      <c r="TNC39" s="224"/>
      <c r="TND39" s="224"/>
      <c r="TNE39" s="224"/>
      <c r="TNF39" s="224"/>
      <c r="TNG39" s="224"/>
      <c r="TNH39" s="224"/>
      <c r="TNI39" s="224"/>
      <c r="TNJ39" s="224"/>
      <c r="TNK39" s="224"/>
      <c r="TNL39" s="224"/>
      <c r="TNM39" s="224"/>
      <c r="TNN39" s="224"/>
      <c r="TNO39" s="224"/>
      <c r="TNP39" s="224"/>
      <c r="TNQ39" s="224"/>
      <c r="TNR39" s="224"/>
      <c r="TNS39" s="224"/>
      <c r="TNT39" s="224"/>
      <c r="TNU39" s="224"/>
      <c r="TNV39" s="224"/>
      <c r="TNW39" s="224"/>
      <c r="TNX39" s="224"/>
      <c r="TNY39" s="224"/>
      <c r="TNZ39" s="224"/>
      <c r="TOA39" s="224"/>
      <c r="TOB39" s="224"/>
      <c r="TOC39" s="224"/>
      <c r="TOD39" s="224"/>
      <c r="TOE39" s="224"/>
      <c r="TOF39" s="224"/>
      <c r="TOG39" s="224"/>
      <c r="TOH39" s="224"/>
      <c r="TOI39" s="224"/>
      <c r="TOJ39" s="224"/>
      <c r="TOK39" s="224"/>
      <c r="TOL39" s="224"/>
      <c r="TOM39" s="224"/>
      <c r="TON39" s="224"/>
      <c r="TOO39" s="224"/>
      <c r="TOP39" s="224"/>
      <c r="TOQ39" s="224"/>
      <c r="TOR39" s="224"/>
      <c r="TOS39" s="224"/>
      <c r="TOT39" s="224"/>
      <c r="TOU39" s="224"/>
      <c r="TOV39" s="224"/>
      <c r="TOW39" s="224"/>
      <c r="TOX39" s="224"/>
      <c r="TOY39" s="224"/>
      <c r="TOZ39" s="224"/>
      <c r="TPA39" s="224"/>
      <c r="TPB39" s="224"/>
      <c r="TPC39" s="224"/>
      <c r="TPD39" s="224"/>
      <c r="TPE39" s="224"/>
      <c r="TPF39" s="224"/>
      <c r="TPG39" s="224"/>
      <c r="TPH39" s="224"/>
      <c r="TPI39" s="224"/>
      <c r="TPJ39" s="224"/>
      <c r="TPK39" s="224"/>
      <c r="TPL39" s="224"/>
      <c r="TPM39" s="224"/>
      <c r="TPN39" s="224"/>
      <c r="TPO39" s="224"/>
      <c r="TPP39" s="224"/>
      <c r="TPQ39" s="224"/>
      <c r="TPR39" s="224"/>
      <c r="TPS39" s="224"/>
      <c r="TPT39" s="224"/>
      <c r="TPU39" s="224"/>
      <c r="TPV39" s="224"/>
      <c r="TPW39" s="224"/>
      <c r="TPX39" s="224"/>
      <c r="TPY39" s="224"/>
      <c r="TPZ39" s="224"/>
      <c r="TQA39" s="224"/>
      <c r="TQB39" s="224"/>
      <c r="TQC39" s="224"/>
      <c r="TQD39" s="224"/>
      <c r="TQE39" s="224"/>
      <c r="TQF39" s="224"/>
      <c r="TQG39" s="224"/>
      <c r="TQH39" s="224"/>
      <c r="TQI39" s="224"/>
      <c r="TQJ39" s="224"/>
      <c r="TQK39" s="224"/>
      <c r="TQL39" s="224"/>
      <c r="TQM39" s="224"/>
      <c r="TQN39" s="224"/>
      <c r="TQO39" s="224"/>
      <c r="TQP39" s="224"/>
      <c r="TQQ39" s="224"/>
      <c r="TQR39" s="224"/>
      <c r="TQS39" s="224"/>
      <c r="TQT39" s="224"/>
      <c r="TQU39" s="224"/>
      <c r="TQV39" s="224"/>
      <c r="TQW39" s="224"/>
      <c r="TQX39" s="224"/>
      <c r="TQY39" s="224"/>
      <c r="TQZ39" s="224"/>
      <c r="TRA39" s="224"/>
      <c r="TRB39" s="224"/>
      <c r="TRC39" s="224"/>
      <c r="TRD39" s="224"/>
      <c r="TRE39" s="224"/>
      <c r="TRF39" s="224"/>
      <c r="TRG39" s="224"/>
      <c r="TRH39" s="224"/>
      <c r="TRI39" s="224"/>
      <c r="TRJ39" s="224"/>
      <c r="TRK39" s="224"/>
      <c r="TRL39" s="224"/>
      <c r="TRM39" s="224"/>
      <c r="TRN39" s="224"/>
      <c r="TRO39" s="224"/>
      <c r="TRP39" s="224"/>
      <c r="TRQ39" s="224"/>
      <c r="TRR39" s="224"/>
      <c r="TRS39" s="224"/>
      <c r="TRT39" s="224"/>
      <c r="TRU39" s="224"/>
      <c r="TRV39" s="224"/>
      <c r="TRW39" s="224"/>
      <c r="TRX39" s="224"/>
      <c r="TRY39" s="224"/>
      <c r="TRZ39" s="224"/>
      <c r="TSA39" s="224"/>
      <c r="TSB39" s="224"/>
      <c r="TSC39" s="224"/>
      <c r="TSD39" s="224"/>
      <c r="TSE39" s="224"/>
      <c r="TSF39" s="224"/>
      <c r="TSG39" s="224"/>
      <c r="TSH39" s="224"/>
      <c r="TSI39" s="224"/>
      <c r="TSJ39" s="224"/>
      <c r="TSK39" s="224"/>
      <c r="TSL39" s="224"/>
      <c r="TSM39" s="224"/>
      <c r="TSN39" s="224"/>
      <c r="TSO39" s="224"/>
      <c r="TSP39" s="224"/>
      <c r="TSQ39" s="224"/>
      <c r="TSR39" s="224"/>
      <c r="TSS39" s="224"/>
      <c r="TST39" s="224"/>
      <c r="TSU39" s="224"/>
      <c r="TSV39" s="224"/>
      <c r="TSW39" s="224"/>
      <c r="TSX39" s="224"/>
      <c r="TSY39" s="224"/>
      <c r="TSZ39" s="224"/>
      <c r="TTA39" s="224"/>
      <c r="TTB39" s="224"/>
      <c r="TTC39" s="224"/>
      <c r="TTD39" s="224"/>
      <c r="TTE39" s="224"/>
      <c r="TTF39" s="224"/>
      <c r="TTG39" s="224"/>
      <c r="TTH39" s="224"/>
      <c r="TTI39" s="224"/>
      <c r="TTJ39" s="224"/>
      <c r="TTK39" s="224"/>
      <c r="TTL39" s="224"/>
      <c r="TTM39" s="224"/>
      <c r="TTN39" s="224"/>
      <c r="TTO39" s="224"/>
      <c r="TTP39" s="224"/>
      <c r="TTQ39" s="224"/>
      <c r="TTR39" s="224"/>
      <c r="TTS39" s="224"/>
      <c r="TTT39" s="224"/>
      <c r="TTU39" s="224"/>
      <c r="TTV39" s="224"/>
      <c r="TTW39" s="224"/>
      <c r="TTX39" s="224"/>
      <c r="TTY39" s="224"/>
      <c r="TTZ39" s="224"/>
      <c r="TUA39" s="224"/>
      <c r="TUB39" s="224"/>
      <c r="TUC39" s="224"/>
      <c r="TUD39" s="224"/>
      <c r="TUE39" s="224"/>
      <c r="TUF39" s="224"/>
      <c r="TUG39" s="224"/>
      <c r="TUH39" s="224"/>
      <c r="TUI39" s="224"/>
      <c r="TUJ39" s="224"/>
      <c r="TUK39" s="224"/>
      <c r="TUL39" s="224"/>
      <c r="TUM39" s="224"/>
      <c r="TUN39" s="224"/>
      <c r="TUO39" s="224"/>
      <c r="TUP39" s="224"/>
      <c r="TUQ39" s="224"/>
      <c r="TUR39" s="224"/>
      <c r="TUS39" s="224"/>
      <c r="TUT39" s="224"/>
      <c r="TUU39" s="224"/>
      <c r="TUV39" s="224"/>
      <c r="TUW39" s="224"/>
      <c r="TUX39" s="224"/>
      <c r="TUY39" s="224"/>
      <c r="TUZ39" s="224"/>
      <c r="TVA39" s="224"/>
      <c r="TVB39" s="224"/>
      <c r="TVC39" s="224"/>
      <c r="TVD39" s="224"/>
      <c r="TVE39" s="224"/>
      <c r="TVF39" s="224"/>
      <c r="TVG39" s="224"/>
      <c r="TVH39" s="224"/>
      <c r="TVI39" s="224"/>
      <c r="TVJ39" s="224"/>
      <c r="TVK39" s="224"/>
      <c r="TVL39" s="224"/>
      <c r="TVM39" s="224"/>
      <c r="TVN39" s="224"/>
      <c r="TVO39" s="224"/>
      <c r="TVP39" s="224"/>
      <c r="TVQ39" s="224"/>
      <c r="TVR39" s="224"/>
      <c r="TVS39" s="224"/>
      <c r="TVT39" s="224"/>
      <c r="TVU39" s="224"/>
      <c r="TVV39" s="224"/>
      <c r="TVW39" s="224"/>
      <c r="TVX39" s="224"/>
      <c r="TVY39" s="224"/>
      <c r="TVZ39" s="224"/>
      <c r="TWA39" s="224"/>
      <c r="TWB39" s="224"/>
      <c r="TWC39" s="224"/>
      <c r="TWD39" s="224"/>
      <c r="TWE39" s="224"/>
      <c r="TWF39" s="224"/>
      <c r="TWG39" s="224"/>
      <c r="TWH39" s="224"/>
      <c r="TWI39" s="224"/>
      <c r="TWJ39" s="224"/>
      <c r="TWK39" s="224"/>
      <c r="TWL39" s="224"/>
      <c r="TWM39" s="224"/>
      <c r="TWN39" s="224"/>
      <c r="TWO39" s="224"/>
      <c r="TWP39" s="224"/>
      <c r="TWQ39" s="224"/>
      <c r="TWR39" s="224"/>
      <c r="TWS39" s="224"/>
      <c r="TWT39" s="224"/>
      <c r="TWU39" s="224"/>
      <c r="TWV39" s="224"/>
      <c r="TWW39" s="224"/>
      <c r="TWX39" s="224"/>
      <c r="TWY39" s="224"/>
      <c r="TWZ39" s="224"/>
      <c r="TXA39" s="224"/>
      <c r="TXB39" s="224"/>
      <c r="TXC39" s="224"/>
      <c r="TXD39" s="224"/>
      <c r="TXE39" s="224"/>
      <c r="TXF39" s="224"/>
      <c r="TXG39" s="224"/>
      <c r="TXH39" s="224"/>
      <c r="TXI39" s="224"/>
      <c r="TXJ39" s="224"/>
      <c r="TXK39" s="224"/>
      <c r="TXL39" s="224"/>
      <c r="TXM39" s="224"/>
      <c r="TXN39" s="224"/>
      <c r="TXO39" s="224"/>
      <c r="TXP39" s="224"/>
      <c r="TXQ39" s="224"/>
      <c r="TXR39" s="224"/>
      <c r="TXS39" s="224"/>
      <c r="TXT39" s="224"/>
      <c r="TXU39" s="224"/>
      <c r="TXV39" s="224"/>
      <c r="TXW39" s="224"/>
      <c r="TXX39" s="224"/>
      <c r="TXY39" s="224"/>
      <c r="TXZ39" s="224"/>
      <c r="TYA39" s="224"/>
      <c r="TYB39" s="224"/>
      <c r="TYC39" s="224"/>
      <c r="TYD39" s="224"/>
      <c r="TYE39" s="224"/>
      <c r="TYF39" s="224"/>
      <c r="TYG39" s="224"/>
      <c r="TYH39" s="224"/>
      <c r="TYI39" s="224"/>
      <c r="TYJ39" s="224"/>
      <c r="TYK39" s="224"/>
      <c r="TYL39" s="224"/>
      <c r="TYM39" s="224"/>
      <c r="TYN39" s="224"/>
      <c r="TYO39" s="224"/>
      <c r="TYP39" s="224"/>
      <c r="TYQ39" s="224"/>
      <c r="TYR39" s="224"/>
      <c r="TYS39" s="224"/>
      <c r="TYT39" s="224"/>
      <c r="TYU39" s="224"/>
      <c r="TYV39" s="224"/>
      <c r="TYW39" s="224"/>
      <c r="TYX39" s="224"/>
      <c r="TYY39" s="224"/>
      <c r="TYZ39" s="224"/>
      <c r="TZA39" s="224"/>
      <c r="TZB39" s="224"/>
      <c r="TZC39" s="224"/>
      <c r="TZD39" s="224"/>
      <c r="TZE39" s="224"/>
      <c r="TZF39" s="224"/>
      <c r="TZG39" s="224"/>
      <c r="TZH39" s="224"/>
      <c r="TZI39" s="224"/>
      <c r="TZJ39" s="224"/>
      <c r="TZK39" s="224"/>
      <c r="TZL39" s="224"/>
      <c r="TZM39" s="224"/>
      <c r="TZN39" s="224"/>
      <c r="TZO39" s="224"/>
      <c r="TZP39" s="224"/>
      <c r="TZQ39" s="224"/>
      <c r="TZR39" s="224"/>
      <c r="TZS39" s="224"/>
      <c r="TZT39" s="224"/>
      <c r="TZU39" s="224"/>
      <c r="TZV39" s="224"/>
      <c r="TZW39" s="224"/>
      <c r="TZX39" s="224"/>
      <c r="TZY39" s="224"/>
      <c r="TZZ39" s="224"/>
      <c r="UAA39" s="224"/>
      <c r="UAB39" s="224"/>
      <c r="UAC39" s="224"/>
      <c r="UAD39" s="224"/>
      <c r="UAE39" s="224"/>
      <c r="UAF39" s="224"/>
      <c r="UAG39" s="224"/>
      <c r="UAH39" s="224"/>
      <c r="UAI39" s="224"/>
      <c r="UAJ39" s="224"/>
      <c r="UAK39" s="224"/>
      <c r="UAL39" s="224"/>
      <c r="UAM39" s="224"/>
      <c r="UAN39" s="224"/>
      <c r="UAO39" s="224"/>
      <c r="UAP39" s="224"/>
      <c r="UAQ39" s="224"/>
      <c r="UAR39" s="224"/>
      <c r="UAS39" s="224"/>
      <c r="UAT39" s="224"/>
      <c r="UAU39" s="224"/>
      <c r="UAV39" s="224"/>
      <c r="UAW39" s="224"/>
      <c r="UAX39" s="224"/>
      <c r="UAY39" s="224"/>
      <c r="UAZ39" s="224"/>
      <c r="UBA39" s="224"/>
      <c r="UBB39" s="224"/>
      <c r="UBC39" s="224"/>
      <c r="UBD39" s="224"/>
      <c r="UBE39" s="224"/>
      <c r="UBF39" s="224"/>
      <c r="UBG39" s="224"/>
      <c r="UBH39" s="224"/>
      <c r="UBI39" s="224"/>
      <c r="UBJ39" s="224"/>
      <c r="UBK39" s="224"/>
      <c r="UBL39" s="224"/>
      <c r="UBM39" s="224"/>
      <c r="UBN39" s="224"/>
      <c r="UBO39" s="224"/>
      <c r="UBP39" s="224"/>
      <c r="UBQ39" s="224"/>
      <c r="UBR39" s="224"/>
      <c r="UBS39" s="224"/>
      <c r="UBT39" s="224"/>
      <c r="UBU39" s="224"/>
      <c r="UBV39" s="224"/>
      <c r="UBW39" s="224"/>
      <c r="UBX39" s="224"/>
      <c r="UBY39" s="224"/>
      <c r="UBZ39" s="224"/>
      <c r="UCA39" s="224"/>
      <c r="UCB39" s="224"/>
      <c r="UCC39" s="224"/>
      <c r="UCD39" s="224"/>
      <c r="UCE39" s="224"/>
      <c r="UCF39" s="224"/>
      <c r="UCG39" s="224"/>
      <c r="UCH39" s="224"/>
      <c r="UCI39" s="224"/>
      <c r="UCJ39" s="224"/>
      <c r="UCK39" s="224"/>
      <c r="UCL39" s="224"/>
      <c r="UCM39" s="224"/>
      <c r="UCN39" s="224"/>
      <c r="UCO39" s="224"/>
      <c r="UCP39" s="224"/>
      <c r="UCQ39" s="224"/>
      <c r="UCR39" s="224"/>
      <c r="UCS39" s="224"/>
      <c r="UCT39" s="224"/>
      <c r="UCU39" s="224"/>
      <c r="UCV39" s="224"/>
      <c r="UCW39" s="224"/>
      <c r="UCX39" s="224"/>
      <c r="UCY39" s="224"/>
      <c r="UCZ39" s="224"/>
      <c r="UDA39" s="224"/>
      <c r="UDB39" s="224"/>
      <c r="UDC39" s="224"/>
      <c r="UDD39" s="224"/>
      <c r="UDE39" s="224"/>
      <c r="UDF39" s="224"/>
      <c r="UDG39" s="224"/>
      <c r="UDH39" s="224"/>
      <c r="UDI39" s="224"/>
      <c r="UDJ39" s="224"/>
      <c r="UDK39" s="224"/>
      <c r="UDL39" s="224"/>
      <c r="UDM39" s="224"/>
      <c r="UDN39" s="224"/>
      <c r="UDO39" s="224"/>
      <c r="UDP39" s="224"/>
      <c r="UDQ39" s="224"/>
      <c r="UDR39" s="224"/>
      <c r="UDS39" s="224"/>
      <c r="UDT39" s="224"/>
      <c r="UDU39" s="224"/>
      <c r="UDV39" s="224"/>
      <c r="UDW39" s="224"/>
      <c r="UDX39" s="224"/>
      <c r="UDY39" s="224"/>
      <c r="UDZ39" s="224"/>
      <c r="UEA39" s="224"/>
      <c r="UEB39" s="224"/>
      <c r="UEC39" s="224"/>
      <c r="UED39" s="224"/>
      <c r="UEE39" s="224"/>
      <c r="UEF39" s="224"/>
      <c r="UEG39" s="224"/>
      <c r="UEH39" s="224"/>
      <c r="UEI39" s="224"/>
      <c r="UEJ39" s="224"/>
      <c r="UEK39" s="224"/>
      <c r="UEL39" s="224"/>
      <c r="UEM39" s="224"/>
      <c r="UEN39" s="224"/>
      <c r="UEO39" s="224"/>
      <c r="UEP39" s="224"/>
      <c r="UEQ39" s="224"/>
      <c r="UER39" s="224"/>
      <c r="UES39" s="224"/>
      <c r="UET39" s="224"/>
      <c r="UEU39" s="224"/>
      <c r="UEV39" s="224"/>
      <c r="UEW39" s="224"/>
      <c r="UEX39" s="224"/>
      <c r="UEY39" s="224"/>
      <c r="UEZ39" s="224"/>
      <c r="UFA39" s="224"/>
      <c r="UFB39" s="224"/>
      <c r="UFC39" s="224"/>
      <c r="UFD39" s="224"/>
      <c r="UFE39" s="224"/>
      <c r="UFF39" s="224"/>
      <c r="UFG39" s="224"/>
      <c r="UFH39" s="224"/>
      <c r="UFI39" s="224"/>
      <c r="UFJ39" s="224"/>
      <c r="UFK39" s="224"/>
      <c r="UFL39" s="224"/>
      <c r="UFM39" s="224"/>
      <c r="UFN39" s="224"/>
      <c r="UFO39" s="224"/>
      <c r="UFP39" s="224"/>
      <c r="UFQ39" s="224"/>
      <c r="UFR39" s="224"/>
      <c r="UFS39" s="224"/>
      <c r="UFT39" s="224"/>
      <c r="UFU39" s="224"/>
      <c r="UFV39" s="224"/>
      <c r="UFW39" s="224"/>
      <c r="UFX39" s="224"/>
      <c r="UFY39" s="224"/>
      <c r="UFZ39" s="224"/>
      <c r="UGA39" s="224"/>
      <c r="UGB39" s="224"/>
      <c r="UGC39" s="224"/>
      <c r="UGD39" s="224"/>
      <c r="UGE39" s="224"/>
      <c r="UGF39" s="224"/>
      <c r="UGG39" s="224"/>
      <c r="UGH39" s="224"/>
      <c r="UGI39" s="224"/>
      <c r="UGJ39" s="224"/>
      <c r="UGK39" s="224"/>
      <c r="UGL39" s="224"/>
      <c r="UGM39" s="224"/>
      <c r="UGN39" s="224"/>
      <c r="UGO39" s="224"/>
      <c r="UGP39" s="224"/>
      <c r="UGQ39" s="224"/>
      <c r="UGR39" s="224"/>
      <c r="UGS39" s="224"/>
      <c r="UGT39" s="224"/>
      <c r="UGU39" s="224"/>
      <c r="UGV39" s="224"/>
      <c r="UGW39" s="224"/>
      <c r="UGX39" s="224"/>
      <c r="UGY39" s="224"/>
      <c r="UGZ39" s="224"/>
      <c r="UHA39" s="224"/>
      <c r="UHB39" s="224"/>
      <c r="UHC39" s="224"/>
      <c r="UHD39" s="224"/>
      <c r="UHE39" s="224"/>
      <c r="UHF39" s="224"/>
      <c r="UHG39" s="224"/>
      <c r="UHH39" s="224"/>
      <c r="UHI39" s="224"/>
      <c r="UHJ39" s="224"/>
      <c r="UHK39" s="224"/>
      <c r="UHL39" s="224"/>
      <c r="UHM39" s="224"/>
      <c r="UHN39" s="224"/>
      <c r="UHO39" s="224"/>
      <c r="UHP39" s="224"/>
      <c r="UHQ39" s="224"/>
      <c r="UHR39" s="224"/>
      <c r="UHS39" s="224"/>
      <c r="UHT39" s="224"/>
      <c r="UHU39" s="224"/>
      <c r="UHV39" s="224"/>
      <c r="UHW39" s="224"/>
      <c r="UHX39" s="224"/>
      <c r="UHY39" s="224"/>
      <c r="UHZ39" s="224"/>
      <c r="UIA39" s="224"/>
      <c r="UIB39" s="224"/>
      <c r="UIC39" s="224"/>
      <c r="UID39" s="224"/>
      <c r="UIE39" s="224"/>
      <c r="UIF39" s="224"/>
      <c r="UIG39" s="224"/>
      <c r="UIH39" s="224"/>
      <c r="UII39" s="224"/>
      <c r="UIJ39" s="224"/>
      <c r="UIK39" s="224"/>
      <c r="UIL39" s="224"/>
      <c r="UIM39" s="224"/>
      <c r="UIN39" s="224"/>
      <c r="UIO39" s="224"/>
      <c r="UIP39" s="224"/>
      <c r="UIQ39" s="224"/>
      <c r="UIR39" s="224"/>
      <c r="UIS39" s="224"/>
      <c r="UIT39" s="224"/>
      <c r="UIU39" s="224"/>
      <c r="UIV39" s="224"/>
      <c r="UIW39" s="224"/>
      <c r="UIX39" s="224"/>
      <c r="UIY39" s="224"/>
      <c r="UIZ39" s="224"/>
      <c r="UJA39" s="224"/>
      <c r="UJB39" s="224"/>
      <c r="UJC39" s="224"/>
      <c r="UJD39" s="224"/>
      <c r="UJE39" s="224"/>
      <c r="UJF39" s="224"/>
      <c r="UJG39" s="224"/>
      <c r="UJH39" s="224"/>
      <c r="UJI39" s="224"/>
      <c r="UJJ39" s="224"/>
      <c r="UJK39" s="224"/>
      <c r="UJL39" s="224"/>
      <c r="UJM39" s="224"/>
      <c r="UJN39" s="224"/>
      <c r="UJO39" s="224"/>
      <c r="UJP39" s="224"/>
      <c r="UJQ39" s="224"/>
      <c r="UJR39" s="224"/>
      <c r="UJS39" s="224"/>
      <c r="UJT39" s="224"/>
      <c r="UJU39" s="224"/>
      <c r="UJV39" s="224"/>
      <c r="UJW39" s="224"/>
      <c r="UJX39" s="224"/>
      <c r="UJY39" s="224"/>
      <c r="UJZ39" s="224"/>
      <c r="UKA39" s="224"/>
      <c r="UKB39" s="224"/>
      <c r="UKC39" s="224"/>
      <c r="UKD39" s="224"/>
      <c r="UKE39" s="224"/>
      <c r="UKF39" s="224"/>
      <c r="UKG39" s="224"/>
      <c r="UKH39" s="224"/>
      <c r="UKI39" s="224"/>
      <c r="UKJ39" s="224"/>
      <c r="UKK39" s="224"/>
      <c r="UKL39" s="224"/>
      <c r="UKM39" s="224"/>
      <c r="UKN39" s="224"/>
      <c r="UKO39" s="224"/>
      <c r="UKP39" s="224"/>
      <c r="UKQ39" s="224"/>
      <c r="UKR39" s="224"/>
      <c r="UKS39" s="224"/>
      <c r="UKT39" s="224"/>
      <c r="UKU39" s="224"/>
      <c r="UKV39" s="224"/>
      <c r="UKW39" s="224"/>
      <c r="UKX39" s="224"/>
      <c r="UKY39" s="224"/>
      <c r="UKZ39" s="224"/>
      <c r="ULA39" s="224"/>
      <c r="ULB39" s="224"/>
      <c r="ULC39" s="224"/>
      <c r="ULD39" s="224"/>
      <c r="ULE39" s="224"/>
      <c r="ULF39" s="224"/>
      <c r="ULG39" s="224"/>
      <c r="ULH39" s="224"/>
      <c r="ULI39" s="224"/>
      <c r="ULJ39" s="224"/>
      <c r="ULK39" s="224"/>
      <c r="ULL39" s="224"/>
      <c r="ULM39" s="224"/>
      <c r="ULN39" s="224"/>
      <c r="ULO39" s="224"/>
      <c r="ULP39" s="224"/>
      <c r="ULQ39" s="224"/>
      <c r="ULR39" s="224"/>
      <c r="ULS39" s="224"/>
      <c r="ULT39" s="224"/>
      <c r="ULU39" s="224"/>
      <c r="ULV39" s="224"/>
      <c r="ULW39" s="224"/>
      <c r="ULX39" s="224"/>
      <c r="ULY39" s="224"/>
      <c r="ULZ39" s="224"/>
      <c r="UMA39" s="224"/>
      <c r="UMB39" s="224"/>
      <c r="UMC39" s="224"/>
      <c r="UMD39" s="224"/>
      <c r="UME39" s="224"/>
      <c r="UMF39" s="224"/>
      <c r="UMG39" s="224"/>
      <c r="UMH39" s="224"/>
      <c r="UMI39" s="224"/>
      <c r="UMJ39" s="224"/>
      <c r="UMK39" s="224"/>
      <c r="UML39" s="224"/>
      <c r="UMM39" s="224"/>
      <c r="UMN39" s="224"/>
      <c r="UMO39" s="224"/>
      <c r="UMP39" s="224"/>
      <c r="UMQ39" s="224"/>
      <c r="UMR39" s="224"/>
      <c r="UMS39" s="224"/>
      <c r="UMT39" s="224"/>
      <c r="UMU39" s="224"/>
      <c r="UMV39" s="224"/>
      <c r="UMW39" s="224"/>
      <c r="UMX39" s="224"/>
      <c r="UMY39" s="224"/>
      <c r="UMZ39" s="224"/>
      <c r="UNA39" s="224"/>
      <c r="UNB39" s="224"/>
      <c r="UNC39" s="224"/>
      <c r="UND39" s="224"/>
      <c r="UNE39" s="224"/>
      <c r="UNF39" s="224"/>
      <c r="UNG39" s="224"/>
      <c r="UNH39" s="224"/>
      <c r="UNI39" s="224"/>
      <c r="UNJ39" s="224"/>
      <c r="UNK39" s="224"/>
      <c r="UNL39" s="224"/>
      <c r="UNM39" s="224"/>
      <c r="UNN39" s="224"/>
      <c r="UNO39" s="224"/>
      <c r="UNP39" s="224"/>
      <c r="UNQ39" s="224"/>
      <c r="UNR39" s="224"/>
      <c r="UNS39" s="224"/>
      <c r="UNT39" s="224"/>
      <c r="UNU39" s="224"/>
      <c r="UNV39" s="224"/>
      <c r="UNW39" s="224"/>
      <c r="UNX39" s="224"/>
      <c r="UNY39" s="224"/>
      <c r="UNZ39" s="224"/>
      <c r="UOA39" s="224"/>
      <c r="UOB39" s="224"/>
      <c r="UOC39" s="224"/>
      <c r="UOD39" s="224"/>
      <c r="UOE39" s="224"/>
      <c r="UOF39" s="224"/>
      <c r="UOG39" s="224"/>
      <c r="UOH39" s="224"/>
      <c r="UOI39" s="224"/>
      <c r="UOJ39" s="224"/>
      <c r="UOK39" s="224"/>
      <c r="UOL39" s="224"/>
      <c r="UOM39" s="224"/>
      <c r="UON39" s="224"/>
      <c r="UOO39" s="224"/>
      <c r="UOP39" s="224"/>
      <c r="UOQ39" s="224"/>
      <c r="UOR39" s="224"/>
      <c r="UOS39" s="224"/>
      <c r="UOT39" s="224"/>
      <c r="UOU39" s="224"/>
      <c r="UOV39" s="224"/>
      <c r="UOW39" s="224"/>
      <c r="UOX39" s="224"/>
      <c r="UOY39" s="224"/>
      <c r="UOZ39" s="224"/>
      <c r="UPA39" s="224"/>
      <c r="UPB39" s="224"/>
      <c r="UPC39" s="224"/>
      <c r="UPD39" s="224"/>
      <c r="UPE39" s="224"/>
      <c r="UPF39" s="224"/>
      <c r="UPG39" s="224"/>
      <c r="UPH39" s="224"/>
      <c r="UPI39" s="224"/>
      <c r="UPJ39" s="224"/>
      <c r="UPK39" s="224"/>
      <c r="UPL39" s="224"/>
      <c r="UPM39" s="224"/>
      <c r="UPN39" s="224"/>
      <c r="UPO39" s="224"/>
      <c r="UPP39" s="224"/>
      <c r="UPQ39" s="224"/>
      <c r="UPR39" s="224"/>
      <c r="UPS39" s="224"/>
      <c r="UPT39" s="224"/>
      <c r="UPU39" s="224"/>
      <c r="UPV39" s="224"/>
      <c r="UPW39" s="224"/>
      <c r="UPX39" s="224"/>
      <c r="UPY39" s="224"/>
      <c r="UPZ39" s="224"/>
      <c r="UQA39" s="224"/>
      <c r="UQB39" s="224"/>
      <c r="UQC39" s="224"/>
      <c r="UQD39" s="224"/>
      <c r="UQE39" s="224"/>
      <c r="UQF39" s="224"/>
      <c r="UQG39" s="224"/>
      <c r="UQH39" s="224"/>
      <c r="UQI39" s="224"/>
      <c r="UQJ39" s="224"/>
      <c r="UQK39" s="224"/>
      <c r="UQL39" s="224"/>
      <c r="UQM39" s="224"/>
      <c r="UQN39" s="224"/>
      <c r="UQO39" s="224"/>
      <c r="UQP39" s="224"/>
      <c r="UQQ39" s="224"/>
      <c r="UQR39" s="224"/>
      <c r="UQS39" s="224"/>
      <c r="UQT39" s="224"/>
      <c r="UQU39" s="224"/>
      <c r="UQV39" s="224"/>
      <c r="UQW39" s="224"/>
      <c r="UQX39" s="224"/>
      <c r="UQY39" s="224"/>
      <c r="UQZ39" s="224"/>
      <c r="URA39" s="224"/>
      <c r="URB39" s="224"/>
      <c r="URC39" s="224"/>
      <c r="URD39" s="224"/>
      <c r="URE39" s="224"/>
      <c r="URF39" s="224"/>
      <c r="URG39" s="224"/>
      <c r="URH39" s="224"/>
      <c r="URI39" s="224"/>
      <c r="URJ39" s="224"/>
      <c r="URK39" s="224"/>
      <c r="URL39" s="224"/>
      <c r="URM39" s="224"/>
      <c r="URN39" s="224"/>
      <c r="URO39" s="224"/>
      <c r="URP39" s="224"/>
      <c r="URQ39" s="224"/>
      <c r="URR39" s="224"/>
      <c r="URS39" s="224"/>
      <c r="URT39" s="224"/>
      <c r="URU39" s="224"/>
      <c r="URV39" s="224"/>
      <c r="URW39" s="224"/>
      <c r="URX39" s="224"/>
      <c r="URY39" s="224"/>
      <c r="URZ39" s="224"/>
      <c r="USA39" s="224"/>
      <c r="USB39" s="224"/>
      <c r="USC39" s="224"/>
      <c r="USD39" s="224"/>
      <c r="USE39" s="224"/>
      <c r="USF39" s="224"/>
      <c r="USG39" s="224"/>
      <c r="USH39" s="224"/>
      <c r="USI39" s="224"/>
      <c r="USJ39" s="224"/>
      <c r="USK39" s="224"/>
      <c r="USL39" s="224"/>
      <c r="USM39" s="224"/>
      <c r="USN39" s="224"/>
      <c r="USO39" s="224"/>
      <c r="USP39" s="224"/>
      <c r="USQ39" s="224"/>
      <c r="USR39" s="224"/>
      <c r="USS39" s="224"/>
      <c r="UST39" s="224"/>
      <c r="USU39" s="224"/>
      <c r="USV39" s="224"/>
      <c r="USW39" s="224"/>
      <c r="USX39" s="224"/>
      <c r="USY39" s="224"/>
      <c r="USZ39" s="224"/>
      <c r="UTA39" s="224"/>
      <c r="UTB39" s="224"/>
      <c r="UTC39" s="224"/>
      <c r="UTD39" s="224"/>
      <c r="UTE39" s="224"/>
      <c r="UTF39" s="224"/>
      <c r="UTG39" s="224"/>
      <c r="UTH39" s="224"/>
      <c r="UTI39" s="224"/>
      <c r="UTJ39" s="224"/>
      <c r="UTK39" s="224"/>
      <c r="UTL39" s="224"/>
      <c r="UTM39" s="224"/>
      <c r="UTN39" s="224"/>
      <c r="UTO39" s="224"/>
      <c r="UTP39" s="224"/>
      <c r="UTQ39" s="224"/>
      <c r="UTR39" s="224"/>
      <c r="UTS39" s="224"/>
      <c r="UTT39" s="224"/>
      <c r="UTU39" s="224"/>
      <c r="UTV39" s="224"/>
      <c r="UTW39" s="224"/>
      <c r="UTX39" s="224"/>
      <c r="UTY39" s="224"/>
      <c r="UTZ39" s="224"/>
      <c r="UUA39" s="224"/>
      <c r="UUB39" s="224"/>
      <c r="UUC39" s="224"/>
      <c r="UUD39" s="224"/>
      <c r="UUE39" s="224"/>
      <c r="UUF39" s="224"/>
      <c r="UUG39" s="224"/>
      <c r="UUH39" s="224"/>
      <c r="UUI39" s="224"/>
      <c r="UUJ39" s="224"/>
      <c r="UUK39" s="224"/>
      <c r="UUL39" s="224"/>
      <c r="UUM39" s="224"/>
      <c r="UUN39" s="224"/>
      <c r="UUO39" s="224"/>
      <c r="UUP39" s="224"/>
      <c r="UUQ39" s="224"/>
      <c r="UUR39" s="224"/>
      <c r="UUS39" s="224"/>
      <c r="UUT39" s="224"/>
      <c r="UUU39" s="224"/>
      <c r="UUV39" s="224"/>
      <c r="UUW39" s="224"/>
      <c r="UUX39" s="224"/>
      <c r="UUY39" s="224"/>
      <c r="UUZ39" s="224"/>
      <c r="UVA39" s="224"/>
      <c r="UVB39" s="224"/>
      <c r="UVC39" s="224"/>
      <c r="UVD39" s="224"/>
      <c r="UVE39" s="224"/>
      <c r="UVF39" s="224"/>
      <c r="UVG39" s="224"/>
      <c r="UVH39" s="224"/>
      <c r="UVI39" s="224"/>
      <c r="UVJ39" s="224"/>
      <c r="UVK39" s="224"/>
      <c r="UVL39" s="224"/>
      <c r="UVM39" s="224"/>
      <c r="UVN39" s="224"/>
      <c r="UVO39" s="224"/>
      <c r="UVP39" s="224"/>
      <c r="UVQ39" s="224"/>
      <c r="UVR39" s="224"/>
      <c r="UVS39" s="224"/>
      <c r="UVT39" s="224"/>
      <c r="UVU39" s="224"/>
      <c r="UVV39" s="224"/>
      <c r="UVW39" s="224"/>
      <c r="UVX39" s="224"/>
      <c r="UVY39" s="224"/>
      <c r="UVZ39" s="224"/>
      <c r="UWA39" s="224"/>
      <c r="UWB39" s="224"/>
      <c r="UWC39" s="224"/>
      <c r="UWD39" s="224"/>
      <c r="UWE39" s="224"/>
      <c r="UWF39" s="224"/>
      <c r="UWG39" s="224"/>
      <c r="UWH39" s="224"/>
      <c r="UWI39" s="224"/>
      <c r="UWJ39" s="224"/>
      <c r="UWK39" s="224"/>
      <c r="UWL39" s="224"/>
      <c r="UWM39" s="224"/>
      <c r="UWN39" s="224"/>
      <c r="UWO39" s="224"/>
      <c r="UWP39" s="224"/>
      <c r="UWQ39" s="224"/>
      <c r="UWR39" s="224"/>
      <c r="UWS39" s="224"/>
      <c r="UWT39" s="224"/>
      <c r="UWU39" s="224"/>
      <c r="UWV39" s="224"/>
      <c r="UWW39" s="224"/>
      <c r="UWX39" s="224"/>
      <c r="UWY39" s="224"/>
      <c r="UWZ39" s="224"/>
      <c r="UXA39" s="224"/>
      <c r="UXB39" s="224"/>
      <c r="UXC39" s="224"/>
      <c r="UXD39" s="224"/>
      <c r="UXE39" s="224"/>
      <c r="UXF39" s="224"/>
      <c r="UXG39" s="224"/>
      <c r="UXH39" s="224"/>
      <c r="UXI39" s="224"/>
      <c r="UXJ39" s="224"/>
      <c r="UXK39" s="224"/>
      <c r="UXL39" s="224"/>
      <c r="UXM39" s="224"/>
      <c r="UXN39" s="224"/>
      <c r="UXO39" s="224"/>
      <c r="UXP39" s="224"/>
      <c r="UXQ39" s="224"/>
      <c r="UXR39" s="224"/>
      <c r="UXS39" s="224"/>
      <c r="UXT39" s="224"/>
      <c r="UXU39" s="224"/>
      <c r="UXV39" s="224"/>
      <c r="UXW39" s="224"/>
      <c r="UXX39" s="224"/>
      <c r="UXY39" s="224"/>
      <c r="UXZ39" s="224"/>
      <c r="UYA39" s="224"/>
      <c r="UYB39" s="224"/>
      <c r="UYC39" s="224"/>
      <c r="UYD39" s="224"/>
      <c r="UYE39" s="224"/>
      <c r="UYF39" s="224"/>
      <c r="UYG39" s="224"/>
      <c r="UYH39" s="224"/>
      <c r="UYI39" s="224"/>
      <c r="UYJ39" s="224"/>
      <c r="UYK39" s="224"/>
      <c r="UYL39" s="224"/>
      <c r="UYM39" s="224"/>
      <c r="UYN39" s="224"/>
      <c r="UYO39" s="224"/>
      <c r="UYP39" s="224"/>
      <c r="UYQ39" s="224"/>
      <c r="UYR39" s="224"/>
      <c r="UYS39" s="224"/>
      <c r="UYT39" s="224"/>
      <c r="UYU39" s="224"/>
      <c r="UYV39" s="224"/>
      <c r="UYW39" s="224"/>
      <c r="UYX39" s="224"/>
      <c r="UYY39" s="224"/>
      <c r="UYZ39" s="224"/>
      <c r="UZA39" s="224"/>
      <c r="UZB39" s="224"/>
      <c r="UZC39" s="224"/>
      <c r="UZD39" s="224"/>
      <c r="UZE39" s="224"/>
      <c r="UZF39" s="224"/>
      <c r="UZG39" s="224"/>
      <c r="UZH39" s="224"/>
      <c r="UZI39" s="224"/>
      <c r="UZJ39" s="224"/>
      <c r="UZK39" s="224"/>
      <c r="UZL39" s="224"/>
      <c r="UZM39" s="224"/>
      <c r="UZN39" s="224"/>
      <c r="UZO39" s="224"/>
      <c r="UZP39" s="224"/>
      <c r="UZQ39" s="224"/>
      <c r="UZR39" s="224"/>
      <c r="UZS39" s="224"/>
      <c r="UZT39" s="224"/>
      <c r="UZU39" s="224"/>
      <c r="UZV39" s="224"/>
      <c r="UZW39" s="224"/>
      <c r="UZX39" s="224"/>
      <c r="UZY39" s="224"/>
      <c r="UZZ39" s="224"/>
      <c r="VAA39" s="224"/>
      <c r="VAB39" s="224"/>
      <c r="VAC39" s="224"/>
      <c r="VAD39" s="224"/>
      <c r="VAE39" s="224"/>
      <c r="VAF39" s="224"/>
      <c r="VAG39" s="224"/>
      <c r="VAH39" s="224"/>
      <c r="VAI39" s="224"/>
      <c r="VAJ39" s="224"/>
      <c r="VAK39" s="224"/>
      <c r="VAL39" s="224"/>
      <c r="VAM39" s="224"/>
      <c r="VAN39" s="224"/>
      <c r="VAO39" s="224"/>
      <c r="VAP39" s="224"/>
      <c r="VAQ39" s="224"/>
      <c r="VAR39" s="224"/>
      <c r="VAS39" s="224"/>
      <c r="VAT39" s="224"/>
      <c r="VAU39" s="224"/>
      <c r="VAV39" s="224"/>
      <c r="VAW39" s="224"/>
      <c r="VAX39" s="224"/>
      <c r="VAY39" s="224"/>
      <c r="VAZ39" s="224"/>
      <c r="VBA39" s="224"/>
      <c r="VBB39" s="224"/>
      <c r="VBC39" s="224"/>
      <c r="VBD39" s="224"/>
      <c r="VBE39" s="224"/>
      <c r="VBF39" s="224"/>
      <c r="VBG39" s="224"/>
      <c r="VBH39" s="224"/>
      <c r="VBI39" s="224"/>
      <c r="VBJ39" s="224"/>
      <c r="VBK39" s="224"/>
      <c r="VBL39" s="224"/>
      <c r="VBM39" s="224"/>
      <c r="VBN39" s="224"/>
      <c r="VBO39" s="224"/>
      <c r="VBP39" s="224"/>
      <c r="VBQ39" s="224"/>
      <c r="VBR39" s="224"/>
      <c r="VBS39" s="224"/>
      <c r="VBT39" s="224"/>
      <c r="VBU39" s="224"/>
      <c r="VBV39" s="224"/>
      <c r="VBW39" s="224"/>
      <c r="VBX39" s="224"/>
      <c r="VBY39" s="224"/>
      <c r="VBZ39" s="224"/>
      <c r="VCA39" s="224"/>
      <c r="VCB39" s="224"/>
      <c r="VCC39" s="224"/>
      <c r="VCD39" s="224"/>
      <c r="VCE39" s="224"/>
      <c r="VCF39" s="224"/>
      <c r="VCG39" s="224"/>
      <c r="VCH39" s="224"/>
      <c r="VCI39" s="224"/>
      <c r="VCJ39" s="224"/>
      <c r="VCK39" s="224"/>
      <c r="VCL39" s="224"/>
      <c r="VCM39" s="224"/>
      <c r="VCN39" s="224"/>
      <c r="VCO39" s="224"/>
      <c r="VCP39" s="224"/>
      <c r="VCQ39" s="224"/>
      <c r="VCR39" s="224"/>
      <c r="VCS39" s="224"/>
      <c r="VCT39" s="224"/>
      <c r="VCU39" s="224"/>
      <c r="VCV39" s="224"/>
      <c r="VCW39" s="224"/>
      <c r="VCX39" s="224"/>
      <c r="VCY39" s="224"/>
      <c r="VCZ39" s="224"/>
      <c r="VDA39" s="224"/>
      <c r="VDB39" s="224"/>
      <c r="VDC39" s="224"/>
      <c r="VDD39" s="224"/>
      <c r="VDE39" s="224"/>
      <c r="VDF39" s="224"/>
      <c r="VDG39" s="224"/>
      <c r="VDH39" s="224"/>
      <c r="VDI39" s="224"/>
      <c r="VDJ39" s="224"/>
      <c r="VDK39" s="224"/>
      <c r="VDL39" s="224"/>
      <c r="VDM39" s="224"/>
      <c r="VDN39" s="224"/>
      <c r="VDO39" s="224"/>
      <c r="VDP39" s="224"/>
      <c r="VDQ39" s="224"/>
      <c r="VDR39" s="224"/>
      <c r="VDS39" s="224"/>
      <c r="VDT39" s="224"/>
      <c r="VDU39" s="224"/>
      <c r="VDV39" s="224"/>
      <c r="VDW39" s="224"/>
      <c r="VDX39" s="224"/>
      <c r="VDY39" s="224"/>
      <c r="VDZ39" s="224"/>
      <c r="VEA39" s="224"/>
      <c r="VEB39" s="224"/>
      <c r="VEC39" s="224"/>
      <c r="VED39" s="224"/>
      <c r="VEE39" s="224"/>
      <c r="VEF39" s="224"/>
      <c r="VEG39" s="224"/>
      <c r="VEH39" s="224"/>
      <c r="VEI39" s="224"/>
      <c r="VEJ39" s="224"/>
      <c r="VEK39" s="224"/>
      <c r="VEL39" s="224"/>
      <c r="VEM39" s="224"/>
      <c r="VEN39" s="224"/>
      <c r="VEO39" s="224"/>
      <c r="VEP39" s="224"/>
      <c r="VEQ39" s="224"/>
      <c r="VER39" s="224"/>
      <c r="VES39" s="224"/>
      <c r="VET39" s="224"/>
      <c r="VEU39" s="224"/>
      <c r="VEV39" s="224"/>
      <c r="VEW39" s="224"/>
      <c r="VEX39" s="224"/>
      <c r="VEY39" s="224"/>
      <c r="VEZ39" s="224"/>
      <c r="VFA39" s="224"/>
      <c r="VFB39" s="224"/>
      <c r="VFC39" s="224"/>
      <c r="VFD39" s="224"/>
      <c r="VFE39" s="224"/>
      <c r="VFF39" s="224"/>
      <c r="VFG39" s="224"/>
      <c r="VFH39" s="224"/>
      <c r="VFI39" s="224"/>
      <c r="VFJ39" s="224"/>
      <c r="VFK39" s="224"/>
      <c r="VFL39" s="224"/>
      <c r="VFM39" s="224"/>
      <c r="VFN39" s="224"/>
      <c r="VFO39" s="224"/>
      <c r="VFP39" s="224"/>
      <c r="VFQ39" s="224"/>
      <c r="VFR39" s="224"/>
      <c r="VFS39" s="224"/>
      <c r="VFT39" s="224"/>
      <c r="VFU39" s="224"/>
      <c r="VFV39" s="224"/>
      <c r="VFW39" s="224"/>
      <c r="VFX39" s="224"/>
      <c r="VFY39" s="224"/>
      <c r="VFZ39" s="224"/>
      <c r="VGA39" s="224"/>
      <c r="VGB39" s="224"/>
      <c r="VGC39" s="224"/>
      <c r="VGD39" s="224"/>
      <c r="VGE39" s="224"/>
      <c r="VGF39" s="224"/>
      <c r="VGG39" s="224"/>
      <c r="VGH39" s="224"/>
      <c r="VGI39" s="224"/>
      <c r="VGJ39" s="224"/>
      <c r="VGK39" s="224"/>
      <c r="VGL39" s="224"/>
      <c r="VGM39" s="224"/>
      <c r="VGN39" s="224"/>
      <c r="VGO39" s="224"/>
      <c r="VGP39" s="224"/>
      <c r="VGQ39" s="224"/>
      <c r="VGR39" s="224"/>
      <c r="VGS39" s="224"/>
      <c r="VGT39" s="224"/>
      <c r="VGU39" s="224"/>
      <c r="VGV39" s="224"/>
      <c r="VGW39" s="224"/>
      <c r="VGX39" s="224"/>
      <c r="VGY39" s="224"/>
      <c r="VGZ39" s="224"/>
      <c r="VHA39" s="224"/>
      <c r="VHB39" s="224"/>
      <c r="VHC39" s="224"/>
      <c r="VHD39" s="224"/>
      <c r="VHE39" s="224"/>
      <c r="VHF39" s="224"/>
      <c r="VHG39" s="224"/>
      <c r="VHH39" s="224"/>
      <c r="VHI39" s="224"/>
      <c r="VHJ39" s="224"/>
      <c r="VHK39" s="224"/>
      <c r="VHL39" s="224"/>
      <c r="VHM39" s="224"/>
      <c r="VHN39" s="224"/>
      <c r="VHO39" s="224"/>
      <c r="VHP39" s="224"/>
      <c r="VHQ39" s="224"/>
      <c r="VHR39" s="224"/>
      <c r="VHS39" s="224"/>
      <c r="VHT39" s="224"/>
      <c r="VHU39" s="224"/>
      <c r="VHV39" s="224"/>
      <c r="VHW39" s="224"/>
      <c r="VHX39" s="224"/>
      <c r="VHY39" s="224"/>
      <c r="VHZ39" s="224"/>
      <c r="VIA39" s="224"/>
      <c r="VIB39" s="224"/>
      <c r="VIC39" s="224"/>
      <c r="VID39" s="224"/>
      <c r="VIE39" s="224"/>
      <c r="VIF39" s="224"/>
      <c r="VIG39" s="224"/>
      <c r="VIH39" s="224"/>
      <c r="VII39" s="224"/>
      <c r="VIJ39" s="224"/>
      <c r="VIK39" s="224"/>
      <c r="VIL39" s="224"/>
      <c r="VIM39" s="224"/>
      <c r="VIN39" s="224"/>
      <c r="VIO39" s="224"/>
      <c r="VIP39" s="224"/>
      <c r="VIQ39" s="224"/>
      <c r="VIR39" s="224"/>
      <c r="VIS39" s="224"/>
      <c r="VIT39" s="224"/>
      <c r="VIU39" s="224"/>
      <c r="VIV39" s="224"/>
      <c r="VIW39" s="224"/>
      <c r="VIX39" s="224"/>
      <c r="VIY39" s="224"/>
      <c r="VIZ39" s="224"/>
      <c r="VJA39" s="224"/>
      <c r="VJB39" s="224"/>
      <c r="VJC39" s="224"/>
      <c r="VJD39" s="224"/>
      <c r="VJE39" s="224"/>
      <c r="VJF39" s="224"/>
      <c r="VJG39" s="224"/>
      <c r="VJH39" s="224"/>
      <c r="VJI39" s="224"/>
      <c r="VJJ39" s="224"/>
      <c r="VJK39" s="224"/>
      <c r="VJL39" s="224"/>
      <c r="VJM39" s="224"/>
      <c r="VJN39" s="224"/>
      <c r="VJO39" s="224"/>
      <c r="VJP39" s="224"/>
      <c r="VJQ39" s="224"/>
      <c r="VJR39" s="224"/>
      <c r="VJS39" s="224"/>
      <c r="VJT39" s="224"/>
      <c r="VJU39" s="224"/>
      <c r="VJV39" s="224"/>
      <c r="VJW39" s="224"/>
      <c r="VJX39" s="224"/>
      <c r="VJY39" s="224"/>
      <c r="VJZ39" s="224"/>
      <c r="VKA39" s="224"/>
      <c r="VKB39" s="224"/>
      <c r="VKC39" s="224"/>
      <c r="VKD39" s="224"/>
      <c r="VKE39" s="224"/>
      <c r="VKF39" s="224"/>
      <c r="VKG39" s="224"/>
      <c r="VKH39" s="224"/>
      <c r="VKI39" s="224"/>
      <c r="VKJ39" s="224"/>
      <c r="VKK39" s="224"/>
      <c r="VKL39" s="224"/>
      <c r="VKM39" s="224"/>
      <c r="VKN39" s="224"/>
      <c r="VKO39" s="224"/>
      <c r="VKP39" s="224"/>
      <c r="VKQ39" s="224"/>
      <c r="VKR39" s="224"/>
      <c r="VKS39" s="224"/>
      <c r="VKT39" s="224"/>
      <c r="VKU39" s="224"/>
      <c r="VKV39" s="224"/>
      <c r="VKW39" s="224"/>
      <c r="VKX39" s="224"/>
      <c r="VKY39" s="224"/>
      <c r="VKZ39" s="224"/>
      <c r="VLA39" s="224"/>
      <c r="VLB39" s="224"/>
      <c r="VLC39" s="224"/>
      <c r="VLD39" s="224"/>
      <c r="VLE39" s="224"/>
      <c r="VLF39" s="224"/>
      <c r="VLG39" s="224"/>
      <c r="VLH39" s="224"/>
      <c r="VLI39" s="224"/>
      <c r="VLJ39" s="224"/>
      <c r="VLK39" s="224"/>
      <c r="VLL39" s="224"/>
      <c r="VLM39" s="224"/>
      <c r="VLN39" s="224"/>
      <c r="VLO39" s="224"/>
      <c r="VLP39" s="224"/>
      <c r="VLQ39" s="224"/>
      <c r="VLR39" s="224"/>
      <c r="VLS39" s="224"/>
      <c r="VLT39" s="224"/>
      <c r="VLU39" s="224"/>
      <c r="VLV39" s="224"/>
      <c r="VLW39" s="224"/>
      <c r="VLX39" s="224"/>
      <c r="VLY39" s="224"/>
      <c r="VLZ39" s="224"/>
      <c r="VMA39" s="224"/>
      <c r="VMB39" s="224"/>
      <c r="VMC39" s="224"/>
      <c r="VMD39" s="224"/>
      <c r="VME39" s="224"/>
      <c r="VMF39" s="224"/>
      <c r="VMG39" s="224"/>
      <c r="VMH39" s="224"/>
      <c r="VMI39" s="224"/>
      <c r="VMJ39" s="224"/>
      <c r="VMK39" s="224"/>
      <c r="VML39" s="224"/>
      <c r="VMM39" s="224"/>
      <c r="VMN39" s="224"/>
      <c r="VMO39" s="224"/>
      <c r="VMP39" s="224"/>
      <c r="VMQ39" s="224"/>
      <c r="VMR39" s="224"/>
      <c r="VMS39" s="224"/>
      <c r="VMT39" s="224"/>
      <c r="VMU39" s="224"/>
      <c r="VMV39" s="224"/>
      <c r="VMW39" s="224"/>
      <c r="VMX39" s="224"/>
      <c r="VMY39" s="224"/>
      <c r="VMZ39" s="224"/>
      <c r="VNA39" s="224"/>
      <c r="VNB39" s="224"/>
      <c r="VNC39" s="224"/>
      <c r="VND39" s="224"/>
      <c r="VNE39" s="224"/>
      <c r="VNF39" s="224"/>
      <c r="VNG39" s="224"/>
      <c r="VNH39" s="224"/>
      <c r="VNI39" s="224"/>
      <c r="VNJ39" s="224"/>
      <c r="VNK39" s="224"/>
      <c r="VNL39" s="224"/>
      <c r="VNM39" s="224"/>
      <c r="VNN39" s="224"/>
      <c r="VNO39" s="224"/>
      <c r="VNP39" s="224"/>
      <c r="VNQ39" s="224"/>
      <c r="VNR39" s="224"/>
      <c r="VNS39" s="224"/>
      <c r="VNT39" s="224"/>
      <c r="VNU39" s="224"/>
      <c r="VNV39" s="224"/>
      <c r="VNW39" s="224"/>
      <c r="VNX39" s="224"/>
      <c r="VNY39" s="224"/>
      <c r="VNZ39" s="224"/>
      <c r="VOA39" s="224"/>
      <c r="VOB39" s="224"/>
      <c r="VOC39" s="224"/>
      <c r="VOD39" s="224"/>
      <c r="VOE39" s="224"/>
      <c r="VOF39" s="224"/>
      <c r="VOG39" s="224"/>
      <c r="VOH39" s="224"/>
      <c r="VOI39" s="224"/>
      <c r="VOJ39" s="224"/>
      <c r="VOK39" s="224"/>
      <c r="VOL39" s="224"/>
      <c r="VOM39" s="224"/>
      <c r="VON39" s="224"/>
      <c r="VOO39" s="224"/>
      <c r="VOP39" s="224"/>
      <c r="VOQ39" s="224"/>
      <c r="VOR39" s="224"/>
      <c r="VOS39" s="224"/>
      <c r="VOT39" s="224"/>
      <c r="VOU39" s="224"/>
      <c r="VOV39" s="224"/>
      <c r="VOW39" s="224"/>
      <c r="VOX39" s="224"/>
      <c r="VOY39" s="224"/>
      <c r="VOZ39" s="224"/>
      <c r="VPA39" s="224"/>
      <c r="VPB39" s="224"/>
      <c r="VPC39" s="224"/>
      <c r="VPD39" s="224"/>
      <c r="VPE39" s="224"/>
      <c r="VPF39" s="224"/>
      <c r="VPG39" s="224"/>
      <c r="VPH39" s="224"/>
      <c r="VPI39" s="224"/>
      <c r="VPJ39" s="224"/>
      <c r="VPK39" s="224"/>
      <c r="VPL39" s="224"/>
      <c r="VPM39" s="224"/>
      <c r="VPN39" s="224"/>
      <c r="VPO39" s="224"/>
      <c r="VPP39" s="224"/>
      <c r="VPQ39" s="224"/>
      <c r="VPR39" s="224"/>
      <c r="VPS39" s="224"/>
      <c r="VPT39" s="224"/>
      <c r="VPU39" s="224"/>
      <c r="VPV39" s="224"/>
      <c r="VPW39" s="224"/>
      <c r="VPX39" s="224"/>
      <c r="VPY39" s="224"/>
      <c r="VPZ39" s="224"/>
      <c r="VQA39" s="224"/>
      <c r="VQB39" s="224"/>
      <c r="VQC39" s="224"/>
      <c r="VQD39" s="224"/>
      <c r="VQE39" s="224"/>
      <c r="VQF39" s="224"/>
      <c r="VQG39" s="224"/>
      <c r="VQH39" s="224"/>
      <c r="VQI39" s="224"/>
      <c r="VQJ39" s="224"/>
      <c r="VQK39" s="224"/>
      <c r="VQL39" s="224"/>
      <c r="VQM39" s="224"/>
      <c r="VQN39" s="224"/>
      <c r="VQO39" s="224"/>
      <c r="VQP39" s="224"/>
      <c r="VQQ39" s="224"/>
      <c r="VQR39" s="224"/>
      <c r="VQS39" s="224"/>
      <c r="VQT39" s="224"/>
      <c r="VQU39" s="224"/>
      <c r="VQV39" s="224"/>
      <c r="VQW39" s="224"/>
      <c r="VQX39" s="224"/>
      <c r="VQY39" s="224"/>
      <c r="VQZ39" s="224"/>
      <c r="VRA39" s="224"/>
      <c r="VRB39" s="224"/>
      <c r="VRC39" s="224"/>
      <c r="VRD39" s="224"/>
      <c r="VRE39" s="224"/>
      <c r="VRF39" s="224"/>
      <c r="VRG39" s="224"/>
      <c r="VRH39" s="224"/>
      <c r="VRI39" s="224"/>
      <c r="VRJ39" s="224"/>
      <c r="VRK39" s="224"/>
      <c r="VRL39" s="224"/>
      <c r="VRM39" s="224"/>
      <c r="VRN39" s="224"/>
      <c r="VRO39" s="224"/>
      <c r="VRP39" s="224"/>
      <c r="VRQ39" s="224"/>
      <c r="VRR39" s="224"/>
      <c r="VRS39" s="224"/>
      <c r="VRT39" s="224"/>
      <c r="VRU39" s="224"/>
      <c r="VRV39" s="224"/>
      <c r="VRW39" s="224"/>
      <c r="VRX39" s="224"/>
      <c r="VRY39" s="224"/>
      <c r="VRZ39" s="224"/>
      <c r="VSA39" s="224"/>
      <c r="VSB39" s="224"/>
      <c r="VSC39" s="224"/>
      <c r="VSD39" s="224"/>
      <c r="VSE39" s="224"/>
      <c r="VSF39" s="224"/>
      <c r="VSG39" s="224"/>
      <c r="VSH39" s="224"/>
      <c r="VSI39" s="224"/>
      <c r="VSJ39" s="224"/>
      <c r="VSK39" s="224"/>
      <c r="VSL39" s="224"/>
      <c r="VSM39" s="224"/>
      <c r="VSN39" s="224"/>
      <c r="VSO39" s="224"/>
      <c r="VSP39" s="224"/>
      <c r="VSQ39" s="224"/>
      <c r="VSR39" s="224"/>
      <c r="VSS39" s="224"/>
      <c r="VST39" s="224"/>
      <c r="VSU39" s="224"/>
      <c r="VSV39" s="224"/>
      <c r="VSW39" s="224"/>
      <c r="VSX39" s="224"/>
      <c r="VSY39" s="224"/>
      <c r="VSZ39" s="224"/>
      <c r="VTA39" s="224"/>
      <c r="VTB39" s="224"/>
      <c r="VTC39" s="224"/>
      <c r="VTD39" s="224"/>
      <c r="VTE39" s="224"/>
      <c r="VTF39" s="224"/>
      <c r="VTG39" s="224"/>
      <c r="VTH39" s="224"/>
      <c r="VTI39" s="224"/>
      <c r="VTJ39" s="224"/>
      <c r="VTK39" s="224"/>
      <c r="VTL39" s="224"/>
      <c r="VTM39" s="224"/>
      <c r="VTN39" s="224"/>
      <c r="VTO39" s="224"/>
      <c r="VTP39" s="224"/>
      <c r="VTQ39" s="224"/>
      <c r="VTR39" s="224"/>
      <c r="VTS39" s="224"/>
      <c r="VTT39" s="224"/>
      <c r="VTU39" s="224"/>
      <c r="VTV39" s="224"/>
      <c r="VTW39" s="224"/>
      <c r="VTX39" s="224"/>
      <c r="VTY39" s="224"/>
      <c r="VTZ39" s="224"/>
      <c r="VUA39" s="224"/>
      <c r="VUB39" s="224"/>
      <c r="VUC39" s="224"/>
      <c r="VUD39" s="224"/>
      <c r="VUE39" s="224"/>
      <c r="VUF39" s="224"/>
      <c r="VUG39" s="224"/>
      <c r="VUH39" s="224"/>
      <c r="VUI39" s="224"/>
      <c r="VUJ39" s="224"/>
      <c r="VUK39" s="224"/>
      <c r="VUL39" s="224"/>
      <c r="VUM39" s="224"/>
      <c r="VUN39" s="224"/>
      <c r="VUO39" s="224"/>
      <c r="VUP39" s="224"/>
      <c r="VUQ39" s="224"/>
      <c r="VUR39" s="224"/>
      <c r="VUS39" s="224"/>
      <c r="VUT39" s="224"/>
      <c r="VUU39" s="224"/>
      <c r="VUV39" s="224"/>
      <c r="VUW39" s="224"/>
      <c r="VUX39" s="224"/>
      <c r="VUY39" s="224"/>
      <c r="VUZ39" s="224"/>
      <c r="VVA39" s="224"/>
      <c r="VVB39" s="224"/>
      <c r="VVC39" s="224"/>
      <c r="VVD39" s="224"/>
      <c r="VVE39" s="224"/>
      <c r="VVF39" s="224"/>
      <c r="VVG39" s="224"/>
      <c r="VVH39" s="224"/>
      <c r="VVI39" s="224"/>
      <c r="VVJ39" s="224"/>
      <c r="VVK39" s="224"/>
      <c r="VVL39" s="224"/>
      <c r="VVM39" s="224"/>
      <c r="VVN39" s="224"/>
      <c r="VVO39" s="224"/>
      <c r="VVP39" s="224"/>
      <c r="VVQ39" s="224"/>
      <c r="VVR39" s="224"/>
      <c r="VVS39" s="224"/>
      <c r="VVT39" s="224"/>
      <c r="VVU39" s="224"/>
      <c r="VVV39" s="224"/>
      <c r="VVW39" s="224"/>
      <c r="VVX39" s="224"/>
      <c r="VVY39" s="224"/>
      <c r="VVZ39" s="224"/>
      <c r="VWA39" s="224"/>
      <c r="VWB39" s="224"/>
      <c r="VWC39" s="224"/>
      <c r="VWD39" s="224"/>
      <c r="VWE39" s="224"/>
      <c r="VWF39" s="224"/>
      <c r="VWG39" s="224"/>
      <c r="VWH39" s="224"/>
      <c r="VWI39" s="224"/>
      <c r="VWJ39" s="224"/>
      <c r="VWK39" s="224"/>
      <c r="VWL39" s="224"/>
      <c r="VWM39" s="224"/>
      <c r="VWN39" s="224"/>
      <c r="VWO39" s="224"/>
      <c r="VWP39" s="224"/>
      <c r="VWQ39" s="224"/>
      <c r="VWR39" s="224"/>
      <c r="VWS39" s="224"/>
      <c r="VWT39" s="224"/>
      <c r="VWU39" s="224"/>
      <c r="VWV39" s="224"/>
      <c r="VWW39" s="224"/>
      <c r="VWX39" s="224"/>
      <c r="VWY39" s="224"/>
      <c r="VWZ39" s="224"/>
      <c r="VXA39" s="224"/>
      <c r="VXB39" s="224"/>
      <c r="VXC39" s="224"/>
      <c r="VXD39" s="224"/>
      <c r="VXE39" s="224"/>
      <c r="VXF39" s="224"/>
      <c r="VXG39" s="224"/>
      <c r="VXH39" s="224"/>
      <c r="VXI39" s="224"/>
      <c r="VXJ39" s="224"/>
      <c r="VXK39" s="224"/>
      <c r="VXL39" s="224"/>
      <c r="VXM39" s="224"/>
      <c r="VXN39" s="224"/>
      <c r="VXO39" s="224"/>
      <c r="VXP39" s="224"/>
      <c r="VXQ39" s="224"/>
      <c r="VXR39" s="224"/>
      <c r="VXS39" s="224"/>
      <c r="VXT39" s="224"/>
      <c r="VXU39" s="224"/>
      <c r="VXV39" s="224"/>
      <c r="VXW39" s="224"/>
      <c r="VXX39" s="224"/>
      <c r="VXY39" s="224"/>
      <c r="VXZ39" s="224"/>
      <c r="VYA39" s="224"/>
      <c r="VYB39" s="224"/>
      <c r="VYC39" s="224"/>
      <c r="VYD39" s="224"/>
      <c r="VYE39" s="224"/>
      <c r="VYF39" s="224"/>
      <c r="VYG39" s="224"/>
      <c r="VYH39" s="224"/>
      <c r="VYI39" s="224"/>
      <c r="VYJ39" s="224"/>
      <c r="VYK39" s="224"/>
      <c r="VYL39" s="224"/>
      <c r="VYM39" s="224"/>
      <c r="VYN39" s="224"/>
      <c r="VYO39" s="224"/>
      <c r="VYP39" s="224"/>
      <c r="VYQ39" s="224"/>
      <c r="VYR39" s="224"/>
      <c r="VYS39" s="224"/>
      <c r="VYT39" s="224"/>
      <c r="VYU39" s="224"/>
      <c r="VYV39" s="224"/>
      <c r="VYW39" s="224"/>
      <c r="VYX39" s="224"/>
      <c r="VYY39" s="224"/>
      <c r="VYZ39" s="224"/>
      <c r="VZA39" s="224"/>
      <c r="VZB39" s="224"/>
      <c r="VZC39" s="224"/>
      <c r="VZD39" s="224"/>
      <c r="VZE39" s="224"/>
      <c r="VZF39" s="224"/>
      <c r="VZG39" s="224"/>
      <c r="VZH39" s="224"/>
      <c r="VZI39" s="224"/>
      <c r="VZJ39" s="224"/>
      <c r="VZK39" s="224"/>
      <c r="VZL39" s="224"/>
      <c r="VZM39" s="224"/>
      <c r="VZN39" s="224"/>
      <c r="VZO39" s="224"/>
      <c r="VZP39" s="224"/>
      <c r="VZQ39" s="224"/>
      <c r="VZR39" s="224"/>
      <c r="VZS39" s="224"/>
      <c r="VZT39" s="224"/>
      <c r="VZU39" s="224"/>
      <c r="VZV39" s="224"/>
      <c r="VZW39" s="224"/>
      <c r="VZX39" s="224"/>
      <c r="VZY39" s="224"/>
      <c r="VZZ39" s="224"/>
      <c r="WAA39" s="224"/>
      <c r="WAB39" s="224"/>
      <c r="WAC39" s="224"/>
      <c r="WAD39" s="224"/>
      <c r="WAE39" s="224"/>
      <c r="WAF39" s="224"/>
      <c r="WAG39" s="224"/>
      <c r="WAH39" s="224"/>
      <c r="WAI39" s="224"/>
      <c r="WAJ39" s="224"/>
      <c r="WAK39" s="224"/>
      <c r="WAL39" s="224"/>
      <c r="WAM39" s="224"/>
      <c r="WAN39" s="224"/>
      <c r="WAO39" s="224"/>
      <c r="WAP39" s="224"/>
      <c r="WAQ39" s="224"/>
      <c r="WAR39" s="224"/>
      <c r="WAS39" s="224"/>
      <c r="WAT39" s="224"/>
      <c r="WAU39" s="224"/>
      <c r="WAV39" s="224"/>
      <c r="WAW39" s="224"/>
      <c r="WAX39" s="224"/>
      <c r="WAY39" s="224"/>
      <c r="WAZ39" s="224"/>
      <c r="WBA39" s="224"/>
      <c r="WBB39" s="224"/>
      <c r="WBC39" s="224"/>
      <c r="WBD39" s="224"/>
      <c r="WBE39" s="224"/>
      <c r="WBF39" s="224"/>
      <c r="WBG39" s="224"/>
      <c r="WBH39" s="224"/>
      <c r="WBI39" s="224"/>
      <c r="WBJ39" s="224"/>
      <c r="WBK39" s="224"/>
      <c r="WBL39" s="224"/>
      <c r="WBM39" s="224"/>
      <c r="WBN39" s="224"/>
      <c r="WBO39" s="224"/>
      <c r="WBP39" s="224"/>
      <c r="WBQ39" s="224"/>
      <c r="WBR39" s="224"/>
      <c r="WBS39" s="224"/>
      <c r="WBT39" s="224"/>
      <c r="WBU39" s="224"/>
      <c r="WBV39" s="224"/>
      <c r="WBW39" s="224"/>
      <c r="WBX39" s="224"/>
      <c r="WBY39" s="224"/>
      <c r="WBZ39" s="224"/>
      <c r="WCA39" s="224"/>
      <c r="WCB39" s="224"/>
      <c r="WCC39" s="224"/>
      <c r="WCD39" s="224"/>
      <c r="WCE39" s="224"/>
      <c r="WCF39" s="224"/>
      <c r="WCG39" s="224"/>
      <c r="WCH39" s="224"/>
      <c r="WCI39" s="224"/>
      <c r="WCJ39" s="224"/>
      <c r="WCK39" s="224"/>
      <c r="WCL39" s="224"/>
      <c r="WCM39" s="224"/>
      <c r="WCN39" s="224"/>
      <c r="WCO39" s="224"/>
      <c r="WCP39" s="224"/>
      <c r="WCQ39" s="224"/>
      <c r="WCR39" s="224"/>
      <c r="WCS39" s="224"/>
      <c r="WCT39" s="224"/>
      <c r="WCU39" s="224"/>
      <c r="WCV39" s="224"/>
      <c r="WCW39" s="224"/>
      <c r="WCX39" s="224"/>
      <c r="WCY39" s="224"/>
      <c r="WCZ39" s="224"/>
      <c r="WDA39" s="224"/>
      <c r="WDB39" s="224"/>
      <c r="WDC39" s="224"/>
      <c r="WDD39" s="224"/>
      <c r="WDE39" s="224"/>
      <c r="WDF39" s="224"/>
      <c r="WDG39" s="224"/>
      <c r="WDH39" s="224"/>
      <c r="WDI39" s="224"/>
      <c r="WDJ39" s="224"/>
      <c r="WDK39" s="224"/>
      <c r="WDL39" s="224"/>
      <c r="WDM39" s="224"/>
      <c r="WDN39" s="224"/>
      <c r="WDO39" s="224"/>
      <c r="WDP39" s="224"/>
      <c r="WDQ39" s="224"/>
      <c r="WDR39" s="224"/>
      <c r="WDS39" s="224"/>
      <c r="WDT39" s="224"/>
      <c r="WDU39" s="224"/>
      <c r="WDV39" s="224"/>
      <c r="WDW39" s="224"/>
      <c r="WDX39" s="224"/>
      <c r="WDY39" s="224"/>
      <c r="WDZ39" s="224"/>
      <c r="WEA39" s="224"/>
      <c r="WEB39" s="224"/>
      <c r="WEC39" s="224"/>
      <c r="WED39" s="224"/>
      <c r="WEE39" s="224"/>
      <c r="WEF39" s="224"/>
      <c r="WEG39" s="224"/>
      <c r="WEH39" s="224"/>
      <c r="WEI39" s="224"/>
      <c r="WEJ39" s="224"/>
      <c r="WEK39" s="224"/>
      <c r="WEL39" s="224"/>
      <c r="WEM39" s="224"/>
      <c r="WEN39" s="224"/>
      <c r="WEO39" s="224"/>
      <c r="WEP39" s="224"/>
      <c r="WEQ39" s="224"/>
      <c r="WER39" s="224"/>
      <c r="WES39" s="224"/>
      <c r="WET39" s="224"/>
      <c r="WEU39" s="224"/>
      <c r="WEV39" s="224"/>
      <c r="WEW39" s="224"/>
      <c r="WEX39" s="224"/>
      <c r="WEY39" s="224"/>
      <c r="WEZ39" s="224"/>
      <c r="WFA39" s="224"/>
      <c r="WFB39" s="224"/>
      <c r="WFC39" s="224"/>
      <c r="WFD39" s="224"/>
      <c r="WFE39" s="224"/>
      <c r="WFF39" s="224"/>
      <c r="WFG39" s="224"/>
      <c r="WFH39" s="224"/>
      <c r="WFI39" s="224"/>
      <c r="WFJ39" s="224"/>
      <c r="WFK39" s="224"/>
      <c r="WFL39" s="224"/>
      <c r="WFM39" s="224"/>
      <c r="WFN39" s="224"/>
      <c r="WFO39" s="224"/>
      <c r="WFP39" s="224"/>
      <c r="WFQ39" s="224"/>
      <c r="WFR39" s="224"/>
      <c r="WFS39" s="224"/>
      <c r="WFT39" s="224"/>
      <c r="WFU39" s="224"/>
      <c r="WFV39" s="224"/>
      <c r="WFW39" s="224"/>
      <c r="WFX39" s="224"/>
      <c r="WFY39" s="224"/>
      <c r="WFZ39" s="224"/>
      <c r="WGA39" s="224"/>
      <c r="WGB39" s="224"/>
      <c r="WGC39" s="224"/>
      <c r="WGD39" s="224"/>
      <c r="WGE39" s="224"/>
      <c r="WGF39" s="224"/>
      <c r="WGG39" s="224"/>
      <c r="WGH39" s="224"/>
      <c r="WGI39" s="224"/>
      <c r="WGJ39" s="224"/>
      <c r="WGK39" s="224"/>
      <c r="WGL39" s="224"/>
      <c r="WGM39" s="224"/>
      <c r="WGN39" s="224"/>
      <c r="WGO39" s="224"/>
      <c r="WGP39" s="224"/>
      <c r="WGQ39" s="224"/>
      <c r="WGR39" s="224"/>
      <c r="WGS39" s="224"/>
      <c r="WGT39" s="224"/>
      <c r="WGU39" s="224"/>
      <c r="WGV39" s="224"/>
      <c r="WGW39" s="224"/>
      <c r="WGX39" s="224"/>
      <c r="WGY39" s="224"/>
      <c r="WGZ39" s="224"/>
      <c r="WHA39" s="224"/>
      <c r="WHB39" s="224"/>
      <c r="WHC39" s="224"/>
      <c r="WHD39" s="224"/>
      <c r="WHE39" s="224"/>
      <c r="WHF39" s="224"/>
      <c r="WHG39" s="224"/>
      <c r="WHH39" s="224"/>
      <c r="WHI39" s="224"/>
      <c r="WHJ39" s="224"/>
      <c r="WHK39" s="224"/>
      <c r="WHL39" s="224"/>
      <c r="WHM39" s="224"/>
      <c r="WHN39" s="224"/>
      <c r="WHO39" s="224"/>
      <c r="WHP39" s="224"/>
      <c r="WHQ39" s="224"/>
      <c r="WHR39" s="224"/>
      <c r="WHS39" s="224"/>
      <c r="WHT39" s="224"/>
      <c r="WHU39" s="224"/>
      <c r="WHV39" s="224"/>
      <c r="WHW39" s="224"/>
      <c r="WHX39" s="224"/>
      <c r="WHY39" s="224"/>
      <c r="WHZ39" s="224"/>
      <c r="WIA39" s="224"/>
      <c r="WIB39" s="224"/>
      <c r="WIC39" s="224"/>
      <c r="WID39" s="224"/>
      <c r="WIE39" s="224"/>
      <c r="WIF39" s="224"/>
      <c r="WIG39" s="224"/>
      <c r="WIH39" s="224"/>
      <c r="WII39" s="224"/>
      <c r="WIJ39" s="224"/>
      <c r="WIK39" s="224"/>
      <c r="WIL39" s="224"/>
      <c r="WIM39" s="224"/>
      <c r="WIN39" s="224"/>
      <c r="WIO39" s="224"/>
      <c r="WIP39" s="224"/>
      <c r="WIQ39" s="224"/>
      <c r="WIR39" s="224"/>
      <c r="WIS39" s="224"/>
      <c r="WIT39" s="224"/>
      <c r="WIU39" s="224"/>
      <c r="WIV39" s="224"/>
      <c r="WIW39" s="224"/>
      <c r="WIX39" s="224"/>
      <c r="WIY39" s="224"/>
      <c r="WIZ39" s="224"/>
      <c r="WJA39" s="224"/>
      <c r="WJB39" s="224"/>
      <c r="WJC39" s="224"/>
      <c r="WJD39" s="224"/>
      <c r="WJE39" s="224"/>
      <c r="WJF39" s="224"/>
      <c r="WJG39" s="224"/>
      <c r="WJH39" s="224"/>
      <c r="WJI39" s="224"/>
      <c r="WJJ39" s="224"/>
      <c r="WJK39" s="224"/>
      <c r="WJL39" s="224"/>
      <c r="WJM39" s="224"/>
      <c r="WJN39" s="224"/>
      <c r="WJO39" s="224"/>
      <c r="WJP39" s="224"/>
      <c r="WJQ39" s="224"/>
      <c r="WJR39" s="224"/>
      <c r="WJS39" s="224"/>
      <c r="WJT39" s="224"/>
      <c r="WJU39" s="224"/>
      <c r="WJV39" s="224"/>
      <c r="WJW39" s="224"/>
      <c r="WJX39" s="224"/>
      <c r="WJY39" s="224"/>
      <c r="WJZ39" s="224"/>
      <c r="WKA39" s="224"/>
      <c r="WKB39" s="224"/>
      <c r="WKC39" s="224"/>
      <c r="WKD39" s="224"/>
      <c r="WKE39" s="224"/>
      <c r="WKF39" s="224"/>
      <c r="WKG39" s="224"/>
      <c r="WKH39" s="224"/>
      <c r="WKI39" s="224"/>
      <c r="WKJ39" s="224"/>
      <c r="WKK39" s="224"/>
      <c r="WKL39" s="224"/>
      <c r="WKM39" s="224"/>
      <c r="WKN39" s="224"/>
      <c r="WKO39" s="224"/>
      <c r="WKP39" s="224"/>
      <c r="WKQ39" s="224"/>
      <c r="WKR39" s="224"/>
      <c r="WKS39" s="224"/>
      <c r="WKT39" s="224"/>
      <c r="WKU39" s="224"/>
      <c r="WKV39" s="224"/>
      <c r="WKW39" s="224"/>
      <c r="WKX39" s="224"/>
      <c r="WKY39" s="224"/>
      <c r="WKZ39" s="224"/>
      <c r="WLA39" s="224"/>
      <c r="WLB39" s="224"/>
      <c r="WLC39" s="224"/>
      <c r="WLD39" s="224"/>
      <c r="WLE39" s="224"/>
      <c r="WLF39" s="224"/>
      <c r="WLG39" s="224"/>
      <c r="WLH39" s="224"/>
      <c r="WLI39" s="224"/>
      <c r="WLJ39" s="224"/>
      <c r="WLK39" s="224"/>
      <c r="WLL39" s="224"/>
      <c r="WLM39" s="224"/>
      <c r="WLN39" s="224"/>
      <c r="WLO39" s="224"/>
      <c r="WLP39" s="224"/>
      <c r="WLQ39" s="224"/>
      <c r="WLR39" s="224"/>
      <c r="WLS39" s="224"/>
      <c r="WLT39" s="224"/>
      <c r="WLU39" s="224"/>
      <c r="WLV39" s="224"/>
      <c r="WLW39" s="224"/>
      <c r="WLX39" s="224"/>
      <c r="WLY39" s="224"/>
      <c r="WLZ39" s="224"/>
      <c r="WMA39" s="224"/>
      <c r="WMB39" s="224"/>
      <c r="WMC39" s="224"/>
      <c r="WMD39" s="224"/>
      <c r="WME39" s="224"/>
      <c r="WMF39" s="224"/>
      <c r="WMG39" s="224"/>
      <c r="WMH39" s="224"/>
      <c r="WMI39" s="224"/>
      <c r="WMJ39" s="224"/>
      <c r="WMK39" s="224"/>
      <c r="WML39" s="224"/>
      <c r="WMM39" s="224"/>
      <c r="WMN39" s="224"/>
      <c r="WMO39" s="224"/>
      <c r="WMP39" s="224"/>
      <c r="WMQ39" s="224"/>
      <c r="WMR39" s="224"/>
      <c r="WMS39" s="224"/>
      <c r="WMT39" s="224"/>
      <c r="WMU39" s="224"/>
      <c r="WMV39" s="224"/>
      <c r="WMW39" s="224"/>
      <c r="WMX39" s="224"/>
      <c r="WMY39" s="224"/>
      <c r="WMZ39" s="224"/>
      <c r="WNA39" s="224"/>
      <c r="WNB39" s="224"/>
      <c r="WNC39" s="224"/>
      <c r="WND39" s="224"/>
      <c r="WNE39" s="224"/>
      <c r="WNF39" s="224"/>
      <c r="WNG39" s="224"/>
      <c r="WNH39" s="224"/>
      <c r="WNI39" s="224"/>
      <c r="WNJ39" s="224"/>
      <c r="WNK39" s="224"/>
      <c r="WNL39" s="224"/>
      <c r="WNM39" s="224"/>
      <c r="WNN39" s="224"/>
      <c r="WNO39" s="224"/>
      <c r="WNP39" s="224"/>
      <c r="WNQ39" s="224"/>
      <c r="WNR39" s="224"/>
      <c r="WNS39" s="224"/>
      <c r="WNT39" s="224"/>
      <c r="WNU39" s="224"/>
      <c r="WNV39" s="224"/>
      <c r="WNW39" s="224"/>
      <c r="WNX39" s="224"/>
      <c r="WNY39" s="224"/>
      <c r="WNZ39" s="224"/>
      <c r="WOA39" s="224"/>
      <c r="WOB39" s="224"/>
      <c r="WOC39" s="224"/>
      <c r="WOD39" s="224"/>
      <c r="WOE39" s="224"/>
      <c r="WOF39" s="224"/>
      <c r="WOG39" s="224"/>
      <c r="WOH39" s="224"/>
      <c r="WOI39" s="224"/>
      <c r="WOJ39" s="224"/>
      <c r="WOK39" s="224"/>
      <c r="WOL39" s="224"/>
      <c r="WOM39" s="224"/>
      <c r="WON39" s="224"/>
      <c r="WOO39" s="224"/>
      <c r="WOP39" s="224"/>
      <c r="WOQ39" s="224"/>
      <c r="WOR39" s="224"/>
      <c r="WOS39" s="224"/>
      <c r="WOT39" s="224"/>
      <c r="WOU39" s="224"/>
      <c r="WOV39" s="224"/>
      <c r="WOW39" s="224"/>
      <c r="WOX39" s="224"/>
      <c r="WOY39" s="224"/>
      <c r="WOZ39" s="224"/>
      <c r="WPA39" s="224"/>
      <c r="WPB39" s="224"/>
      <c r="WPC39" s="224"/>
      <c r="WPD39" s="224"/>
      <c r="WPE39" s="224"/>
      <c r="WPF39" s="224"/>
      <c r="WPG39" s="224"/>
      <c r="WPH39" s="224"/>
      <c r="WPI39" s="224"/>
      <c r="WPJ39" s="224"/>
      <c r="WPK39" s="224"/>
      <c r="WPL39" s="224"/>
      <c r="WPM39" s="224"/>
      <c r="WPN39" s="224"/>
      <c r="WPO39" s="224"/>
      <c r="WPP39" s="224"/>
      <c r="WPQ39" s="224"/>
      <c r="WPR39" s="224"/>
      <c r="WPS39" s="224"/>
      <c r="WPT39" s="224"/>
      <c r="WPU39" s="224"/>
      <c r="WPV39" s="224"/>
      <c r="WPW39" s="224"/>
      <c r="WPX39" s="224"/>
      <c r="WPY39" s="224"/>
      <c r="WPZ39" s="224"/>
      <c r="WQA39" s="224"/>
      <c r="WQB39" s="224"/>
      <c r="WQC39" s="224"/>
      <c r="WQD39" s="224"/>
      <c r="WQE39" s="224"/>
      <c r="WQF39" s="224"/>
      <c r="WQG39" s="224"/>
      <c r="WQH39" s="224"/>
      <c r="WQI39" s="224"/>
      <c r="WQJ39" s="224"/>
      <c r="WQK39" s="224"/>
      <c r="WQL39" s="224"/>
      <c r="WQM39" s="224"/>
      <c r="WQN39" s="224"/>
      <c r="WQO39" s="224"/>
      <c r="WQP39" s="224"/>
      <c r="WQQ39" s="224"/>
      <c r="WQR39" s="224"/>
      <c r="WQS39" s="224"/>
      <c r="WQT39" s="224"/>
      <c r="WQU39" s="224"/>
      <c r="WQV39" s="224"/>
      <c r="WQW39" s="224"/>
      <c r="WQX39" s="224"/>
      <c r="WQY39" s="224"/>
      <c r="WQZ39" s="224"/>
      <c r="WRA39" s="224"/>
      <c r="WRB39" s="224"/>
      <c r="WRC39" s="224"/>
      <c r="WRD39" s="224"/>
      <c r="WRE39" s="224"/>
      <c r="WRF39" s="224"/>
      <c r="WRG39" s="224"/>
      <c r="WRH39" s="224"/>
      <c r="WRI39" s="224"/>
      <c r="WRJ39" s="224"/>
      <c r="WRK39" s="224"/>
      <c r="WRL39" s="224"/>
      <c r="WRM39" s="224"/>
      <c r="WRN39" s="224"/>
      <c r="WRO39" s="224"/>
      <c r="WRP39" s="224"/>
      <c r="WRQ39" s="224"/>
      <c r="WRR39" s="224"/>
      <c r="WRS39" s="224"/>
      <c r="WRT39" s="224"/>
      <c r="WRU39" s="224"/>
      <c r="WRV39" s="224"/>
      <c r="WRW39" s="224"/>
      <c r="WRX39" s="224"/>
      <c r="WRY39" s="224"/>
      <c r="WRZ39" s="224"/>
      <c r="WSA39" s="224"/>
      <c r="WSB39" s="224"/>
      <c r="WSC39" s="224"/>
      <c r="WSD39" s="224"/>
      <c r="WSE39" s="224"/>
      <c r="WSF39" s="224"/>
      <c r="WSG39" s="224"/>
      <c r="WSH39" s="224"/>
      <c r="WSI39" s="224"/>
      <c r="WSJ39" s="224"/>
      <c r="WSK39" s="224"/>
      <c r="WSL39" s="224"/>
      <c r="WSM39" s="224"/>
      <c r="WSN39" s="224"/>
      <c r="WSO39" s="224"/>
      <c r="WSP39" s="224"/>
      <c r="WSQ39" s="224"/>
      <c r="WSR39" s="224"/>
      <c r="WSS39" s="224"/>
      <c r="WST39" s="224"/>
      <c r="WSU39" s="224"/>
      <c r="WSV39" s="224"/>
      <c r="WSW39" s="224"/>
      <c r="WSX39" s="224"/>
      <c r="WSY39" s="224"/>
      <c r="WSZ39" s="224"/>
      <c r="WTA39" s="224"/>
      <c r="WTB39" s="224"/>
      <c r="WTC39" s="224"/>
      <c r="WTD39" s="224"/>
      <c r="WTE39" s="224"/>
      <c r="WTF39" s="224"/>
      <c r="WTG39" s="224"/>
      <c r="WTH39" s="224"/>
      <c r="WTI39" s="224"/>
      <c r="WTJ39" s="224"/>
      <c r="WTK39" s="224"/>
      <c r="WTL39" s="224"/>
      <c r="WTM39" s="224"/>
      <c r="WTN39" s="224"/>
      <c r="WTO39" s="224"/>
      <c r="WTP39" s="224"/>
      <c r="WTQ39" s="224"/>
      <c r="WTR39" s="224"/>
      <c r="WTS39" s="224"/>
      <c r="WTT39" s="224"/>
      <c r="WTU39" s="224"/>
      <c r="WTV39" s="224"/>
      <c r="WTW39" s="224"/>
      <c r="WTX39" s="224"/>
      <c r="WTY39" s="224"/>
      <c r="WTZ39" s="224"/>
      <c r="WUA39" s="224"/>
      <c r="WUB39" s="224"/>
      <c r="WUC39" s="224"/>
      <c r="WUD39" s="224"/>
      <c r="WUE39" s="224"/>
      <c r="WUF39" s="224"/>
      <c r="WUG39" s="224"/>
      <c r="WUH39" s="224"/>
      <c r="WUI39" s="224"/>
      <c r="WUJ39" s="224"/>
      <c r="WUK39" s="224"/>
      <c r="WUL39" s="224"/>
      <c r="WUM39" s="224"/>
      <c r="WUN39" s="224"/>
      <c r="WUO39" s="224"/>
      <c r="WUP39" s="224"/>
      <c r="WUQ39" s="224"/>
      <c r="WUR39" s="224"/>
      <c r="WUS39" s="224"/>
      <c r="WUT39" s="224"/>
      <c r="WUU39" s="224"/>
      <c r="WUV39" s="224"/>
      <c r="WUW39" s="224"/>
      <c r="WUX39" s="224"/>
      <c r="WUY39" s="224"/>
      <c r="WUZ39" s="224"/>
      <c r="WVA39" s="224"/>
      <c r="WVB39" s="224"/>
      <c r="WVC39" s="224"/>
      <c r="WVD39" s="224"/>
      <c r="WVE39" s="224"/>
      <c r="WVF39" s="224"/>
      <c r="WVG39" s="224"/>
      <c r="WVH39" s="224"/>
      <c r="WVI39" s="224"/>
      <c r="WVJ39" s="224"/>
      <c r="WVK39" s="224"/>
      <c r="WVL39" s="224"/>
      <c r="WVM39" s="224"/>
      <c r="WVN39" s="224"/>
      <c r="WVO39" s="224"/>
      <c r="WVP39" s="224"/>
      <c r="WVQ39" s="224"/>
      <c r="WVR39" s="224"/>
      <c r="WVS39" s="224"/>
      <c r="WVT39" s="224"/>
      <c r="WVU39" s="224"/>
      <c r="WVV39" s="224"/>
      <c r="WVW39" s="224"/>
      <c r="WVX39" s="224"/>
      <c r="WVY39" s="224"/>
      <c r="WVZ39" s="224"/>
      <c r="WWA39" s="224"/>
      <c r="WWB39" s="224"/>
      <c r="WWC39" s="224"/>
      <c r="WWD39" s="224"/>
      <c r="WWE39" s="224"/>
      <c r="WWF39" s="224"/>
      <c r="WWG39" s="224"/>
      <c r="WWH39" s="224"/>
      <c r="WWI39" s="224"/>
      <c r="WWJ39" s="224"/>
      <c r="WWK39" s="224"/>
      <c r="WWL39" s="224"/>
      <c r="WWM39" s="224"/>
      <c r="WWN39" s="224"/>
      <c r="WWO39" s="224"/>
      <c r="WWP39" s="224"/>
      <c r="WWQ39" s="224"/>
      <c r="WWR39" s="224"/>
      <c r="WWS39" s="224"/>
      <c r="WWT39" s="224"/>
      <c r="WWU39" s="224"/>
      <c r="WWV39" s="224"/>
      <c r="WWW39" s="224"/>
      <c r="WWX39" s="224"/>
      <c r="WWY39" s="224"/>
      <c r="WWZ39" s="224"/>
      <c r="WXA39" s="224"/>
      <c r="WXB39" s="224"/>
      <c r="WXC39" s="224"/>
      <c r="WXD39" s="224"/>
      <c r="WXE39" s="224"/>
      <c r="WXF39" s="224"/>
      <c r="WXG39" s="224"/>
      <c r="WXH39" s="224"/>
      <c r="WXI39" s="224"/>
      <c r="WXJ39" s="224"/>
      <c r="WXK39" s="224"/>
      <c r="WXL39" s="224"/>
      <c r="WXM39" s="224"/>
      <c r="WXN39" s="224"/>
      <c r="WXO39" s="224"/>
      <c r="WXP39" s="224"/>
      <c r="WXQ39" s="224"/>
      <c r="WXR39" s="224"/>
      <c r="WXS39" s="224"/>
      <c r="WXT39" s="224"/>
      <c r="WXU39" s="224"/>
      <c r="WXV39" s="224"/>
      <c r="WXW39" s="224"/>
      <c r="WXX39" s="224"/>
      <c r="WXY39" s="224"/>
      <c r="WXZ39" s="224"/>
      <c r="WYA39" s="224"/>
      <c r="WYB39" s="224"/>
      <c r="WYC39" s="224"/>
      <c r="WYD39" s="224"/>
      <c r="WYE39" s="224"/>
      <c r="WYF39" s="224"/>
      <c r="WYG39" s="224"/>
      <c r="WYH39" s="224"/>
      <c r="WYI39" s="224"/>
      <c r="WYJ39" s="224"/>
      <c r="WYK39" s="224"/>
      <c r="WYL39" s="224"/>
      <c r="WYM39" s="224"/>
      <c r="WYN39" s="224"/>
      <c r="WYO39" s="224"/>
      <c r="WYP39" s="224"/>
      <c r="WYQ39" s="224"/>
      <c r="WYR39" s="224"/>
      <c r="WYS39" s="224"/>
      <c r="WYT39" s="224"/>
      <c r="WYU39" s="224"/>
      <c r="WYV39" s="224"/>
      <c r="WYW39" s="224"/>
      <c r="WYX39" s="224"/>
      <c r="WYY39" s="224"/>
      <c r="WYZ39" s="224"/>
      <c r="WZA39" s="224"/>
      <c r="WZB39" s="224"/>
      <c r="WZC39" s="224"/>
      <c r="WZD39" s="224"/>
      <c r="WZE39" s="224"/>
      <c r="WZF39" s="224"/>
      <c r="WZG39" s="224"/>
      <c r="WZH39" s="224"/>
      <c r="WZI39" s="224"/>
      <c r="WZJ39" s="224"/>
      <c r="WZK39" s="224"/>
      <c r="WZL39" s="224"/>
      <c r="WZM39" s="224"/>
      <c r="WZN39" s="224"/>
      <c r="WZO39" s="224"/>
      <c r="WZP39" s="224"/>
      <c r="WZQ39" s="224"/>
      <c r="WZR39" s="224"/>
      <c r="WZS39" s="224"/>
      <c r="WZT39" s="224"/>
      <c r="WZU39" s="224"/>
      <c r="WZV39" s="224"/>
      <c r="WZW39" s="224"/>
      <c r="WZX39" s="224"/>
      <c r="WZY39" s="224"/>
      <c r="WZZ39" s="224"/>
      <c r="XAA39" s="224"/>
      <c r="XAB39" s="224"/>
      <c r="XAC39" s="224"/>
      <c r="XAD39" s="224"/>
      <c r="XAE39" s="224"/>
      <c r="XAF39" s="224"/>
      <c r="XAG39" s="224"/>
      <c r="XAH39" s="224"/>
      <c r="XAI39" s="224"/>
      <c r="XAJ39" s="224"/>
      <c r="XAK39" s="224"/>
      <c r="XAL39" s="224"/>
      <c r="XAM39" s="224"/>
      <c r="XAN39" s="224"/>
      <c r="XAO39" s="224"/>
      <c r="XAP39" s="224"/>
      <c r="XAQ39" s="224"/>
      <c r="XAR39" s="224"/>
      <c r="XAS39" s="224"/>
      <c r="XAT39" s="224"/>
      <c r="XAU39" s="224"/>
      <c r="XAV39" s="224"/>
      <c r="XAW39" s="224"/>
      <c r="XAX39" s="224"/>
      <c r="XAY39" s="224"/>
      <c r="XAZ39" s="224"/>
      <c r="XBA39" s="224"/>
      <c r="XBB39" s="224"/>
      <c r="XBC39" s="224"/>
      <c r="XBD39" s="224"/>
      <c r="XBE39" s="224"/>
      <c r="XBF39" s="224"/>
      <c r="XBG39" s="224"/>
      <c r="XBH39" s="224"/>
      <c r="XBI39" s="224"/>
      <c r="XBJ39" s="224"/>
      <c r="XBK39" s="224"/>
      <c r="XBL39" s="224"/>
      <c r="XBM39" s="224"/>
      <c r="XBN39" s="224"/>
      <c r="XBO39" s="224"/>
      <c r="XBP39" s="224"/>
      <c r="XBQ39" s="224"/>
      <c r="XBR39" s="224"/>
      <c r="XBS39" s="224"/>
      <c r="XBT39" s="224"/>
      <c r="XBU39" s="224"/>
      <c r="XBV39" s="224"/>
      <c r="XBW39" s="224"/>
      <c r="XBX39" s="224"/>
      <c r="XBY39" s="224"/>
      <c r="XBZ39" s="224"/>
      <c r="XCA39" s="224"/>
      <c r="XCB39" s="224"/>
      <c r="XCC39" s="224"/>
      <c r="XCD39" s="224"/>
      <c r="XCE39" s="224"/>
      <c r="XCF39" s="224"/>
      <c r="XCG39" s="224"/>
      <c r="XCH39" s="224"/>
      <c r="XCI39" s="224"/>
      <c r="XCJ39" s="224"/>
      <c r="XCK39" s="224"/>
      <c r="XCL39" s="224"/>
      <c r="XCM39" s="224"/>
      <c r="XCN39" s="224"/>
      <c r="XCO39" s="224"/>
      <c r="XCP39" s="224"/>
      <c r="XCQ39" s="224"/>
      <c r="XCR39" s="224"/>
      <c r="XCS39" s="224"/>
      <c r="XCT39" s="224"/>
      <c r="XCU39" s="224"/>
      <c r="XCV39" s="224"/>
      <c r="XCW39" s="224"/>
      <c r="XCX39" s="224"/>
      <c r="XCY39" s="224"/>
      <c r="XCZ39" s="224"/>
      <c r="XDA39" s="224"/>
      <c r="XDB39" s="224"/>
      <c r="XDC39" s="224"/>
      <c r="XDD39" s="224"/>
      <c r="XDE39" s="224"/>
      <c r="XDF39" s="224"/>
      <c r="XDG39" s="224"/>
      <c r="XDH39" s="224"/>
      <c r="XDI39" s="224"/>
      <c r="XDJ39" s="224"/>
      <c r="XDK39" s="224"/>
      <c r="XDL39" s="224"/>
      <c r="XDM39" s="224"/>
      <c r="XDN39" s="224"/>
      <c r="XDO39" s="224"/>
      <c r="XDP39" s="224"/>
      <c r="XDQ39" s="224"/>
      <c r="XDR39" s="224"/>
      <c r="XDS39" s="224"/>
      <c r="XDT39" s="224"/>
      <c r="XDU39" s="224"/>
      <c r="XDV39" s="224"/>
      <c r="XDW39" s="224"/>
      <c r="XDX39" s="224"/>
      <c r="XDY39" s="224"/>
      <c r="XDZ39" s="224"/>
      <c r="XEA39" s="224"/>
      <c r="XEB39" s="224"/>
      <c r="XEC39" s="224"/>
      <c r="XED39" s="224"/>
      <c r="XEE39" s="224"/>
      <c r="XEF39" s="224"/>
      <c r="XEG39" s="224"/>
      <c r="XEH39" s="224"/>
      <c r="XEI39" s="224"/>
      <c r="XEJ39" s="224"/>
      <c r="XEK39" s="224"/>
      <c r="XEL39" s="224"/>
      <c r="XEM39" s="224"/>
      <c r="XEN39" s="224"/>
      <c r="XEO39" s="224"/>
      <c r="XEP39" s="224"/>
      <c r="XEQ39" s="224"/>
      <c r="XER39" s="224"/>
      <c r="XES39" s="224"/>
      <c r="XET39" s="224"/>
      <c r="XEU39" s="224"/>
      <c r="XEV39" s="224"/>
      <c r="XEW39" s="224"/>
      <c r="XEX39" s="224"/>
      <c r="XEY39" s="224"/>
      <c r="XEZ39" s="224"/>
      <c r="XFA39" s="224"/>
      <c r="XFB39" s="224"/>
      <c r="XFC39" s="224"/>
    </row>
    <row r="40" spans="1:16383" s="224" customFormat="1" ht="15" hidden="1" customHeight="1">
      <c r="A40" s="29"/>
      <c r="B40" s="29"/>
      <c r="C40" s="29"/>
      <c r="D40" s="29"/>
      <c r="E40" s="29"/>
      <c r="F40" s="223"/>
      <c r="G40" s="223"/>
      <c r="H40" s="223"/>
      <c r="I40" s="223"/>
      <c r="J40" s="223"/>
      <c r="K40" s="223"/>
      <c r="L40" s="29"/>
      <c r="M40" s="29"/>
      <c r="N40" s="29"/>
      <c r="O40" s="29"/>
      <c r="P40" s="29"/>
      <c r="Q40" s="29"/>
      <c r="R40" s="29"/>
      <c r="S40" s="29"/>
    </row>
    <row r="41" spans="1:16383" ht="15" hidden="1" customHeight="1">
      <c r="F41" s="223"/>
      <c r="G41" s="223"/>
      <c r="H41" s="223"/>
      <c r="I41" s="223"/>
      <c r="J41" s="223"/>
      <c r="K41" s="223"/>
    </row>
    <row r="42" spans="1:16383" ht="15" hidden="1" customHeight="1">
      <c r="F42" s="223"/>
      <c r="G42" s="223"/>
      <c r="H42" s="223"/>
      <c r="I42" s="223"/>
      <c r="J42" s="223"/>
      <c r="K42" s="223"/>
    </row>
    <row r="43" spans="1:16383" ht="15" hidden="1" customHeight="1">
      <c r="F43" s="223"/>
      <c r="G43" s="223"/>
      <c r="H43" s="223"/>
      <c r="I43" s="223"/>
      <c r="J43" s="223"/>
      <c r="K43" s="223"/>
    </row>
    <row r="44" spans="1:16383" ht="15" hidden="1" customHeight="1">
      <c r="F44" s="223"/>
      <c r="G44" s="223"/>
      <c r="H44" s="223"/>
      <c r="I44" s="223"/>
      <c r="J44" s="223"/>
      <c r="K44" s="223"/>
    </row>
    <row r="45" spans="1:16383" ht="15" hidden="1" customHeight="1">
      <c r="F45" s="223"/>
      <c r="G45" s="223"/>
      <c r="H45" s="223"/>
      <c r="I45" s="223"/>
      <c r="J45" s="223"/>
      <c r="K45" s="223"/>
    </row>
    <row r="46" spans="1:16383" ht="15" hidden="1" customHeight="1">
      <c r="F46" s="223"/>
      <c r="G46" s="223"/>
      <c r="H46" s="223"/>
      <c r="I46" s="223"/>
      <c r="J46" s="223"/>
      <c r="K46" s="223"/>
    </row>
    <row r="47" spans="1:16383" ht="15" hidden="1" customHeight="1">
      <c r="F47" s="223"/>
      <c r="G47" s="223"/>
      <c r="H47" s="223"/>
      <c r="I47" s="223"/>
      <c r="J47" s="223"/>
      <c r="K47" s="223"/>
    </row>
    <row r="48" spans="1:16383" ht="15" hidden="1" customHeight="1">
      <c r="F48" s="223"/>
      <c r="G48" s="223"/>
      <c r="H48" s="223"/>
      <c r="I48" s="223"/>
      <c r="J48" s="223"/>
      <c r="K48" s="223"/>
    </row>
    <row r="49" spans="6:11" ht="15" hidden="1" customHeight="1">
      <c r="F49" s="223"/>
      <c r="G49" s="223"/>
      <c r="H49" s="223"/>
      <c r="I49" s="223"/>
      <c r="J49" s="223"/>
      <c r="K49" s="223"/>
    </row>
    <row r="50" spans="6:11" ht="15" hidden="1" customHeight="1">
      <c r="F50" s="223"/>
      <c r="G50" s="223"/>
      <c r="H50" s="223"/>
      <c r="I50" s="223"/>
      <c r="J50" s="223"/>
      <c r="K50" s="223"/>
    </row>
    <row r="51" spans="6:11" ht="15" hidden="1" customHeight="1">
      <c r="F51" s="223"/>
      <c r="G51" s="223"/>
      <c r="H51" s="223"/>
      <c r="I51" s="223"/>
      <c r="J51" s="223"/>
      <c r="K51" s="223"/>
    </row>
    <row r="52" spans="6:11" ht="15" hidden="1" customHeight="1">
      <c r="F52" s="223"/>
      <c r="G52" s="223"/>
      <c r="H52" s="223"/>
      <c r="I52" s="223"/>
      <c r="J52" s="223"/>
      <c r="K52" s="223"/>
    </row>
    <row r="53" spans="6:11" ht="15" hidden="1" customHeight="1">
      <c r="F53" s="223"/>
      <c r="G53" s="223"/>
      <c r="H53" s="223"/>
      <c r="I53" s="223"/>
      <c r="J53" s="223"/>
      <c r="K53" s="223"/>
    </row>
    <row r="54" spans="6:11" ht="15" hidden="1" customHeight="1">
      <c r="F54" s="223"/>
      <c r="G54" s="223"/>
      <c r="H54" s="223"/>
      <c r="I54" s="223"/>
      <c r="J54" s="223"/>
      <c r="K54" s="223"/>
    </row>
    <row r="55" spans="6:11" ht="15" hidden="1" customHeight="1">
      <c r="F55" s="223"/>
      <c r="G55" s="223"/>
      <c r="H55" s="223"/>
      <c r="I55" s="223"/>
      <c r="J55" s="223"/>
      <c r="K55" s="223"/>
    </row>
    <row r="56" spans="6:11" ht="15" hidden="1" customHeight="1">
      <c r="F56" s="223"/>
      <c r="G56" s="223"/>
      <c r="H56" s="223"/>
      <c r="I56" s="223"/>
      <c r="J56" s="223"/>
      <c r="K56" s="223"/>
    </row>
    <row r="57" spans="6:11" ht="15" hidden="1" customHeight="1">
      <c r="F57" s="223"/>
      <c r="G57" s="223"/>
      <c r="H57" s="223"/>
      <c r="I57" s="223"/>
      <c r="J57" s="223"/>
      <c r="K57" s="223"/>
    </row>
    <row r="58" spans="6:11" ht="15" hidden="1" customHeight="1">
      <c r="F58" s="223"/>
      <c r="G58" s="223"/>
      <c r="H58" s="223"/>
      <c r="I58" s="223"/>
      <c r="J58" s="223"/>
      <c r="K58" s="223"/>
    </row>
    <row r="59" spans="6:11" ht="15" hidden="1" customHeight="1">
      <c r="F59" s="223"/>
      <c r="G59" s="223"/>
      <c r="H59" s="223"/>
      <c r="I59" s="223"/>
      <c r="J59" s="223"/>
      <c r="K59" s="223"/>
    </row>
    <row r="60" spans="6:11" ht="15" hidden="1" customHeight="1">
      <c r="F60" s="223"/>
      <c r="G60" s="223"/>
      <c r="H60" s="223"/>
      <c r="I60" s="223"/>
      <c r="J60" s="223"/>
      <c r="K60" s="223"/>
    </row>
    <row r="61" spans="6:11" ht="15" hidden="1" customHeight="1">
      <c r="F61" s="223"/>
      <c r="G61" s="223"/>
      <c r="H61" s="223"/>
      <c r="I61" s="223"/>
      <c r="J61" s="223"/>
      <c r="K61" s="223"/>
    </row>
    <row r="62" spans="6:11" ht="15" hidden="1" customHeight="1">
      <c r="F62" s="223"/>
      <c r="G62" s="223"/>
      <c r="H62" s="223"/>
      <c r="I62" s="223"/>
      <c r="J62" s="223"/>
      <c r="K62" s="223"/>
    </row>
    <row r="63" spans="6:11" ht="0" hidden="1" customHeight="1"/>
    <row r="64" spans="6:11" ht="0" hidden="1" customHeight="1"/>
    <row r="65" ht="0" hidden="1" customHeight="1"/>
    <row r="66" ht="0" hidden="1" customHeight="1"/>
    <row r="67" ht="0" hidden="1" customHeight="1"/>
    <row r="68" ht="0" hidden="1" customHeight="1"/>
    <row r="69" ht="0" hidden="1" customHeight="1"/>
    <row r="70" ht="0" hidden="1" customHeight="1"/>
    <row r="71" ht="0" hidden="1" customHeight="1"/>
    <row r="72" ht="0" hidden="1" customHeight="1"/>
    <row r="73" ht="0" hidden="1" customHeight="1"/>
  </sheetData>
  <sheetProtection sheet="1" objects="1" scenarios="1"/>
  <mergeCells count="2">
    <mergeCell ref="B3:L4"/>
    <mergeCell ref="F39:K39"/>
  </mergeCells>
  <dataValidations count="4">
    <dataValidation type="decimal" operator="greaterThanOrEqual" allowBlank="1" showInputMessage="1" showErrorMessage="1" errorTitle="Iron Loss of Transformer Pnom" error="Please enter a non-negative numerical value." sqref="C12">
      <formula1>0</formula1>
    </dataValidation>
    <dataValidation type="list" allowBlank="1" showInputMessage="1" showErrorMessage="1" sqref="C13">
      <formula1>DisconnectOptions</formula1>
    </dataValidation>
    <dataValidation type="decimal" operator="greaterThanOrEqual" allowBlank="1" showInputMessage="1" showErrorMessage="1" errorTitle="Nominal Power of Transformer" error="Please enter a non-negative numerical value." sqref="D33 C33:C34 C11">
      <formula1>0</formula1>
    </dataValidation>
    <dataValidation type="list" operator="greaterThanOrEqual" allowBlank="1" showInputMessage="1" showErrorMessage="1" errorTitle="Iron Loss of Transformer Pnom" error="Please enter a non-negative numerical value." sqref="C13">
      <formula1>NightlyDisconnect</formula1>
    </dataValidation>
  </dataValidations>
  <hyperlinks>
    <hyperlink ref="O8" location="SaveTransformer" tooltip="Save" display="Save"/>
    <hyperlink ref="F39" r:id="rId1" display="Copyright © 2015, CanadianSolar All rights reserved."/>
    <hyperlink ref="B27" location="Transformer!B27" display="Show/Hide PVSyst Equivalents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tmSht"/>
  <dimension ref="A1:AB44"/>
  <sheetViews>
    <sheetView showGridLines="0" showRowColHeaders="0" zoomScaleNormal="100" workbookViewId="0">
      <selection activeCell="O20" sqref="O20"/>
    </sheetView>
  </sheetViews>
  <sheetFormatPr defaultColWidth="0" defaultRowHeight="15" zeroHeight="1"/>
  <cols>
    <col min="1" max="1" width="2.7109375" style="29" customWidth="1"/>
    <col min="2" max="3" width="9.140625" customWidth="1"/>
    <col min="4" max="4" width="4" customWidth="1"/>
    <col min="5" max="16" width="10.5703125" customWidth="1"/>
    <col min="17" max="17" width="10.140625" bestFit="1" customWidth="1"/>
    <col min="18" max="18" width="9.140625" customWidth="1"/>
    <col min="19" max="19" width="9.140625" hidden="1" customWidth="1"/>
  </cols>
  <sheetData>
    <row r="1" spans="1:28" s="29" customFormat="1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8" s="29" customFormat="1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8" s="29" customFormat="1" ht="15" customHeight="1">
      <c r="A3" s="33"/>
      <c r="B3" s="602" t="s">
        <v>646</v>
      </c>
      <c r="C3" s="602"/>
      <c r="D3" s="602"/>
      <c r="E3" s="602"/>
      <c r="F3" s="602"/>
      <c r="G3" s="602"/>
      <c r="H3" s="602"/>
      <c r="I3" s="602"/>
      <c r="J3" s="602"/>
      <c r="K3" s="602"/>
      <c r="L3" s="602"/>
      <c r="M3" s="33"/>
      <c r="N3" s="33"/>
      <c r="O3" s="33"/>
      <c r="P3" s="33"/>
      <c r="Q3" s="33"/>
      <c r="R3" s="33"/>
      <c r="S3" s="33"/>
    </row>
    <row r="4" spans="1:28" s="29" customFormat="1" ht="15" customHeight="1">
      <c r="A4" s="33"/>
      <c r="B4" s="602"/>
      <c r="C4" s="602"/>
      <c r="D4" s="602"/>
      <c r="E4" s="602"/>
      <c r="F4" s="602"/>
      <c r="G4" s="602"/>
      <c r="H4" s="602"/>
      <c r="I4" s="602"/>
      <c r="J4" s="602"/>
      <c r="K4" s="602"/>
      <c r="L4" s="602"/>
      <c r="M4" s="33"/>
      <c r="N4" s="33"/>
      <c r="O4" s="33"/>
      <c r="P4" s="33"/>
      <c r="Q4" s="33"/>
      <c r="R4" s="33"/>
      <c r="S4" s="33"/>
    </row>
    <row r="5" spans="1:28" s="29" customFormat="1" ht="15" customHeight="1">
      <c r="A5" s="33"/>
      <c r="B5" s="47" t="s">
        <v>648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33"/>
      <c r="N5" s="33"/>
      <c r="O5" s="33"/>
      <c r="P5" s="33"/>
      <c r="Q5" s="33"/>
      <c r="R5" s="33"/>
      <c r="S5" s="33"/>
    </row>
    <row r="6" spans="1:28" s="29" customFormat="1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</row>
    <row r="7" spans="1:28">
      <c r="A7" s="33"/>
    </row>
    <row r="8" spans="1:28" s="29" customFormat="1" ht="15" customHeight="1">
      <c r="A8" s="33"/>
      <c r="B8" s="65" t="s">
        <v>1033</v>
      </c>
      <c r="C8" s="210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209" t="s">
        <v>430</v>
      </c>
      <c r="P8" s="92"/>
      <c r="Q8" s="92"/>
      <c r="R8" s="92"/>
      <c r="S8" s="92"/>
      <c r="W8" s="29" t="s">
        <v>983</v>
      </c>
      <c r="AA8" s="29">
        <f>InvDataIndex</f>
        <v>-1</v>
      </c>
      <c r="AB8" s="29" t="e">
        <f ca="1">IF(OFFSET('Inverter Database'!AN2,SysInvIndex,0) = "X", TRUE, IF(OFFSET('Inverter Database'!AO2,SysInvIndex,0) = "X",FALSE,"ERROR"))</f>
        <v>#REF!</v>
      </c>
    </row>
    <row r="9" spans="1:28">
      <c r="A9" s="33"/>
      <c r="K9" s="276"/>
      <c r="L9" s="165"/>
      <c r="M9" s="165"/>
      <c r="N9" s="165"/>
    </row>
    <row r="10" spans="1:28">
      <c r="A10" s="33"/>
      <c r="E10" s="264"/>
      <c r="F10" s="269"/>
    </row>
    <row r="11" spans="1:28" ht="15" customHeight="1">
      <c r="A11" s="33"/>
      <c r="B11" s="284" t="s">
        <v>1022</v>
      </c>
      <c r="C11" s="165"/>
      <c r="D11" s="165"/>
      <c r="E11" s="285">
        <v>1</v>
      </c>
      <c r="F11" s="275"/>
      <c r="G11" s="165"/>
      <c r="H11" s="165"/>
      <c r="I11" s="165"/>
      <c r="J11" s="165"/>
      <c r="K11" s="276" t="s">
        <v>1030</v>
      </c>
      <c r="L11" s="165"/>
      <c r="M11" s="165"/>
      <c r="N11" s="165"/>
      <c r="O11" s="165"/>
      <c r="P11" s="165"/>
    </row>
    <row r="12" spans="1:28" ht="15" customHeight="1">
      <c r="A12" s="33"/>
      <c r="B12" s="165"/>
      <c r="C12" s="165"/>
      <c r="D12" s="165"/>
      <c r="E12" s="277"/>
      <c r="F12" s="278"/>
      <c r="G12" s="165"/>
      <c r="H12" s="165"/>
      <c r="I12" s="165"/>
      <c r="J12" s="165"/>
      <c r="K12" s="276" t="s">
        <v>1041</v>
      </c>
      <c r="L12" s="165"/>
      <c r="M12" s="165"/>
      <c r="N12" s="165"/>
      <c r="O12" s="165"/>
      <c r="P12" s="165"/>
    </row>
    <row r="13" spans="1:28" ht="15" customHeight="1">
      <c r="A13" s="33"/>
      <c r="B13" s="165" t="s">
        <v>1023</v>
      </c>
      <c r="C13" s="165"/>
      <c r="D13" s="165"/>
      <c r="E13" s="165"/>
      <c r="F13" s="165"/>
      <c r="G13" s="165"/>
      <c r="H13" s="165"/>
      <c r="I13" s="165"/>
      <c r="J13" s="280"/>
      <c r="K13" s="279" t="s">
        <v>1040</v>
      </c>
      <c r="L13" s="165"/>
      <c r="M13" s="165"/>
      <c r="N13" s="165"/>
      <c r="O13" s="165"/>
      <c r="P13" s="165"/>
    </row>
    <row r="14" spans="1:28" ht="15" customHeight="1">
      <c r="A14" s="33"/>
      <c r="B14" s="165"/>
      <c r="C14" s="165"/>
      <c r="D14" s="165"/>
      <c r="E14" s="281" t="s">
        <v>1025</v>
      </c>
      <c r="F14" s="281" t="s">
        <v>1026</v>
      </c>
      <c r="G14" s="281" t="s">
        <v>1027</v>
      </c>
      <c r="H14" s="281" t="s">
        <v>1028</v>
      </c>
      <c r="I14" s="165"/>
      <c r="J14" s="165"/>
      <c r="K14" s="279" t="s">
        <v>1031</v>
      </c>
      <c r="L14" s="165"/>
      <c r="M14" s="165"/>
      <c r="N14" s="165"/>
      <c r="O14" s="165"/>
      <c r="P14" s="165"/>
    </row>
    <row r="15" spans="1:28" ht="15" customHeight="1">
      <c r="A15" s="33"/>
      <c r="B15" s="165"/>
      <c r="C15" s="165"/>
      <c r="D15" s="165"/>
      <c r="E15" s="285">
        <v>1</v>
      </c>
      <c r="F15" s="285">
        <v>1</v>
      </c>
      <c r="G15" s="285">
        <v>1</v>
      </c>
      <c r="H15" s="285">
        <v>1</v>
      </c>
      <c r="I15" s="165"/>
      <c r="J15" s="165"/>
      <c r="K15" s="279" t="s">
        <v>1039</v>
      </c>
      <c r="L15" s="165"/>
      <c r="M15" s="165"/>
      <c r="N15" s="165"/>
      <c r="O15" s="165"/>
      <c r="P15" s="165"/>
    </row>
    <row r="16" spans="1:28" s="29" customFormat="1" ht="15" customHeight="1">
      <c r="A16" s="33"/>
      <c r="B16" s="165"/>
      <c r="C16" s="165"/>
      <c r="D16" s="165"/>
      <c r="E16" s="283"/>
      <c r="F16" s="283"/>
      <c r="G16" s="283"/>
      <c r="H16" s="283"/>
      <c r="I16" s="165"/>
      <c r="J16" s="165"/>
      <c r="K16" s="279" t="s">
        <v>1038</v>
      </c>
      <c r="L16" s="165"/>
      <c r="M16" s="165"/>
      <c r="N16" s="165"/>
      <c r="O16" s="165"/>
      <c r="P16" s="165"/>
    </row>
    <row r="17" spans="1:20" ht="15" customHeight="1">
      <c r="A17" s="33"/>
      <c r="K17" s="276" t="s">
        <v>1032</v>
      </c>
    </row>
    <row r="18" spans="1:20" ht="15" customHeight="1">
      <c r="A18" s="33"/>
      <c r="B18" s="165" t="s">
        <v>1029</v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</row>
    <row r="19" spans="1:20" ht="15" customHeight="1">
      <c r="A19" s="33"/>
      <c r="B19" s="165"/>
      <c r="C19" s="165"/>
      <c r="D19" s="165"/>
      <c r="E19" s="282" t="s">
        <v>590</v>
      </c>
      <c r="F19" s="282" t="s">
        <v>591</v>
      </c>
      <c r="G19" s="282" t="s">
        <v>592</v>
      </c>
      <c r="H19" s="282" t="s">
        <v>593</v>
      </c>
      <c r="I19" s="282" t="s">
        <v>594</v>
      </c>
      <c r="J19" s="282" t="s">
        <v>595</v>
      </c>
      <c r="K19" s="282" t="s">
        <v>596</v>
      </c>
      <c r="L19" s="282" t="s">
        <v>597</v>
      </c>
      <c r="M19" s="282" t="s">
        <v>598</v>
      </c>
      <c r="N19" s="282" t="s">
        <v>599</v>
      </c>
      <c r="O19" s="282" t="s">
        <v>601</v>
      </c>
      <c r="P19" s="282" t="s">
        <v>600</v>
      </c>
    </row>
    <row r="20" spans="1:20" ht="15" customHeight="1">
      <c r="A20" s="33"/>
      <c r="B20" s="165"/>
      <c r="C20" s="165"/>
      <c r="D20" s="165"/>
      <c r="E20" s="285">
        <v>1</v>
      </c>
      <c r="F20" s="285">
        <v>1</v>
      </c>
      <c r="G20" s="285">
        <v>1</v>
      </c>
      <c r="H20" s="285">
        <v>1</v>
      </c>
      <c r="I20" s="285">
        <v>1</v>
      </c>
      <c r="J20" s="285">
        <v>1</v>
      </c>
      <c r="K20" s="285">
        <v>1</v>
      </c>
      <c r="L20" s="285">
        <v>1</v>
      </c>
      <c r="M20" s="285">
        <v>1</v>
      </c>
      <c r="N20" s="285">
        <v>1</v>
      </c>
      <c r="O20" s="285">
        <v>1</v>
      </c>
      <c r="P20" s="285">
        <v>1</v>
      </c>
    </row>
    <row r="21" spans="1:20">
      <c r="A21" s="33"/>
    </row>
    <row r="22" spans="1:20">
      <c r="A22" s="33"/>
      <c r="K22" s="273"/>
    </row>
    <row r="23" spans="1:20">
      <c r="A23" s="33"/>
    </row>
    <row r="24" spans="1:20">
      <c r="A24" s="33"/>
    </row>
    <row r="25" spans="1:20">
      <c r="A25" s="33"/>
    </row>
    <row r="26" spans="1:20"/>
    <row r="27" spans="1:20">
      <c r="A27" s="33"/>
    </row>
    <row r="28" spans="1:20">
      <c r="A28" s="33"/>
    </row>
    <row r="29" spans="1:20">
      <c r="A29" s="33"/>
    </row>
    <row r="30" spans="1:20" s="3" customFormat="1" ht="15" customHeight="1">
      <c r="A30" s="61"/>
      <c r="B30" s="62" t="str">
        <f>CONCATENATE("Version ",Version)</f>
        <v>Version 1.5.3</v>
      </c>
      <c r="C30" s="62"/>
      <c r="D30" s="62"/>
      <c r="E30" s="182"/>
      <c r="F30" s="587" t="str">
        <f ca="1">Copyright</f>
        <v>© 2018 CanadianSolar, All rights reserved.</v>
      </c>
      <c r="G30" s="587"/>
      <c r="H30" s="587"/>
      <c r="I30" s="587"/>
      <c r="J30" s="587"/>
      <c r="K30" s="587"/>
      <c r="L30" s="62"/>
      <c r="M30" s="62"/>
      <c r="N30" s="62"/>
      <c r="O30" s="62"/>
      <c r="Q30" s="62"/>
      <c r="R30" s="265" t="s">
        <v>663</v>
      </c>
      <c r="S30" s="119"/>
      <c r="T30" s="119"/>
    </row>
    <row r="31" spans="1:20" hidden="1"/>
    <row r="32" spans="1:20" hidden="1"/>
    <row r="33" spans="1:20" hidden="1"/>
    <row r="34" spans="1:20" hidden="1"/>
    <row r="35" spans="1:20" hidden="1"/>
    <row r="36" spans="1:20" hidden="1"/>
    <row r="37" spans="1:20" hidden="1"/>
    <row r="38" spans="1:20" hidden="1"/>
    <row r="39" spans="1:20" hidden="1"/>
    <row r="40" spans="1:20" hidden="1"/>
    <row r="41" spans="1:20" hidden="1"/>
    <row r="42" spans="1:20" hidden="1"/>
    <row r="43" spans="1:20" hidden="1">
      <c r="A43" s="33"/>
    </row>
    <row r="44" spans="1:20" s="224" customFormat="1" ht="15" hidden="1" customHeight="1">
      <c r="A44" s="226"/>
      <c r="B44" s="232"/>
      <c r="C44" s="232"/>
      <c r="D44" s="232"/>
      <c r="E44" s="266"/>
      <c r="F44" s="644"/>
      <c r="G44" s="644"/>
      <c r="H44" s="644"/>
      <c r="I44" s="644"/>
      <c r="J44" s="644"/>
      <c r="K44" s="644"/>
      <c r="L44" s="232"/>
      <c r="M44" s="232"/>
      <c r="N44" s="232"/>
      <c r="O44" s="232"/>
      <c r="Q44" s="232"/>
      <c r="R44" s="267"/>
      <c r="S44" s="268"/>
      <c r="T44" s="268"/>
    </row>
  </sheetData>
  <sheetProtection sheet="1" objects="1" scenarios="1"/>
  <mergeCells count="3">
    <mergeCell ref="B3:L4"/>
    <mergeCell ref="F44:K44"/>
    <mergeCell ref="F30:K30"/>
  </mergeCells>
  <dataValidations count="2">
    <dataValidation type="decimal" operator="greaterThan" allowBlank="1" showInputMessage="1" showErrorMessage="1" sqref="E11 E20:P20">
      <formula1>0</formula1>
    </dataValidation>
    <dataValidation type="decimal" allowBlank="1" showInputMessage="1" showErrorMessage="1" sqref="E15:H16">
      <formula1>-1000000000000000</formula1>
      <formula2>1000000000000000</formula2>
    </dataValidation>
  </dataValidations>
  <hyperlinks>
    <hyperlink ref="O8" location="SaveASTM" tooltip="Save" display="Save"/>
    <hyperlink ref="F30" r:id="rId1" display="Copyright © 2015, CanadianSolar All rights reserved.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FileSht">
    <pageSetUpPr autoPageBreaks="0"/>
  </sheetPr>
  <dimension ref="A1:AF63"/>
  <sheetViews>
    <sheetView showGridLines="0" showRowColHeaders="0" zoomScale="82" zoomScaleNormal="82" workbookViewId="0">
      <selection activeCell="D9" sqref="D9"/>
    </sheetView>
  </sheetViews>
  <sheetFormatPr defaultColWidth="0" defaultRowHeight="15" zeroHeight="1"/>
  <cols>
    <col min="1" max="1" width="1.7109375" style="36" customWidth="1"/>
    <col min="2" max="2" width="3.7109375" style="36" customWidth="1"/>
    <col min="3" max="3" width="26" style="36" customWidth="1"/>
    <col min="4" max="4" width="20.7109375" style="36" customWidth="1"/>
    <col min="5" max="5" width="22.5703125" style="36" customWidth="1"/>
    <col min="6" max="6" width="20.5703125" style="36" customWidth="1"/>
    <col min="7" max="7" width="31.28515625" style="36" customWidth="1"/>
    <col min="8" max="8" width="20.42578125" style="36" customWidth="1"/>
    <col min="9" max="9" width="19.28515625" style="36" customWidth="1"/>
    <col min="10" max="10" width="17.5703125" style="36" customWidth="1"/>
    <col min="11" max="11" width="19.85546875" style="36" customWidth="1"/>
    <col min="12" max="15" width="17.7109375" style="36" customWidth="1"/>
    <col min="16" max="17" width="17.85546875" style="36" customWidth="1"/>
    <col min="18" max="18" width="17.7109375" style="36" customWidth="1"/>
    <col min="19" max="19" width="17.85546875" style="36" customWidth="1"/>
    <col min="20" max="20" width="1.7109375" style="36" customWidth="1"/>
    <col min="21" max="28" width="9.140625" style="36" hidden="1" customWidth="1"/>
    <col min="29" max="29" width="19.140625" style="36" hidden="1" customWidth="1"/>
    <col min="30" max="32" width="0" style="36" hidden="1" customWidth="1"/>
    <col min="33" max="16384" width="9.140625" style="36" hidden="1"/>
  </cols>
  <sheetData>
    <row r="1" spans="1:29" ht="6" customHeight="1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AA1" s="36">
        <v>0</v>
      </c>
    </row>
    <row r="2" spans="1:29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</row>
    <row r="3" spans="1:29" ht="15" customHeight="1">
      <c r="A3" s="33"/>
      <c r="B3" s="602" t="s">
        <v>646</v>
      </c>
      <c r="C3" s="602"/>
      <c r="D3" s="602"/>
      <c r="E3" s="602"/>
      <c r="F3" s="602"/>
      <c r="G3" s="602"/>
      <c r="H3" s="602"/>
      <c r="I3" s="602"/>
      <c r="J3" s="602"/>
      <c r="K3" s="602"/>
      <c r="L3" s="602"/>
      <c r="M3" s="602"/>
      <c r="N3" s="33"/>
      <c r="O3" s="33"/>
      <c r="P3" s="33"/>
      <c r="Q3" s="33"/>
      <c r="R3" s="33"/>
      <c r="S3" s="33"/>
      <c r="T3" s="33"/>
      <c r="AB3" s="36">
        <v>0</v>
      </c>
    </row>
    <row r="4" spans="1:29" ht="15" customHeight="1">
      <c r="A4" s="33"/>
      <c r="B4" s="602"/>
      <c r="C4" s="602"/>
      <c r="D4" s="602"/>
      <c r="E4" s="602"/>
      <c r="F4" s="602"/>
      <c r="G4" s="602"/>
      <c r="H4" s="602"/>
      <c r="I4" s="602"/>
      <c r="J4" s="602"/>
      <c r="K4" s="602"/>
      <c r="L4" s="602"/>
      <c r="M4" s="602"/>
      <c r="N4" s="33"/>
      <c r="O4" s="33"/>
      <c r="P4" s="33"/>
      <c r="Q4" s="33"/>
      <c r="R4" s="33"/>
      <c r="S4" s="33"/>
      <c r="T4" s="33"/>
      <c r="X4" s="36" t="s">
        <v>544</v>
      </c>
    </row>
    <row r="5" spans="1:29">
      <c r="A5" s="33"/>
      <c r="B5" s="656" t="s">
        <v>648</v>
      </c>
      <c r="C5" s="656"/>
      <c r="D5" s="656"/>
      <c r="E5" s="656"/>
      <c r="F5" s="656"/>
      <c r="G5" s="656"/>
      <c r="H5" s="656"/>
      <c r="I5" s="48"/>
      <c r="J5" s="48"/>
      <c r="K5" s="48"/>
      <c r="L5" s="48"/>
      <c r="M5" s="48"/>
      <c r="N5" s="33"/>
      <c r="O5" s="33"/>
      <c r="P5" s="33"/>
      <c r="Q5" s="33"/>
      <c r="R5" s="33"/>
      <c r="S5" s="33"/>
      <c r="T5" s="33"/>
      <c r="X5" s="36" t="s">
        <v>546</v>
      </c>
    </row>
    <row r="6" spans="1:29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X6" s="36" t="s">
        <v>547</v>
      </c>
    </row>
    <row r="7" spans="1:29" s="33" customFormat="1" ht="9.75" customHeight="1">
      <c r="U7" s="33">
        <v>2</v>
      </c>
    </row>
    <row r="8" spans="1:29" ht="14.25" customHeight="1">
      <c r="B8" s="91" t="s">
        <v>1901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3" t="s">
        <v>430</v>
      </c>
      <c r="P8" s="92"/>
      <c r="Q8" s="92"/>
      <c r="R8" s="92"/>
      <c r="S8" s="92"/>
      <c r="T8" s="92"/>
    </row>
    <row r="9" spans="1:29" s="33" customFormat="1" ht="15" customHeight="1">
      <c r="B9" s="651" t="s">
        <v>455</v>
      </c>
      <c r="C9" s="652"/>
      <c r="D9" s="163">
        <v>1</v>
      </c>
      <c r="G9" s="94" t="s">
        <v>1904</v>
      </c>
      <c r="J9" s="50"/>
    </row>
    <row r="10" spans="1:29" s="33" customFormat="1" ht="15" customHeight="1">
      <c r="B10" s="68" t="s">
        <v>545</v>
      </c>
      <c r="D10" s="7" t="s">
        <v>697</v>
      </c>
      <c r="G10" s="653"/>
      <c r="H10" s="654"/>
      <c r="I10" s="654"/>
      <c r="J10" s="654"/>
      <c r="K10" s="654"/>
      <c r="L10" s="654"/>
      <c r="M10" s="654"/>
      <c r="N10" s="654"/>
      <c r="O10" s="654"/>
      <c r="P10" s="654"/>
      <c r="Q10" s="655"/>
    </row>
    <row r="11" spans="1:29" s="33" customFormat="1" ht="15" customHeight="1">
      <c r="G11" s="208" t="s">
        <v>431</v>
      </c>
      <c r="H11" s="579" t="s">
        <v>1121</v>
      </c>
      <c r="I11" s="580"/>
      <c r="J11" s="580"/>
      <c r="K11" s="580"/>
      <c r="L11" s="580"/>
      <c r="M11" s="580"/>
      <c r="N11" s="580"/>
      <c r="O11" s="580"/>
      <c r="P11" s="580"/>
      <c r="Q11" s="581" t="s">
        <v>1905</v>
      </c>
    </row>
    <row r="12" spans="1:29" ht="15" customHeight="1">
      <c r="B12" s="91" t="s">
        <v>840</v>
      </c>
      <c r="C12" s="92"/>
      <c r="D12" s="92"/>
      <c r="E12" s="92"/>
      <c r="F12" s="92"/>
      <c r="G12" s="92"/>
      <c r="H12" s="92"/>
      <c r="I12" s="95"/>
      <c r="J12" s="95"/>
      <c r="K12" s="95"/>
      <c r="L12" s="95"/>
      <c r="M12" s="92"/>
      <c r="N12" s="92"/>
      <c r="O12" s="92"/>
      <c r="P12" s="92"/>
      <c r="Q12" s="92"/>
      <c r="R12" s="92"/>
      <c r="S12" s="92"/>
      <c r="T12" s="92"/>
      <c r="AC12" s="36" t="s">
        <v>1906</v>
      </c>
    </row>
    <row r="13" spans="1:29" s="33" customFormat="1" ht="15" customHeight="1">
      <c r="B13" s="96"/>
      <c r="C13" s="50"/>
      <c r="D13" s="50"/>
      <c r="E13" s="50"/>
      <c r="F13" s="50"/>
      <c r="G13" s="50"/>
      <c r="H13" s="50"/>
      <c r="I13" s="97"/>
      <c r="J13" s="97"/>
      <c r="K13" s="97"/>
      <c r="L13" s="97"/>
      <c r="M13" s="50"/>
      <c r="N13" s="50"/>
      <c r="O13" s="50"/>
      <c r="P13" s="50"/>
      <c r="Q13" s="50"/>
      <c r="R13" s="50"/>
      <c r="S13" s="50"/>
      <c r="T13" s="50"/>
    </row>
    <row r="14" spans="1:29" s="33" customFormat="1" ht="15" customHeight="1">
      <c r="B14" s="647" t="s">
        <v>841</v>
      </c>
      <c r="C14" s="648"/>
      <c r="D14" s="98" t="s">
        <v>659</v>
      </c>
      <c r="E14" s="98" t="s">
        <v>445</v>
      </c>
      <c r="F14" s="50"/>
      <c r="G14" s="156" t="s">
        <v>889</v>
      </c>
      <c r="H14" s="157"/>
      <c r="I14" s="157"/>
      <c r="J14" s="157"/>
      <c r="K14" s="157"/>
      <c r="L14" s="157"/>
      <c r="M14" s="178"/>
      <c r="N14" s="50"/>
      <c r="O14" s="50"/>
      <c r="P14" s="50"/>
      <c r="Q14" s="50"/>
      <c r="R14" s="50"/>
      <c r="S14" s="50"/>
      <c r="T14" s="50"/>
    </row>
    <row r="15" spans="1:29" ht="15" customHeight="1">
      <c r="B15" s="649" t="s">
        <v>613</v>
      </c>
      <c r="C15" s="650"/>
      <c r="D15" s="270"/>
      <c r="E15" s="160" t="s">
        <v>785</v>
      </c>
      <c r="F15" s="33"/>
      <c r="G15" s="100" t="s">
        <v>839</v>
      </c>
      <c r="H15" s="167" t="s">
        <v>547</v>
      </c>
      <c r="I15" s="181" t="s">
        <v>879</v>
      </c>
      <c r="J15" s="175"/>
      <c r="K15" s="175"/>
      <c r="L15" s="175"/>
      <c r="M15" s="176"/>
      <c r="N15" s="33"/>
      <c r="O15" s="33"/>
      <c r="P15" s="33"/>
      <c r="Q15" s="33"/>
      <c r="R15" s="33"/>
      <c r="S15" s="33"/>
      <c r="T15" s="33"/>
    </row>
    <row r="16" spans="1:29" ht="15" customHeight="1">
      <c r="B16" s="649" t="s">
        <v>893</v>
      </c>
      <c r="C16" s="650"/>
      <c r="D16" s="270"/>
      <c r="E16" s="250" t="s">
        <v>698</v>
      </c>
      <c r="F16" s="230"/>
      <c r="G16" s="100" t="s">
        <v>763</v>
      </c>
      <c r="H16" s="551">
        <v>60</v>
      </c>
      <c r="I16" s="181" t="s">
        <v>880</v>
      </c>
      <c r="J16" s="49"/>
      <c r="K16" s="179"/>
      <c r="L16" s="179"/>
      <c r="M16" s="176"/>
      <c r="N16" s="33"/>
      <c r="O16" s="33"/>
      <c r="P16" s="33"/>
      <c r="Q16" s="33"/>
      <c r="R16" s="33"/>
      <c r="S16" s="33"/>
      <c r="T16" s="33"/>
      <c r="V16" s="36">
        <v>1</v>
      </c>
      <c r="Y16" s="36" t="s">
        <v>785</v>
      </c>
    </row>
    <row r="17" spans="1:32" ht="15" customHeight="1">
      <c r="B17" s="645" t="s">
        <v>602</v>
      </c>
      <c r="C17" s="646"/>
      <c r="D17" s="271"/>
      <c r="E17" s="250" t="s">
        <v>698</v>
      </c>
      <c r="F17" s="50"/>
      <c r="G17" s="51"/>
      <c r="H17" s="50"/>
      <c r="I17" s="50"/>
      <c r="J17" s="49"/>
      <c r="K17" s="179"/>
      <c r="L17" s="179"/>
      <c r="M17" s="176"/>
      <c r="N17" s="33"/>
      <c r="O17" s="33"/>
      <c r="P17" s="33"/>
      <c r="Q17" s="33"/>
      <c r="R17" s="33"/>
      <c r="S17" s="33"/>
      <c r="T17" s="33"/>
      <c r="V17" s="36">
        <v>0</v>
      </c>
      <c r="Y17" s="36" t="s">
        <v>582</v>
      </c>
    </row>
    <row r="18" spans="1:32" ht="15" customHeight="1">
      <c r="B18" s="645" t="s">
        <v>683</v>
      </c>
      <c r="C18" s="646"/>
      <c r="D18" s="272"/>
      <c r="E18" s="250" t="s">
        <v>698</v>
      </c>
      <c r="F18" s="230"/>
      <c r="G18" s="100" t="s">
        <v>660</v>
      </c>
      <c r="H18" s="202"/>
      <c r="I18" s="50"/>
      <c r="J18" s="175"/>
      <c r="K18" s="175"/>
      <c r="L18" s="175"/>
      <c r="M18" s="176"/>
      <c r="N18" s="33"/>
      <c r="O18" s="33"/>
      <c r="P18" s="33"/>
      <c r="Q18" s="33"/>
      <c r="R18" s="33"/>
      <c r="S18" s="33"/>
      <c r="T18" s="33"/>
      <c r="V18" s="36">
        <v>2</v>
      </c>
      <c r="Y18" s="36" t="s">
        <v>583</v>
      </c>
    </row>
    <row r="19" spans="1:32" ht="15" customHeight="1">
      <c r="B19" s="645" t="s">
        <v>448</v>
      </c>
      <c r="C19" s="646"/>
      <c r="D19" s="270"/>
      <c r="E19" s="70" t="s">
        <v>13</v>
      </c>
      <c r="F19" s="33"/>
      <c r="G19" s="423" t="s">
        <v>661</v>
      </c>
      <c r="H19" s="202"/>
      <c r="I19" s="50" t="s">
        <v>892</v>
      </c>
      <c r="J19" s="50"/>
      <c r="K19" s="50"/>
      <c r="L19" s="175"/>
      <c r="M19" s="176"/>
      <c r="N19" s="33"/>
      <c r="O19" s="33"/>
      <c r="P19" s="33"/>
      <c r="Q19" s="33"/>
      <c r="R19" s="33"/>
      <c r="S19" s="33"/>
      <c r="T19" s="33"/>
      <c r="V19" s="36">
        <v>0</v>
      </c>
      <c r="Y19" s="36" t="s">
        <v>584</v>
      </c>
    </row>
    <row r="20" spans="1:32" ht="15" customHeight="1">
      <c r="B20" s="645" t="s">
        <v>449</v>
      </c>
      <c r="C20" s="646"/>
      <c r="D20" s="272"/>
      <c r="E20" s="70" t="s">
        <v>13</v>
      </c>
      <c r="F20" s="33"/>
      <c r="G20" s="186" t="s">
        <v>890</v>
      </c>
      <c r="H20" s="582"/>
      <c r="I20" s="181" t="s">
        <v>1300</v>
      </c>
      <c r="J20" s="99"/>
      <c r="K20" s="50"/>
      <c r="L20" s="175"/>
      <c r="M20" s="176"/>
      <c r="N20" s="33"/>
      <c r="O20" s="33"/>
      <c r="P20" s="33"/>
      <c r="Q20" s="33"/>
      <c r="R20" s="33"/>
      <c r="S20" s="33"/>
      <c r="T20" s="33"/>
      <c r="V20" s="36">
        <v>6</v>
      </c>
      <c r="Y20" s="36" t="s">
        <v>585</v>
      </c>
    </row>
    <row r="21" spans="1:32" ht="15" customHeight="1">
      <c r="B21" s="657" t="s">
        <v>444</v>
      </c>
      <c r="C21" s="657"/>
      <c r="D21" s="270"/>
      <c r="E21" s="70" t="s">
        <v>542</v>
      </c>
      <c r="F21" s="33"/>
      <c r="G21" s="186" t="s">
        <v>891</v>
      </c>
      <c r="H21" s="583"/>
      <c r="I21" s="181" t="s">
        <v>1299</v>
      </c>
      <c r="J21" s="175"/>
      <c r="K21" s="175"/>
      <c r="L21" s="175"/>
      <c r="M21" s="176"/>
      <c r="N21" s="33"/>
      <c r="O21" s="33"/>
      <c r="P21" s="33"/>
      <c r="Q21" s="33"/>
      <c r="R21" s="33"/>
      <c r="S21" s="33"/>
      <c r="T21" s="33"/>
      <c r="V21" s="36">
        <v>7</v>
      </c>
      <c r="Y21" s="36" t="s">
        <v>803</v>
      </c>
    </row>
    <row r="22" spans="1:32" ht="15" customHeight="1">
      <c r="B22" s="657" t="s">
        <v>647</v>
      </c>
      <c r="C22" s="657"/>
      <c r="D22" s="270"/>
      <c r="E22" s="574" t="s">
        <v>792</v>
      </c>
      <c r="F22" s="33"/>
      <c r="G22" s="287" t="s">
        <v>1042</v>
      </c>
      <c r="H22" s="289">
        <v>0</v>
      </c>
      <c r="I22" s="288" t="s">
        <v>1043</v>
      </c>
      <c r="J22" s="286"/>
      <c r="K22" s="286"/>
      <c r="L22" s="286"/>
      <c r="M22" s="177"/>
      <c r="N22" s="33"/>
      <c r="O22" s="33"/>
      <c r="P22" s="33"/>
      <c r="Q22" s="33"/>
      <c r="R22" s="33"/>
      <c r="S22" s="33"/>
      <c r="T22" s="33"/>
      <c r="V22" s="36">
        <v>0</v>
      </c>
      <c r="Y22" t="s">
        <v>802</v>
      </c>
      <c r="AC22" s="203">
        <v>42005.083333333336</v>
      </c>
      <c r="AF22" s="36">
        <f>SecondDate-FirstDate</f>
        <v>42005.083333333336</v>
      </c>
    </row>
    <row r="23" spans="1:32" ht="15" customHeight="1">
      <c r="A23" s="33"/>
      <c r="B23" s="658"/>
      <c r="C23" s="658"/>
      <c r="D23" s="69"/>
      <c r="E23" s="102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V23" s="36">
        <v>3</v>
      </c>
      <c r="Y23" s="36" t="s">
        <v>801</v>
      </c>
      <c r="AF23" s="187">
        <f>AF22*24*60</f>
        <v>60487320</v>
      </c>
    </row>
    <row r="24" spans="1:32" s="99" customFormat="1" ht="15" customHeight="1">
      <c r="A24" s="103"/>
      <c r="B24" s="91" t="s">
        <v>446</v>
      </c>
      <c r="C24" s="92"/>
      <c r="D24" s="104"/>
      <c r="E24" s="92"/>
      <c r="F24" s="92"/>
      <c r="G24" s="92"/>
      <c r="H24" s="92"/>
      <c r="I24" s="104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V24" s="36">
        <v>5</v>
      </c>
      <c r="Y24" s="99" t="s">
        <v>804</v>
      </c>
    </row>
    <row r="25" spans="1:32" s="304" customFormat="1" ht="15" customHeight="1">
      <c r="A25" s="305"/>
      <c r="B25" s="305"/>
      <c r="C25" s="314"/>
      <c r="D25" s="314"/>
      <c r="E25" s="314"/>
      <c r="F25" s="314"/>
      <c r="G25" s="314"/>
      <c r="H25" s="314"/>
      <c r="I25" s="314"/>
      <c r="J25" s="314"/>
      <c r="K25" s="314"/>
      <c r="L25" s="314"/>
      <c r="M25" s="314"/>
      <c r="N25" s="314"/>
      <c r="P25" s="314"/>
      <c r="Q25" s="314"/>
      <c r="R25" s="314"/>
      <c r="S25" s="314"/>
      <c r="T25" s="314"/>
      <c r="V25" s="575"/>
    </row>
    <row r="26" spans="1:32" s="303" customFormat="1" ht="15" customHeight="1">
      <c r="A26" s="301"/>
      <c r="B26" s="301"/>
      <c r="V26" s="304"/>
    </row>
    <row r="27" spans="1:32" s="315" customFormat="1" ht="15" customHeight="1">
      <c r="A27" s="306"/>
      <c r="B27" s="307">
        <v>1</v>
      </c>
      <c r="C27" s="313"/>
      <c r="D27" s="313"/>
      <c r="E27" s="313"/>
      <c r="F27" s="313"/>
      <c r="G27" s="313"/>
      <c r="H27" s="313"/>
      <c r="I27" s="313"/>
      <c r="J27" s="313"/>
      <c r="K27" s="313"/>
      <c r="L27" s="313"/>
      <c r="M27" s="313"/>
      <c r="N27" s="313"/>
      <c r="O27" s="313"/>
      <c r="P27" s="313"/>
      <c r="Q27" s="313"/>
      <c r="R27" s="313"/>
      <c r="S27" s="313"/>
      <c r="V27" s="313"/>
    </row>
    <row r="28" spans="1:32" s="304" customFormat="1" ht="15" customHeight="1">
      <c r="A28" s="301"/>
      <c r="B28" s="308">
        <v>2</v>
      </c>
      <c r="C28" s="552"/>
      <c r="D28" s="303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</row>
    <row r="29" spans="1:32" s="304" customFormat="1" ht="15" customHeight="1">
      <c r="A29" s="301"/>
      <c r="B29" s="308">
        <v>3</v>
      </c>
      <c r="C29" s="552"/>
      <c r="D29" s="303"/>
      <c r="E29" s="303"/>
      <c r="F29" s="303"/>
      <c r="G29" s="303"/>
      <c r="H29" s="303"/>
      <c r="I29" s="303"/>
      <c r="J29" s="303"/>
      <c r="K29" s="303"/>
      <c r="L29" s="303"/>
      <c r="M29" s="303"/>
      <c r="N29" s="303"/>
      <c r="O29" s="303"/>
      <c r="Q29" s="303"/>
      <c r="R29" s="303"/>
      <c r="S29" s="303"/>
    </row>
    <row r="30" spans="1:32" s="304" customFormat="1" ht="15" customHeight="1">
      <c r="A30" s="301"/>
      <c r="B30" s="308">
        <v>4</v>
      </c>
      <c r="C30" s="552"/>
      <c r="D30" s="303"/>
      <c r="E30" s="303"/>
      <c r="F30" s="303"/>
      <c r="G30" s="448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</row>
    <row r="31" spans="1:32" s="304" customFormat="1" ht="15" customHeight="1">
      <c r="A31" s="301"/>
      <c r="B31" s="308">
        <v>5</v>
      </c>
      <c r="C31" s="552"/>
      <c r="D31" s="303"/>
      <c r="E31" s="303"/>
      <c r="F31" s="303"/>
      <c r="G31" s="448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</row>
    <row r="32" spans="1:32" s="304" customFormat="1" ht="15" customHeight="1">
      <c r="A32" s="301"/>
      <c r="B32" s="308">
        <v>6</v>
      </c>
      <c r="C32" s="552"/>
      <c r="D32" s="303"/>
      <c r="E32" s="303"/>
      <c r="F32" s="303"/>
      <c r="G32" s="303"/>
      <c r="H32" s="303"/>
      <c r="I32" s="303"/>
      <c r="J32" s="303"/>
      <c r="K32" s="303"/>
      <c r="L32" s="303"/>
      <c r="M32" s="303"/>
      <c r="N32" s="303"/>
      <c r="O32" s="303"/>
      <c r="P32" s="303"/>
      <c r="Q32" s="303"/>
      <c r="R32" s="303"/>
      <c r="S32" s="303"/>
    </row>
    <row r="33" spans="1:22" s="304" customFormat="1" ht="15" customHeight="1">
      <c r="A33" s="301"/>
      <c r="B33" s="308">
        <v>7</v>
      </c>
      <c r="C33" s="552"/>
      <c r="D33" s="303"/>
      <c r="E33" s="303"/>
      <c r="F33" s="303"/>
      <c r="G33" s="303"/>
      <c r="H33" s="303"/>
      <c r="I33" s="303"/>
      <c r="J33" s="303"/>
      <c r="K33" s="303"/>
      <c r="L33" s="303"/>
      <c r="M33" s="303"/>
      <c r="N33" s="303"/>
      <c r="O33" s="303"/>
      <c r="P33" s="303"/>
      <c r="Q33" s="303"/>
      <c r="R33" s="303"/>
      <c r="S33" s="303"/>
    </row>
    <row r="34" spans="1:22" s="304" customFormat="1" ht="15" customHeight="1">
      <c r="A34" s="301"/>
      <c r="B34" s="308">
        <v>8</v>
      </c>
      <c r="C34" s="552"/>
      <c r="D34" s="303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</row>
    <row r="35" spans="1:22" s="304" customFormat="1" ht="15" customHeight="1">
      <c r="A35" s="301"/>
      <c r="B35" s="308">
        <v>9</v>
      </c>
      <c r="C35" s="552"/>
      <c r="D35" s="303"/>
      <c r="E35" s="303"/>
      <c r="F35" s="303"/>
      <c r="G35" s="303"/>
      <c r="H35" s="303"/>
      <c r="I35" s="303"/>
      <c r="J35" s="303"/>
      <c r="K35" s="303"/>
      <c r="L35" s="303"/>
      <c r="M35" s="303"/>
      <c r="N35" s="303"/>
      <c r="O35" s="303"/>
      <c r="P35" s="303"/>
      <c r="Q35" s="303"/>
      <c r="R35" s="303"/>
      <c r="S35" s="303"/>
    </row>
    <row r="36" spans="1:22" s="304" customFormat="1" ht="15" customHeight="1">
      <c r="A36" s="301"/>
      <c r="B36" s="308">
        <v>10</v>
      </c>
      <c r="C36" s="552"/>
      <c r="D36" s="303"/>
      <c r="E36" s="303"/>
      <c r="F36" s="303"/>
      <c r="G36" s="303"/>
      <c r="H36" s="303"/>
      <c r="I36" s="303"/>
      <c r="J36" s="303"/>
      <c r="K36" s="303"/>
      <c r="L36" s="303"/>
      <c r="M36" s="303"/>
      <c r="N36" s="303"/>
      <c r="O36" s="303"/>
      <c r="P36" s="303"/>
      <c r="Q36" s="303"/>
      <c r="R36" s="303"/>
      <c r="S36" s="303"/>
    </row>
    <row r="37" spans="1:22" s="304" customFormat="1" ht="15" customHeight="1">
      <c r="A37" s="301"/>
      <c r="B37" s="308">
        <v>11</v>
      </c>
      <c r="C37" s="552"/>
      <c r="D37" s="303"/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</row>
    <row r="38" spans="1:22" s="304" customFormat="1" ht="15" customHeight="1">
      <c r="A38" s="33"/>
      <c r="B38" s="105"/>
      <c r="C38" s="303"/>
      <c r="D38" s="303"/>
      <c r="E38" s="303"/>
      <c r="F38" s="303"/>
      <c r="G38" s="303"/>
      <c r="H38" s="303"/>
      <c r="I38" s="303"/>
      <c r="J38" s="303"/>
    </row>
    <row r="39" spans="1:22" s="107" customFormat="1" ht="15" customHeight="1">
      <c r="A39" s="103"/>
      <c r="B39" s="106" t="s">
        <v>447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V39" s="304"/>
    </row>
    <row r="40" spans="1:22" s="1" customFormat="1" ht="15" customHeight="1">
      <c r="B40" s="550"/>
    </row>
    <row r="41" spans="1:22" s="1" customFormat="1" ht="15" customHeight="1">
      <c r="B41" s="550"/>
    </row>
    <row r="42" spans="1:22" s="1" customFormat="1" ht="15" customHeight="1">
      <c r="B42" s="550"/>
    </row>
    <row r="43" spans="1:22" s="1" customFormat="1" ht="15" customHeight="1">
      <c r="B43" s="550"/>
    </row>
    <row r="44" spans="1:22" s="1" customFormat="1" ht="15" customHeight="1">
      <c r="B44" s="550"/>
    </row>
    <row r="45" spans="1:22" s="1" customFormat="1" ht="15" customHeight="1">
      <c r="B45" s="550"/>
    </row>
    <row r="46" spans="1:22" s="1" customFormat="1" ht="15" customHeight="1">
      <c r="B46" s="550"/>
    </row>
    <row r="47" spans="1:22" s="1" customFormat="1" ht="15" customHeight="1">
      <c r="B47" s="550"/>
    </row>
    <row r="48" spans="1:22" s="1" customFormat="1" ht="15" customHeight="1">
      <c r="B48" s="550"/>
    </row>
    <row r="49" spans="1:22" s="1" customFormat="1" ht="15" customHeight="1">
      <c r="B49" s="550"/>
    </row>
    <row r="50" spans="1:22" s="1" customFormat="1" ht="15" customHeight="1">
      <c r="B50" s="550"/>
    </row>
    <row r="51" spans="1:22" s="304" customFormat="1" ht="15" customHeight="1">
      <c r="V51" s="146"/>
    </row>
    <row r="52" spans="1:22" ht="15" customHeight="1">
      <c r="A52" s="61"/>
      <c r="B52" s="61"/>
      <c r="C52" s="62" t="str">
        <f>CONCATENATE("Version ",Version)</f>
        <v>Version 1.5.3</v>
      </c>
      <c r="D52" s="62"/>
      <c r="E52" s="62"/>
      <c r="F52" s="182"/>
      <c r="G52" s="183"/>
      <c r="H52" s="155"/>
      <c r="I52" s="587" t="str">
        <f ca="1">Copyright</f>
        <v>© 2018 CanadianSolar, All rights reserved.</v>
      </c>
      <c r="J52" s="587"/>
      <c r="K52" s="587"/>
      <c r="L52" s="155"/>
      <c r="M52" s="155"/>
      <c r="N52" s="62"/>
      <c r="O52" s="62"/>
      <c r="P52" s="62"/>
      <c r="Q52" s="618" t="s">
        <v>663</v>
      </c>
      <c r="R52" s="618"/>
      <c r="S52" s="618"/>
      <c r="T52" s="61"/>
      <c r="V52" s="304"/>
    </row>
    <row r="53" spans="1:22" ht="15.75" hidden="1" customHeight="1"/>
    <row r="54" spans="1:22" ht="15" hidden="1" customHeight="1">
      <c r="A54" s="61"/>
      <c r="B54" s="61"/>
      <c r="C54" s="62"/>
      <c r="D54" s="62"/>
      <c r="E54" s="62"/>
      <c r="F54" s="63"/>
      <c r="G54" s="155"/>
      <c r="H54" s="155"/>
      <c r="I54" s="155"/>
      <c r="J54" s="155"/>
      <c r="K54" s="155"/>
      <c r="L54" s="155"/>
      <c r="M54" s="155"/>
      <c r="N54" s="62"/>
      <c r="O54" s="62"/>
      <c r="P54" s="62"/>
      <c r="Q54" s="62"/>
      <c r="R54" s="62"/>
      <c r="S54" s="62"/>
      <c r="T54" s="61"/>
    </row>
    <row r="55" spans="1:22" hidden="1"/>
    <row r="56" spans="1:22" hidden="1"/>
    <row r="57" spans="1:22" hidden="1"/>
    <row r="58" spans="1:22" hidden="1"/>
    <row r="59" spans="1:22" hidden="1"/>
    <row r="60" spans="1:22" hidden="1"/>
    <row r="61" spans="1:22" hidden="1"/>
    <row r="62" spans="1:22" hidden="1"/>
    <row r="63" spans="1:22" hidden="1"/>
  </sheetData>
  <sheetProtection sheet="1" objects="1" scenarios="1"/>
  <mergeCells count="16">
    <mergeCell ref="I52:K52"/>
    <mergeCell ref="B22:C22"/>
    <mergeCell ref="Q52:S52"/>
    <mergeCell ref="B21:C21"/>
    <mergeCell ref="B23:C23"/>
    <mergeCell ref="B3:M4"/>
    <mergeCell ref="B9:C9"/>
    <mergeCell ref="G10:Q10"/>
    <mergeCell ref="B5:H5"/>
    <mergeCell ref="B19:C19"/>
    <mergeCell ref="B20:C20"/>
    <mergeCell ref="B14:C14"/>
    <mergeCell ref="B15:C15"/>
    <mergeCell ref="B16:C16"/>
    <mergeCell ref="B17:C17"/>
    <mergeCell ref="B18:C18"/>
  </mergeCells>
  <conditionalFormatting sqref="D15:D16 D18:D21">
    <cfRule type="expression" dxfId="3" priority="4">
      <formula>IF(D15&gt;lastInputColumn,TRUE,FALSE)</formula>
    </cfRule>
  </conditionalFormatting>
  <conditionalFormatting sqref="H20:H21">
    <cfRule type="expression" dxfId="2" priority="3">
      <formula>IF($D$17&lt;&gt;"",TRUE,FALSE)</formula>
    </cfRule>
  </conditionalFormatting>
  <conditionalFormatting sqref="H22">
    <cfRule type="expression" dxfId="1" priority="2">
      <formula>IF($D$17&lt;&gt;"",TRUE,FALSE)</formula>
    </cfRule>
  </conditionalFormatting>
  <conditionalFormatting sqref="D22">
    <cfRule type="expression" dxfId="0" priority="1">
      <formula>IF(D22&gt;lastInputColumn,TRUE,FALSE)</formula>
    </cfRule>
  </conditionalFormatting>
  <dataValidations count="7">
    <dataValidation type="list" allowBlank="1" showInputMessage="1" showErrorMessage="1" sqref="H15">
      <formula1>TimeStep</formula1>
    </dataValidation>
    <dataValidation type="list" allowBlank="1" showInputMessage="1" showErrorMessage="1" sqref="E15">
      <formula1>DateTimeFormat</formula1>
    </dataValidation>
    <dataValidation type="whole" operator="greaterThanOrEqual" showInputMessage="1" showErrorMessage="1" errorTitle="Rows to Skip" error="Please enter a non-negative integer number." sqref="D9">
      <formula1>0</formula1>
    </dataValidation>
    <dataValidation type="whole" allowBlank="1" showInputMessage="1" showErrorMessage="1" errorTitle="Input Column Header" error="Please enter a non-negative value less than 16,384." sqref="D23 D15:D21">
      <formula1>0</formula1>
      <formula2>16384</formula2>
    </dataValidation>
    <dataValidation type="decimal" allowBlank="1" showInputMessage="1" showErrorMessage="1" errorTitle="Invalid Meter Tilt" error="Please enter a meter tilt between 0° and 90°." sqref="H20">
      <formula1>0</formula1>
      <formula2>90</formula2>
    </dataValidation>
    <dataValidation type="decimal" allowBlank="1" showInputMessage="1" showErrorMessage="1" errorTitle="Invalid Meter Azimuth" error="Please enter a meter azimuth between -180° and 180°" sqref="H21">
      <formula1>-180</formula1>
      <formula2>180</formula2>
    </dataValidation>
    <dataValidation type="whole" allowBlank="1" showInputMessage="1" showErrorMessage="1" sqref="H22">
      <formula1>0</formula1>
      <formula2>9.99999999999999E+33</formula2>
    </dataValidation>
  </dataValidations>
  <hyperlinks>
    <hyperlink ref="G11" location="InputBrowse" tooltip="Browse For Input File" display="Browse"/>
    <hyperlink ref="O8" location="SaveInput" tooltip="Save" display="Save"/>
    <hyperlink ref="I52" r:id="rId1" display="Copyright © 2015 CanadianSolar, All rights reserved."/>
  </hyperlinks>
  <pageMargins left="0.7" right="0.7" top="0.75" bottom="0.75" header="0.3" footer="0.3"/>
  <pageSetup paperSize="9" scale="26" orientation="portrait" r:id="rId2"/>
  <colBreaks count="1" manualBreakCount="1">
    <brk id="636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Sht"/>
  <dimension ref="A1:AD43"/>
  <sheetViews>
    <sheetView showGridLines="0" showRowColHeaders="0" zoomScaleNormal="100" workbookViewId="0">
      <selection activeCell="R22" sqref="R22"/>
    </sheetView>
  </sheetViews>
  <sheetFormatPr defaultColWidth="0" defaultRowHeight="15" zeroHeight="1"/>
  <cols>
    <col min="1" max="1" width="5" customWidth="1"/>
    <col min="2" max="2" width="15.7109375" customWidth="1"/>
    <col min="3" max="3" width="9.140625" customWidth="1"/>
    <col min="4" max="4" width="40" customWidth="1"/>
    <col min="5" max="19" width="9.140625" customWidth="1"/>
    <col min="20" max="21" width="9.140625" hidden="1" customWidth="1"/>
    <col min="22" max="22" width="10.7109375" hidden="1" customWidth="1"/>
    <col min="23" max="23" width="21.5703125" style="212" hidden="1" customWidth="1"/>
    <col min="24" max="24" width="21.85546875" hidden="1" customWidth="1"/>
    <col min="25" max="26" width="18.140625" hidden="1" customWidth="1"/>
    <col min="27" max="27" width="47.7109375" hidden="1" customWidth="1"/>
    <col min="28" max="28" width="26.140625" hidden="1" customWidth="1"/>
    <col min="29" max="29" width="37.5703125" hidden="1" customWidth="1"/>
    <col min="30" max="30" width="9.28515625" hidden="1" customWidth="1"/>
    <col min="31" max="16384" width="9.140625" hidden="1"/>
  </cols>
  <sheetData>
    <row r="1" spans="1:29" s="29" customFormat="1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W1" s="212"/>
    </row>
    <row r="2" spans="1:29" s="29" customFormat="1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V2" s="29" t="s">
        <v>1100</v>
      </c>
      <c r="W2" s="212" t="s">
        <v>798</v>
      </c>
      <c r="X2" s="292">
        <f>MATCH(IterativeOutputParam,'Output File'!B:B,0)</f>
        <v>22</v>
      </c>
      <c r="Y2" s="29" t="s">
        <v>1101</v>
      </c>
      <c r="AB2" s="29" t="s">
        <v>1103</v>
      </c>
      <c r="AC2" s="212" t="s">
        <v>1102</v>
      </c>
    </row>
    <row r="3" spans="1:29" s="29" customFormat="1" ht="15" customHeight="1">
      <c r="A3" s="33"/>
      <c r="B3" s="602" t="s">
        <v>646</v>
      </c>
      <c r="C3" s="602"/>
      <c r="D3" s="602"/>
      <c r="E3" s="602"/>
      <c r="F3" s="602"/>
      <c r="G3" s="602"/>
      <c r="H3" s="602"/>
      <c r="I3" s="602"/>
      <c r="J3" s="602"/>
      <c r="K3" s="602"/>
      <c r="L3" s="602"/>
      <c r="M3" s="33"/>
      <c r="N3" s="33"/>
      <c r="O3" s="33"/>
      <c r="P3" s="33"/>
      <c r="Q3" s="33"/>
      <c r="R3" s="33"/>
      <c r="S3" s="33"/>
      <c r="W3" s="212" t="s">
        <v>735</v>
      </c>
    </row>
    <row r="4" spans="1:29" s="29" customFormat="1" ht="15" customHeight="1">
      <c r="A4" s="33"/>
      <c r="B4" s="602"/>
      <c r="C4" s="602"/>
      <c r="D4" s="602"/>
      <c r="E4" s="602"/>
      <c r="F4" s="602"/>
      <c r="G4" s="602"/>
      <c r="H4" s="602"/>
      <c r="I4" s="602"/>
      <c r="J4" s="602"/>
      <c r="K4" s="602"/>
      <c r="L4" s="602"/>
      <c r="M4" s="33"/>
      <c r="N4" s="33"/>
      <c r="O4" s="33"/>
      <c r="P4" s="33"/>
      <c r="Q4" s="33"/>
      <c r="R4" s="33"/>
      <c r="S4" s="33"/>
      <c r="W4" s="212" t="s">
        <v>709</v>
      </c>
    </row>
    <row r="5" spans="1:29" s="29" customFormat="1" ht="15" customHeight="1">
      <c r="A5" s="33"/>
      <c r="B5" s="47" t="s">
        <v>648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33"/>
      <c r="N5" s="33"/>
      <c r="O5" s="33"/>
      <c r="P5" s="33"/>
      <c r="Q5" s="33"/>
      <c r="R5" s="33"/>
      <c r="S5" s="33"/>
      <c r="W5" s="212" t="s">
        <v>710</v>
      </c>
    </row>
    <row r="6" spans="1:29" s="29" customFormat="1" ht="6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W6" s="212" t="s">
        <v>711</v>
      </c>
    </row>
    <row r="7" spans="1:29" s="29" customFormat="1">
      <c r="A7" s="33"/>
      <c r="W7" s="212" t="s">
        <v>629</v>
      </c>
    </row>
    <row r="8" spans="1:29" s="29" customFormat="1" ht="15" customHeight="1">
      <c r="A8" s="36"/>
      <c r="B8" s="65" t="s">
        <v>1096</v>
      </c>
      <c r="C8" s="65"/>
      <c r="D8" s="65"/>
      <c r="E8" s="66"/>
      <c r="F8" s="66"/>
      <c r="G8" s="66"/>
      <c r="H8" s="66"/>
      <c r="I8" s="66"/>
      <c r="J8" s="66"/>
      <c r="K8" s="66"/>
      <c r="L8" s="66"/>
      <c r="M8" s="66"/>
      <c r="N8" s="66"/>
      <c r="O8" s="93" t="s">
        <v>430</v>
      </c>
      <c r="P8" s="66"/>
      <c r="Q8" s="66"/>
      <c r="R8" s="66"/>
      <c r="S8" s="66"/>
      <c r="W8" s="212" t="s">
        <v>630</v>
      </c>
    </row>
    <row r="9" spans="1:29">
      <c r="W9" s="212" t="s">
        <v>647</v>
      </c>
    </row>
    <row r="10" spans="1:29">
      <c r="B10" s="94" t="s">
        <v>9</v>
      </c>
      <c r="W10" s="212" t="s">
        <v>751</v>
      </c>
      <c r="X10" s="29"/>
    </row>
    <row r="11" spans="1:29">
      <c r="B11" s="659"/>
      <c r="C11" s="659"/>
      <c r="D11" s="659"/>
      <c r="E11" s="659"/>
      <c r="F11" s="659"/>
      <c r="G11" s="659"/>
      <c r="H11" s="659"/>
      <c r="I11" s="659"/>
      <c r="J11" s="659"/>
      <c r="W11" s="212" t="s">
        <v>752</v>
      </c>
      <c r="X11" s="29"/>
    </row>
    <row r="12" spans="1:29">
      <c r="B12" s="111" t="s">
        <v>431</v>
      </c>
      <c r="W12" s="212" t="s">
        <v>753</v>
      </c>
      <c r="X12" s="29"/>
    </row>
    <row r="13" spans="1:29">
      <c r="W13" s="212" t="s">
        <v>754</v>
      </c>
      <c r="X13" s="29"/>
    </row>
    <row r="14" spans="1:29">
      <c r="W14" s="212" t="s">
        <v>746</v>
      </c>
    </row>
    <row r="15" spans="1:29">
      <c r="B15" s="274" t="s">
        <v>1090</v>
      </c>
      <c r="D15" s="290"/>
      <c r="I15" s="227" t="s">
        <v>1092</v>
      </c>
      <c r="W15" s="212" t="s">
        <v>747</v>
      </c>
    </row>
    <row r="16" spans="1:29">
      <c r="B16" s="274" t="s">
        <v>1089</v>
      </c>
      <c r="D16" s="290"/>
      <c r="I16" s="227" t="s">
        <v>1094</v>
      </c>
      <c r="W16" s="212" t="s">
        <v>748</v>
      </c>
    </row>
    <row r="17" spans="1:23">
      <c r="B17" s="274" t="s">
        <v>1091</v>
      </c>
      <c r="D17" s="290"/>
      <c r="I17" s="227" t="s">
        <v>1093</v>
      </c>
      <c r="W17" s="212" t="s">
        <v>749</v>
      </c>
    </row>
    <row r="18" spans="1:23">
      <c r="B18" s="274" t="s">
        <v>1088</v>
      </c>
      <c r="D18" s="290"/>
      <c r="I18" s="227" t="s">
        <v>1095</v>
      </c>
      <c r="W18" s="212" t="s">
        <v>750</v>
      </c>
    </row>
    <row r="19" spans="1:23">
      <c r="I19" s="227" t="s">
        <v>1097</v>
      </c>
      <c r="W19" s="212" t="s">
        <v>743</v>
      </c>
    </row>
    <row r="20" spans="1:23">
      <c r="W20" s="212" t="s">
        <v>742</v>
      </c>
    </row>
    <row r="21" spans="1:23">
      <c r="B21" s="274" t="s">
        <v>1098</v>
      </c>
      <c r="D21" s="290" t="s">
        <v>798</v>
      </c>
      <c r="I21" s="227" t="s">
        <v>1099</v>
      </c>
      <c r="W21" s="212" t="s">
        <v>741</v>
      </c>
    </row>
    <row r="22" spans="1:23">
      <c r="W22" s="212" t="s">
        <v>740</v>
      </c>
    </row>
    <row r="23" spans="1:23">
      <c r="W23" s="212" t="s">
        <v>739</v>
      </c>
    </row>
    <row r="24" spans="1:23">
      <c r="W24" s="212" t="s">
        <v>636</v>
      </c>
    </row>
    <row r="25" spans="1:23" s="294" customFormat="1" ht="15" customHeight="1">
      <c r="A25" s="61"/>
      <c r="B25" s="62" t="str">
        <f>CONCATENATE("Version ",Version)</f>
        <v>Version 1.5.3</v>
      </c>
      <c r="C25" s="62"/>
      <c r="D25" s="62"/>
      <c r="E25" s="182"/>
      <c r="F25" s="587" t="str">
        <f ca="1">Copyright</f>
        <v>© 2018 CanadianSolar, All rights reserved.</v>
      </c>
      <c r="G25" s="587"/>
      <c r="H25" s="587"/>
      <c r="I25" s="587"/>
      <c r="J25" s="587"/>
      <c r="K25" s="587"/>
      <c r="L25" s="62"/>
      <c r="M25" s="62"/>
      <c r="N25" s="62"/>
      <c r="O25" s="62"/>
      <c r="P25" s="3"/>
      <c r="Q25" s="62"/>
      <c r="R25" s="293" t="s">
        <v>663</v>
      </c>
      <c r="S25" s="119"/>
      <c r="T25" s="248"/>
      <c r="W25" s="294" t="s">
        <v>728</v>
      </c>
    </row>
    <row r="26" spans="1:23" hidden="1">
      <c r="W26" s="212" t="s">
        <v>637</v>
      </c>
    </row>
    <row r="27" spans="1:23" hidden="1">
      <c r="W27" s="212" t="s">
        <v>759</v>
      </c>
    </row>
    <row r="28" spans="1:23" hidden="1">
      <c r="W28" s="212" t="s">
        <v>777</v>
      </c>
    </row>
    <row r="29" spans="1:23" hidden="1">
      <c r="W29" s="212" t="s">
        <v>778</v>
      </c>
    </row>
    <row r="30" spans="1:23" hidden="1">
      <c r="W30" s="212" t="s">
        <v>779</v>
      </c>
    </row>
    <row r="31" spans="1:23" hidden="1">
      <c r="W31" s="212" t="s">
        <v>805</v>
      </c>
    </row>
    <row r="32" spans="1:23" hidden="1">
      <c r="W32" s="212" t="s">
        <v>786</v>
      </c>
    </row>
    <row r="33" spans="23:23" hidden="1">
      <c r="W33" s="212" t="s">
        <v>787</v>
      </c>
    </row>
    <row r="34" spans="23:23" hidden="1">
      <c r="W34" s="212" t="s">
        <v>782</v>
      </c>
    </row>
    <row r="35" spans="23:23" hidden="1">
      <c r="W35" s="212" t="s">
        <v>666</v>
      </c>
    </row>
    <row r="36" spans="23:23" hidden="1">
      <c r="W36" s="212" t="s">
        <v>639</v>
      </c>
    </row>
    <row r="37" spans="23:23" hidden="1">
      <c r="W37" s="212" t="s">
        <v>640</v>
      </c>
    </row>
    <row r="38" spans="23:23" hidden="1">
      <c r="W38" s="212" t="s">
        <v>641</v>
      </c>
    </row>
    <row r="39" spans="23:23" hidden="1">
      <c r="W39" s="212" t="s">
        <v>806</v>
      </c>
    </row>
    <row r="40" spans="23:23" hidden="1">
      <c r="W40" s="212" t="s">
        <v>783</v>
      </c>
    </row>
    <row r="41" spans="23:23" hidden="1">
      <c r="W41" s="212" t="s">
        <v>706</v>
      </c>
    </row>
    <row r="42" spans="23:23" hidden="1">
      <c r="W42" s="212" t="s">
        <v>730</v>
      </c>
    </row>
    <row r="43" spans="23:23" hidden="1">
      <c r="W43" s="212" t="s">
        <v>704</v>
      </c>
    </row>
  </sheetData>
  <sheetProtection sheet="1" objects="1" scenarios="1"/>
  <mergeCells count="3">
    <mergeCell ref="B3:L4"/>
    <mergeCell ref="B11:J11"/>
    <mergeCell ref="F25:K25"/>
  </mergeCells>
  <dataValidations count="5">
    <dataValidation type="decimal" operator="greaterThan" allowBlank="1" showInputMessage="1" showErrorMessage="1" sqref="Q17 D18">
      <formula1>0</formula1>
    </dataValidation>
    <dataValidation type="decimal" operator="lessThan" allowBlank="1" showInputMessage="1" showErrorMessage="1" sqref="D16">
      <formula1>D17</formula1>
    </dataValidation>
    <dataValidation type="decimal" operator="greaterThan" allowBlank="1" showInputMessage="1" showErrorMessage="1" sqref="D17">
      <formula1>D16</formula1>
    </dataValidation>
    <dataValidation type="list" allowBlank="1" showInputMessage="1" showErrorMessage="1" sqref="D21">
      <formula1>$W$2:$W$43</formula1>
    </dataValidation>
    <dataValidation type="list" allowBlank="1" showInputMessage="1" showErrorMessage="1" sqref="D15">
      <formula1>$Z$1:$Z$2</formula1>
    </dataValidation>
  </dataValidations>
  <hyperlinks>
    <hyperlink ref="O8" location="'Iterative Mode'!SaveIteration" tooltip="Save" display="Save"/>
    <hyperlink ref="B12" location="IterativeOutputBrowse" tooltip="Browse for Output File" display="Browse"/>
    <hyperlink ref="F25" r:id="rId1" display="Copyright © 2015, CanadianSolar All rights reserved.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utputFileSht">
    <outlinePr summaryBelow="0"/>
    <pageSetUpPr autoPageBreaks="0"/>
  </sheetPr>
  <dimension ref="A1:FF1107"/>
  <sheetViews>
    <sheetView showGridLines="0" showRowColHeaders="0" zoomScaleNormal="100" workbookViewId="0">
      <selection activeCell="B12" sqref="B12:J12"/>
    </sheetView>
  </sheetViews>
  <sheetFormatPr defaultColWidth="0" defaultRowHeight="15" zeroHeight="1" outlineLevelRow="1"/>
  <cols>
    <col min="1" max="1" width="2.7109375" style="36" customWidth="1"/>
    <col min="2" max="2" width="15.85546875" style="36" customWidth="1"/>
    <col min="3" max="3" width="19.28515625" style="36" customWidth="1"/>
    <col min="4" max="4" width="19" style="36" customWidth="1"/>
    <col min="5" max="5" width="15.5703125" style="36" customWidth="1"/>
    <col min="6" max="6" width="21.28515625" style="36" customWidth="1"/>
    <col min="7" max="7" width="24.28515625" style="42" customWidth="1"/>
    <col min="8" max="10" width="9.140625" style="36" customWidth="1"/>
    <col min="11" max="11" width="8.7109375" style="36" customWidth="1"/>
    <col min="12" max="17" width="9.140625" style="36" customWidth="1"/>
    <col min="18" max="18" width="11.140625" style="36" customWidth="1"/>
    <col min="19" max="19" width="10.140625" style="36" customWidth="1"/>
    <col min="20" max="20" width="5.28515625" style="36" customWidth="1"/>
    <col min="21" max="21" width="9.140625" style="36" hidden="1" customWidth="1"/>
    <col min="22" max="22" width="63.42578125" style="36" hidden="1" customWidth="1"/>
    <col min="23" max="27" width="9.140625" style="36" hidden="1" customWidth="1"/>
    <col min="28" max="28" width="13.85546875" style="36" hidden="1" customWidth="1"/>
    <col min="29" max="16384" width="9.140625" style="36" hidden="1"/>
  </cols>
  <sheetData>
    <row r="1" spans="1:24" ht="4.5" customHeight="1">
      <c r="A1" s="44"/>
      <c r="B1" s="44"/>
      <c r="C1" s="44"/>
      <c r="D1" s="44"/>
      <c r="E1" s="44"/>
      <c r="F1" s="44"/>
      <c r="G1" s="108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</row>
    <row r="2" spans="1:24" ht="3" customHeight="1">
      <c r="A2" s="44"/>
      <c r="B2" s="44"/>
      <c r="C2" s="44"/>
      <c r="D2" s="44"/>
      <c r="E2" s="44"/>
      <c r="F2" s="44"/>
      <c r="G2" s="108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4">
      <c r="A3" s="33"/>
      <c r="B3" s="33"/>
      <c r="C3" s="33"/>
      <c r="D3" s="33"/>
      <c r="E3" s="33"/>
      <c r="F3" s="33"/>
      <c r="G3" s="37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</row>
    <row r="4" spans="1:24" ht="15" customHeight="1">
      <c r="A4" s="33"/>
      <c r="B4" s="602" t="s">
        <v>646</v>
      </c>
      <c r="C4" s="602"/>
      <c r="D4" s="602"/>
      <c r="E4" s="602"/>
      <c r="F4" s="602"/>
      <c r="G4" s="602"/>
      <c r="H4" s="602"/>
      <c r="I4" s="602"/>
      <c r="J4" s="602"/>
      <c r="K4" s="602"/>
      <c r="L4" s="602"/>
      <c r="M4" s="602"/>
      <c r="N4" s="33"/>
      <c r="O4" s="33"/>
      <c r="P4" s="33"/>
      <c r="Q4" s="33"/>
      <c r="R4" s="33"/>
      <c r="S4" s="33"/>
      <c r="T4" s="33"/>
    </row>
    <row r="5" spans="1:24" ht="15" customHeight="1">
      <c r="A5" s="33"/>
      <c r="B5" s="602"/>
      <c r="C5" s="602"/>
      <c r="D5" s="602"/>
      <c r="E5" s="602"/>
      <c r="F5" s="602"/>
      <c r="G5" s="602"/>
      <c r="H5" s="602"/>
      <c r="I5" s="602"/>
      <c r="J5" s="602"/>
      <c r="K5" s="602"/>
      <c r="L5" s="602"/>
      <c r="M5" s="602"/>
      <c r="N5" s="33"/>
      <c r="O5" s="33"/>
      <c r="P5" s="33"/>
      <c r="Q5" s="33"/>
      <c r="R5" s="33"/>
      <c r="S5" s="33"/>
      <c r="T5" s="33"/>
      <c r="V5" s="36" t="s">
        <v>1903</v>
      </c>
    </row>
    <row r="6" spans="1:24">
      <c r="A6" s="33"/>
      <c r="B6" s="47" t="s">
        <v>648</v>
      </c>
      <c r="C6" s="47"/>
      <c r="D6" s="48"/>
      <c r="E6" s="48"/>
      <c r="F6" s="48"/>
      <c r="G6" s="109"/>
      <c r="H6" s="48"/>
      <c r="I6" s="48"/>
      <c r="J6" s="48"/>
      <c r="K6" s="48"/>
      <c r="L6" s="48"/>
      <c r="M6" s="48"/>
      <c r="N6" s="33"/>
      <c r="O6" s="33"/>
      <c r="P6" s="33"/>
      <c r="Q6" s="33"/>
      <c r="R6" s="33"/>
      <c r="S6" s="33"/>
      <c r="T6" s="33"/>
    </row>
    <row r="7" spans="1:24" ht="6" customHeight="1">
      <c r="A7" s="44"/>
      <c r="B7" s="44"/>
      <c r="C7" s="44"/>
      <c r="D7" s="44"/>
      <c r="E7" s="44"/>
      <c r="F7" s="44"/>
      <c r="G7" s="108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</row>
    <row r="8" spans="1:24" s="33" customFormat="1" ht="15" customHeight="1">
      <c r="G8" s="37"/>
    </row>
    <row r="9" spans="1:24" s="33" customFormat="1" ht="15" customHeight="1">
      <c r="B9" s="56" t="s">
        <v>561</v>
      </c>
      <c r="C9" s="56"/>
      <c r="D9" s="66"/>
      <c r="E9" s="66"/>
      <c r="F9" s="66"/>
      <c r="G9" s="110"/>
      <c r="H9" s="66"/>
      <c r="I9" s="66"/>
      <c r="J9" s="66"/>
      <c r="K9" s="66"/>
      <c r="L9" s="66"/>
      <c r="M9" s="66"/>
      <c r="N9" s="66"/>
      <c r="O9" s="66"/>
      <c r="P9" s="164" t="s">
        <v>430</v>
      </c>
      <c r="Q9" s="66"/>
      <c r="R9" s="66"/>
      <c r="S9" s="66"/>
      <c r="T9" s="66"/>
    </row>
    <row r="10" spans="1:24" s="33" customFormat="1" ht="15" customHeight="1">
      <c r="G10" s="37"/>
    </row>
    <row r="11" spans="1:24" s="33" customFormat="1" ht="15" customHeight="1">
      <c r="B11" s="94" t="s">
        <v>9</v>
      </c>
      <c r="C11" s="94"/>
      <c r="G11" s="37"/>
      <c r="H11" s="60"/>
      <c r="I11" s="50"/>
      <c r="J11" s="50"/>
    </row>
    <row r="12" spans="1:24" s="33" customFormat="1" ht="15" customHeight="1" outlineLevel="1">
      <c r="B12" s="662"/>
      <c r="C12" s="663"/>
      <c r="D12" s="664"/>
      <c r="E12" s="664"/>
      <c r="F12" s="665"/>
      <c r="G12" s="665"/>
      <c r="H12" s="665"/>
      <c r="I12" s="665"/>
      <c r="J12" s="666"/>
      <c r="K12" s="49"/>
      <c r="L12" s="49"/>
      <c r="M12" s="49"/>
      <c r="N12" s="49"/>
      <c r="O12" s="49"/>
      <c r="P12" s="49"/>
      <c r="Q12" s="49"/>
      <c r="R12" s="49"/>
      <c r="S12" s="49"/>
    </row>
    <row r="13" spans="1:24" s="33" customFormat="1" ht="15" customHeight="1">
      <c r="B13" s="111" t="s">
        <v>431</v>
      </c>
      <c r="C13" s="128"/>
      <c r="D13" s="667"/>
      <c r="E13" s="668"/>
      <c r="G13" s="37"/>
      <c r="J13" s="581" t="s">
        <v>1905</v>
      </c>
    </row>
    <row r="14" spans="1:24" s="33" customFormat="1" ht="15" customHeight="1">
      <c r="B14" s="112"/>
      <c r="C14" s="112"/>
      <c r="D14" s="69"/>
      <c r="E14" s="69"/>
      <c r="G14" s="37"/>
    </row>
    <row r="15" spans="1:24" s="33" customFormat="1" ht="30" customHeight="1">
      <c r="B15" s="148" t="s">
        <v>665</v>
      </c>
      <c r="C15" s="149"/>
      <c r="D15" s="150"/>
      <c r="E15" s="150"/>
      <c r="F15" s="149"/>
      <c r="G15" s="151" t="s">
        <v>445</v>
      </c>
      <c r="H15" s="152" t="s">
        <v>4</v>
      </c>
      <c r="I15" s="149"/>
      <c r="J15" s="149"/>
      <c r="K15" s="149"/>
      <c r="L15" s="149"/>
      <c r="M15" s="149"/>
      <c r="N15" s="149"/>
      <c r="O15" s="149"/>
      <c r="P15" s="149"/>
      <c r="Q15" s="149"/>
      <c r="R15" s="149"/>
      <c r="S15" s="149"/>
      <c r="T15" s="153"/>
      <c r="U15" s="129"/>
    </row>
    <row r="16" spans="1:24" s="33" customFormat="1" ht="15.75" customHeight="1">
      <c r="B16" s="122" t="s">
        <v>775</v>
      </c>
      <c r="C16" s="122"/>
      <c r="D16" s="170"/>
      <c r="E16" s="259" t="s">
        <v>797</v>
      </c>
      <c r="G16" s="59" t="s">
        <v>701</v>
      </c>
      <c r="H16" s="59" t="s">
        <v>842</v>
      </c>
      <c r="J16" s="113"/>
      <c r="V16" s="122" t="s">
        <v>775</v>
      </c>
      <c r="W16" s="122"/>
      <c r="X16" s="170"/>
    </row>
    <row r="17" spans="2:24" s="33" customFormat="1" ht="15.75" customHeight="1">
      <c r="B17" s="122" t="s">
        <v>734</v>
      </c>
      <c r="C17" s="122"/>
      <c r="D17" s="170"/>
      <c r="E17" s="260" t="s">
        <v>797</v>
      </c>
      <c r="G17" s="59" t="s">
        <v>701</v>
      </c>
      <c r="H17" s="59" t="s">
        <v>843</v>
      </c>
      <c r="J17" s="113"/>
      <c r="V17" s="127" t="s">
        <v>734</v>
      </c>
      <c r="W17" s="127"/>
      <c r="X17" s="87"/>
    </row>
    <row r="18" spans="2:24" s="33" customFormat="1" ht="30" customHeight="1">
      <c r="B18" s="660" t="s">
        <v>700</v>
      </c>
      <c r="C18" s="660"/>
      <c r="D18" s="661"/>
      <c r="E18" s="69"/>
      <c r="G18" s="172"/>
      <c r="H18" s="59"/>
      <c r="J18" s="113"/>
      <c r="V18" s="660" t="s">
        <v>700</v>
      </c>
      <c r="W18" s="660"/>
      <c r="X18" s="661"/>
    </row>
    <row r="19" spans="2:24" s="33" customFormat="1" ht="15.75" customHeight="1" outlineLevel="1">
      <c r="B19" s="309" t="s">
        <v>764</v>
      </c>
      <c r="C19" s="309"/>
      <c r="D19" s="316"/>
      <c r="E19" s="194" t="s">
        <v>792</v>
      </c>
      <c r="G19" s="59" t="s">
        <v>781</v>
      </c>
      <c r="H19" s="59" t="s">
        <v>844</v>
      </c>
      <c r="J19" s="113"/>
      <c r="V19" s="122" t="s">
        <v>764</v>
      </c>
      <c r="W19" s="122"/>
      <c r="X19" s="170"/>
    </row>
    <row r="20" spans="2:24" s="33" customFormat="1" ht="15.75" customHeight="1" outlineLevel="1">
      <c r="B20" s="309" t="s">
        <v>699</v>
      </c>
      <c r="C20" s="309"/>
      <c r="D20" s="316"/>
      <c r="E20" s="194" t="s">
        <v>792</v>
      </c>
      <c r="G20" s="59" t="s">
        <v>781</v>
      </c>
      <c r="H20" s="59" t="s">
        <v>845</v>
      </c>
      <c r="J20" s="113"/>
      <c r="V20" s="122" t="s">
        <v>699</v>
      </c>
      <c r="W20" s="122"/>
      <c r="X20" s="170"/>
    </row>
    <row r="21" spans="2:24" s="301" customFormat="1" ht="15.75" customHeight="1" outlineLevel="1">
      <c r="B21" s="309" t="s">
        <v>1162</v>
      </c>
      <c r="C21" s="309"/>
      <c r="D21" s="316"/>
      <c r="E21" s="584" t="s">
        <v>792</v>
      </c>
      <c r="G21" s="59" t="s">
        <v>1163</v>
      </c>
      <c r="H21" s="59" t="s">
        <v>1164</v>
      </c>
      <c r="J21" s="113"/>
      <c r="V21" s="309"/>
      <c r="W21" s="309"/>
      <c r="X21" s="316"/>
    </row>
    <row r="22" spans="2:24" s="33" customFormat="1" ht="15.75" customHeight="1" outlineLevel="1">
      <c r="B22" s="309" t="s">
        <v>798</v>
      </c>
      <c r="C22" s="309"/>
      <c r="D22" s="316"/>
      <c r="E22" s="584" t="s">
        <v>792</v>
      </c>
      <c r="G22" s="59" t="s">
        <v>881</v>
      </c>
      <c r="H22" s="59" t="s">
        <v>846</v>
      </c>
      <c r="J22" s="113"/>
      <c r="V22" s="122" t="s">
        <v>799</v>
      </c>
      <c r="W22" s="122"/>
      <c r="X22" s="170"/>
    </row>
    <row r="23" spans="2:24" s="33" customFormat="1" ht="15.75" customHeight="1" outlineLevel="1">
      <c r="B23" s="311" t="s">
        <v>735</v>
      </c>
      <c r="C23" s="311"/>
      <c r="D23" s="311"/>
      <c r="E23" s="584" t="s">
        <v>792</v>
      </c>
      <c r="G23" s="59" t="s">
        <v>881</v>
      </c>
      <c r="H23" s="59" t="s">
        <v>849</v>
      </c>
      <c r="J23" s="113"/>
      <c r="V23" s="125" t="s">
        <v>735</v>
      </c>
      <c r="W23" s="125"/>
      <c r="X23" s="125"/>
    </row>
    <row r="24" spans="2:24" s="33" customFormat="1" ht="15.75" customHeight="1" outlineLevel="1">
      <c r="B24" s="309" t="s">
        <v>709</v>
      </c>
      <c r="C24" s="309"/>
      <c r="D24" s="316"/>
      <c r="E24" s="194" t="s">
        <v>792</v>
      </c>
      <c r="F24" s="39"/>
      <c r="G24" s="59" t="s">
        <v>881</v>
      </c>
      <c r="H24" s="59" t="s">
        <v>847</v>
      </c>
      <c r="I24" s="39"/>
      <c r="J24" s="114"/>
      <c r="K24" s="39"/>
      <c r="L24" s="39"/>
      <c r="M24" s="39"/>
      <c r="N24" s="39"/>
      <c r="O24" s="39"/>
      <c r="V24" s="122" t="s">
        <v>709</v>
      </c>
      <c r="W24" s="122"/>
      <c r="X24" s="170"/>
    </row>
    <row r="25" spans="2:24" s="33" customFormat="1" ht="15.75" customHeight="1" outlineLevel="1">
      <c r="B25" s="311" t="s">
        <v>710</v>
      </c>
      <c r="C25" s="311"/>
      <c r="D25" s="311"/>
      <c r="E25" s="194" t="s">
        <v>792</v>
      </c>
      <c r="G25" s="59" t="s">
        <v>881</v>
      </c>
      <c r="H25" s="59" t="s">
        <v>1268</v>
      </c>
      <c r="I25" s="50"/>
      <c r="V25" s="125" t="s">
        <v>710</v>
      </c>
      <c r="W25" s="125"/>
      <c r="X25" s="125"/>
    </row>
    <row r="26" spans="2:24" s="33" customFormat="1" ht="15.75" customHeight="1" outlineLevel="1">
      <c r="B26" s="311" t="s">
        <v>711</v>
      </c>
      <c r="C26" s="311"/>
      <c r="D26" s="311"/>
      <c r="E26" s="194" t="s">
        <v>792</v>
      </c>
      <c r="G26" s="59" t="s">
        <v>881</v>
      </c>
      <c r="H26" s="59" t="s">
        <v>848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V26" s="125" t="s">
        <v>711</v>
      </c>
      <c r="W26" s="125"/>
      <c r="X26" s="125"/>
    </row>
    <row r="27" spans="2:24" s="33" customFormat="1" ht="15.75" customHeight="1" outlineLevel="1">
      <c r="B27" s="311" t="s">
        <v>629</v>
      </c>
      <c r="C27" s="311"/>
      <c r="D27" s="311"/>
      <c r="E27" s="194" t="s">
        <v>792</v>
      </c>
      <c r="G27" s="59" t="s">
        <v>882</v>
      </c>
      <c r="H27" s="59" t="s">
        <v>850</v>
      </c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V27" s="125" t="s">
        <v>629</v>
      </c>
      <c r="W27" s="125"/>
      <c r="X27" s="125"/>
    </row>
    <row r="28" spans="2:24" s="33" customFormat="1" ht="15.75" customHeight="1" outlineLevel="1">
      <c r="B28" s="311" t="s">
        <v>630</v>
      </c>
      <c r="C28" s="311"/>
      <c r="D28" s="311"/>
      <c r="E28" s="194" t="s">
        <v>792</v>
      </c>
      <c r="G28" s="59" t="s">
        <v>542</v>
      </c>
      <c r="H28" s="59" t="s">
        <v>851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V28" s="125" t="s">
        <v>630</v>
      </c>
      <c r="W28" s="125"/>
      <c r="X28" s="125"/>
    </row>
    <row r="29" spans="2:24" s="33" customFormat="1" ht="15.75" customHeight="1" outlineLevel="1">
      <c r="B29" s="309" t="s">
        <v>647</v>
      </c>
      <c r="C29" s="309"/>
      <c r="D29" s="316"/>
      <c r="E29" s="194" t="s">
        <v>792</v>
      </c>
      <c r="G29" s="59" t="s">
        <v>702</v>
      </c>
      <c r="H29" s="59" t="s">
        <v>1242</v>
      </c>
      <c r="J29" s="50"/>
      <c r="K29" s="50"/>
      <c r="L29" s="50"/>
      <c r="M29" s="50"/>
      <c r="N29" s="50"/>
      <c r="O29" s="50"/>
      <c r="P29" s="50"/>
      <c r="Q29" s="50"/>
      <c r="R29" s="50"/>
      <c r="S29" s="50"/>
      <c r="V29" s="122" t="s">
        <v>647</v>
      </c>
      <c r="W29" s="122"/>
      <c r="X29" s="170"/>
    </row>
    <row r="30" spans="2:24" s="33" customFormat="1" ht="30" customHeight="1">
      <c r="B30" s="124" t="s">
        <v>919</v>
      </c>
      <c r="C30" s="124"/>
      <c r="D30" s="125"/>
      <c r="E30" s="69"/>
      <c r="G30" s="59"/>
      <c r="H30" s="59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V30" s="124" t="s">
        <v>919</v>
      </c>
      <c r="W30" s="123"/>
      <c r="X30" s="90"/>
    </row>
    <row r="31" spans="2:24" s="33" customFormat="1" ht="15.75" customHeight="1" outlineLevel="1">
      <c r="B31" s="302" t="s">
        <v>916</v>
      </c>
      <c r="C31" s="302"/>
      <c r="D31" s="302"/>
      <c r="E31" s="194" t="s">
        <v>792</v>
      </c>
      <c r="G31" s="59" t="s">
        <v>781</v>
      </c>
      <c r="H31" s="59" t="s">
        <v>928</v>
      </c>
      <c r="V31" s="39" t="s">
        <v>916</v>
      </c>
    </row>
    <row r="32" spans="2:24" s="33" customFormat="1" ht="15.75" customHeight="1" outlineLevel="1">
      <c r="B32" s="302" t="s">
        <v>917</v>
      </c>
      <c r="C32" s="302"/>
      <c r="D32" s="302"/>
      <c r="E32" s="194" t="s">
        <v>792</v>
      </c>
      <c r="G32" s="59" t="s">
        <v>781</v>
      </c>
      <c r="H32" s="59" t="s">
        <v>931</v>
      </c>
      <c r="V32" s="39" t="s">
        <v>917</v>
      </c>
    </row>
    <row r="33" spans="2:24" s="33" customFormat="1" ht="15.75" customHeight="1" outlineLevel="1">
      <c r="B33" s="302" t="s">
        <v>915</v>
      </c>
      <c r="C33" s="310"/>
      <c r="D33" s="311"/>
      <c r="E33" s="194" t="s">
        <v>792</v>
      </c>
      <c r="G33" s="59" t="s">
        <v>781</v>
      </c>
      <c r="H33" s="59" t="s">
        <v>929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V33" s="39" t="s">
        <v>915</v>
      </c>
      <c r="W33" s="123"/>
      <c r="X33" s="90"/>
    </row>
    <row r="34" spans="2:24" s="33" customFormat="1" ht="15.75" customHeight="1" outlineLevel="1">
      <c r="B34" s="302" t="s">
        <v>918</v>
      </c>
      <c r="C34" s="310"/>
      <c r="D34" s="311"/>
      <c r="E34" s="194" t="s">
        <v>792</v>
      </c>
      <c r="F34" s="301"/>
      <c r="G34" s="59" t="s">
        <v>781</v>
      </c>
      <c r="H34" s="59" t="s">
        <v>930</v>
      </c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V34" s="39" t="s">
        <v>918</v>
      </c>
      <c r="W34" s="123"/>
      <c r="X34" s="90"/>
    </row>
    <row r="35" spans="2:24" s="301" customFormat="1" ht="15.75" customHeight="1" outlineLevel="1">
      <c r="B35" s="302" t="s">
        <v>1272</v>
      </c>
      <c r="C35" s="310"/>
      <c r="D35" s="311"/>
      <c r="E35" s="271" t="s">
        <v>792</v>
      </c>
      <c r="G35" s="181" t="s">
        <v>781</v>
      </c>
      <c r="H35" s="205" t="s">
        <v>932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V35" s="302" t="s">
        <v>1270</v>
      </c>
      <c r="W35" s="123"/>
      <c r="X35" s="304"/>
    </row>
    <row r="36" spans="2:24" s="33" customFormat="1" ht="30" customHeight="1">
      <c r="B36" s="124" t="s">
        <v>755</v>
      </c>
      <c r="C36" s="124"/>
      <c r="D36" s="125"/>
      <c r="E36" s="171"/>
      <c r="G36" s="59"/>
      <c r="H36" s="59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V36" s="124" t="s">
        <v>755</v>
      </c>
      <c r="W36" s="123"/>
      <c r="X36" s="90"/>
    </row>
    <row r="37" spans="2:24" s="33" customFormat="1" ht="15.75" customHeight="1" outlineLevel="1">
      <c r="B37" s="311" t="s">
        <v>566</v>
      </c>
      <c r="C37" s="311"/>
      <c r="D37" s="311"/>
      <c r="E37" s="194" t="s">
        <v>792</v>
      </c>
      <c r="G37" s="59" t="s">
        <v>781</v>
      </c>
      <c r="H37" s="59" t="s">
        <v>723</v>
      </c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V37" s="125" t="s">
        <v>566</v>
      </c>
      <c r="W37" s="125"/>
      <c r="X37" s="125"/>
    </row>
    <row r="38" spans="2:24" s="33" customFormat="1" ht="15.75" customHeight="1" outlineLevel="1">
      <c r="B38" s="311" t="s">
        <v>751</v>
      </c>
      <c r="C38" s="311"/>
      <c r="D38" s="311"/>
      <c r="E38" s="194" t="s">
        <v>792</v>
      </c>
      <c r="G38" s="59" t="s">
        <v>881</v>
      </c>
      <c r="H38" s="59" t="s">
        <v>852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V38" s="125" t="s">
        <v>751</v>
      </c>
      <c r="W38" s="125"/>
      <c r="X38" s="125"/>
    </row>
    <row r="39" spans="2:24" s="33" customFormat="1" ht="15.75" customHeight="1" outlineLevel="1">
      <c r="B39" s="311" t="s">
        <v>752</v>
      </c>
      <c r="C39" s="311"/>
      <c r="D39" s="311"/>
      <c r="E39" s="194" t="s">
        <v>792</v>
      </c>
      <c r="G39" s="59" t="s">
        <v>881</v>
      </c>
      <c r="H39" s="59" t="s">
        <v>853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V39" s="125" t="s">
        <v>752</v>
      </c>
      <c r="W39" s="125"/>
      <c r="X39" s="125"/>
    </row>
    <row r="40" spans="2:24" s="33" customFormat="1" ht="15.75" customHeight="1" outlineLevel="1">
      <c r="B40" s="311" t="s">
        <v>753</v>
      </c>
      <c r="C40" s="311"/>
      <c r="D40" s="311"/>
      <c r="E40" s="194" t="s">
        <v>792</v>
      </c>
      <c r="G40" s="59" t="s">
        <v>881</v>
      </c>
      <c r="H40" s="59" t="s">
        <v>854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V40" s="125" t="s">
        <v>753</v>
      </c>
      <c r="W40" s="125"/>
      <c r="X40" s="125"/>
    </row>
    <row r="41" spans="2:24" s="33" customFormat="1" ht="15.75" customHeight="1" outlineLevel="1">
      <c r="B41" s="311" t="s">
        <v>754</v>
      </c>
      <c r="C41" s="311"/>
      <c r="D41" s="311"/>
      <c r="E41" s="194" t="s">
        <v>792</v>
      </c>
      <c r="G41" s="59" t="s">
        <v>881</v>
      </c>
      <c r="H41" s="59" t="s">
        <v>855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V41" s="125" t="s">
        <v>754</v>
      </c>
      <c r="W41" s="125"/>
      <c r="X41" s="125"/>
    </row>
    <row r="42" spans="2:24" s="33" customFormat="1" ht="30" customHeight="1">
      <c r="B42" s="124" t="s">
        <v>712</v>
      </c>
      <c r="C42" s="124"/>
      <c r="D42" s="125"/>
      <c r="E42" s="171"/>
      <c r="G42" s="59"/>
      <c r="H42" s="59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V42" s="123" t="s">
        <v>712</v>
      </c>
      <c r="W42" s="123"/>
      <c r="X42" s="90"/>
    </row>
    <row r="43" spans="2:24" s="301" customFormat="1" ht="15.75" customHeight="1" outlineLevel="1">
      <c r="B43" s="311" t="s">
        <v>1147</v>
      </c>
      <c r="C43" s="311"/>
      <c r="D43" s="311"/>
      <c r="E43" s="271" t="s">
        <v>792</v>
      </c>
      <c r="G43" s="59" t="s">
        <v>881</v>
      </c>
      <c r="H43" s="59" t="s">
        <v>1205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V43" s="311"/>
      <c r="W43" s="311"/>
      <c r="X43" s="311"/>
    </row>
    <row r="44" spans="2:24" s="301" customFormat="1" ht="15.75" customHeight="1" outlineLevel="1">
      <c r="B44" s="311" t="s">
        <v>1202</v>
      </c>
      <c r="C44" s="311"/>
      <c r="D44" s="311"/>
      <c r="E44" s="271" t="s">
        <v>792</v>
      </c>
      <c r="G44" s="59" t="s">
        <v>881</v>
      </c>
      <c r="H44" s="59" t="s">
        <v>1206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V44" s="311"/>
      <c r="W44" s="311"/>
      <c r="X44" s="311"/>
    </row>
    <row r="45" spans="2:24" s="301" customFormat="1" ht="15.75" customHeight="1" outlineLevel="1">
      <c r="B45" s="311" t="s">
        <v>1203</v>
      </c>
      <c r="C45" s="311"/>
      <c r="D45" s="311"/>
      <c r="E45" s="271" t="s">
        <v>792</v>
      </c>
      <c r="G45" s="59" t="s">
        <v>881</v>
      </c>
      <c r="H45" s="59" t="s">
        <v>1207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V45" s="311"/>
      <c r="W45" s="311"/>
      <c r="X45" s="311"/>
    </row>
    <row r="46" spans="2:24" s="301" customFormat="1" ht="15.75" customHeight="1" outlineLevel="1">
      <c r="B46" s="311" t="s">
        <v>1204</v>
      </c>
      <c r="C46" s="311"/>
      <c r="D46" s="311"/>
      <c r="E46" s="271" t="s">
        <v>792</v>
      </c>
      <c r="G46" s="59" t="s">
        <v>881</v>
      </c>
      <c r="H46" s="59" t="s">
        <v>1208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V46" s="311"/>
      <c r="W46" s="311"/>
      <c r="X46" s="311"/>
    </row>
    <row r="47" spans="2:24" s="33" customFormat="1" ht="15.75" customHeight="1" outlineLevel="1">
      <c r="B47" s="309" t="s">
        <v>708</v>
      </c>
      <c r="C47" s="309"/>
      <c r="D47" s="316"/>
      <c r="E47" s="194" t="s">
        <v>792</v>
      </c>
      <c r="G47" s="59" t="s">
        <v>781</v>
      </c>
      <c r="H47" s="59" t="s">
        <v>883</v>
      </c>
      <c r="J47" s="50"/>
      <c r="K47" s="50"/>
      <c r="L47" s="50"/>
      <c r="M47" s="50"/>
      <c r="N47" s="50"/>
      <c r="O47" s="50"/>
      <c r="P47" s="50"/>
      <c r="Q47" s="50"/>
      <c r="R47" s="50"/>
      <c r="S47" s="50"/>
      <c r="V47" s="122" t="s">
        <v>708</v>
      </c>
      <c r="W47" s="122"/>
      <c r="X47" s="170"/>
    </row>
    <row r="48" spans="2:24" s="33" customFormat="1" ht="15.75" customHeight="1" outlineLevel="1">
      <c r="B48" s="311" t="s">
        <v>631</v>
      </c>
      <c r="C48" s="311"/>
      <c r="D48" s="311"/>
      <c r="E48" s="194" t="s">
        <v>792</v>
      </c>
      <c r="G48" s="59" t="s">
        <v>702</v>
      </c>
      <c r="H48" s="59" t="s">
        <v>713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V48" s="125" t="s">
        <v>631</v>
      </c>
      <c r="W48" s="125"/>
      <c r="X48" s="125"/>
    </row>
    <row r="49" spans="2:24" s="33" customFormat="1" ht="15.75" customHeight="1" outlineLevel="1">
      <c r="B49" s="311" t="s">
        <v>632</v>
      </c>
      <c r="C49" s="311"/>
      <c r="D49" s="311"/>
      <c r="E49" s="194" t="s">
        <v>792</v>
      </c>
      <c r="G49" s="59" t="s">
        <v>702</v>
      </c>
      <c r="H49" s="59" t="s">
        <v>714</v>
      </c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V49" s="125" t="s">
        <v>632</v>
      </c>
      <c r="W49" s="125"/>
      <c r="X49" s="125"/>
    </row>
    <row r="50" spans="2:24" s="33" customFormat="1" ht="15.75" customHeight="1" outlineLevel="1">
      <c r="B50" s="311" t="s">
        <v>715</v>
      </c>
      <c r="C50" s="311"/>
      <c r="D50" s="311"/>
      <c r="E50" s="194" t="s">
        <v>792</v>
      </c>
      <c r="G50" s="59" t="s">
        <v>702</v>
      </c>
      <c r="H50" s="59" t="s">
        <v>716</v>
      </c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V50" s="125" t="s">
        <v>715</v>
      </c>
      <c r="W50" s="125"/>
      <c r="X50" s="125"/>
    </row>
    <row r="51" spans="2:24" s="33" customFormat="1" ht="15.75" customHeight="1" outlineLevel="1">
      <c r="B51" s="311" t="s">
        <v>745</v>
      </c>
      <c r="C51" s="311"/>
      <c r="D51" s="311"/>
      <c r="E51" s="194" t="s">
        <v>792</v>
      </c>
      <c r="G51" s="59" t="s">
        <v>702</v>
      </c>
      <c r="H51" s="59" t="s">
        <v>717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V51" s="125" t="s">
        <v>745</v>
      </c>
      <c r="W51" s="125"/>
      <c r="X51" s="125"/>
    </row>
    <row r="52" spans="2:24" s="33" customFormat="1" ht="15.75" customHeight="1" outlineLevel="1">
      <c r="B52" s="311" t="s">
        <v>746</v>
      </c>
      <c r="C52" s="311"/>
      <c r="D52" s="311"/>
      <c r="E52" s="194" t="s">
        <v>792</v>
      </c>
      <c r="G52" s="59" t="s">
        <v>881</v>
      </c>
      <c r="H52" s="59" t="s">
        <v>718</v>
      </c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V52" s="125" t="s">
        <v>746</v>
      </c>
      <c r="W52" s="125"/>
      <c r="X52" s="125"/>
    </row>
    <row r="53" spans="2:24" s="33" customFormat="1" ht="15.75" customHeight="1" outlineLevel="1">
      <c r="B53" s="311" t="s">
        <v>747</v>
      </c>
      <c r="C53" s="311"/>
      <c r="D53" s="311"/>
      <c r="E53" s="194" t="s">
        <v>792</v>
      </c>
      <c r="G53" s="59" t="s">
        <v>881</v>
      </c>
      <c r="H53" s="59" t="s">
        <v>719</v>
      </c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V53" s="125" t="s">
        <v>747</v>
      </c>
      <c r="W53" s="125"/>
      <c r="X53" s="125"/>
    </row>
    <row r="54" spans="2:24" s="33" customFormat="1" ht="15.75" customHeight="1" outlineLevel="1">
      <c r="B54" s="311" t="s">
        <v>748</v>
      </c>
      <c r="C54" s="311"/>
      <c r="D54" s="311"/>
      <c r="E54" s="194" t="s">
        <v>792</v>
      </c>
      <c r="G54" s="59" t="s">
        <v>881</v>
      </c>
      <c r="H54" s="59" t="s">
        <v>720</v>
      </c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V54" s="125" t="s">
        <v>748</v>
      </c>
      <c r="W54" s="125"/>
      <c r="X54" s="125"/>
    </row>
    <row r="55" spans="2:24" s="33" customFormat="1" ht="15.75" customHeight="1" outlineLevel="1">
      <c r="B55" s="311" t="s">
        <v>749</v>
      </c>
      <c r="C55" s="311"/>
      <c r="D55" s="311"/>
      <c r="E55" s="194" t="s">
        <v>792</v>
      </c>
      <c r="G55" s="59" t="s">
        <v>881</v>
      </c>
      <c r="H55" s="59" t="s">
        <v>721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V55" s="125" t="s">
        <v>749</v>
      </c>
      <c r="W55" s="125"/>
      <c r="X55" s="125"/>
    </row>
    <row r="56" spans="2:24" s="33" customFormat="1" ht="15.75" customHeight="1" outlineLevel="1">
      <c r="B56" s="311" t="s">
        <v>750</v>
      </c>
      <c r="C56" s="311"/>
      <c r="D56" s="311"/>
      <c r="E56" s="194" t="s">
        <v>792</v>
      </c>
      <c r="G56" s="59" t="s">
        <v>881</v>
      </c>
      <c r="H56" s="59" t="s">
        <v>722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V56" s="125" t="s">
        <v>750</v>
      </c>
      <c r="W56" s="125"/>
      <c r="X56" s="125"/>
    </row>
    <row r="57" spans="2:24" s="33" customFormat="1" ht="30" customHeight="1">
      <c r="B57" s="310" t="s">
        <v>635</v>
      </c>
      <c r="C57" s="310"/>
      <c r="D57" s="311"/>
      <c r="E57" s="171"/>
      <c r="G57" s="59"/>
      <c r="H57" s="59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V57" s="123" t="s">
        <v>635</v>
      </c>
      <c r="W57" s="123"/>
      <c r="X57" s="90"/>
    </row>
    <row r="58" spans="2:24" s="33" customFormat="1" ht="15.75" customHeight="1" outlineLevel="1">
      <c r="B58" s="311" t="s">
        <v>633</v>
      </c>
      <c r="C58" s="311"/>
      <c r="D58" s="311"/>
      <c r="E58" s="194" t="s">
        <v>792</v>
      </c>
      <c r="G58" s="59" t="s">
        <v>702</v>
      </c>
      <c r="H58" s="59" t="s">
        <v>856</v>
      </c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V58" s="125" t="s">
        <v>633</v>
      </c>
      <c r="W58" s="125"/>
      <c r="X58" s="125"/>
    </row>
    <row r="59" spans="2:24" s="33" customFormat="1" ht="15.75" customHeight="1" outlineLevel="1">
      <c r="B59" s="311" t="s">
        <v>634</v>
      </c>
      <c r="C59" s="311"/>
      <c r="D59" s="311"/>
      <c r="E59" s="194" t="s">
        <v>792</v>
      </c>
      <c r="G59" s="59" t="s">
        <v>702</v>
      </c>
      <c r="H59" s="59" t="s">
        <v>724</v>
      </c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V59" s="125" t="s">
        <v>634</v>
      </c>
      <c r="W59" s="125"/>
      <c r="X59" s="125"/>
    </row>
    <row r="60" spans="2:24" s="33" customFormat="1" ht="15.75" customHeight="1" outlineLevel="1">
      <c r="B60" s="311" t="s">
        <v>725</v>
      </c>
      <c r="C60" s="311"/>
      <c r="D60" s="311"/>
      <c r="E60" s="194" t="s">
        <v>792</v>
      </c>
      <c r="G60" s="59" t="s">
        <v>702</v>
      </c>
      <c r="H60" s="59" t="s">
        <v>726</v>
      </c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V60" s="125" t="s">
        <v>725</v>
      </c>
      <c r="W60" s="125"/>
      <c r="X60" s="125"/>
    </row>
    <row r="61" spans="2:24" s="33" customFormat="1" ht="15.75" customHeight="1" outlineLevel="1">
      <c r="B61" s="311" t="s">
        <v>744</v>
      </c>
      <c r="C61" s="311"/>
      <c r="D61" s="311"/>
      <c r="E61" s="194" t="s">
        <v>792</v>
      </c>
      <c r="G61" s="59" t="s">
        <v>702</v>
      </c>
      <c r="H61" s="59" t="s">
        <v>727</v>
      </c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V61" s="125" t="s">
        <v>744</v>
      </c>
      <c r="W61" s="125"/>
      <c r="X61" s="125"/>
    </row>
    <row r="62" spans="2:24" s="33" customFormat="1" ht="15.75" customHeight="1" outlineLevel="1">
      <c r="B62" s="311" t="s">
        <v>743</v>
      </c>
      <c r="C62" s="311"/>
      <c r="D62" s="311"/>
      <c r="E62" s="194" t="s">
        <v>792</v>
      </c>
      <c r="G62" s="59" t="s">
        <v>881</v>
      </c>
      <c r="H62" s="59" t="s">
        <v>857</v>
      </c>
      <c r="I62" s="80"/>
      <c r="J62" s="50"/>
      <c r="K62" s="50"/>
      <c r="L62" s="50"/>
      <c r="M62" s="50"/>
      <c r="N62" s="50"/>
      <c r="O62" s="50"/>
      <c r="P62" s="50"/>
      <c r="Q62" s="50"/>
      <c r="R62" s="50"/>
      <c r="S62" s="50"/>
      <c r="V62" s="125" t="s">
        <v>743</v>
      </c>
      <c r="W62" s="125"/>
      <c r="X62" s="125"/>
    </row>
    <row r="63" spans="2:24" s="33" customFormat="1" ht="15.75" customHeight="1" outlineLevel="1">
      <c r="B63" s="311" t="s">
        <v>742</v>
      </c>
      <c r="C63" s="311"/>
      <c r="D63" s="311"/>
      <c r="E63" s="194" t="s">
        <v>792</v>
      </c>
      <c r="G63" s="59" t="s">
        <v>881</v>
      </c>
      <c r="H63" s="59" t="s">
        <v>858</v>
      </c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V63" s="125" t="s">
        <v>742</v>
      </c>
      <c r="W63" s="125"/>
      <c r="X63" s="125"/>
    </row>
    <row r="64" spans="2:24" s="33" customFormat="1" ht="15.75" customHeight="1" outlineLevel="1">
      <c r="B64" s="311" t="s">
        <v>741</v>
      </c>
      <c r="C64" s="311"/>
      <c r="D64" s="311"/>
      <c r="E64" s="194" t="s">
        <v>792</v>
      </c>
      <c r="G64" s="59" t="s">
        <v>881</v>
      </c>
      <c r="H64" s="59" t="s">
        <v>859</v>
      </c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V64" s="125" t="s">
        <v>741</v>
      </c>
      <c r="W64" s="125"/>
      <c r="X64" s="125"/>
    </row>
    <row r="65" spans="2:24" s="33" customFormat="1" ht="15.75" customHeight="1" outlineLevel="1">
      <c r="B65" s="311" t="s">
        <v>740</v>
      </c>
      <c r="C65" s="311"/>
      <c r="D65" s="311"/>
      <c r="E65" s="194" t="s">
        <v>792</v>
      </c>
      <c r="G65" s="59" t="s">
        <v>881</v>
      </c>
      <c r="H65" s="59" t="s">
        <v>860</v>
      </c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V65" s="125" t="s">
        <v>740</v>
      </c>
      <c r="W65" s="125"/>
      <c r="X65" s="125"/>
    </row>
    <row r="66" spans="2:24" s="33" customFormat="1" ht="15.75" customHeight="1" outlineLevel="1">
      <c r="B66" s="311" t="s">
        <v>739</v>
      </c>
      <c r="C66" s="311"/>
      <c r="D66" s="311"/>
      <c r="E66" s="194" t="s">
        <v>792</v>
      </c>
      <c r="G66" s="59" t="s">
        <v>881</v>
      </c>
      <c r="H66" s="59" t="s">
        <v>861</v>
      </c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V66" s="125" t="s">
        <v>739</v>
      </c>
      <c r="W66" s="125"/>
      <c r="X66" s="125"/>
    </row>
    <row r="67" spans="2:24" s="301" customFormat="1" ht="15.75" customHeight="1" outlineLevel="1">
      <c r="B67" s="311" t="s">
        <v>1138</v>
      </c>
      <c r="C67" s="311"/>
      <c r="D67" s="311"/>
      <c r="E67" s="271" t="s">
        <v>792</v>
      </c>
      <c r="G67" s="59" t="s">
        <v>881</v>
      </c>
      <c r="H67" s="59" t="s">
        <v>1139</v>
      </c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V67" s="311"/>
      <c r="W67" s="311"/>
      <c r="X67" s="311"/>
    </row>
    <row r="68" spans="2:24" s="143" customFormat="1" ht="30" customHeight="1">
      <c r="B68" s="143" t="s">
        <v>1248</v>
      </c>
      <c r="G68" s="173"/>
      <c r="H68" s="17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V68" s="143" t="s">
        <v>1248</v>
      </c>
    </row>
    <row r="69" spans="2:24" s="301" customFormat="1" ht="15.75" customHeight="1" outlineLevel="1">
      <c r="B69" s="311" t="s">
        <v>1264</v>
      </c>
      <c r="C69" s="311"/>
      <c r="D69" s="311"/>
      <c r="E69" s="271" t="s">
        <v>792</v>
      </c>
      <c r="G69" s="59" t="s">
        <v>702</v>
      </c>
      <c r="H69" s="59" t="s">
        <v>1267</v>
      </c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V69" s="311" t="s">
        <v>1263</v>
      </c>
      <c r="W69" s="311"/>
      <c r="X69" s="311"/>
    </row>
    <row r="70" spans="2:24" s="301" customFormat="1" ht="15.75" customHeight="1" outlineLevel="1">
      <c r="B70" s="311" t="s">
        <v>1279</v>
      </c>
      <c r="C70" s="311"/>
      <c r="D70" s="311"/>
      <c r="E70" s="271" t="s">
        <v>792</v>
      </c>
      <c r="G70" s="59" t="s">
        <v>881</v>
      </c>
      <c r="H70" s="59" t="s">
        <v>1294</v>
      </c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V70" s="311" t="s">
        <v>1274</v>
      </c>
      <c r="W70" s="311"/>
      <c r="X70" s="311"/>
    </row>
    <row r="71" spans="2:24" s="301" customFormat="1" ht="15.75" customHeight="1" outlineLevel="1">
      <c r="B71" s="311" t="s">
        <v>1260</v>
      </c>
      <c r="C71" s="311"/>
      <c r="D71" s="311"/>
      <c r="E71" s="271" t="s">
        <v>792</v>
      </c>
      <c r="G71" s="59" t="s">
        <v>702</v>
      </c>
      <c r="H71" s="59" t="s">
        <v>1277</v>
      </c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V71" s="311" t="s">
        <v>1259</v>
      </c>
      <c r="W71" s="311"/>
      <c r="X71" s="311"/>
    </row>
    <row r="72" spans="2:24" s="301" customFormat="1" ht="15.75" customHeight="1" outlineLevel="1">
      <c r="B72" s="311" t="s">
        <v>1262</v>
      </c>
      <c r="C72" s="311"/>
      <c r="D72" s="311"/>
      <c r="E72" s="271" t="s">
        <v>792</v>
      </c>
      <c r="G72" s="59" t="s">
        <v>702</v>
      </c>
      <c r="H72" s="59" t="s">
        <v>1278</v>
      </c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V72" s="311" t="s">
        <v>1261</v>
      </c>
      <c r="W72" s="311"/>
      <c r="X72" s="311"/>
    </row>
    <row r="73" spans="2:24" s="301" customFormat="1" ht="15.75" customHeight="1" outlineLevel="1">
      <c r="B73" s="311" t="s">
        <v>1275</v>
      </c>
      <c r="C73" s="311"/>
      <c r="D73" s="311"/>
      <c r="E73" s="271" t="s">
        <v>792</v>
      </c>
      <c r="G73" s="59" t="s">
        <v>881</v>
      </c>
      <c r="H73" s="59" t="s">
        <v>1276</v>
      </c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V73" s="311" t="s">
        <v>1273</v>
      </c>
      <c r="W73" s="311"/>
      <c r="X73" s="311"/>
    </row>
    <row r="74" spans="2:24" s="301" customFormat="1" ht="15.75" customHeight="1" outlineLevel="1">
      <c r="B74" s="311" t="s">
        <v>1254</v>
      </c>
      <c r="C74" s="311"/>
      <c r="D74" s="311"/>
      <c r="E74" s="271" t="s">
        <v>792</v>
      </c>
      <c r="G74" s="59" t="s">
        <v>881</v>
      </c>
      <c r="H74" s="59" t="s">
        <v>1286</v>
      </c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V74" s="311" t="s">
        <v>1253</v>
      </c>
      <c r="W74" s="311"/>
      <c r="X74" s="311"/>
    </row>
    <row r="75" spans="2:24" s="301" customFormat="1" ht="15.75" customHeight="1" outlineLevel="1">
      <c r="B75" s="311" t="s">
        <v>1255</v>
      </c>
      <c r="C75" s="311"/>
      <c r="D75" s="311"/>
      <c r="E75" s="271" t="s">
        <v>792</v>
      </c>
      <c r="G75" s="59" t="s">
        <v>881</v>
      </c>
      <c r="H75" s="59" t="s">
        <v>1287</v>
      </c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V75" s="311" t="s">
        <v>1252</v>
      </c>
      <c r="W75" s="311"/>
      <c r="X75" s="311"/>
    </row>
    <row r="76" spans="2:24" s="301" customFormat="1" ht="15.75" customHeight="1" outlineLevel="1">
      <c r="B76" s="311" t="s">
        <v>1256</v>
      </c>
      <c r="C76" s="311"/>
      <c r="D76" s="311"/>
      <c r="E76" s="271" t="s">
        <v>792</v>
      </c>
      <c r="G76" s="59" t="s">
        <v>881</v>
      </c>
      <c r="H76" s="59" t="s">
        <v>1288</v>
      </c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V76" s="311" t="s">
        <v>1249</v>
      </c>
      <c r="W76" s="311"/>
      <c r="X76" s="311"/>
    </row>
    <row r="77" spans="2:24" s="301" customFormat="1" ht="15.75" customHeight="1" outlineLevel="1">
      <c r="B77" s="311" t="s">
        <v>1257</v>
      </c>
      <c r="C77" s="311"/>
      <c r="D77" s="311"/>
      <c r="E77" s="271" t="s">
        <v>792</v>
      </c>
      <c r="G77" s="59" t="s">
        <v>881</v>
      </c>
      <c r="H77" s="59" t="s">
        <v>1289</v>
      </c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V77" s="311" t="s">
        <v>1251</v>
      </c>
      <c r="W77" s="311"/>
      <c r="X77" s="311"/>
    </row>
    <row r="78" spans="2:24" s="301" customFormat="1" ht="15.75" customHeight="1" outlineLevel="1">
      <c r="B78" s="311" t="s">
        <v>1258</v>
      </c>
      <c r="C78" s="311"/>
      <c r="D78" s="311"/>
      <c r="E78" s="271" t="s">
        <v>792</v>
      </c>
      <c r="G78" s="59" t="s">
        <v>881</v>
      </c>
      <c r="H78" s="59" t="s">
        <v>1290</v>
      </c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V78" s="311" t="s">
        <v>1250</v>
      </c>
      <c r="W78" s="311"/>
      <c r="X78" s="311"/>
    </row>
    <row r="79" spans="2:24" s="301" customFormat="1" ht="15.75" customHeight="1" outlineLevel="1">
      <c r="B79" s="311" t="s">
        <v>1281</v>
      </c>
      <c r="C79" s="311"/>
      <c r="D79" s="311"/>
      <c r="E79" s="271" t="s">
        <v>792</v>
      </c>
      <c r="G79" s="59" t="s">
        <v>881</v>
      </c>
      <c r="H79" s="59" t="s">
        <v>1282</v>
      </c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V79" s="311" t="s">
        <v>1280</v>
      </c>
      <c r="W79" s="311"/>
      <c r="X79" s="311"/>
    </row>
    <row r="80" spans="2:24" s="301" customFormat="1" ht="15.75" customHeight="1" outlineLevel="1">
      <c r="B80" s="311" t="s">
        <v>1266</v>
      </c>
      <c r="C80" s="311"/>
      <c r="D80" s="311"/>
      <c r="E80" s="271" t="s">
        <v>792</v>
      </c>
      <c r="G80" s="59" t="s">
        <v>702</v>
      </c>
      <c r="H80" s="59" t="s">
        <v>1283</v>
      </c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V80" s="311" t="s">
        <v>1265</v>
      </c>
      <c r="W80" s="311"/>
      <c r="X80" s="311"/>
    </row>
    <row r="81" spans="2:24" s="301" customFormat="1" ht="15.75" customHeight="1" outlineLevel="1">
      <c r="B81" s="311" t="s">
        <v>1244</v>
      </c>
      <c r="C81" s="311"/>
      <c r="D81" s="311"/>
      <c r="E81" s="271" t="s">
        <v>792</v>
      </c>
      <c r="G81" s="59" t="s">
        <v>881</v>
      </c>
      <c r="H81" s="59" t="s">
        <v>1285</v>
      </c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V81" s="311" t="s">
        <v>1244</v>
      </c>
      <c r="W81" s="311"/>
      <c r="X81" s="311"/>
    </row>
    <row r="82" spans="2:24" s="33" customFormat="1" ht="30" customHeight="1">
      <c r="B82" s="310" t="s">
        <v>638</v>
      </c>
      <c r="C82" s="310"/>
      <c r="D82" s="311"/>
      <c r="E82" s="171"/>
      <c r="G82" s="59"/>
      <c r="H82" s="59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V82" s="123" t="s">
        <v>638</v>
      </c>
      <c r="W82" s="123"/>
      <c r="X82" s="90"/>
    </row>
    <row r="83" spans="2:24" s="301" customFormat="1" ht="15.75" customHeight="1" outlineLevel="1">
      <c r="B83" s="311" t="s">
        <v>1219</v>
      </c>
      <c r="C83" s="311"/>
      <c r="D83" s="311"/>
      <c r="E83" s="271" t="s">
        <v>792</v>
      </c>
      <c r="G83" s="59" t="s">
        <v>881</v>
      </c>
      <c r="H83" s="59" t="s">
        <v>1218</v>
      </c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V83" s="311" t="s">
        <v>1271</v>
      </c>
      <c r="W83" s="311"/>
      <c r="X83" s="311"/>
    </row>
    <row r="84" spans="2:24" s="301" customFormat="1" ht="15.75" customHeight="1" outlineLevel="1">
      <c r="B84" s="311" t="s">
        <v>1293</v>
      </c>
      <c r="C84" s="311"/>
      <c r="D84" s="311"/>
      <c r="E84" s="271" t="s">
        <v>792</v>
      </c>
      <c r="G84" s="59" t="s">
        <v>881</v>
      </c>
      <c r="H84" s="59" t="s">
        <v>1291</v>
      </c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V84" s="311"/>
      <c r="W84" s="311"/>
      <c r="X84" s="311"/>
    </row>
    <row r="85" spans="2:24" s="301" customFormat="1" ht="15.75" customHeight="1" outlineLevel="1">
      <c r="B85" s="311" t="s">
        <v>1292</v>
      </c>
      <c r="C85" s="311"/>
      <c r="D85" s="311"/>
      <c r="E85" s="271" t="s">
        <v>792</v>
      </c>
      <c r="G85" s="59" t="s">
        <v>881</v>
      </c>
      <c r="H85" s="59" t="s">
        <v>1243</v>
      </c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V85" s="311" t="s">
        <v>1284</v>
      </c>
      <c r="W85" s="311"/>
      <c r="X85" s="311"/>
    </row>
    <row r="86" spans="2:24" s="33" customFormat="1" ht="15.75" customHeight="1" outlineLevel="1">
      <c r="B86" s="311" t="s">
        <v>777</v>
      </c>
      <c r="C86" s="311"/>
      <c r="D86" s="311"/>
      <c r="E86" s="194" t="s">
        <v>792</v>
      </c>
      <c r="G86" s="59" t="s">
        <v>882</v>
      </c>
      <c r="H86" s="59" t="s">
        <v>865</v>
      </c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V86" s="125" t="s">
        <v>667</v>
      </c>
      <c r="W86" s="125"/>
      <c r="X86" s="125"/>
    </row>
    <row r="87" spans="2:24" s="33" customFormat="1" ht="15.75" customHeight="1" outlineLevel="1">
      <c r="B87" s="311" t="s">
        <v>778</v>
      </c>
      <c r="C87" s="311"/>
      <c r="D87" s="311"/>
      <c r="E87" s="194" t="s">
        <v>792</v>
      </c>
      <c r="G87" s="59" t="s">
        <v>882</v>
      </c>
      <c r="H87" s="59" t="s">
        <v>866</v>
      </c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V87" s="125" t="s">
        <v>729</v>
      </c>
      <c r="W87" s="125"/>
      <c r="X87" s="125"/>
    </row>
    <row r="88" spans="2:24" s="33" customFormat="1" ht="15.75" customHeight="1" outlineLevel="1">
      <c r="B88" s="311" t="s">
        <v>779</v>
      </c>
      <c r="C88" s="311"/>
      <c r="D88" s="311"/>
      <c r="E88" s="194" t="s">
        <v>792</v>
      </c>
      <c r="G88" s="59" t="s">
        <v>882</v>
      </c>
      <c r="H88" s="59" t="s">
        <v>867</v>
      </c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V88" s="125" t="s">
        <v>668</v>
      </c>
      <c r="W88" s="125"/>
      <c r="X88" s="125"/>
    </row>
    <row r="89" spans="2:24" s="301" customFormat="1" ht="15.75" customHeight="1" outlineLevel="1">
      <c r="B89" s="311" t="s">
        <v>1140</v>
      </c>
      <c r="C89" s="311"/>
      <c r="D89" s="311"/>
      <c r="E89" s="271" t="s">
        <v>792</v>
      </c>
      <c r="G89" s="59" t="s">
        <v>543</v>
      </c>
      <c r="H89" s="59" t="s">
        <v>1143</v>
      </c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V89" s="304"/>
      <c r="W89" s="304"/>
      <c r="X89" s="304"/>
    </row>
    <row r="90" spans="2:24" s="301" customFormat="1" ht="15.75" customHeight="1" outlineLevel="1">
      <c r="B90" s="311" t="s">
        <v>1157</v>
      </c>
      <c r="C90" s="311"/>
      <c r="D90" s="311"/>
      <c r="E90" s="271" t="s">
        <v>792</v>
      </c>
      <c r="G90" s="59" t="s">
        <v>543</v>
      </c>
      <c r="H90" s="59" t="s">
        <v>1142</v>
      </c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V90" s="304"/>
      <c r="W90" s="304"/>
      <c r="X90" s="304"/>
    </row>
    <row r="91" spans="2:24" s="301" customFormat="1" ht="15.75" customHeight="1" outlineLevel="1">
      <c r="B91" s="311" t="s">
        <v>1158</v>
      </c>
      <c r="C91" s="311"/>
      <c r="D91" s="311"/>
      <c r="E91" s="271" t="s">
        <v>792</v>
      </c>
      <c r="G91" s="59" t="s">
        <v>543</v>
      </c>
      <c r="H91" s="59" t="s">
        <v>1141</v>
      </c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V91" s="304"/>
      <c r="W91" s="304"/>
      <c r="X91" s="304"/>
    </row>
    <row r="92" spans="2:24" s="33" customFormat="1" ht="15.75" customHeight="1" outlineLevel="1">
      <c r="B92" s="311" t="s">
        <v>728</v>
      </c>
      <c r="C92" s="311"/>
      <c r="D92" s="311"/>
      <c r="E92" s="194" t="s">
        <v>792</v>
      </c>
      <c r="G92" s="59" t="s">
        <v>543</v>
      </c>
      <c r="H92" s="59" t="s">
        <v>862</v>
      </c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V92" s="125" t="s">
        <v>728</v>
      </c>
      <c r="W92" s="125"/>
      <c r="X92" s="125"/>
    </row>
    <row r="93" spans="2:24" s="301" customFormat="1" ht="15.75" customHeight="1" outlineLevel="1">
      <c r="B93" s="311" t="s">
        <v>1314</v>
      </c>
      <c r="C93" s="311"/>
      <c r="D93" s="311"/>
      <c r="E93" s="271" t="s">
        <v>792</v>
      </c>
      <c r="G93" s="59" t="s">
        <v>543</v>
      </c>
      <c r="H93" s="59" t="s">
        <v>1335</v>
      </c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V93" s="311" t="s">
        <v>1314</v>
      </c>
      <c r="W93" s="311"/>
      <c r="X93" s="311"/>
    </row>
    <row r="94" spans="2:24" s="301" customFormat="1" ht="15.75" customHeight="1" outlineLevel="1">
      <c r="B94" s="311" t="s">
        <v>1315</v>
      </c>
      <c r="C94" s="311"/>
      <c r="D94" s="311"/>
      <c r="E94" s="271" t="s">
        <v>792</v>
      </c>
      <c r="G94" s="59" t="s">
        <v>543</v>
      </c>
      <c r="H94" s="59" t="s">
        <v>1336</v>
      </c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V94" s="311" t="s">
        <v>1315</v>
      </c>
      <c r="W94" s="311"/>
      <c r="X94" s="311"/>
    </row>
    <row r="95" spans="2:24" s="33" customFormat="1" ht="15.75" customHeight="1" outlineLevel="1">
      <c r="B95" s="311" t="s">
        <v>637</v>
      </c>
      <c r="C95" s="311"/>
      <c r="D95" s="311"/>
      <c r="E95" s="194" t="s">
        <v>792</v>
      </c>
      <c r="G95" s="59" t="s">
        <v>543</v>
      </c>
      <c r="H95" s="59" t="s">
        <v>863</v>
      </c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V95" s="125" t="s">
        <v>637</v>
      </c>
      <c r="W95" s="125"/>
      <c r="X95" s="125"/>
    </row>
    <row r="96" spans="2:24" s="33" customFormat="1" ht="15.75" customHeight="1" outlineLevel="1">
      <c r="B96" s="311" t="s">
        <v>1159</v>
      </c>
      <c r="C96" s="311"/>
      <c r="D96" s="311"/>
      <c r="E96" s="194" t="s">
        <v>792</v>
      </c>
      <c r="G96" s="59" t="s">
        <v>543</v>
      </c>
      <c r="H96" s="59" t="s">
        <v>864</v>
      </c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V96" s="125" t="s">
        <v>759</v>
      </c>
      <c r="W96" s="125"/>
      <c r="X96" s="125"/>
    </row>
    <row r="97" spans="2:24" s="33" customFormat="1" ht="15.75" customHeight="1" outlineLevel="1">
      <c r="B97" s="312" t="s">
        <v>805</v>
      </c>
      <c r="C97" s="311"/>
      <c r="D97" s="311"/>
      <c r="E97" s="194" t="s">
        <v>792</v>
      </c>
      <c r="G97" s="59" t="s">
        <v>869</v>
      </c>
      <c r="H97" s="59" t="s">
        <v>868</v>
      </c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V97" s="125" t="s">
        <v>766</v>
      </c>
      <c r="W97" s="125"/>
      <c r="X97" s="125"/>
    </row>
    <row r="98" spans="2:24" s="33" customFormat="1" ht="15.75" customHeight="1" outlineLevel="1">
      <c r="B98" s="312" t="s">
        <v>786</v>
      </c>
      <c r="C98" s="311"/>
      <c r="D98" s="311"/>
      <c r="E98" s="194" t="s">
        <v>792</v>
      </c>
      <c r="G98" s="59" t="s">
        <v>54</v>
      </c>
      <c r="H98" s="59" t="s">
        <v>788</v>
      </c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V98" s="125" t="s">
        <v>789</v>
      </c>
      <c r="W98" s="125"/>
      <c r="X98" s="125"/>
    </row>
    <row r="99" spans="2:24" s="33" customFormat="1" ht="15.75" customHeight="1" outlineLevel="1">
      <c r="B99" s="312" t="s">
        <v>787</v>
      </c>
      <c r="C99" s="311"/>
      <c r="D99" s="311"/>
      <c r="E99" s="194" t="s">
        <v>792</v>
      </c>
      <c r="G99" s="59" t="s">
        <v>55</v>
      </c>
      <c r="H99" s="59" t="s">
        <v>870</v>
      </c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V99" s="125" t="s">
        <v>790</v>
      </c>
      <c r="W99" s="125"/>
      <c r="X99" s="125"/>
    </row>
    <row r="100" spans="2:24" s="33" customFormat="1" ht="30" customHeight="1">
      <c r="B100" s="123" t="s">
        <v>662</v>
      </c>
      <c r="C100" s="123"/>
      <c r="D100" s="90"/>
      <c r="E100" s="69"/>
      <c r="G100" s="59"/>
      <c r="H100" s="59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V100" s="123" t="s">
        <v>662</v>
      </c>
      <c r="W100" s="123"/>
      <c r="X100" s="90"/>
    </row>
    <row r="101" spans="2:24" s="33" customFormat="1" ht="15.75" customHeight="1" outlineLevel="1">
      <c r="B101" s="312" t="s">
        <v>1151</v>
      </c>
      <c r="C101" s="312"/>
      <c r="D101" s="311"/>
      <c r="E101" s="194" t="s">
        <v>792</v>
      </c>
      <c r="G101" s="59" t="s">
        <v>543</v>
      </c>
      <c r="H101" s="59" t="s">
        <v>1145</v>
      </c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V101" s="126" t="s">
        <v>666</v>
      </c>
      <c r="W101" s="126"/>
      <c r="X101" s="125"/>
    </row>
    <row r="102" spans="2:24" s="33" customFormat="1" ht="15.75" customHeight="1" outlineLevel="1">
      <c r="B102" s="312" t="s">
        <v>1136</v>
      </c>
      <c r="C102" s="312"/>
      <c r="D102" s="311"/>
      <c r="E102" s="194" t="s">
        <v>792</v>
      </c>
      <c r="G102" s="59" t="s">
        <v>543</v>
      </c>
      <c r="H102" s="59" t="s">
        <v>872</v>
      </c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V102" s="126" t="s">
        <v>639</v>
      </c>
      <c r="W102" s="126"/>
      <c r="X102" s="125"/>
    </row>
    <row r="103" spans="2:24" s="33" customFormat="1" ht="15.75" customHeight="1" outlineLevel="1">
      <c r="B103" s="312" t="s">
        <v>1137</v>
      </c>
      <c r="C103" s="312"/>
      <c r="D103" s="311"/>
      <c r="E103" s="194" t="s">
        <v>792</v>
      </c>
      <c r="G103" s="59" t="s">
        <v>543</v>
      </c>
      <c r="H103" s="59" t="s">
        <v>874</v>
      </c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V103" s="126" t="s">
        <v>641</v>
      </c>
      <c r="W103" s="126"/>
      <c r="X103" s="125"/>
    </row>
    <row r="104" spans="2:24" s="301" customFormat="1" ht="15.75" customHeight="1" outlineLevel="1">
      <c r="B104" s="312" t="s">
        <v>1135</v>
      </c>
      <c r="C104" s="312"/>
      <c r="D104" s="311"/>
      <c r="E104" s="271" t="s">
        <v>792</v>
      </c>
      <c r="G104" s="59" t="s">
        <v>543</v>
      </c>
      <c r="H104" s="59" t="s">
        <v>871</v>
      </c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V104" s="312"/>
      <c r="W104" s="312"/>
      <c r="X104" s="311"/>
    </row>
    <row r="105" spans="2:24" s="33" customFormat="1" ht="15.75" customHeight="1" outlineLevel="1">
      <c r="B105" s="312" t="s">
        <v>1153</v>
      </c>
      <c r="C105" s="312"/>
      <c r="D105" s="311"/>
      <c r="E105" s="194" t="s">
        <v>792</v>
      </c>
      <c r="G105" s="59" t="s">
        <v>543</v>
      </c>
      <c r="H105" s="59" t="s">
        <v>873</v>
      </c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V105" s="126" t="s">
        <v>640</v>
      </c>
      <c r="W105" s="126"/>
      <c r="X105" s="125"/>
    </row>
    <row r="106" spans="2:24" s="301" customFormat="1" ht="15.75" customHeight="1" outlineLevel="1">
      <c r="B106" s="312" t="s">
        <v>1154</v>
      </c>
      <c r="C106" s="312"/>
      <c r="D106" s="311"/>
      <c r="E106" s="271" t="s">
        <v>792</v>
      </c>
      <c r="G106" s="59" t="s">
        <v>543</v>
      </c>
      <c r="H106" s="59" t="s">
        <v>1155</v>
      </c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V106" s="312"/>
      <c r="W106" s="312"/>
      <c r="X106" s="311"/>
    </row>
    <row r="107" spans="2:24" s="301" customFormat="1" ht="15.75" customHeight="1" outlineLevel="1">
      <c r="B107" s="312" t="s">
        <v>1148</v>
      </c>
      <c r="C107" s="312"/>
      <c r="D107" s="311"/>
      <c r="E107" s="271" t="s">
        <v>792</v>
      </c>
      <c r="G107" s="59" t="s">
        <v>543</v>
      </c>
      <c r="H107" s="59" t="s">
        <v>1146</v>
      </c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V107" s="312"/>
      <c r="W107" s="312"/>
      <c r="X107" s="311"/>
    </row>
    <row r="108" spans="2:24" s="33" customFormat="1" ht="15.75" customHeight="1" outlineLevel="1">
      <c r="B108" s="312" t="s">
        <v>806</v>
      </c>
      <c r="C108" s="312"/>
      <c r="D108" s="311"/>
      <c r="E108" s="194" t="s">
        <v>792</v>
      </c>
      <c r="G108" s="59" t="s">
        <v>543</v>
      </c>
      <c r="H108" s="59" t="s">
        <v>875</v>
      </c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V108" s="126" t="s">
        <v>784</v>
      </c>
      <c r="W108" s="126"/>
      <c r="X108" s="125"/>
    </row>
    <row r="109" spans="2:24" s="33" customFormat="1" ht="15.75" customHeight="1" outlineLevel="1">
      <c r="B109" s="312" t="s">
        <v>783</v>
      </c>
      <c r="C109" s="312"/>
      <c r="D109" s="311"/>
      <c r="E109" s="194" t="s">
        <v>792</v>
      </c>
      <c r="G109" s="59" t="s">
        <v>543</v>
      </c>
      <c r="H109" s="59" t="s">
        <v>1156</v>
      </c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V109" s="126" t="s">
        <v>705</v>
      </c>
      <c r="W109" s="126"/>
      <c r="X109" s="125"/>
    </row>
    <row r="110" spans="2:24" s="33" customFormat="1" ht="30" customHeight="1" collapsed="1">
      <c r="B110" s="123" t="s">
        <v>756</v>
      </c>
      <c r="C110" s="123"/>
      <c r="D110" s="90"/>
      <c r="E110" s="69"/>
      <c r="G110" s="59"/>
      <c r="H110" s="59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V110" s="123" t="s">
        <v>756</v>
      </c>
      <c r="W110" s="123"/>
      <c r="X110" s="90"/>
    </row>
    <row r="111" spans="2:24" s="33" customFormat="1" ht="15.75" customHeight="1" outlineLevel="1">
      <c r="B111" s="312" t="s">
        <v>706</v>
      </c>
      <c r="C111" s="312"/>
      <c r="D111" s="311"/>
      <c r="E111" s="194" t="s">
        <v>792</v>
      </c>
      <c r="G111" s="59" t="s">
        <v>543</v>
      </c>
      <c r="H111" s="59" t="s">
        <v>876</v>
      </c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V111" s="126" t="s">
        <v>706</v>
      </c>
      <c r="W111" s="126"/>
      <c r="X111" s="125"/>
    </row>
    <row r="112" spans="2:24" s="33" customFormat="1" ht="15.75" customHeight="1" outlineLevel="1">
      <c r="B112" s="312" t="s">
        <v>1149</v>
      </c>
      <c r="C112" s="312"/>
      <c r="D112" s="311"/>
      <c r="E112" s="194" t="s">
        <v>792</v>
      </c>
      <c r="G112" s="59" t="s">
        <v>543</v>
      </c>
      <c r="H112" s="59" t="s">
        <v>1152</v>
      </c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V112" s="126" t="s">
        <v>730</v>
      </c>
      <c r="W112" s="126"/>
      <c r="X112" s="125"/>
    </row>
    <row r="113" spans="1:24" s="301" customFormat="1" ht="15.75" customHeight="1" outlineLevel="1">
      <c r="B113" s="312" t="s">
        <v>1150</v>
      </c>
      <c r="C113" s="312"/>
      <c r="D113" s="311"/>
      <c r="E113" s="271" t="s">
        <v>792</v>
      </c>
      <c r="G113" s="59" t="s">
        <v>543</v>
      </c>
      <c r="H113" s="59" t="s">
        <v>1144</v>
      </c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V113" s="312"/>
      <c r="W113" s="312"/>
      <c r="X113" s="311"/>
    </row>
    <row r="114" spans="1:24" s="33" customFormat="1" ht="15.75" customHeight="1" outlineLevel="1">
      <c r="B114" s="312" t="s">
        <v>738</v>
      </c>
      <c r="C114" s="312"/>
      <c r="D114" s="311"/>
      <c r="E114" s="194" t="s">
        <v>792</v>
      </c>
      <c r="G114" s="59" t="s">
        <v>543</v>
      </c>
      <c r="H114" s="59" t="s">
        <v>877</v>
      </c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V114" s="126" t="s">
        <v>738</v>
      </c>
      <c r="W114" s="126"/>
      <c r="X114" s="125"/>
    </row>
    <row r="115" spans="1:24" s="33" customFormat="1" ht="15.75" customHeight="1" outlineLevel="1">
      <c r="B115" s="312" t="s">
        <v>704</v>
      </c>
      <c r="C115" s="312"/>
      <c r="D115" s="311"/>
      <c r="E115" s="194" t="s">
        <v>792</v>
      </c>
      <c r="G115" s="59" t="s">
        <v>703</v>
      </c>
      <c r="H115" s="59" t="s">
        <v>707</v>
      </c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V115" s="126" t="s">
        <v>704</v>
      </c>
      <c r="W115" s="126"/>
      <c r="X115" s="125"/>
    </row>
    <row r="116" spans="1:24" s="33" customFormat="1" ht="30" customHeight="1">
      <c r="B116" s="124" t="s">
        <v>642</v>
      </c>
      <c r="C116" s="124"/>
      <c r="D116" s="125"/>
      <c r="E116" s="171"/>
      <c r="G116" s="59"/>
      <c r="H116" s="59" t="s">
        <v>757</v>
      </c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V116" s="124" t="s">
        <v>642</v>
      </c>
      <c r="W116" s="124"/>
      <c r="X116" s="125"/>
    </row>
    <row r="117" spans="1:24" s="33" customFormat="1" ht="15.75" customHeight="1" outlineLevel="1">
      <c r="B117" s="312" t="s">
        <v>758</v>
      </c>
      <c r="C117" s="312"/>
      <c r="D117" s="311"/>
      <c r="E117" s="194" t="s">
        <v>792</v>
      </c>
      <c r="G117" s="59" t="s">
        <v>51</v>
      </c>
      <c r="H117" s="59" t="s">
        <v>731</v>
      </c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V117" s="126" t="s">
        <v>758</v>
      </c>
      <c r="W117" s="126"/>
      <c r="X117" s="125"/>
    </row>
    <row r="118" spans="1:24" s="33" customFormat="1" ht="15.75" customHeight="1" outlineLevel="1">
      <c r="B118" s="312" t="s">
        <v>670</v>
      </c>
      <c r="C118" s="312"/>
      <c r="D118" s="311"/>
      <c r="E118" s="194" t="s">
        <v>792</v>
      </c>
      <c r="G118" s="59" t="s">
        <v>51</v>
      </c>
      <c r="H118" s="59" t="s">
        <v>732</v>
      </c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V118" s="126" t="s">
        <v>670</v>
      </c>
      <c r="W118" s="126"/>
      <c r="X118" s="125"/>
    </row>
    <row r="119" spans="1:24" s="33" customFormat="1" ht="15.75" customHeight="1" outlineLevel="1">
      <c r="B119" s="312" t="s">
        <v>736</v>
      </c>
      <c r="C119" s="312"/>
      <c r="D119" s="311"/>
      <c r="E119" s="194" t="s">
        <v>792</v>
      </c>
      <c r="G119" s="59" t="s">
        <v>51</v>
      </c>
      <c r="H119" s="59" t="s">
        <v>733</v>
      </c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V119" s="126" t="s">
        <v>736</v>
      </c>
      <c r="W119" s="126"/>
      <c r="X119" s="125"/>
    </row>
    <row r="120" spans="1:24" s="33" customFormat="1" ht="15.75" customHeight="1" outlineLevel="1">
      <c r="B120" s="312" t="s">
        <v>737</v>
      </c>
      <c r="C120" s="312"/>
      <c r="D120" s="311"/>
      <c r="E120" s="194" t="s">
        <v>792</v>
      </c>
      <c r="G120" s="59" t="s">
        <v>51</v>
      </c>
      <c r="H120" s="59" t="s">
        <v>878</v>
      </c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V120" s="126" t="s">
        <v>737</v>
      </c>
      <c r="W120" s="126"/>
      <c r="X120" s="125"/>
    </row>
    <row r="121" spans="1:24" s="143" customFormat="1" ht="30" customHeight="1">
      <c r="G121" s="173"/>
      <c r="H121" s="17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</row>
    <row r="122" spans="1:24" s="53" customFormat="1" ht="15.75" customHeight="1">
      <c r="B122" s="115" t="str">
        <f>CONCATENATE("Version ",Version)</f>
        <v>Version 1.5.3</v>
      </c>
      <c r="C122" s="115"/>
      <c r="D122" s="115"/>
      <c r="E122" s="115"/>
      <c r="F122" s="169"/>
      <c r="G122" s="587" t="str">
        <f ca="1">Copyright</f>
        <v>© 2018 CanadianSolar, All rights reserved.</v>
      </c>
      <c r="H122" s="587"/>
      <c r="I122" s="587"/>
      <c r="J122" s="587"/>
      <c r="K122" s="587"/>
      <c r="L122" s="116"/>
      <c r="M122" s="116"/>
      <c r="N122" s="116"/>
      <c r="O122" s="116"/>
      <c r="P122" s="116"/>
      <c r="Q122" s="618" t="s">
        <v>663</v>
      </c>
      <c r="R122" s="618"/>
      <c r="S122" s="618"/>
    </row>
    <row r="123" spans="1:24" ht="15.75" hidden="1" customHeight="1">
      <c r="A123" s="33"/>
      <c r="B123" s="34"/>
      <c r="C123" s="34"/>
      <c r="D123" s="34"/>
      <c r="E123" s="34"/>
      <c r="F123" s="34"/>
      <c r="G123" s="35"/>
      <c r="H123" s="34"/>
      <c r="I123" s="34"/>
      <c r="J123" s="34"/>
      <c r="K123" s="34"/>
      <c r="L123" s="34"/>
      <c r="M123" s="34"/>
      <c r="N123" s="33"/>
      <c r="O123" s="33"/>
      <c r="P123" s="33"/>
      <c r="Q123" s="33"/>
      <c r="R123" s="33"/>
      <c r="S123" s="33"/>
      <c r="T123" s="33"/>
    </row>
    <row r="124" spans="1:24" ht="15.75" hidden="1" customHeight="1">
      <c r="A124" s="33"/>
      <c r="B124" s="34"/>
      <c r="C124" s="34"/>
      <c r="D124" s="34"/>
      <c r="E124" s="34"/>
      <c r="F124" s="34"/>
      <c r="G124" s="35"/>
      <c r="H124" s="34"/>
      <c r="I124" s="34"/>
      <c r="J124" s="34"/>
      <c r="K124" s="34"/>
      <c r="L124" s="34"/>
      <c r="M124" s="34"/>
      <c r="N124" s="33"/>
      <c r="O124" s="33"/>
      <c r="P124" s="33"/>
      <c r="Q124" s="33"/>
      <c r="R124" s="33"/>
      <c r="S124" s="33"/>
      <c r="T124" s="33"/>
    </row>
    <row r="125" spans="1:24" ht="15.75" hidden="1" customHeight="1">
      <c r="A125" s="33"/>
      <c r="B125" s="34"/>
      <c r="C125" s="34"/>
      <c r="D125" s="34"/>
      <c r="E125" s="34"/>
      <c r="F125" s="34"/>
      <c r="G125" s="35"/>
      <c r="H125" s="34"/>
      <c r="I125" s="34"/>
      <c r="J125" s="34"/>
      <c r="K125" s="34"/>
      <c r="L125" s="34"/>
      <c r="M125" s="34"/>
      <c r="N125" s="33"/>
      <c r="O125" s="33"/>
      <c r="P125" s="33"/>
      <c r="Q125" s="33"/>
      <c r="R125" s="33"/>
      <c r="S125" s="33"/>
      <c r="T125" s="33"/>
    </row>
    <row r="126" spans="1:24" ht="15.75" hidden="1" customHeight="1">
      <c r="A126" s="33"/>
      <c r="B126" s="34"/>
      <c r="C126" s="34"/>
      <c r="D126" s="34"/>
      <c r="E126" s="34"/>
      <c r="F126" s="34"/>
      <c r="G126" s="35"/>
      <c r="H126" s="34"/>
      <c r="I126" s="34"/>
      <c r="J126" s="34"/>
      <c r="K126" s="34"/>
      <c r="L126" s="34"/>
      <c r="M126" s="34"/>
      <c r="N126" s="33"/>
      <c r="O126" s="33"/>
      <c r="P126" s="33"/>
      <c r="Q126" s="33"/>
      <c r="R126" s="33"/>
      <c r="S126" s="33"/>
      <c r="T126" s="33"/>
    </row>
    <row r="127" spans="1:24" ht="15.75" hidden="1" customHeight="1">
      <c r="A127" s="33"/>
      <c r="B127" s="34"/>
      <c r="C127" s="34"/>
      <c r="D127" s="34"/>
      <c r="E127" s="34"/>
      <c r="F127" s="34"/>
      <c r="G127" s="35"/>
      <c r="H127" s="34"/>
      <c r="I127" s="34"/>
      <c r="J127" s="34"/>
      <c r="K127" s="34"/>
      <c r="L127" s="34"/>
      <c r="M127" s="34"/>
      <c r="N127" s="33"/>
      <c r="O127" s="33"/>
      <c r="P127" s="33"/>
      <c r="Q127" s="33"/>
      <c r="R127" s="33"/>
      <c r="S127" s="33"/>
      <c r="T127" s="33"/>
    </row>
    <row r="128" spans="1:24" ht="15.75" hidden="1" customHeight="1">
      <c r="A128" s="33"/>
      <c r="B128" s="34"/>
      <c r="C128" s="34"/>
      <c r="D128" s="34"/>
      <c r="E128" s="34"/>
      <c r="F128" s="34"/>
      <c r="G128" s="35"/>
      <c r="H128" s="34"/>
      <c r="I128" s="34"/>
      <c r="J128" s="34"/>
      <c r="K128" s="34"/>
      <c r="L128" s="34"/>
      <c r="M128" s="34"/>
      <c r="N128" s="33"/>
      <c r="O128" s="33"/>
      <c r="P128" s="33"/>
      <c r="Q128" s="33"/>
      <c r="R128" s="33"/>
      <c r="S128" s="33"/>
      <c r="T128" s="33"/>
    </row>
    <row r="129" spans="1:20" ht="15.75" hidden="1" customHeight="1">
      <c r="A129" s="33"/>
      <c r="B129" s="34"/>
      <c r="C129" s="34"/>
      <c r="D129" s="34"/>
      <c r="E129" s="34"/>
      <c r="F129" s="34"/>
      <c r="G129" s="35"/>
      <c r="H129" s="34"/>
      <c r="I129" s="34"/>
      <c r="J129" s="34"/>
      <c r="K129" s="34"/>
      <c r="L129" s="34"/>
      <c r="M129" s="34"/>
      <c r="N129" s="33"/>
      <c r="O129" s="33"/>
      <c r="P129" s="33"/>
      <c r="Q129" s="33"/>
      <c r="R129" s="33"/>
      <c r="S129" s="33"/>
      <c r="T129" s="33"/>
    </row>
    <row r="130" spans="1:20" ht="15.75" hidden="1" customHeight="1">
      <c r="A130" s="33"/>
      <c r="B130" s="34"/>
      <c r="C130" s="34"/>
      <c r="D130" s="34"/>
      <c r="E130" s="34"/>
      <c r="F130" s="34"/>
      <c r="G130" s="35"/>
      <c r="H130" s="34"/>
      <c r="I130" s="34"/>
      <c r="J130" s="34"/>
      <c r="K130" s="34"/>
      <c r="L130" s="34"/>
      <c r="M130" s="34"/>
      <c r="N130" s="33"/>
      <c r="O130" s="33"/>
      <c r="P130" s="33"/>
      <c r="Q130" s="33"/>
      <c r="R130" s="33"/>
      <c r="S130" s="33"/>
      <c r="T130" s="33"/>
    </row>
    <row r="131" spans="1:20" ht="15.75" hidden="1" customHeight="1">
      <c r="A131" s="33"/>
      <c r="B131" s="34"/>
      <c r="C131" s="34"/>
      <c r="D131" s="34"/>
      <c r="E131" s="34"/>
      <c r="F131" s="34"/>
      <c r="G131" s="35"/>
      <c r="H131" s="34"/>
      <c r="I131" s="34"/>
      <c r="J131" s="34"/>
      <c r="K131" s="34"/>
      <c r="L131" s="34"/>
      <c r="M131" s="34"/>
      <c r="N131" s="33"/>
      <c r="O131" s="33"/>
      <c r="P131" s="33"/>
      <c r="Q131" s="33"/>
      <c r="R131" s="33"/>
      <c r="S131" s="33"/>
      <c r="T131" s="33"/>
    </row>
    <row r="132" spans="1:20" ht="15.75" hidden="1" customHeight="1">
      <c r="A132" s="33"/>
      <c r="B132" s="34"/>
      <c r="C132" s="34"/>
      <c r="D132" s="34"/>
      <c r="E132" s="34"/>
      <c r="F132" s="34"/>
      <c r="G132" s="35"/>
      <c r="H132" s="34"/>
      <c r="I132" s="34"/>
      <c r="J132" s="34"/>
      <c r="K132" s="34"/>
      <c r="L132" s="34"/>
      <c r="M132" s="34"/>
      <c r="N132" s="33"/>
      <c r="O132" s="33"/>
      <c r="P132" s="33"/>
      <c r="Q132" s="33"/>
      <c r="R132" s="33"/>
      <c r="S132" s="33"/>
      <c r="T132" s="33"/>
    </row>
    <row r="133" spans="1:20" ht="15.75" hidden="1" customHeight="1">
      <c r="A133" s="33"/>
      <c r="B133" s="34"/>
      <c r="C133" s="34"/>
      <c r="D133" s="34"/>
      <c r="E133" s="34"/>
      <c r="F133" s="34"/>
      <c r="G133" s="35"/>
      <c r="H133" s="34"/>
      <c r="I133" s="34"/>
      <c r="J133" s="34"/>
      <c r="K133" s="34"/>
      <c r="L133" s="34"/>
      <c r="M133" s="34"/>
      <c r="N133" s="33"/>
      <c r="O133" s="33"/>
      <c r="P133" s="33"/>
      <c r="Q133" s="33"/>
      <c r="R133" s="33"/>
      <c r="S133" s="33"/>
      <c r="T133" s="33"/>
    </row>
    <row r="134" spans="1:20" ht="15.75" hidden="1" customHeight="1">
      <c r="A134" s="33"/>
      <c r="B134" s="34"/>
      <c r="C134" s="34"/>
      <c r="D134" s="34"/>
      <c r="E134" s="34"/>
      <c r="F134" s="34"/>
      <c r="G134" s="35"/>
      <c r="H134" s="34"/>
      <c r="I134" s="34"/>
      <c r="J134" s="34"/>
      <c r="K134" s="34"/>
      <c r="L134" s="34"/>
      <c r="M134" s="34"/>
      <c r="N134" s="33"/>
      <c r="O134" s="33"/>
      <c r="P134" s="33"/>
      <c r="Q134" s="33"/>
      <c r="R134" s="33"/>
      <c r="S134" s="33"/>
      <c r="T134" s="33"/>
    </row>
    <row r="135" spans="1:20" ht="15.75" hidden="1" customHeight="1">
      <c r="A135" s="33"/>
      <c r="B135" s="34"/>
      <c r="C135" s="34"/>
      <c r="D135" s="34"/>
      <c r="E135" s="34"/>
      <c r="F135" s="34"/>
      <c r="G135" s="35"/>
      <c r="H135" s="34"/>
      <c r="I135" s="34"/>
      <c r="J135" s="34"/>
      <c r="K135" s="34"/>
      <c r="L135" s="34"/>
      <c r="M135" s="34"/>
      <c r="N135" s="33"/>
      <c r="O135" s="33"/>
      <c r="P135" s="33"/>
      <c r="Q135" s="33"/>
      <c r="R135" s="33"/>
      <c r="S135" s="33"/>
      <c r="T135" s="33"/>
    </row>
    <row r="136" spans="1:20" ht="15.75" hidden="1" customHeight="1">
      <c r="A136" s="33"/>
      <c r="B136" s="34"/>
      <c r="C136" s="34"/>
      <c r="D136" s="34"/>
      <c r="E136" s="34"/>
      <c r="F136" s="34"/>
      <c r="G136" s="35"/>
      <c r="H136" s="34"/>
      <c r="I136" s="34"/>
      <c r="J136" s="34"/>
      <c r="K136" s="34"/>
      <c r="L136" s="34"/>
      <c r="M136" s="34"/>
      <c r="N136" s="33"/>
      <c r="O136" s="33"/>
      <c r="P136" s="33"/>
      <c r="Q136" s="33"/>
      <c r="R136" s="33"/>
      <c r="S136" s="33"/>
      <c r="T136" s="33"/>
    </row>
    <row r="137" spans="1:20" ht="15.75" hidden="1" customHeight="1">
      <c r="A137" s="33"/>
      <c r="B137" s="34"/>
      <c r="C137" s="34"/>
      <c r="D137" s="34"/>
      <c r="E137" s="34"/>
      <c r="F137" s="34"/>
      <c r="G137" s="35"/>
      <c r="H137" s="34"/>
      <c r="I137" s="34"/>
      <c r="J137" s="34"/>
      <c r="K137" s="34"/>
      <c r="L137" s="34"/>
      <c r="M137" s="34"/>
      <c r="N137" s="33"/>
      <c r="O137" s="33"/>
      <c r="P137" s="33"/>
      <c r="Q137" s="33"/>
      <c r="R137" s="33"/>
      <c r="S137" s="33"/>
      <c r="T137" s="33"/>
    </row>
    <row r="138" spans="1:20" ht="15.75" hidden="1" customHeight="1">
      <c r="A138" s="33"/>
      <c r="B138" s="34"/>
      <c r="C138" s="34"/>
      <c r="D138" s="34"/>
      <c r="E138" s="34"/>
      <c r="F138" s="34"/>
      <c r="G138" s="35"/>
      <c r="H138" s="34"/>
      <c r="I138" s="34"/>
      <c r="J138" s="34"/>
      <c r="K138" s="34"/>
      <c r="L138" s="34"/>
      <c r="M138" s="34"/>
      <c r="N138" s="33"/>
      <c r="O138" s="33"/>
      <c r="P138" s="33"/>
      <c r="Q138" s="33"/>
      <c r="R138" s="33"/>
      <c r="S138" s="33"/>
      <c r="T138" s="33"/>
    </row>
    <row r="139" spans="1:20" ht="15.75" hidden="1" customHeight="1">
      <c r="A139" s="33"/>
      <c r="B139" s="34"/>
      <c r="C139" s="34"/>
      <c r="D139" s="34"/>
      <c r="E139" s="34"/>
      <c r="F139" s="34"/>
      <c r="G139" s="35"/>
      <c r="H139" s="34"/>
      <c r="I139" s="34"/>
      <c r="J139" s="34"/>
      <c r="K139" s="34"/>
      <c r="L139" s="34"/>
      <c r="M139" s="34"/>
      <c r="N139" s="33"/>
      <c r="O139" s="33"/>
      <c r="P139" s="33"/>
      <c r="Q139" s="33"/>
      <c r="R139" s="33"/>
      <c r="S139" s="33"/>
      <c r="T139" s="33"/>
    </row>
    <row r="140" spans="1:20" ht="15.75" hidden="1" customHeight="1">
      <c r="A140" s="33"/>
      <c r="B140" s="34"/>
      <c r="C140" s="34"/>
      <c r="D140" s="34"/>
      <c r="E140" s="34"/>
      <c r="F140" s="34"/>
      <c r="G140" s="35"/>
      <c r="H140" s="34"/>
      <c r="I140" s="34"/>
      <c r="J140" s="34"/>
      <c r="K140" s="34"/>
      <c r="L140" s="34"/>
      <c r="M140" s="34"/>
      <c r="N140" s="33"/>
      <c r="O140" s="33"/>
      <c r="P140" s="33"/>
      <c r="Q140" s="33"/>
      <c r="R140" s="33"/>
      <c r="S140" s="33"/>
      <c r="T140" s="33"/>
    </row>
    <row r="141" spans="1:20" ht="15.75" hidden="1" customHeight="1">
      <c r="A141" s="33"/>
      <c r="B141" s="34"/>
      <c r="C141" s="34"/>
      <c r="D141" s="34"/>
      <c r="E141" s="34"/>
      <c r="F141" s="34"/>
      <c r="G141" s="35"/>
      <c r="H141" s="34"/>
      <c r="I141" s="34"/>
      <c r="J141" s="34"/>
      <c r="K141" s="34"/>
      <c r="L141" s="34"/>
      <c r="M141" s="34"/>
      <c r="N141" s="33"/>
      <c r="O141" s="33"/>
      <c r="P141" s="33"/>
      <c r="Q141" s="33"/>
      <c r="R141" s="33"/>
      <c r="S141" s="33"/>
      <c r="T141" s="33"/>
    </row>
    <row r="142" spans="1:20" ht="15.75" hidden="1" customHeight="1">
      <c r="A142" s="33"/>
      <c r="B142" s="34"/>
      <c r="C142" s="34"/>
      <c r="D142" s="34"/>
      <c r="E142" s="34"/>
      <c r="F142" s="34"/>
      <c r="G142" s="35"/>
      <c r="H142" s="34"/>
      <c r="I142" s="34"/>
      <c r="J142" s="34"/>
      <c r="K142" s="34"/>
      <c r="L142" s="34"/>
      <c r="M142" s="34"/>
      <c r="N142" s="33"/>
      <c r="O142" s="33"/>
      <c r="P142" s="33"/>
      <c r="Q142" s="33"/>
      <c r="R142" s="33"/>
      <c r="S142" s="33"/>
      <c r="T142" s="33"/>
    </row>
    <row r="143" spans="1:20" ht="15.75" hidden="1" customHeight="1">
      <c r="A143" s="33"/>
      <c r="B143" s="34"/>
      <c r="C143" s="34"/>
      <c r="D143" s="34"/>
      <c r="E143" s="34"/>
      <c r="F143" s="34"/>
      <c r="G143" s="35"/>
      <c r="H143" s="34"/>
      <c r="I143" s="34"/>
      <c r="J143" s="34"/>
      <c r="K143" s="34"/>
      <c r="L143" s="34"/>
      <c r="M143" s="34"/>
      <c r="N143" s="33"/>
      <c r="O143" s="33"/>
      <c r="P143" s="33"/>
      <c r="Q143" s="33"/>
      <c r="R143" s="33"/>
      <c r="S143" s="33"/>
      <c r="T143" s="33"/>
    </row>
    <row r="144" spans="1:20" ht="15.75" hidden="1" customHeight="1">
      <c r="A144" s="33"/>
      <c r="B144" s="34"/>
      <c r="C144" s="34"/>
      <c r="D144" s="34"/>
      <c r="E144" s="34"/>
      <c r="F144" s="34"/>
      <c r="G144" s="35"/>
      <c r="H144" s="34"/>
      <c r="I144" s="34"/>
      <c r="J144" s="34"/>
      <c r="K144" s="34"/>
      <c r="L144" s="34"/>
      <c r="M144" s="34"/>
      <c r="N144" s="33"/>
      <c r="O144" s="33"/>
      <c r="P144" s="33"/>
      <c r="Q144" s="33"/>
      <c r="R144" s="33"/>
      <c r="S144" s="33"/>
      <c r="T144" s="33"/>
    </row>
    <row r="145" spans="1:20" ht="15.75" hidden="1" customHeight="1">
      <c r="A145" s="33"/>
      <c r="B145" s="34"/>
      <c r="C145" s="34"/>
      <c r="D145" s="34"/>
      <c r="E145" s="34"/>
      <c r="F145" s="34"/>
      <c r="G145" s="35"/>
      <c r="H145" s="34"/>
      <c r="I145" s="34"/>
      <c r="J145" s="34"/>
      <c r="K145" s="34"/>
      <c r="L145" s="34"/>
      <c r="M145" s="34"/>
      <c r="N145" s="33"/>
      <c r="O145" s="33"/>
      <c r="P145" s="33"/>
      <c r="Q145" s="33"/>
      <c r="R145" s="33"/>
      <c r="S145" s="33"/>
      <c r="T145" s="33"/>
    </row>
    <row r="146" spans="1:20" ht="15.75" hidden="1" customHeight="1">
      <c r="A146" s="33"/>
      <c r="B146" s="34"/>
      <c r="C146" s="34"/>
      <c r="D146" s="34"/>
      <c r="E146" s="34"/>
      <c r="F146" s="34"/>
      <c r="G146" s="35"/>
      <c r="H146" s="34"/>
      <c r="I146" s="34"/>
      <c r="J146" s="34"/>
      <c r="K146" s="34"/>
      <c r="L146" s="34"/>
      <c r="M146" s="34"/>
      <c r="N146" s="33"/>
      <c r="O146" s="33"/>
      <c r="P146" s="33"/>
      <c r="Q146" s="33"/>
      <c r="R146" s="33"/>
      <c r="S146" s="33"/>
      <c r="T146" s="33"/>
    </row>
    <row r="147" spans="1:20" ht="15.75" hidden="1" customHeight="1">
      <c r="A147" s="33"/>
      <c r="B147" s="34"/>
      <c r="C147" s="34"/>
      <c r="D147" s="34"/>
      <c r="E147" s="34"/>
      <c r="F147" s="34"/>
      <c r="G147" s="35"/>
      <c r="H147" s="34"/>
      <c r="I147" s="34"/>
      <c r="J147" s="34"/>
      <c r="K147" s="34"/>
      <c r="L147" s="34"/>
      <c r="M147" s="34"/>
      <c r="N147" s="33"/>
      <c r="O147" s="33"/>
      <c r="P147" s="33"/>
      <c r="Q147" s="33"/>
      <c r="R147" s="33"/>
      <c r="S147" s="33"/>
      <c r="T147" s="33"/>
    </row>
    <row r="148" spans="1:20" ht="15.75" hidden="1" customHeight="1">
      <c r="A148" s="33"/>
      <c r="B148" s="34"/>
      <c r="C148" s="34"/>
      <c r="D148" s="34"/>
      <c r="E148" s="34"/>
      <c r="F148" s="34"/>
      <c r="G148" s="35"/>
      <c r="H148" s="34"/>
      <c r="I148" s="34"/>
      <c r="J148" s="34"/>
      <c r="K148" s="34"/>
      <c r="L148" s="34"/>
      <c r="M148" s="34"/>
      <c r="N148" s="33"/>
      <c r="O148" s="33"/>
      <c r="P148" s="33"/>
      <c r="Q148" s="33"/>
      <c r="R148" s="33"/>
      <c r="S148" s="33"/>
      <c r="T148" s="33"/>
    </row>
    <row r="149" spans="1:20" ht="15.75" hidden="1" customHeight="1">
      <c r="A149" s="33"/>
      <c r="B149" s="34"/>
      <c r="C149" s="34"/>
      <c r="D149" s="34"/>
      <c r="E149" s="34"/>
      <c r="F149" s="34"/>
      <c r="G149" s="35"/>
      <c r="H149" s="34"/>
      <c r="I149" s="34"/>
      <c r="J149" s="34"/>
      <c r="K149" s="34"/>
      <c r="L149" s="34"/>
      <c r="M149" s="34"/>
      <c r="N149" s="33"/>
      <c r="O149" s="33"/>
      <c r="P149" s="33"/>
      <c r="Q149" s="33"/>
      <c r="R149" s="33"/>
      <c r="S149" s="33"/>
      <c r="T149" s="33"/>
    </row>
    <row r="150" spans="1:20" ht="15.75" hidden="1" customHeight="1">
      <c r="A150" s="33"/>
      <c r="B150" s="34"/>
      <c r="C150" s="34"/>
      <c r="D150" s="34"/>
      <c r="E150" s="34"/>
      <c r="F150" s="34"/>
      <c r="G150" s="35"/>
      <c r="H150" s="34"/>
      <c r="I150" s="34"/>
      <c r="J150" s="34"/>
      <c r="K150" s="34"/>
      <c r="L150" s="34"/>
      <c r="M150" s="34"/>
      <c r="N150" s="33"/>
      <c r="O150" s="33"/>
      <c r="P150" s="33"/>
      <c r="Q150" s="33"/>
      <c r="R150" s="33"/>
      <c r="S150" s="33"/>
      <c r="T150" s="33"/>
    </row>
    <row r="151" spans="1:20" ht="15.75" hidden="1" customHeight="1">
      <c r="A151" s="33"/>
      <c r="B151" s="34"/>
      <c r="C151" s="34"/>
      <c r="D151" s="34"/>
      <c r="E151" s="34"/>
      <c r="F151" s="34"/>
      <c r="G151" s="35"/>
      <c r="H151" s="34"/>
      <c r="I151" s="34"/>
      <c r="J151" s="34"/>
      <c r="K151" s="34"/>
      <c r="L151" s="34"/>
      <c r="M151" s="34"/>
      <c r="N151" s="33"/>
      <c r="O151" s="33"/>
      <c r="P151" s="33"/>
      <c r="Q151" s="33"/>
      <c r="R151" s="33"/>
      <c r="S151" s="33"/>
      <c r="T151" s="33"/>
    </row>
    <row r="152" spans="1:20" ht="15.75" hidden="1" customHeight="1">
      <c r="A152" s="33"/>
      <c r="B152" s="34"/>
      <c r="C152" s="34"/>
      <c r="D152" s="34"/>
      <c r="E152" s="34"/>
      <c r="F152" s="34"/>
      <c r="G152" s="35"/>
      <c r="H152" s="34"/>
      <c r="I152" s="34"/>
      <c r="J152" s="34"/>
      <c r="K152" s="34"/>
      <c r="L152" s="34"/>
      <c r="M152" s="34"/>
      <c r="N152" s="33"/>
      <c r="O152" s="33"/>
      <c r="P152" s="33"/>
      <c r="Q152" s="33"/>
      <c r="R152" s="33"/>
      <c r="S152" s="33"/>
      <c r="T152" s="33"/>
    </row>
    <row r="153" spans="1:20" ht="15.75" hidden="1" customHeight="1">
      <c r="A153" s="33"/>
      <c r="B153" s="34"/>
      <c r="C153" s="34"/>
      <c r="D153" s="34"/>
      <c r="E153" s="34"/>
      <c r="F153" s="34"/>
      <c r="G153" s="35"/>
      <c r="H153" s="34"/>
      <c r="I153" s="34"/>
      <c r="J153" s="34"/>
      <c r="K153" s="34"/>
      <c r="L153" s="34"/>
      <c r="M153" s="34"/>
      <c r="N153" s="33"/>
      <c r="O153" s="33"/>
      <c r="P153" s="33"/>
      <c r="Q153" s="33"/>
      <c r="R153" s="33"/>
      <c r="S153" s="33"/>
      <c r="T153" s="33"/>
    </row>
    <row r="154" spans="1:20" ht="15.75" hidden="1" customHeight="1">
      <c r="A154" s="33"/>
      <c r="B154" s="33"/>
      <c r="C154" s="33"/>
      <c r="D154" s="33"/>
      <c r="E154" s="33"/>
      <c r="F154" s="33"/>
      <c r="G154" s="37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</row>
    <row r="155" spans="1:20" ht="15.75" hidden="1" customHeight="1">
      <c r="A155" s="33"/>
      <c r="B155" s="33"/>
      <c r="C155" s="33"/>
      <c r="D155" s="33"/>
      <c r="E155" s="33"/>
      <c r="F155" s="33"/>
      <c r="G155" s="38"/>
      <c r="H155" s="39"/>
      <c r="I155" s="39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</row>
    <row r="156" spans="1:20" ht="15.75" hidden="1" customHeight="1">
      <c r="A156" s="33"/>
      <c r="B156" s="33"/>
      <c r="C156" s="33"/>
      <c r="D156" s="33"/>
      <c r="E156" s="33"/>
      <c r="F156" s="33"/>
      <c r="G156" s="37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</row>
    <row r="157" spans="1:20" ht="15.75" hidden="1" customHeight="1">
      <c r="A157" s="33"/>
      <c r="B157" s="33"/>
      <c r="C157" s="33"/>
      <c r="D157" s="33"/>
      <c r="E157" s="33"/>
      <c r="F157" s="33"/>
      <c r="G157" s="38"/>
      <c r="H157" s="39"/>
      <c r="I157" s="39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</row>
    <row r="158" spans="1:20" ht="15.75" hidden="1" customHeight="1">
      <c r="A158" s="33"/>
      <c r="B158" s="33"/>
      <c r="C158" s="33"/>
      <c r="D158" s="33"/>
      <c r="E158" s="33"/>
      <c r="F158" s="33"/>
      <c r="G158" s="37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</row>
    <row r="159" spans="1:20" ht="15.75" hidden="1" customHeight="1">
      <c r="A159" s="33"/>
      <c r="B159" s="33"/>
      <c r="C159" s="33"/>
      <c r="D159" s="33"/>
      <c r="E159" s="33"/>
      <c r="F159" s="33"/>
      <c r="G159" s="38"/>
      <c r="H159" s="39"/>
      <c r="I159" s="39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</row>
    <row r="160" spans="1:20" ht="15.75" hidden="1" customHeight="1">
      <c r="A160" s="33"/>
      <c r="B160" s="33"/>
      <c r="C160" s="33"/>
      <c r="D160" s="33"/>
      <c r="E160" s="33"/>
      <c r="F160" s="33"/>
      <c r="G160" s="37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</row>
    <row r="161" spans="1:20" ht="15.75" hidden="1" customHeight="1">
      <c r="A161" s="33"/>
      <c r="B161" s="33"/>
      <c r="C161" s="33"/>
      <c r="D161" s="33"/>
      <c r="E161" s="33"/>
      <c r="F161" s="33"/>
      <c r="G161" s="38"/>
      <c r="H161" s="39"/>
      <c r="I161" s="39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</row>
    <row r="162" spans="1:20" ht="15.75" hidden="1" customHeight="1">
      <c r="A162" s="33"/>
      <c r="B162" s="33"/>
      <c r="C162" s="33"/>
      <c r="D162" s="33"/>
      <c r="E162" s="33"/>
      <c r="F162" s="33"/>
      <c r="G162" s="37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</row>
    <row r="163" spans="1:20" ht="15.75" hidden="1" customHeight="1">
      <c r="A163" s="33"/>
      <c r="B163" s="33"/>
      <c r="C163" s="33"/>
      <c r="D163" s="33"/>
      <c r="E163" s="33"/>
      <c r="F163" s="33"/>
      <c r="G163" s="38"/>
      <c r="H163" s="39"/>
      <c r="I163" s="39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</row>
    <row r="164" spans="1:20" ht="15.75" hidden="1" customHeight="1">
      <c r="A164" s="33"/>
      <c r="B164" s="33"/>
      <c r="C164" s="33"/>
      <c r="D164" s="33"/>
      <c r="E164" s="33"/>
      <c r="F164" s="33"/>
      <c r="G164" s="37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</row>
    <row r="165" spans="1:20" ht="15.75" hidden="1" customHeight="1">
      <c r="A165" s="33"/>
      <c r="B165" s="33"/>
      <c r="C165" s="33"/>
      <c r="D165" s="33"/>
      <c r="E165" s="33"/>
      <c r="F165" s="33"/>
      <c r="G165" s="38"/>
      <c r="H165" s="39"/>
      <c r="I165" s="39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</row>
    <row r="166" spans="1:20" ht="15.75" hidden="1" customHeight="1">
      <c r="A166" s="33"/>
      <c r="B166" s="33"/>
      <c r="C166" s="33"/>
      <c r="D166" s="33"/>
      <c r="E166" s="33"/>
      <c r="F166" s="33"/>
      <c r="G166" s="37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</row>
    <row r="167" spans="1:20" ht="15.75" hidden="1" customHeight="1">
      <c r="A167" s="33"/>
      <c r="B167" s="33"/>
      <c r="C167" s="33"/>
      <c r="D167" s="33"/>
      <c r="E167" s="33"/>
      <c r="F167" s="33"/>
      <c r="G167" s="37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</row>
    <row r="168" spans="1:20" ht="15.75" hidden="1" customHeight="1">
      <c r="A168" s="33"/>
      <c r="B168" s="33"/>
      <c r="C168" s="33"/>
      <c r="D168" s="33"/>
      <c r="E168" s="33"/>
      <c r="F168" s="33"/>
      <c r="G168" s="37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</row>
    <row r="169" spans="1:20" ht="15.75" hidden="1" customHeight="1">
      <c r="A169" s="33"/>
      <c r="B169" s="33"/>
      <c r="C169" s="33"/>
      <c r="D169" s="33"/>
      <c r="E169" s="33"/>
      <c r="F169" s="33"/>
      <c r="G169" s="38"/>
      <c r="H169" s="39"/>
      <c r="I169" s="39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</row>
    <row r="170" spans="1:20" ht="15.75" hidden="1" customHeight="1">
      <c r="A170" s="33"/>
      <c r="B170" s="33"/>
      <c r="C170" s="33"/>
      <c r="D170" s="33"/>
      <c r="E170" s="33"/>
      <c r="F170" s="33"/>
      <c r="G170" s="37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</row>
    <row r="171" spans="1:20" ht="15.75" hidden="1" customHeight="1">
      <c r="A171" s="33"/>
      <c r="B171" s="33"/>
      <c r="C171" s="33"/>
      <c r="D171" s="33"/>
      <c r="E171" s="40"/>
      <c r="F171" s="40"/>
      <c r="G171" s="41"/>
      <c r="H171" s="40"/>
      <c r="I171" s="40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</row>
    <row r="172" spans="1:20" ht="15.75" hidden="1" customHeight="1">
      <c r="A172" s="33"/>
      <c r="B172" s="33"/>
      <c r="C172" s="33"/>
      <c r="D172" s="33"/>
      <c r="E172" s="33"/>
      <c r="F172" s="33"/>
      <c r="G172" s="37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</row>
    <row r="173" spans="1:20" ht="15.75" hidden="1" customHeight="1">
      <c r="A173" s="33"/>
      <c r="B173" s="33"/>
      <c r="C173" s="33"/>
      <c r="D173" s="33"/>
      <c r="E173" s="33"/>
      <c r="F173" s="33"/>
      <c r="G173" s="38"/>
      <c r="H173" s="39"/>
      <c r="I173" s="39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</row>
    <row r="174" spans="1:20" ht="15.75" hidden="1" customHeight="1">
      <c r="A174" s="33"/>
      <c r="B174" s="33"/>
      <c r="C174" s="33"/>
      <c r="D174" s="33"/>
      <c r="E174" s="33"/>
      <c r="F174" s="33"/>
      <c r="G174" s="37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</row>
    <row r="175" spans="1:20" ht="15.75" hidden="1" customHeight="1">
      <c r="A175" s="33"/>
      <c r="B175" s="33"/>
      <c r="C175" s="33"/>
      <c r="D175" s="33"/>
      <c r="E175" s="33"/>
      <c r="F175" s="33"/>
      <c r="G175" s="37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</row>
    <row r="176" spans="1:20" ht="15.75" hidden="1" customHeight="1">
      <c r="A176" s="33"/>
      <c r="B176" s="33"/>
      <c r="C176" s="33"/>
      <c r="D176" s="33"/>
      <c r="E176" s="33"/>
      <c r="F176" s="33"/>
      <c r="G176" s="37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</row>
    <row r="177" spans="1:20" ht="15.75" hidden="1" customHeight="1">
      <c r="A177" s="33"/>
      <c r="B177" s="33"/>
      <c r="C177" s="33"/>
      <c r="D177" s="33"/>
      <c r="E177" s="33"/>
      <c r="F177" s="33"/>
      <c r="G177" s="38"/>
      <c r="H177" s="39"/>
      <c r="I177" s="39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</row>
    <row r="178" spans="1:20" ht="15.75" hidden="1" customHeight="1">
      <c r="A178" s="33"/>
      <c r="B178" s="33"/>
      <c r="C178" s="33"/>
      <c r="D178" s="33"/>
      <c r="E178" s="33"/>
      <c r="F178" s="33"/>
      <c r="G178" s="37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</row>
    <row r="179" spans="1:20" ht="15.75" hidden="1" customHeight="1">
      <c r="A179" s="33"/>
      <c r="B179" s="33"/>
      <c r="C179" s="33"/>
      <c r="D179" s="33"/>
      <c r="E179" s="33"/>
      <c r="F179" s="33"/>
      <c r="G179" s="38"/>
      <c r="H179" s="39"/>
      <c r="I179" s="39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</row>
    <row r="180" spans="1:20" ht="15.75" hidden="1" customHeight="1">
      <c r="A180" s="33"/>
      <c r="B180" s="33"/>
      <c r="C180" s="33"/>
      <c r="D180" s="33"/>
      <c r="E180" s="33"/>
      <c r="F180" s="33"/>
      <c r="G180" s="37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</row>
    <row r="181" spans="1:20" ht="15.75" hidden="1" customHeight="1">
      <c r="A181" s="33"/>
      <c r="B181" s="33"/>
      <c r="C181" s="33"/>
      <c r="D181" s="33"/>
      <c r="E181" s="33"/>
      <c r="F181" s="33"/>
      <c r="G181" s="38"/>
      <c r="H181" s="39"/>
      <c r="I181" s="39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</row>
    <row r="182" spans="1:20" ht="15.75" hidden="1" customHeight="1">
      <c r="A182" s="33"/>
      <c r="B182" s="33"/>
      <c r="C182" s="33"/>
      <c r="D182" s="33"/>
      <c r="E182" s="33"/>
      <c r="F182" s="33"/>
      <c r="G182" s="37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</row>
    <row r="183" spans="1:20" ht="15.75" hidden="1" customHeight="1">
      <c r="A183" s="33"/>
      <c r="B183" s="33"/>
      <c r="C183" s="33"/>
      <c r="D183" s="33"/>
      <c r="E183" s="33"/>
      <c r="F183" s="33"/>
      <c r="G183" s="38"/>
      <c r="H183" s="39"/>
      <c r="I183" s="39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</row>
    <row r="184" spans="1:20" hidden="1">
      <c r="A184" s="33"/>
      <c r="B184" s="33"/>
      <c r="C184" s="33"/>
      <c r="D184" s="33"/>
      <c r="E184" s="33"/>
      <c r="F184" s="33"/>
      <c r="G184" s="37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</row>
    <row r="185" spans="1:20" hidden="1">
      <c r="A185" s="33"/>
      <c r="B185" s="33"/>
      <c r="C185" s="33"/>
      <c r="D185" s="33"/>
      <c r="E185" s="33"/>
      <c r="F185" s="33"/>
      <c r="G185" s="37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</row>
    <row r="186" spans="1:20" hidden="1">
      <c r="A186" s="33"/>
      <c r="B186" s="33"/>
      <c r="C186" s="33"/>
      <c r="D186" s="33"/>
      <c r="E186" s="33"/>
      <c r="F186" s="33"/>
      <c r="G186" s="37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</row>
    <row r="187" spans="1:20" hidden="1">
      <c r="A187" s="33"/>
      <c r="B187" s="33"/>
      <c r="C187" s="33"/>
      <c r="D187" s="33"/>
      <c r="E187" s="33"/>
      <c r="F187" s="33"/>
      <c r="G187" s="38"/>
      <c r="H187" s="39"/>
      <c r="I187" s="39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</row>
    <row r="188" spans="1:20" hidden="1">
      <c r="A188" s="33"/>
      <c r="B188" s="33"/>
      <c r="C188" s="33"/>
      <c r="D188" s="33"/>
      <c r="E188" s="33"/>
      <c r="F188" s="33"/>
      <c r="G188" s="37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</row>
    <row r="189" spans="1:20" hidden="1">
      <c r="A189" s="33"/>
      <c r="B189" s="33"/>
      <c r="C189" s="33"/>
      <c r="D189" s="33"/>
      <c r="E189" s="33"/>
      <c r="F189" s="33"/>
      <c r="G189" s="38"/>
      <c r="H189" s="39"/>
      <c r="I189" s="39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</row>
    <row r="190" spans="1:20" hidden="1">
      <c r="A190" s="33"/>
      <c r="B190" s="33"/>
      <c r="C190" s="33"/>
      <c r="D190" s="33"/>
      <c r="E190" s="33"/>
      <c r="F190" s="33"/>
      <c r="G190" s="37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</row>
    <row r="191" spans="1:20" hidden="1">
      <c r="A191" s="33"/>
      <c r="B191" s="33"/>
      <c r="C191" s="33"/>
      <c r="D191" s="33"/>
      <c r="E191" s="33"/>
      <c r="F191" s="33"/>
      <c r="G191" s="38"/>
      <c r="H191" s="39"/>
      <c r="I191" s="39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</row>
    <row r="192" spans="1:20" hidden="1">
      <c r="A192" s="33"/>
      <c r="B192" s="33"/>
      <c r="C192" s="33"/>
      <c r="D192" s="33"/>
      <c r="E192" s="33"/>
      <c r="F192" s="33"/>
      <c r="G192" s="37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</row>
    <row r="193" spans="1:20" hidden="1">
      <c r="A193" s="33"/>
      <c r="B193" s="33"/>
      <c r="C193" s="33"/>
      <c r="D193" s="33"/>
      <c r="E193" s="33"/>
      <c r="F193" s="33"/>
      <c r="G193" s="38"/>
      <c r="H193" s="39"/>
      <c r="I193" s="39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</row>
    <row r="194" spans="1:20" hidden="1">
      <c r="A194" s="33"/>
      <c r="B194" s="33"/>
      <c r="C194" s="33"/>
      <c r="D194" s="33"/>
      <c r="E194" s="33"/>
      <c r="F194" s="33"/>
      <c r="G194" s="37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</row>
    <row r="195" spans="1:20" hidden="1">
      <c r="A195" s="33"/>
      <c r="B195" s="33"/>
      <c r="C195" s="33"/>
      <c r="D195" s="33"/>
      <c r="E195" s="33"/>
      <c r="F195" s="33"/>
      <c r="G195" s="38"/>
      <c r="H195" s="39"/>
      <c r="I195" s="39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</row>
    <row r="196" spans="1:20" hidden="1">
      <c r="A196" s="33"/>
      <c r="B196" s="33"/>
      <c r="C196" s="33"/>
      <c r="D196" s="33"/>
      <c r="E196" s="33"/>
      <c r="F196" s="33"/>
      <c r="G196" s="37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</row>
    <row r="197" spans="1:20" hidden="1">
      <c r="A197" s="33"/>
      <c r="B197" s="33"/>
      <c r="C197" s="33"/>
      <c r="D197" s="33"/>
      <c r="E197" s="33"/>
      <c r="F197" s="33"/>
      <c r="G197" s="38"/>
      <c r="H197" s="39"/>
      <c r="I197" s="39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</row>
    <row r="198" spans="1:20" hidden="1">
      <c r="A198" s="33"/>
      <c r="B198" s="33"/>
      <c r="C198" s="33"/>
      <c r="D198" s="33"/>
      <c r="E198" s="33"/>
      <c r="F198" s="33"/>
      <c r="G198" s="37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</row>
    <row r="199" spans="1:20" hidden="1">
      <c r="A199" s="33"/>
      <c r="B199" s="33"/>
      <c r="C199" s="33"/>
      <c r="D199" s="33"/>
      <c r="E199" s="33"/>
      <c r="F199" s="33"/>
      <c r="G199" s="38"/>
      <c r="H199" s="39"/>
      <c r="I199" s="39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</row>
    <row r="200" spans="1:20" hidden="1">
      <c r="A200" s="33"/>
      <c r="B200" s="33"/>
      <c r="C200" s="33"/>
      <c r="D200" s="33"/>
      <c r="E200" s="33"/>
      <c r="F200" s="33"/>
      <c r="G200" s="37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</row>
    <row r="201" spans="1:20" hidden="1">
      <c r="A201" s="33"/>
      <c r="B201" s="33"/>
      <c r="C201" s="33"/>
      <c r="D201" s="33"/>
      <c r="E201" s="33"/>
      <c r="F201" s="33"/>
      <c r="G201" s="37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</row>
    <row r="202" spans="1:20" hidden="1">
      <c r="A202" s="33"/>
      <c r="B202" s="33"/>
      <c r="C202" s="33"/>
      <c r="D202" s="33"/>
      <c r="E202" s="33"/>
      <c r="F202" s="33"/>
      <c r="G202" s="37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</row>
    <row r="203" spans="1:20" hidden="1">
      <c r="A203" s="33"/>
      <c r="B203" s="33"/>
      <c r="C203" s="33"/>
      <c r="D203" s="33"/>
      <c r="E203" s="33"/>
      <c r="F203" s="33"/>
      <c r="G203" s="37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</row>
    <row r="204" spans="1:20" hidden="1">
      <c r="A204" s="33"/>
      <c r="B204" s="33"/>
      <c r="C204" s="33"/>
      <c r="D204" s="33"/>
      <c r="E204" s="33"/>
      <c r="F204" s="33"/>
      <c r="G204" s="37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</row>
    <row r="205" spans="1:20" hidden="1">
      <c r="A205" s="33"/>
      <c r="B205" s="33"/>
      <c r="C205" s="33"/>
      <c r="D205" s="33"/>
      <c r="E205" s="33"/>
      <c r="F205" s="33"/>
      <c r="G205" s="37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</row>
    <row r="206" spans="1:20" hidden="1">
      <c r="A206" s="33"/>
      <c r="B206" s="33"/>
      <c r="C206" s="33"/>
      <c r="D206" s="33"/>
      <c r="E206" s="33"/>
      <c r="F206" s="33"/>
      <c r="G206" s="37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</row>
    <row r="207" spans="1:20" hidden="1">
      <c r="A207" s="33"/>
      <c r="B207" s="33"/>
      <c r="C207" s="33"/>
      <c r="D207" s="33"/>
      <c r="E207" s="33"/>
      <c r="F207" s="33"/>
      <c r="G207" s="37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</row>
    <row r="208" spans="1:20" hidden="1">
      <c r="A208" s="33"/>
      <c r="B208" s="33"/>
      <c r="C208" s="33"/>
      <c r="D208" s="33"/>
      <c r="E208" s="33"/>
      <c r="F208" s="33"/>
      <c r="G208" s="37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</row>
    <row r="209" spans="1:20" hidden="1">
      <c r="A209" s="33"/>
      <c r="B209" s="33"/>
      <c r="C209" s="33"/>
      <c r="D209" s="33"/>
      <c r="E209" s="33"/>
      <c r="F209" s="33"/>
      <c r="G209" s="37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</row>
    <row r="210" spans="1:20" hidden="1">
      <c r="A210" s="33"/>
      <c r="B210" s="33"/>
      <c r="C210" s="33"/>
      <c r="D210" s="33"/>
      <c r="E210" s="33"/>
      <c r="F210" s="33"/>
      <c r="G210" s="37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</row>
    <row r="211" spans="1:20" hidden="1">
      <c r="A211" s="33"/>
      <c r="B211" s="33"/>
      <c r="C211" s="33"/>
      <c r="D211" s="33"/>
      <c r="E211" s="33"/>
      <c r="F211" s="33"/>
      <c r="G211" s="37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</row>
    <row r="212" spans="1:20" hidden="1">
      <c r="A212" s="33"/>
      <c r="B212" s="33"/>
      <c r="C212" s="33"/>
      <c r="D212" s="33"/>
      <c r="E212" s="33"/>
      <c r="F212" s="33"/>
      <c r="G212" s="37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</row>
    <row r="213" spans="1:20" hidden="1">
      <c r="A213" s="33"/>
      <c r="B213" s="33"/>
      <c r="C213" s="33"/>
      <c r="D213" s="33"/>
      <c r="E213" s="33"/>
      <c r="F213" s="33"/>
      <c r="G213" s="37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</row>
    <row r="214" spans="1:20" hidden="1">
      <c r="A214" s="33"/>
      <c r="B214" s="33"/>
      <c r="C214" s="33"/>
      <c r="D214" s="33"/>
      <c r="E214" s="33"/>
      <c r="F214" s="33"/>
      <c r="G214" s="37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</row>
    <row r="215" spans="1:20" hidden="1">
      <c r="A215" s="33"/>
      <c r="B215" s="33"/>
      <c r="C215" s="33"/>
      <c r="D215" s="33"/>
      <c r="E215" s="33"/>
      <c r="F215" s="33"/>
      <c r="G215" s="37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</row>
    <row r="216" spans="1:20" hidden="1">
      <c r="A216" s="33"/>
      <c r="B216" s="33"/>
      <c r="C216" s="33"/>
      <c r="D216" s="33"/>
      <c r="E216" s="33"/>
      <c r="F216" s="33"/>
      <c r="G216" s="37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</row>
    <row r="217" spans="1:20" hidden="1">
      <c r="A217" s="33"/>
      <c r="B217" s="33"/>
      <c r="C217" s="33"/>
      <c r="D217" s="33"/>
      <c r="E217" s="33"/>
      <c r="F217" s="33"/>
      <c r="G217" s="37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</row>
    <row r="218" spans="1:20" hidden="1">
      <c r="A218" s="33"/>
      <c r="B218" s="33"/>
      <c r="C218" s="33"/>
      <c r="D218" s="33"/>
      <c r="E218" s="33"/>
      <c r="F218" s="33"/>
      <c r="G218" s="37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</row>
    <row r="219" spans="1:20" hidden="1">
      <c r="A219" s="33"/>
      <c r="B219" s="33"/>
      <c r="C219" s="33"/>
      <c r="D219" s="33"/>
      <c r="E219" s="33"/>
      <c r="F219" s="33"/>
      <c r="G219" s="37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</row>
    <row r="220" spans="1:20" hidden="1">
      <c r="A220" s="33"/>
      <c r="B220" s="33"/>
      <c r="C220" s="33"/>
      <c r="D220" s="33"/>
      <c r="E220" s="33"/>
      <c r="F220" s="33"/>
      <c r="G220" s="37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</row>
    <row r="221" spans="1:20" hidden="1">
      <c r="A221" s="33"/>
      <c r="B221" s="33"/>
      <c r="C221" s="33"/>
      <c r="D221" s="33"/>
      <c r="E221" s="33"/>
      <c r="F221" s="33"/>
      <c r="G221" s="37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</row>
    <row r="222" spans="1:20" hidden="1">
      <c r="A222" s="33"/>
      <c r="B222" s="33"/>
      <c r="C222" s="33"/>
      <c r="D222" s="33"/>
      <c r="E222" s="33"/>
      <c r="F222" s="33"/>
      <c r="G222" s="37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</row>
    <row r="223" spans="1:20" hidden="1">
      <c r="A223" s="33"/>
      <c r="B223" s="33"/>
      <c r="C223" s="33"/>
      <c r="D223" s="33"/>
      <c r="E223" s="33"/>
      <c r="F223" s="33"/>
      <c r="G223" s="37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</row>
    <row r="224" spans="1:20" hidden="1">
      <c r="A224" s="33"/>
      <c r="B224" s="33"/>
      <c r="C224" s="33"/>
      <c r="D224" s="33"/>
      <c r="E224" s="33"/>
      <c r="F224" s="33"/>
      <c r="G224" s="37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</row>
    <row r="225" spans="1:20" hidden="1">
      <c r="A225" s="33"/>
      <c r="B225" s="33"/>
      <c r="C225" s="33"/>
      <c r="D225" s="33"/>
      <c r="E225" s="33"/>
      <c r="F225" s="33"/>
      <c r="G225" s="37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</row>
    <row r="226" spans="1:20" hidden="1">
      <c r="A226" s="33"/>
      <c r="B226" s="33"/>
      <c r="C226" s="33"/>
      <c r="D226" s="33"/>
      <c r="E226" s="33"/>
      <c r="F226" s="33"/>
      <c r="G226" s="37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</row>
    <row r="227" spans="1:20" hidden="1">
      <c r="A227" s="33"/>
      <c r="B227" s="33"/>
      <c r="C227" s="33"/>
      <c r="D227" s="33"/>
      <c r="E227" s="33"/>
      <c r="F227" s="33"/>
      <c r="G227" s="37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</row>
    <row r="228" spans="1:20" hidden="1">
      <c r="A228" s="33"/>
      <c r="B228" s="33"/>
      <c r="C228" s="33"/>
      <c r="D228" s="33"/>
      <c r="E228" s="33"/>
      <c r="F228" s="33"/>
      <c r="G228" s="37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</row>
    <row r="229" spans="1:20" hidden="1">
      <c r="A229" s="33"/>
      <c r="B229" s="33"/>
      <c r="C229" s="33"/>
      <c r="D229" s="33"/>
      <c r="E229" s="33"/>
      <c r="F229" s="33"/>
      <c r="G229" s="37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</row>
    <row r="230" spans="1:20" hidden="1">
      <c r="A230" s="33"/>
      <c r="B230" s="33"/>
      <c r="C230" s="33"/>
      <c r="D230" s="33"/>
      <c r="E230" s="33"/>
      <c r="F230" s="33"/>
      <c r="G230" s="37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</row>
    <row r="231" spans="1:20" hidden="1">
      <c r="A231" s="33"/>
      <c r="B231" s="33"/>
      <c r="C231" s="33"/>
      <c r="D231" s="33"/>
      <c r="E231" s="33"/>
      <c r="F231" s="33"/>
      <c r="G231" s="37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</row>
    <row r="232" spans="1:20" hidden="1">
      <c r="A232" s="33"/>
      <c r="B232" s="33"/>
      <c r="C232" s="33"/>
      <c r="D232" s="33"/>
      <c r="E232" s="33"/>
      <c r="F232" s="33"/>
      <c r="G232" s="37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</row>
    <row r="233" spans="1:20" hidden="1">
      <c r="A233" s="33"/>
      <c r="B233" s="33"/>
      <c r="C233" s="33"/>
      <c r="D233" s="33"/>
      <c r="E233" s="33"/>
      <c r="F233" s="33"/>
      <c r="G233" s="37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</row>
    <row r="234" spans="1:20" hidden="1">
      <c r="A234" s="33"/>
      <c r="B234" s="33"/>
      <c r="C234" s="33"/>
      <c r="D234" s="33"/>
      <c r="E234" s="33"/>
      <c r="F234" s="33"/>
      <c r="G234" s="37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</row>
    <row r="235" spans="1:20" hidden="1">
      <c r="A235" s="33"/>
      <c r="B235" s="33"/>
      <c r="C235" s="33"/>
      <c r="D235" s="33"/>
      <c r="E235" s="33"/>
      <c r="F235" s="33"/>
      <c r="G235" s="37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</row>
    <row r="236" spans="1:20" hidden="1">
      <c r="A236" s="33"/>
      <c r="B236" s="33"/>
      <c r="C236" s="33"/>
      <c r="D236" s="33"/>
      <c r="E236" s="33"/>
      <c r="F236" s="33"/>
      <c r="G236" s="37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</row>
    <row r="237" spans="1:20" hidden="1">
      <c r="A237" s="33"/>
      <c r="B237" s="33"/>
      <c r="C237" s="33"/>
      <c r="D237" s="33"/>
      <c r="E237" s="33"/>
      <c r="F237" s="33"/>
      <c r="G237" s="37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</row>
    <row r="238" spans="1:20" hidden="1">
      <c r="A238" s="33"/>
      <c r="B238" s="33"/>
      <c r="C238" s="33"/>
      <c r="D238" s="33"/>
      <c r="E238" s="33"/>
      <c r="F238" s="33"/>
      <c r="G238" s="37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</row>
    <row r="239" spans="1:20" hidden="1">
      <c r="A239" s="33"/>
      <c r="B239" s="33"/>
      <c r="C239" s="33"/>
      <c r="D239" s="33"/>
      <c r="E239" s="33"/>
      <c r="F239" s="33"/>
      <c r="G239" s="37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</row>
    <row r="240" spans="1:20" hidden="1">
      <c r="A240" s="33"/>
      <c r="B240" s="33"/>
      <c r="C240" s="33"/>
      <c r="D240" s="33"/>
      <c r="E240" s="33"/>
      <c r="F240" s="33"/>
      <c r="G240" s="37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</row>
    <row r="241" spans="1:20" hidden="1">
      <c r="A241" s="33"/>
      <c r="B241" s="33"/>
      <c r="C241" s="33"/>
      <c r="D241" s="33"/>
      <c r="E241" s="33"/>
      <c r="F241" s="33"/>
      <c r="G241" s="37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</row>
    <row r="242" spans="1:20" hidden="1">
      <c r="A242" s="33"/>
      <c r="B242" s="33"/>
      <c r="C242" s="33"/>
      <c r="D242" s="33"/>
      <c r="E242" s="33"/>
      <c r="F242" s="33"/>
      <c r="G242" s="37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</row>
    <row r="243" spans="1:20" hidden="1">
      <c r="A243" s="33"/>
      <c r="B243" s="33"/>
      <c r="C243" s="33"/>
      <c r="D243" s="33"/>
      <c r="E243" s="33"/>
      <c r="F243" s="33"/>
      <c r="G243" s="37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</row>
    <row r="244" spans="1:20" hidden="1">
      <c r="A244" s="33"/>
      <c r="B244" s="33"/>
      <c r="C244" s="33"/>
      <c r="D244" s="33"/>
      <c r="E244" s="33"/>
      <c r="F244" s="33"/>
      <c r="G244" s="37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</row>
    <row r="245" spans="1:20" hidden="1">
      <c r="A245" s="33"/>
      <c r="B245" s="33"/>
      <c r="C245" s="33"/>
      <c r="D245" s="33"/>
      <c r="E245" s="33"/>
      <c r="F245" s="33"/>
      <c r="G245" s="37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</row>
    <row r="246" spans="1:20" hidden="1">
      <c r="A246" s="33"/>
      <c r="B246" s="33"/>
      <c r="C246" s="33"/>
      <c r="D246" s="33"/>
      <c r="E246" s="33"/>
      <c r="F246" s="33"/>
      <c r="G246" s="37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</row>
    <row r="247" spans="1:20" hidden="1">
      <c r="A247" s="33"/>
      <c r="B247" s="33"/>
      <c r="C247" s="33"/>
      <c r="D247" s="33"/>
      <c r="E247" s="33"/>
      <c r="F247" s="33"/>
      <c r="G247" s="37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</row>
    <row r="248" spans="1:20" hidden="1">
      <c r="A248" s="33"/>
      <c r="B248" s="33"/>
      <c r="C248" s="33"/>
      <c r="D248" s="33"/>
      <c r="E248" s="33"/>
      <c r="F248" s="33"/>
      <c r="G248" s="37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</row>
    <row r="249" spans="1:20" hidden="1">
      <c r="A249" s="33"/>
      <c r="B249" s="33"/>
      <c r="C249" s="33"/>
      <c r="D249" s="33"/>
      <c r="E249" s="33"/>
      <c r="F249" s="33"/>
      <c r="G249" s="37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</row>
    <row r="250" spans="1:20" hidden="1">
      <c r="A250" s="33"/>
      <c r="B250" s="33"/>
      <c r="C250" s="33"/>
      <c r="D250" s="33"/>
      <c r="E250" s="33"/>
      <c r="F250" s="33"/>
      <c r="G250" s="37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</row>
    <row r="251" spans="1:20" hidden="1">
      <c r="A251" s="33"/>
      <c r="B251" s="33"/>
      <c r="C251" s="33"/>
      <c r="D251" s="33"/>
      <c r="E251" s="33"/>
      <c r="F251" s="33"/>
      <c r="G251" s="37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</row>
    <row r="252" spans="1:20" hidden="1">
      <c r="A252" s="33"/>
      <c r="B252" s="33"/>
      <c r="C252" s="33"/>
      <c r="D252" s="33"/>
      <c r="E252" s="33"/>
      <c r="F252" s="33"/>
      <c r="G252" s="37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</row>
    <row r="253" spans="1:20" hidden="1">
      <c r="A253" s="33"/>
      <c r="B253" s="33"/>
      <c r="C253" s="33"/>
      <c r="D253" s="33"/>
      <c r="E253" s="33"/>
      <c r="F253" s="33"/>
      <c r="G253" s="37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</row>
    <row r="254" spans="1:20" hidden="1">
      <c r="A254" s="33"/>
      <c r="B254" s="33"/>
      <c r="C254" s="33"/>
      <c r="D254" s="33"/>
      <c r="E254" s="33"/>
      <c r="F254" s="33"/>
      <c r="G254" s="37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</row>
    <row r="255" spans="1:20" hidden="1">
      <c r="A255" s="33"/>
      <c r="B255" s="33"/>
      <c r="C255" s="33"/>
      <c r="D255" s="33"/>
      <c r="E255" s="33"/>
      <c r="F255" s="33"/>
      <c r="G255" s="37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</row>
    <row r="256" spans="1:20" hidden="1">
      <c r="A256" s="33"/>
      <c r="B256" s="33"/>
      <c r="C256" s="33"/>
      <c r="D256" s="33"/>
      <c r="E256" s="33"/>
      <c r="F256" s="33"/>
      <c r="G256" s="37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</row>
    <row r="257" spans="1:20" hidden="1">
      <c r="A257" s="33"/>
      <c r="B257" s="33"/>
      <c r="C257" s="33"/>
      <c r="D257" s="33"/>
      <c r="E257" s="33"/>
      <c r="F257" s="33"/>
      <c r="G257" s="37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</row>
    <row r="258" spans="1:20" hidden="1">
      <c r="A258" s="33"/>
      <c r="B258" s="33"/>
      <c r="C258" s="33"/>
      <c r="D258" s="33"/>
      <c r="E258" s="33"/>
      <c r="F258" s="33"/>
      <c r="G258" s="37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</row>
    <row r="259" spans="1:20" hidden="1">
      <c r="A259" s="33"/>
      <c r="B259" s="33"/>
      <c r="C259" s="33"/>
      <c r="D259" s="33"/>
      <c r="E259" s="33"/>
      <c r="F259" s="33"/>
      <c r="G259" s="37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</row>
    <row r="260" spans="1:20" hidden="1">
      <c r="A260" s="33"/>
      <c r="B260" s="33"/>
      <c r="C260" s="33"/>
      <c r="D260" s="33"/>
      <c r="E260" s="33"/>
      <c r="F260" s="33"/>
      <c r="G260" s="37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</row>
    <row r="261" spans="1:20" hidden="1">
      <c r="A261" s="33"/>
      <c r="B261" s="33"/>
      <c r="C261" s="33"/>
      <c r="D261" s="33"/>
      <c r="E261" s="33"/>
      <c r="F261" s="33"/>
      <c r="G261" s="37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</row>
    <row r="262" spans="1:20" hidden="1">
      <c r="A262" s="33"/>
      <c r="B262" s="33"/>
      <c r="C262" s="33"/>
      <c r="D262" s="33"/>
      <c r="E262" s="33"/>
      <c r="F262" s="33"/>
      <c r="G262" s="37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</row>
    <row r="263" spans="1:20" hidden="1">
      <c r="A263" s="33"/>
      <c r="B263" s="33"/>
      <c r="C263" s="33"/>
      <c r="D263" s="33"/>
      <c r="E263" s="33"/>
      <c r="F263" s="33"/>
      <c r="G263" s="37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</row>
    <row r="264" spans="1:20" hidden="1">
      <c r="A264" s="33"/>
      <c r="B264" s="33"/>
      <c r="C264" s="33"/>
      <c r="D264" s="33"/>
      <c r="E264" s="33"/>
      <c r="F264" s="33"/>
      <c r="G264" s="37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</row>
    <row r="265" spans="1:20" hidden="1">
      <c r="A265" s="33"/>
      <c r="B265" s="33"/>
      <c r="C265" s="33"/>
      <c r="D265" s="33"/>
      <c r="E265" s="33"/>
      <c r="F265" s="33"/>
      <c r="G265" s="37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</row>
    <row r="266" spans="1:20" hidden="1">
      <c r="A266" s="33"/>
      <c r="B266" s="33"/>
      <c r="C266" s="33"/>
      <c r="D266" s="33"/>
      <c r="E266" s="33"/>
      <c r="F266" s="33"/>
      <c r="G266" s="37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</row>
    <row r="267" spans="1:20" hidden="1">
      <c r="A267" s="33"/>
      <c r="B267" s="33"/>
      <c r="C267" s="33"/>
      <c r="D267" s="33"/>
      <c r="E267" s="33"/>
      <c r="F267" s="33"/>
      <c r="G267" s="37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</row>
    <row r="268" spans="1:20" hidden="1">
      <c r="A268" s="33"/>
      <c r="B268" s="33"/>
      <c r="C268" s="33"/>
      <c r="D268" s="33"/>
      <c r="E268" s="33"/>
      <c r="F268" s="33"/>
      <c r="G268" s="37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</row>
    <row r="269" spans="1:20" hidden="1">
      <c r="A269" s="33"/>
      <c r="B269" s="33"/>
      <c r="C269" s="33"/>
      <c r="D269" s="33"/>
      <c r="E269" s="33"/>
      <c r="F269" s="33"/>
      <c r="G269" s="37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</row>
    <row r="270" spans="1:20" hidden="1">
      <c r="A270" s="33"/>
      <c r="B270" s="33"/>
      <c r="C270" s="33"/>
      <c r="D270" s="33"/>
      <c r="E270" s="33"/>
      <c r="F270" s="33"/>
      <c r="G270" s="37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</row>
    <row r="271" spans="1:20" hidden="1">
      <c r="A271" s="33"/>
      <c r="B271" s="33"/>
      <c r="C271" s="33"/>
      <c r="D271" s="33"/>
      <c r="E271" s="33"/>
      <c r="F271" s="33"/>
      <c r="G271" s="37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</row>
    <row r="272" spans="1:20" hidden="1">
      <c r="A272" s="33"/>
      <c r="B272" s="33"/>
      <c r="C272" s="33"/>
      <c r="D272" s="33"/>
      <c r="E272" s="33"/>
      <c r="F272" s="33"/>
      <c r="G272" s="37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</row>
    <row r="273" spans="1:20" hidden="1">
      <c r="A273" s="33"/>
      <c r="B273" s="33"/>
      <c r="C273" s="33"/>
      <c r="D273" s="33"/>
      <c r="E273" s="33"/>
      <c r="F273" s="33"/>
      <c r="G273" s="37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</row>
    <row r="274" spans="1:20" hidden="1">
      <c r="A274" s="33"/>
      <c r="B274" s="33"/>
      <c r="C274" s="33"/>
      <c r="D274" s="33"/>
      <c r="E274" s="33"/>
      <c r="F274" s="33"/>
      <c r="G274" s="37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</row>
    <row r="275" spans="1:20" hidden="1">
      <c r="A275" s="33"/>
      <c r="B275" s="33"/>
      <c r="C275" s="33"/>
      <c r="D275" s="33"/>
      <c r="E275" s="33"/>
      <c r="F275" s="33"/>
      <c r="G275" s="37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</row>
    <row r="276" spans="1:20" hidden="1">
      <c r="A276" s="33"/>
      <c r="B276" s="33"/>
      <c r="C276" s="33"/>
      <c r="D276" s="33"/>
      <c r="E276" s="33"/>
      <c r="F276" s="33"/>
      <c r="G276" s="37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</row>
    <row r="277" spans="1:20" hidden="1">
      <c r="A277" s="33"/>
      <c r="B277" s="33"/>
      <c r="C277" s="33"/>
      <c r="D277" s="33"/>
      <c r="E277" s="33"/>
      <c r="F277" s="33"/>
      <c r="G277" s="37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</row>
    <row r="278" spans="1:20" hidden="1">
      <c r="A278" s="33"/>
      <c r="B278" s="33"/>
      <c r="C278" s="33"/>
      <c r="D278" s="33"/>
      <c r="E278" s="33"/>
      <c r="F278" s="33"/>
      <c r="G278" s="37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</row>
    <row r="279" spans="1:20" hidden="1">
      <c r="A279" s="33"/>
      <c r="B279" s="33"/>
      <c r="C279" s="33"/>
      <c r="D279" s="33"/>
      <c r="E279" s="33"/>
      <c r="F279" s="33"/>
      <c r="G279" s="37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</row>
    <row r="280" spans="1:20" hidden="1">
      <c r="A280" s="33"/>
      <c r="B280" s="33"/>
      <c r="C280" s="33"/>
      <c r="D280" s="33"/>
      <c r="E280" s="33"/>
      <c r="F280" s="33"/>
      <c r="G280" s="37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</row>
    <row r="281" spans="1:20" hidden="1">
      <c r="A281" s="33"/>
      <c r="B281" s="33"/>
      <c r="C281" s="33"/>
      <c r="D281" s="33"/>
      <c r="E281" s="33"/>
      <c r="F281" s="33"/>
      <c r="G281" s="37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</row>
    <row r="282" spans="1:20" hidden="1">
      <c r="A282" s="33"/>
      <c r="B282" s="33"/>
      <c r="C282" s="33"/>
      <c r="D282" s="33"/>
      <c r="E282" s="33"/>
      <c r="F282" s="33"/>
      <c r="G282" s="37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</row>
    <row r="283" spans="1:20" hidden="1">
      <c r="A283" s="33"/>
      <c r="B283" s="33"/>
      <c r="C283" s="33"/>
      <c r="D283" s="33"/>
      <c r="E283" s="33"/>
      <c r="F283" s="33"/>
      <c r="G283" s="37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</row>
    <row r="284" spans="1:20" hidden="1">
      <c r="A284" s="33"/>
      <c r="B284" s="33"/>
      <c r="C284" s="33"/>
      <c r="D284" s="33"/>
      <c r="E284" s="33"/>
      <c r="F284" s="33"/>
      <c r="G284" s="37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</row>
    <row r="285" spans="1:20" hidden="1">
      <c r="A285" s="33"/>
      <c r="B285" s="33"/>
      <c r="C285" s="33"/>
      <c r="D285" s="33"/>
      <c r="E285" s="33"/>
      <c r="F285" s="33"/>
      <c r="G285" s="37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</row>
    <row r="286" spans="1:20" hidden="1">
      <c r="A286" s="33"/>
      <c r="B286" s="33"/>
      <c r="C286" s="33"/>
      <c r="D286" s="33"/>
      <c r="E286" s="33"/>
      <c r="F286" s="33"/>
      <c r="G286" s="37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</row>
    <row r="287" spans="1:20" hidden="1">
      <c r="A287" s="33"/>
      <c r="B287" s="33"/>
      <c r="C287" s="33"/>
      <c r="D287" s="33"/>
      <c r="E287" s="33"/>
      <c r="F287" s="33"/>
      <c r="G287" s="37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</row>
    <row r="288" spans="1:20" hidden="1">
      <c r="A288" s="33"/>
      <c r="B288" s="33"/>
      <c r="C288" s="33"/>
      <c r="D288" s="33"/>
      <c r="E288" s="33"/>
      <c r="F288" s="33"/>
      <c r="G288" s="37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</row>
    <row r="289" spans="1:20" hidden="1">
      <c r="A289" s="33"/>
      <c r="B289" s="33"/>
      <c r="C289" s="33"/>
      <c r="D289" s="33"/>
      <c r="E289" s="33"/>
      <c r="F289" s="33"/>
      <c r="G289" s="37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</row>
    <row r="290" spans="1:20" hidden="1">
      <c r="A290" s="33"/>
      <c r="B290" s="33"/>
      <c r="C290" s="33"/>
      <c r="D290" s="33"/>
      <c r="E290" s="33"/>
      <c r="F290" s="33"/>
      <c r="G290" s="37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</row>
    <row r="291" spans="1:20" hidden="1">
      <c r="A291" s="33"/>
      <c r="B291" s="33"/>
      <c r="C291" s="33"/>
      <c r="D291" s="33"/>
      <c r="E291" s="33"/>
      <c r="F291" s="33"/>
      <c r="G291" s="37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</row>
    <row r="292" spans="1:20" hidden="1">
      <c r="A292" s="33"/>
      <c r="B292" s="33"/>
      <c r="C292" s="33"/>
      <c r="D292" s="33"/>
      <c r="E292" s="33"/>
      <c r="F292" s="33"/>
      <c r="G292" s="37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</row>
    <row r="293" spans="1:20" hidden="1">
      <c r="A293" s="33"/>
      <c r="B293" s="33"/>
      <c r="C293" s="33"/>
      <c r="D293" s="33"/>
      <c r="E293" s="33"/>
      <c r="F293" s="33"/>
      <c r="G293" s="37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</row>
    <row r="294" spans="1:20" hidden="1">
      <c r="A294" s="33"/>
      <c r="B294" s="33"/>
      <c r="C294" s="33"/>
      <c r="D294" s="33"/>
      <c r="E294" s="33"/>
      <c r="F294" s="33"/>
      <c r="G294" s="37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</row>
    <row r="295" spans="1:20" hidden="1">
      <c r="A295" s="33"/>
      <c r="B295" s="33"/>
      <c r="C295" s="33"/>
      <c r="D295" s="33"/>
      <c r="E295" s="33"/>
      <c r="F295" s="33"/>
      <c r="G295" s="37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</row>
    <row r="296" spans="1:20" hidden="1">
      <c r="A296" s="33"/>
      <c r="B296" s="33"/>
      <c r="C296" s="33"/>
      <c r="D296" s="33"/>
      <c r="E296" s="33"/>
      <c r="F296" s="33"/>
      <c r="G296" s="37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</row>
    <row r="297" spans="1:20" hidden="1">
      <c r="A297" s="33"/>
      <c r="B297" s="33"/>
      <c r="C297" s="33"/>
      <c r="D297" s="33"/>
      <c r="E297" s="33"/>
      <c r="F297" s="33"/>
      <c r="G297" s="37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</row>
    <row r="298" spans="1:20" hidden="1">
      <c r="A298" s="33"/>
      <c r="B298" s="33"/>
      <c r="C298" s="33"/>
      <c r="D298" s="33"/>
      <c r="E298" s="33"/>
      <c r="F298" s="33"/>
      <c r="G298" s="37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</row>
    <row r="299" spans="1:20" hidden="1">
      <c r="A299" s="33"/>
      <c r="B299" s="33"/>
      <c r="C299" s="33"/>
      <c r="D299" s="33"/>
      <c r="E299" s="33"/>
      <c r="F299" s="33"/>
      <c r="G299" s="37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</row>
    <row r="300" spans="1:20" hidden="1">
      <c r="A300" s="33"/>
      <c r="B300" s="33"/>
      <c r="C300" s="33"/>
      <c r="D300" s="33"/>
      <c r="E300" s="33"/>
      <c r="F300" s="33"/>
      <c r="G300" s="37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</row>
    <row r="301" spans="1:20" hidden="1">
      <c r="A301" s="33"/>
      <c r="B301" s="33"/>
      <c r="C301" s="33"/>
      <c r="D301" s="33"/>
      <c r="E301" s="33"/>
      <c r="F301" s="33"/>
      <c r="G301" s="37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</row>
    <row r="302" spans="1:20" hidden="1">
      <c r="A302" s="33"/>
      <c r="B302" s="33"/>
      <c r="C302" s="33"/>
      <c r="D302" s="33"/>
      <c r="E302" s="33"/>
      <c r="F302" s="33"/>
      <c r="G302" s="37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</row>
    <row r="303" spans="1:20" hidden="1">
      <c r="A303" s="33"/>
      <c r="B303" s="33"/>
      <c r="C303" s="33"/>
      <c r="D303" s="33"/>
      <c r="E303" s="33"/>
      <c r="F303" s="33"/>
      <c r="G303" s="37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</row>
    <row r="304" spans="1:20" hidden="1">
      <c r="A304" s="33"/>
      <c r="B304" s="33"/>
      <c r="C304" s="33"/>
      <c r="D304" s="33"/>
      <c r="E304" s="33"/>
      <c r="F304" s="33"/>
      <c r="G304" s="37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</row>
    <row r="305" spans="1:20" hidden="1">
      <c r="A305" s="33"/>
      <c r="B305" s="33"/>
      <c r="C305" s="33"/>
      <c r="D305" s="33"/>
      <c r="E305" s="33"/>
      <c r="F305" s="33"/>
      <c r="G305" s="37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</row>
    <row r="306" spans="1:20" hidden="1">
      <c r="A306" s="33"/>
      <c r="B306" s="33"/>
      <c r="C306" s="33"/>
      <c r="D306" s="33"/>
      <c r="E306" s="33"/>
      <c r="F306" s="33"/>
      <c r="G306" s="37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</row>
    <row r="307" spans="1:20" hidden="1">
      <c r="A307" s="33"/>
      <c r="B307" s="33"/>
      <c r="C307" s="33"/>
      <c r="D307" s="33"/>
      <c r="E307" s="33"/>
      <c r="F307" s="33"/>
      <c r="G307" s="37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</row>
    <row r="308" spans="1:20" hidden="1">
      <c r="A308" s="33"/>
      <c r="B308" s="33"/>
      <c r="C308" s="33"/>
      <c r="D308" s="33"/>
      <c r="E308" s="33"/>
      <c r="F308" s="33"/>
      <c r="G308" s="37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</row>
    <row r="309" spans="1:20" hidden="1">
      <c r="A309" s="33"/>
      <c r="B309" s="33"/>
      <c r="C309" s="33"/>
      <c r="D309" s="33"/>
      <c r="E309" s="33"/>
      <c r="F309" s="33"/>
      <c r="G309" s="37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</row>
    <row r="310" spans="1:20" hidden="1">
      <c r="A310" s="33"/>
      <c r="B310" s="33"/>
      <c r="C310" s="33"/>
      <c r="D310" s="33"/>
      <c r="E310" s="33"/>
      <c r="F310" s="33"/>
      <c r="G310" s="37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</row>
    <row r="311" spans="1:20" hidden="1">
      <c r="A311" s="33"/>
      <c r="B311" s="33"/>
      <c r="C311" s="33"/>
      <c r="D311" s="33"/>
      <c r="E311" s="33"/>
      <c r="F311" s="33"/>
      <c r="G311" s="37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</row>
    <row r="312" spans="1:20" hidden="1">
      <c r="A312" s="33"/>
      <c r="B312" s="33"/>
      <c r="C312" s="33"/>
      <c r="D312" s="33"/>
      <c r="E312" s="33"/>
      <c r="F312" s="33"/>
      <c r="G312" s="37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</row>
    <row r="313" spans="1:20" hidden="1">
      <c r="A313" s="33"/>
      <c r="B313" s="33"/>
      <c r="C313" s="33"/>
      <c r="D313" s="33"/>
      <c r="E313" s="33"/>
      <c r="F313" s="33"/>
      <c r="G313" s="37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</row>
    <row r="314" spans="1:20" hidden="1">
      <c r="A314" s="33"/>
      <c r="B314" s="33"/>
      <c r="C314" s="33"/>
      <c r="D314" s="33"/>
      <c r="E314" s="33"/>
      <c r="F314" s="33"/>
      <c r="G314" s="37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</row>
    <row r="315" spans="1:20" hidden="1">
      <c r="A315" s="33"/>
      <c r="B315" s="33"/>
      <c r="C315" s="33"/>
      <c r="D315" s="33"/>
      <c r="E315" s="33"/>
      <c r="F315" s="33"/>
      <c r="G315" s="37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</row>
    <row r="316" spans="1:20" hidden="1">
      <c r="A316" s="33"/>
      <c r="B316" s="33"/>
      <c r="C316" s="33"/>
      <c r="D316" s="33"/>
      <c r="E316" s="33"/>
      <c r="F316" s="33"/>
      <c r="G316" s="37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</row>
    <row r="317" spans="1:20" hidden="1">
      <c r="A317" s="33"/>
      <c r="B317" s="33"/>
      <c r="C317" s="33"/>
      <c r="D317" s="33"/>
      <c r="E317" s="33"/>
      <c r="F317" s="33"/>
      <c r="G317" s="37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</row>
    <row r="318" spans="1:20" hidden="1">
      <c r="A318" s="33"/>
      <c r="B318" s="33"/>
      <c r="C318" s="33"/>
      <c r="D318" s="33"/>
      <c r="E318" s="33"/>
      <c r="F318" s="33"/>
      <c r="G318" s="37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</row>
    <row r="319" spans="1:20" hidden="1">
      <c r="A319" s="33"/>
      <c r="B319" s="33"/>
      <c r="C319" s="33"/>
      <c r="D319" s="33"/>
      <c r="E319" s="33"/>
      <c r="F319" s="33"/>
      <c r="G319" s="37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</row>
    <row r="320" spans="1:20" hidden="1">
      <c r="A320" s="33"/>
      <c r="B320" s="33"/>
      <c r="C320" s="33"/>
      <c r="D320" s="33"/>
      <c r="E320" s="33"/>
      <c r="F320" s="33"/>
      <c r="G320" s="37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</row>
    <row r="321" spans="1:20" hidden="1">
      <c r="A321" s="33"/>
      <c r="B321" s="33"/>
      <c r="C321" s="33"/>
      <c r="D321" s="33"/>
      <c r="E321" s="33"/>
      <c r="F321" s="33"/>
      <c r="G321" s="37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</row>
    <row r="322" spans="1:20" hidden="1">
      <c r="A322" s="33"/>
      <c r="B322" s="33"/>
      <c r="C322" s="33"/>
      <c r="D322" s="33"/>
      <c r="E322" s="33"/>
      <c r="F322" s="33"/>
      <c r="G322" s="37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</row>
    <row r="323" spans="1:20" hidden="1">
      <c r="A323" s="33"/>
      <c r="B323" s="33"/>
      <c r="C323" s="33"/>
      <c r="D323" s="33"/>
      <c r="E323" s="33"/>
      <c r="F323" s="33"/>
      <c r="G323" s="37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</row>
    <row r="324" spans="1:20" hidden="1">
      <c r="A324" s="33"/>
      <c r="B324" s="33"/>
      <c r="C324" s="33"/>
      <c r="D324" s="33"/>
      <c r="E324" s="33"/>
      <c r="F324" s="33"/>
      <c r="G324" s="37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</row>
    <row r="325" spans="1:20" hidden="1">
      <c r="A325" s="33"/>
      <c r="B325" s="33"/>
      <c r="C325" s="33"/>
      <c r="D325" s="33"/>
      <c r="E325" s="33"/>
      <c r="F325" s="33"/>
      <c r="G325" s="37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</row>
    <row r="326" spans="1:20" hidden="1">
      <c r="A326" s="33"/>
      <c r="B326" s="33"/>
      <c r="C326" s="33"/>
      <c r="D326" s="33"/>
      <c r="E326" s="33"/>
      <c r="F326" s="33"/>
      <c r="G326" s="37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</row>
    <row r="327" spans="1:20" hidden="1">
      <c r="A327" s="33"/>
      <c r="B327" s="33"/>
      <c r="C327" s="33"/>
      <c r="D327" s="33"/>
      <c r="E327" s="33"/>
      <c r="F327" s="33"/>
      <c r="G327" s="37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</row>
    <row r="328" spans="1:20" hidden="1">
      <c r="A328" s="33"/>
      <c r="B328" s="33"/>
      <c r="C328" s="33"/>
      <c r="D328" s="33"/>
      <c r="E328" s="33"/>
      <c r="F328" s="33"/>
      <c r="G328" s="37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</row>
    <row r="329" spans="1:20" hidden="1">
      <c r="A329" s="33"/>
      <c r="B329" s="33"/>
      <c r="C329" s="33"/>
      <c r="D329" s="33"/>
      <c r="E329" s="33"/>
      <c r="F329" s="33"/>
      <c r="G329" s="37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</row>
    <row r="330" spans="1:20" hidden="1">
      <c r="A330" s="33"/>
      <c r="B330" s="33"/>
      <c r="C330" s="33"/>
      <c r="D330" s="33"/>
      <c r="E330" s="33"/>
      <c r="F330" s="33"/>
      <c r="G330" s="37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</row>
    <row r="331" spans="1:20" hidden="1">
      <c r="A331" s="33"/>
      <c r="B331" s="33"/>
      <c r="C331" s="33"/>
      <c r="D331" s="33"/>
      <c r="E331" s="33"/>
      <c r="F331" s="33"/>
      <c r="G331" s="37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</row>
    <row r="332" spans="1:20" hidden="1">
      <c r="A332" s="33"/>
      <c r="B332" s="33"/>
      <c r="C332" s="33"/>
      <c r="D332" s="33"/>
      <c r="E332" s="33"/>
      <c r="F332" s="33"/>
      <c r="G332" s="37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</row>
    <row r="333" spans="1:20" hidden="1">
      <c r="A333" s="33"/>
      <c r="B333" s="33"/>
      <c r="C333" s="33"/>
      <c r="D333" s="33"/>
      <c r="E333" s="33"/>
      <c r="F333" s="33"/>
      <c r="G333" s="37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</row>
    <row r="334" spans="1:20" hidden="1">
      <c r="A334" s="33"/>
      <c r="B334" s="33"/>
      <c r="C334" s="33"/>
      <c r="D334" s="33"/>
      <c r="E334" s="33"/>
      <c r="F334" s="33"/>
      <c r="G334" s="37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</row>
    <row r="335" spans="1:20" hidden="1">
      <c r="A335" s="33"/>
      <c r="B335" s="33"/>
      <c r="C335" s="33"/>
      <c r="D335" s="33"/>
      <c r="E335" s="33"/>
      <c r="F335" s="33"/>
      <c r="G335" s="37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</row>
    <row r="336" spans="1:20" hidden="1">
      <c r="A336" s="33"/>
      <c r="B336" s="33"/>
      <c r="C336" s="33"/>
      <c r="D336" s="33"/>
      <c r="E336" s="33"/>
      <c r="F336" s="33"/>
      <c r="G336" s="37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</row>
    <row r="337" spans="1:20" hidden="1">
      <c r="A337" s="33"/>
      <c r="B337" s="33"/>
      <c r="C337" s="33"/>
      <c r="D337" s="33"/>
      <c r="E337" s="33"/>
      <c r="F337" s="33"/>
      <c r="G337" s="37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</row>
    <row r="338" spans="1:20" hidden="1">
      <c r="A338" s="33"/>
      <c r="B338" s="33"/>
      <c r="C338" s="33"/>
      <c r="D338" s="33"/>
      <c r="E338" s="33"/>
      <c r="F338" s="33"/>
      <c r="G338" s="37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</row>
    <row r="339" spans="1:20" hidden="1">
      <c r="A339" s="33"/>
      <c r="B339" s="33"/>
      <c r="C339" s="33"/>
      <c r="D339" s="33"/>
      <c r="E339" s="33"/>
      <c r="F339" s="33"/>
      <c r="G339" s="37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</row>
    <row r="340" spans="1:20" hidden="1">
      <c r="A340" s="33"/>
      <c r="B340" s="33"/>
      <c r="C340" s="33"/>
      <c r="D340" s="33"/>
      <c r="E340" s="33"/>
      <c r="F340" s="33"/>
      <c r="G340" s="37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</row>
    <row r="341" spans="1:20" hidden="1">
      <c r="A341" s="33"/>
      <c r="B341" s="33"/>
      <c r="C341" s="33"/>
      <c r="D341" s="33"/>
      <c r="E341" s="33"/>
      <c r="F341" s="33"/>
      <c r="G341" s="37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</row>
    <row r="342" spans="1:20" hidden="1">
      <c r="A342" s="33"/>
      <c r="B342" s="33"/>
      <c r="C342" s="33"/>
      <c r="D342" s="33"/>
      <c r="E342" s="33"/>
      <c r="F342" s="33"/>
      <c r="G342" s="37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</row>
    <row r="343" spans="1:20" hidden="1">
      <c r="A343" s="33"/>
      <c r="B343" s="33"/>
      <c r="C343" s="33"/>
      <c r="D343" s="33"/>
      <c r="E343" s="33"/>
      <c r="F343" s="33"/>
      <c r="G343" s="37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</row>
    <row r="344" spans="1:20" hidden="1">
      <c r="A344" s="33"/>
      <c r="B344" s="33"/>
      <c r="C344" s="33"/>
      <c r="D344" s="33"/>
      <c r="E344" s="33"/>
      <c r="F344" s="33"/>
      <c r="G344" s="37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</row>
    <row r="345" spans="1:20" hidden="1">
      <c r="A345" s="33"/>
      <c r="B345" s="33"/>
      <c r="C345" s="33"/>
      <c r="D345" s="33"/>
      <c r="E345" s="33"/>
      <c r="F345" s="33"/>
      <c r="G345" s="37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</row>
    <row r="346" spans="1:20" hidden="1">
      <c r="A346" s="33"/>
      <c r="B346" s="33"/>
      <c r="C346" s="33"/>
      <c r="D346" s="33"/>
      <c r="E346" s="33"/>
      <c r="F346" s="33"/>
      <c r="G346" s="37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</row>
    <row r="347" spans="1:20" hidden="1">
      <c r="A347" s="33"/>
      <c r="B347" s="33"/>
      <c r="C347" s="33"/>
      <c r="D347" s="33"/>
      <c r="E347" s="33"/>
      <c r="F347" s="33"/>
      <c r="G347" s="37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</row>
    <row r="348" spans="1:20" hidden="1">
      <c r="A348" s="33"/>
      <c r="B348" s="33"/>
      <c r="C348" s="33"/>
      <c r="D348" s="33"/>
      <c r="E348" s="33"/>
      <c r="F348" s="33"/>
      <c r="G348" s="37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</row>
    <row r="349" spans="1:20" hidden="1">
      <c r="A349" s="33"/>
      <c r="B349" s="33"/>
      <c r="C349" s="33"/>
      <c r="D349" s="33"/>
      <c r="E349" s="33"/>
      <c r="F349" s="33"/>
      <c r="G349" s="37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</row>
    <row r="350" spans="1:20" hidden="1">
      <c r="A350" s="33"/>
      <c r="B350" s="33"/>
      <c r="C350" s="33"/>
      <c r="D350" s="33"/>
      <c r="E350" s="33"/>
      <c r="F350" s="33"/>
      <c r="G350" s="37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</row>
    <row r="351" spans="1:20" hidden="1">
      <c r="A351" s="33"/>
      <c r="B351" s="33"/>
      <c r="C351" s="33"/>
      <c r="D351" s="33"/>
      <c r="E351" s="33"/>
      <c r="F351" s="33"/>
      <c r="G351" s="37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</row>
    <row r="352" spans="1:20" hidden="1">
      <c r="A352" s="33"/>
      <c r="B352" s="33"/>
      <c r="C352" s="33"/>
      <c r="D352" s="33"/>
      <c r="E352" s="33"/>
      <c r="F352" s="33"/>
      <c r="G352" s="37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</row>
    <row r="353" spans="1:20" hidden="1">
      <c r="A353" s="33"/>
      <c r="B353" s="33"/>
      <c r="C353" s="33"/>
      <c r="D353" s="33"/>
      <c r="E353" s="33"/>
      <c r="F353" s="33"/>
      <c r="G353" s="37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</row>
    <row r="354" spans="1:20" hidden="1">
      <c r="A354" s="33"/>
      <c r="B354" s="33"/>
      <c r="C354" s="33"/>
      <c r="D354" s="33"/>
      <c r="E354" s="33"/>
      <c r="F354" s="33"/>
      <c r="G354" s="37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</row>
    <row r="355" spans="1:20" hidden="1">
      <c r="A355" s="33"/>
      <c r="B355" s="33"/>
      <c r="C355" s="33"/>
      <c r="D355" s="33"/>
      <c r="E355" s="33"/>
      <c r="F355" s="33"/>
      <c r="G355" s="37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</row>
    <row r="356" spans="1:20" hidden="1">
      <c r="A356" s="33"/>
      <c r="B356" s="33"/>
      <c r="C356" s="33"/>
      <c r="D356" s="33"/>
      <c r="E356" s="33"/>
      <c r="F356" s="33"/>
      <c r="G356" s="37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</row>
    <row r="357" spans="1:20" hidden="1">
      <c r="A357" s="33"/>
      <c r="B357" s="33"/>
      <c r="C357" s="33"/>
      <c r="D357" s="33"/>
      <c r="E357" s="33"/>
      <c r="F357" s="33"/>
      <c r="G357" s="37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</row>
    <row r="358" spans="1:20" hidden="1">
      <c r="A358" s="33"/>
      <c r="B358" s="33"/>
      <c r="C358" s="33"/>
      <c r="D358" s="33"/>
      <c r="E358" s="33"/>
      <c r="F358" s="33"/>
      <c r="G358" s="37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</row>
    <row r="359" spans="1:20" hidden="1">
      <c r="A359" s="33"/>
      <c r="B359" s="33"/>
      <c r="C359" s="33"/>
      <c r="D359" s="33"/>
      <c r="E359" s="33"/>
      <c r="F359" s="33"/>
      <c r="G359" s="37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</row>
    <row r="360" spans="1:20" hidden="1">
      <c r="A360" s="33"/>
      <c r="B360" s="33"/>
      <c r="C360" s="33"/>
      <c r="D360" s="33"/>
      <c r="E360" s="33"/>
      <c r="F360" s="33"/>
      <c r="G360" s="37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</row>
    <row r="361" spans="1:20" hidden="1">
      <c r="A361" s="33"/>
      <c r="B361" s="33"/>
      <c r="C361" s="33"/>
      <c r="D361" s="33"/>
      <c r="E361" s="33"/>
      <c r="F361" s="33"/>
      <c r="G361" s="37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</row>
    <row r="362" spans="1:20" hidden="1">
      <c r="A362" s="33"/>
      <c r="B362" s="33"/>
      <c r="C362" s="33"/>
      <c r="D362" s="33"/>
      <c r="E362" s="33"/>
      <c r="F362" s="33"/>
      <c r="G362" s="37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</row>
    <row r="363" spans="1:20" hidden="1">
      <c r="A363" s="33"/>
      <c r="B363" s="33"/>
      <c r="C363" s="33"/>
      <c r="D363" s="33"/>
      <c r="E363" s="33"/>
      <c r="F363" s="33"/>
      <c r="G363" s="37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</row>
    <row r="364" spans="1:20" hidden="1">
      <c r="A364" s="33"/>
      <c r="B364" s="33"/>
      <c r="C364" s="33"/>
      <c r="D364" s="33"/>
      <c r="E364" s="33"/>
      <c r="F364" s="33"/>
      <c r="G364" s="37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</row>
    <row r="365" spans="1:20" hidden="1">
      <c r="A365" s="33"/>
      <c r="B365" s="33"/>
      <c r="C365" s="33"/>
      <c r="D365" s="33"/>
      <c r="E365" s="33"/>
      <c r="F365" s="33"/>
      <c r="G365" s="37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</row>
    <row r="366" spans="1:20" hidden="1">
      <c r="A366" s="33"/>
      <c r="B366" s="33"/>
      <c r="C366" s="33"/>
      <c r="D366" s="33"/>
      <c r="E366" s="33"/>
      <c r="F366" s="33"/>
      <c r="G366" s="37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</row>
    <row r="367" spans="1:20" hidden="1">
      <c r="A367" s="33"/>
      <c r="B367" s="33"/>
      <c r="C367" s="33"/>
      <c r="D367" s="33"/>
      <c r="E367" s="33"/>
      <c r="F367" s="33"/>
      <c r="G367" s="37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</row>
    <row r="368" spans="1:20" hidden="1">
      <c r="A368" s="33"/>
      <c r="B368" s="33"/>
      <c r="C368" s="33"/>
      <c r="D368" s="33"/>
      <c r="E368" s="33"/>
      <c r="F368" s="33"/>
      <c r="G368" s="37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</row>
    <row r="369" spans="1:20" hidden="1">
      <c r="A369" s="33"/>
      <c r="B369" s="33"/>
      <c r="C369" s="33"/>
      <c r="D369" s="33"/>
      <c r="E369" s="33"/>
      <c r="F369" s="33"/>
      <c r="G369" s="37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</row>
    <row r="370" spans="1:20" hidden="1">
      <c r="A370" s="33"/>
      <c r="B370" s="33"/>
      <c r="C370" s="33"/>
      <c r="D370" s="33"/>
      <c r="E370" s="33"/>
      <c r="F370" s="33"/>
      <c r="G370" s="37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</row>
    <row r="371" spans="1:20" hidden="1">
      <c r="A371" s="33"/>
      <c r="B371" s="33"/>
      <c r="C371" s="33"/>
      <c r="D371" s="33"/>
      <c r="E371" s="33"/>
      <c r="F371" s="33"/>
      <c r="G371" s="37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</row>
    <row r="372" spans="1:20" hidden="1">
      <c r="A372" s="33"/>
      <c r="B372" s="33"/>
      <c r="C372" s="33"/>
      <c r="D372" s="33"/>
      <c r="E372" s="33"/>
      <c r="F372" s="33"/>
      <c r="G372" s="37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</row>
    <row r="373" spans="1:20" hidden="1">
      <c r="A373" s="33"/>
      <c r="B373" s="33"/>
      <c r="C373" s="33"/>
      <c r="D373" s="33"/>
      <c r="E373" s="33"/>
      <c r="F373" s="33"/>
      <c r="G373" s="37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</row>
    <row r="374" spans="1:20" hidden="1">
      <c r="A374" s="33"/>
      <c r="B374" s="33"/>
      <c r="C374" s="33"/>
      <c r="D374" s="33"/>
      <c r="E374" s="33"/>
      <c r="F374" s="33"/>
      <c r="G374" s="37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</row>
    <row r="375" spans="1:20" hidden="1">
      <c r="A375" s="33"/>
      <c r="B375" s="33"/>
      <c r="C375" s="33"/>
      <c r="D375" s="33"/>
      <c r="E375" s="33"/>
      <c r="F375" s="33"/>
      <c r="G375" s="37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</row>
    <row r="376" spans="1:20" hidden="1">
      <c r="A376" s="33"/>
      <c r="B376" s="33"/>
      <c r="C376" s="33"/>
      <c r="D376" s="33"/>
      <c r="E376" s="33"/>
      <c r="F376" s="33"/>
      <c r="G376" s="37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</row>
    <row r="377" spans="1:20" hidden="1">
      <c r="A377" s="33"/>
      <c r="B377" s="33"/>
      <c r="C377" s="33"/>
      <c r="D377" s="33"/>
      <c r="E377" s="33"/>
      <c r="F377" s="33"/>
      <c r="G377" s="37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</row>
    <row r="378" spans="1:20" hidden="1">
      <c r="A378" s="33"/>
      <c r="B378" s="33"/>
      <c r="C378" s="33"/>
      <c r="D378" s="33"/>
      <c r="E378" s="33"/>
      <c r="F378" s="33"/>
      <c r="G378" s="37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</row>
    <row r="379" spans="1:20" hidden="1">
      <c r="A379" s="33"/>
      <c r="B379" s="33"/>
      <c r="C379" s="33"/>
      <c r="D379" s="33"/>
      <c r="E379" s="33"/>
      <c r="F379" s="33"/>
      <c r="G379" s="37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</row>
    <row r="380" spans="1:20" hidden="1">
      <c r="A380" s="33"/>
      <c r="B380" s="33"/>
      <c r="C380" s="33"/>
      <c r="D380" s="33"/>
      <c r="E380" s="33"/>
      <c r="F380" s="33"/>
      <c r="G380" s="37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</row>
    <row r="381" spans="1:20" hidden="1">
      <c r="A381" s="33"/>
      <c r="B381" s="33"/>
      <c r="C381" s="33"/>
      <c r="D381" s="33"/>
      <c r="E381" s="33"/>
      <c r="F381" s="33"/>
      <c r="G381" s="37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</row>
    <row r="382" spans="1:20" hidden="1">
      <c r="A382" s="33"/>
      <c r="B382" s="33"/>
      <c r="C382" s="33"/>
      <c r="D382" s="33"/>
      <c r="E382" s="33"/>
      <c r="F382" s="33"/>
      <c r="G382" s="37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</row>
    <row r="383" spans="1:20" hidden="1">
      <c r="A383" s="33"/>
      <c r="B383" s="33"/>
      <c r="C383" s="33"/>
      <c r="D383" s="33"/>
      <c r="E383" s="33"/>
      <c r="F383" s="33"/>
      <c r="G383" s="37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</row>
    <row r="384" spans="1:20" hidden="1">
      <c r="A384" s="33"/>
      <c r="B384" s="33"/>
      <c r="C384" s="33"/>
      <c r="D384" s="33"/>
      <c r="E384" s="33"/>
      <c r="F384" s="33"/>
      <c r="G384" s="37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</row>
    <row r="385" spans="1:20" hidden="1">
      <c r="A385" s="33"/>
      <c r="B385" s="33"/>
      <c r="C385" s="33"/>
      <c r="D385" s="33"/>
      <c r="E385" s="33"/>
      <c r="F385" s="33"/>
      <c r="G385" s="37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</row>
    <row r="386" spans="1:20" hidden="1">
      <c r="A386" s="33"/>
      <c r="B386" s="33"/>
      <c r="C386" s="33"/>
      <c r="D386" s="33"/>
      <c r="E386" s="33"/>
      <c r="F386" s="33"/>
      <c r="G386" s="37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</row>
    <row r="387" spans="1:20" hidden="1">
      <c r="A387" s="33"/>
      <c r="B387" s="33"/>
      <c r="C387" s="33"/>
      <c r="D387" s="33"/>
      <c r="E387" s="33"/>
      <c r="F387" s="33"/>
      <c r="G387" s="37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</row>
    <row r="388" spans="1:20" hidden="1">
      <c r="A388" s="33"/>
      <c r="B388" s="33"/>
      <c r="C388" s="33"/>
      <c r="D388" s="33"/>
      <c r="E388" s="33"/>
      <c r="F388" s="33"/>
      <c r="G388" s="37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</row>
    <row r="389" spans="1:20" hidden="1">
      <c r="A389" s="33"/>
      <c r="B389" s="33"/>
      <c r="C389" s="33"/>
      <c r="D389" s="33"/>
      <c r="E389" s="33"/>
      <c r="F389" s="33"/>
      <c r="G389" s="37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</row>
    <row r="390" spans="1:20" hidden="1">
      <c r="A390" s="33"/>
      <c r="B390" s="33"/>
      <c r="C390" s="33"/>
      <c r="D390" s="33"/>
      <c r="E390" s="33"/>
      <c r="F390" s="33"/>
      <c r="G390" s="37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</row>
    <row r="391" spans="1:20" hidden="1">
      <c r="A391" s="33"/>
      <c r="B391" s="33"/>
      <c r="C391" s="33"/>
      <c r="D391" s="33"/>
      <c r="E391" s="33"/>
      <c r="F391" s="33"/>
      <c r="G391" s="37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</row>
    <row r="392" spans="1:20" hidden="1">
      <c r="A392" s="33"/>
      <c r="B392" s="33"/>
      <c r="C392" s="33"/>
      <c r="D392" s="33"/>
      <c r="E392" s="33"/>
      <c r="F392" s="33"/>
      <c r="G392" s="37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</row>
    <row r="393" spans="1:20" hidden="1">
      <c r="A393" s="33"/>
      <c r="B393" s="33"/>
      <c r="C393" s="33"/>
      <c r="D393" s="33"/>
      <c r="E393" s="33"/>
      <c r="F393" s="33"/>
      <c r="G393" s="37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</row>
    <row r="394" spans="1:20" hidden="1">
      <c r="A394" s="33"/>
      <c r="B394" s="33"/>
      <c r="C394" s="33"/>
      <c r="D394" s="33"/>
      <c r="E394" s="33"/>
      <c r="F394" s="33"/>
      <c r="G394" s="37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</row>
    <row r="395" spans="1:20" hidden="1">
      <c r="A395" s="33"/>
      <c r="B395" s="33"/>
      <c r="C395" s="33"/>
      <c r="D395" s="33"/>
      <c r="E395" s="33"/>
      <c r="F395" s="33"/>
      <c r="G395" s="37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</row>
    <row r="396" spans="1:20" hidden="1">
      <c r="A396" s="33"/>
      <c r="B396" s="33"/>
      <c r="C396" s="33"/>
      <c r="D396" s="33"/>
      <c r="E396" s="33"/>
      <c r="F396" s="33"/>
      <c r="G396" s="37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</row>
    <row r="397" spans="1:20" hidden="1">
      <c r="A397" s="33"/>
      <c r="B397" s="33"/>
      <c r="C397" s="33"/>
      <c r="D397" s="33"/>
      <c r="E397" s="33"/>
      <c r="F397" s="33"/>
      <c r="G397" s="37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</row>
    <row r="398" spans="1:20" hidden="1">
      <c r="A398" s="33"/>
      <c r="B398" s="33"/>
      <c r="C398" s="33"/>
      <c r="D398" s="33"/>
      <c r="E398" s="33"/>
      <c r="F398" s="33"/>
      <c r="G398" s="37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</row>
    <row r="399" spans="1:20" hidden="1">
      <c r="A399" s="33"/>
      <c r="B399" s="33"/>
      <c r="C399" s="33"/>
      <c r="D399" s="33"/>
      <c r="E399" s="33"/>
      <c r="F399" s="33"/>
      <c r="G399" s="37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</row>
    <row r="400" spans="1:20" hidden="1">
      <c r="A400" s="33"/>
      <c r="B400" s="33"/>
      <c r="C400" s="33"/>
      <c r="D400" s="33"/>
      <c r="E400" s="33"/>
      <c r="F400" s="33"/>
      <c r="G400" s="37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</row>
    <row r="401" spans="1:20" hidden="1">
      <c r="A401" s="33"/>
      <c r="B401" s="33"/>
      <c r="C401" s="33"/>
      <c r="D401" s="33"/>
      <c r="E401" s="33"/>
      <c r="F401" s="33"/>
      <c r="G401" s="37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</row>
    <row r="402" spans="1:20" hidden="1">
      <c r="A402" s="33"/>
      <c r="B402" s="33"/>
      <c r="C402" s="33"/>
      <c r="D402" s="33"/>
      <c r="E402" s="33"/>
      <c r="F402" s="33"/>
      <c r="G402" s="37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</row>
    <row r="403" spans="1:20" hidden="1">
      <c r="A403" s="33"/>
      <c r="B403" s="33"/>
      <c r="C403" s="33"/>
      <c r="D403" s="33"/>
      <c r="E403" s="33"/>
      <c r="F403" s="33"/>
      <c r="G403" s="37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</row>
    <row r="404" spans="1:20" hidden="1">
      <c r="A404" s="33"/>
      <c r="B404" s="33"/>
      <c r="C404" s="33"/>
      <c r="D404" s="33"/>
      <c r="E404" s="33"/>
      <c r="F404" s="33"/>
      <c r="G404" s="37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</row>
    <row r="405" spans="1:20" hidden="1">
      <c r="A405" s="33"/>
      <c r="B405" s="33"/>
      <c r="C405" s="33"/>
      <c r="D405" s="33"/>
      <c r="E405" s="33"/>
      <c r="F405" s="33"/>
      <c r="G405" s="37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</row>
    <row r="406" spans="1:20" hidden="1">
      <c r="A406" s="33"/>
      <c r="B406" s="33"/>
      <c r="C406" s="33"/>
      <c r="D406" s="33"/>
      <c r="E406" s="33"/>
      <c r="F406" s="33"/>
      <c r="G406" s="37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</row>
    <row r="407" spans="1:20" hidden="1">
      <c r="A407" s="33"/>
      <c r="B407" s="33"/>
      <c r="C407" s="33"/>
      <c r="D407" s="33"/>
      <c r="E407" s="33"/>
      <c r="F407" s="33"/>
      <c r="G407" s="37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</row>
    <row r="408" spans="1:20" hidden="1">
      <c r="A408" s="33"/>
      <c r="B408" s="33"/>
      <c r="C408" s="33"/>
      <c r="D408" s="33"/>
      <c r="E408" s="33"/>
      <c r="F408" s="33"/>
      <c r="G408" s="37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</row>
    <row r="409" spans="1:20" hidden="1">
      <c r="A409" s="33"/>
      <c r="B409" s="33"/>
      <c r="C409" s="33"/>
      <c r="D409" s="33"/>
      <c r="E409" s="33"/>
      <c r="F409" s="33"/>
      <c r="G409" s="37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</row>
    <row r="410" spans="1:20" hidden="1">
      <c r="A410" s="33"/>
      <c r="B410" s="33"/>
      <c r="C410" s="33"/>
      <c r="D410" s="33"/>
      <c r="E410" s="33"/>
      <c r="F410" s="33"/>
      <c r="G410" s="37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</row>
    <row r="411" spans="1:20" hidden="1">
      <c r="A411" s="33"/>
      <c r="B411" s="33"/>
      <c r="C411" s="33"/>
      <c r="D411" s="33"/>
      <c r="E411" s="33"/>
      <c r="F411" s="33"/>
      <c r="G411" s="37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</row>
    <row r="412" spans="1:20" hidden="1">
      <c r="A412" s="33"/>
      <c r="B412" s="33"/>
      <c r="C412" s="33"/>
      <c r="D412" s="33"/>
      <c r="E412" s="33"/>
      <c r="F412" s="33"/>
      <c r="G412" s="37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</row>
    <row r="413" spans="1:20" hidden="1">
      <c r="A413" s="33"/>
      <c r="B413" s="33"/>
      <c r="C413" s="33"/>
      <c r="D413" s="33"/>
      <c r="E413" s="33"/>
      <c r="F413" s="33"/>
      <c r="G413" s="37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</row>
    <row r="414" spans="1:20" hidden="1">
      <c r="A414" s="33"/>
      <c r="B414" s="33"/>
      <c r="C414" s="33"/>
      <c r="D414" s="33"/>
      <c r="E414" s="33"/>
      <c r="F414" s="33"/>
      <c r="G414" s="37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</row>
    <row r="415" spans="1:20" hidden="1">
      <c r="A415" s="33"/>
      <c r="B415" s="33"/>
      <c r="C415" s="33"/>
      <c r="D415" s="33"/>
      <c r="E415" s="33"/>
      <c r="F415" s="33"/>
      <c r="G415" s="37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</row>
    <row r="416" spans="1:20" hidden="1">
      <c r="A416" s="33"/>
      <c r="B416" s="33"/>
      <c r="C416" s="33"/>
      <c r="D416" s="33"/>
      <c r="E416" s="33"/>
      <c r="F416" s="33"/>
      <c r="G416" s="37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</row>
    <row r="417" spans="1:20" hidden="1">
      <c r="A417" s="33"/>
      <c r="B417" s="33"/>
      <c r="C417" s="33"/>
      <c r="D417" s="33"/>
      <c r="E417" s="33"/>
      <c r="F417" s="33"/>
      <c r="G417" s="37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</row>
    <row r="418" spans="1:20" hidden="1">
      <c r="A418" s="33"/>
      <c r="B418" s="33"/>
      <c r="C418" s="33"/>
      <c r="D418" s="33"/>
      <c r="E418" s="33"/>
      <c r="F418" s="33"/>
      <c r="G418" s="37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</row>
    <row r="419" spans="1:20" hidden="1">
      <c r="A419" s="33"/>
      <c r="B419" s="33"/>
      <c r="C419" s="33"/>
      <c r="D419" s="33"/>
      <c r="E419" s="33"/>
      <c r="F419" s="33"/>
      <c r="G419" s="37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</row>
    <row r="420" spans="1:20" hidden="1">
      <c r="A420" s="33"/>
      <c r="B420" s="33"/>
      <c r="C420" s="33"/>
      <c r="D420" s="33"/>
      <c r="E420" s="33"/>
      <c r="F420" s="33"/>
      <c r="G420" s="37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</row>
    <row r="421" spans="1:20" hidden="1">
      <c r="A421" s="33"/>
      <c r="B421" s="33"/>
      <c r="C421" s="33"/>
      <c r="D421" s="33"/>
      <c r="E421" s="33"/>
      <c r="F421" s="33"/>
      <c r="G421" s="37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</row>
    <row r="422" spans="1:20" hidden="1">
      <c r="A422" s="33"/>
      <c r="B422" s="33"/>
      <c r="C422" s="33"/>
      <c r="D422" s="33"/>
      <c r="E422" s="33"/>
      <c r="F422" s="33"/>
      <c r="G422" s="37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</row>
    <row r="423" spans="1:20" hidden="1">
      <c r="A423" s="33"/>
      <c r="B423" s="33"/>
      <c r="C423" s="33"/>
      <c r="D423" s="33"/>
      <c r="E423" s="33"/>
      <c r="F423" s="33"/>
      <c r="G423" s="37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</row>
    <row r="424" spans="1:20" hidden="1">
      <c r="A424" s="33"/>
      <c r="B424" s="33"/>
      <c r="C424" s="33"/>
      <c r="D424" s="33"/>
      <c r="E424" s="33"/>
      <c r="F424" s="33"/>
      <c r="G424" s="37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</row>
    <row r="425" spans="1:20" hidden="1">
      <c r="A425" s="33"/>
      <c r="B425" s="33"/>
      <c r="C425" s="33"/>
      <c r="D425" s="33"/>
      <c r="E425" s="33"/>
      <c r="F425" s="33"/>
      <c r="G425" s="37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</row>
    <row r="426" spans="1:20" hidden="1">
      <c r="A426" s="33"/>
      <c r="B426" s="33"/>
      <c r="C426" s="33"/>
      <c r="D426" s="33"/>
      <c r="E426" s="33"/>
      <c r="F426" s="33"/>
      <c r="G426" s="37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</row>
    <row r="427" spans="1:20" hidden="1">
      <c r="A427" s="33"/>
      <c r="B427" s="33"/>
      <c r="C427" s="33"/>
      <c r="D427" s="33"/>
      <c r="E427" s="33"/>
      <c r="F427" s="33"/>
      <c r="G427" s="37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</row>
    <row r="428" spans="1:20" hidden="1">
      <c r="A428" s="33"/>
      <c r="B428" s="33"/>
      <c r="C428" s="33"/>
      <c r="D428" s="33"/>
      <c r="E428" s="33"/>
      <c r="F428" s="33"/>
      <c r="G428" s="37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</row>
    <row r="429" spans="1:20" hidden="1">
      <c r="A429" s="33"/>
      <c r="B429" s="33"/>
      <c r="C429" s="33"/>
      <c r="D429" s="33"/>
      <c r="E429" s="33"/>
      <c r="F429" s="33"/>
      <c r="G429" s="37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</row>
    <row r="430" spans="1:20" hidden="1">
      <c r="A430" s="33"/>
      <c r="B430" s="33"/>
      <c r="C430" s="33"/>
      <c r="D430" s="33"/>
      <c r="E430" s="33"/>
      <c r="F430" s="33"/>
      <c r="G430" s="37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</row>
    <row r="431" spans="1:20" hidden="1">
      <c r="A431" s="33"/>
      <c r="B431" s="33"/>
      <c r="C431" s="33"/>
      <c r="D431" s="33"/>
      <c r="E431" s="33"/>
      <c r="F431" s="33"/>
      <c r="G431" s="37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</row>
    <row r="432" spans="1:20" hidden="1">
      <c r="A432" s="33"/>
      <c r="B432" s="33"/>
      <c r="C432" s="33"/>
      <c r="D432" s="33"/>
      <c r="E432" s="33"/>
      <c r="F432" s="33"/>
      <c r="G432" s="37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</row>
    <row r="433" spans="1:20" hidden="1">
      <c r="A433" s="33"/>
      <c r="B433" s="33"/>
      <c r="C433" s="33"/>
      <c r="D433" s="33"/>
      <c r="E433" s="33"/>
      <c r="F433" s="33"/>
      <c r="G433" s="37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</row>
    <row r="434" spans="1:20" hidden="1">
      <c r="A434" s="33"/>
      <c r="B434" s="33"/>
      <c r="C434" s="33"/>
      <c r="D434" s="33"/>
      <c r="E434" s="33"/>
      <c r="F434" s="33"/>
      <c r="G434" s="37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</row>
    <row r="435" spans="1:20" hidden="1">
      <c r="A435" s="33"/>
      <c r="B435" s="33"/>
      <c r="C435" s="33"/>
      <c r="D435" s="33"/>
      <c r="E435" s="33"/>
      <c r="F435" s="33"/>
      <c r="G435" s="37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</row>
    <row r="436" spans="1:20" hidden="1">
      <c r="A436" s="33"/>
      <c r="B436" s="33"/>
      <c r="C436" s="33"/>
      <c r="D436" s="33"/>
      <c r="E436" s="33"/>
      <c r="F436" s="33"/>
      <c r="G436" s="37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</row>
    <row r="437" spans="1:20" hidden="1">
      <c r="A437" s="33"/>
      <c r="B437" s="33"/>
      <c r="C437" s="33"/>
      <c r="D437" s="33"/>
      <c r="E437" s="33"/>
      <c r="F437" s="33"/>
      <c r="G437" s="37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</row>
    <row r="438" spans="1:20" hidden="1">
      <c r="A438" s="33"/>
      <c r="B438" s="33"/>
      <c r="C438" s="33"/>
      <c r="D438" s="33"/>
      <c r="E438" s="33"/>
      <c r="F438" s="33"/>
      <c r="G438" s="37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</row>
    <row r="439" spans="1:20" hidden="1">
      <c r="A439" s="33"/>
      <c r="B439" s="33"/>
      <c r="C439" s="33"/>
      <c r="D439" s="33"/>
      <c r="E439" s="33"/>
      <c r="F439" s="33"/>
      <c r="G439" s="37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</row>
    <row r="440" spans="1:20" hidden="1">
      <c r="A440" s="33"/>
      <c r="B440" s="33"/>
      <c r="C440" s="33"/>
      <c r="D440" s="33"/>
      <c r="E440" s="33"/>
      <c r="F440" s="33"/>
      <c r="G440" s="37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</row>
    <row r="441" spans="1:20" hidden="1">
      <c r="A441" s="33"/>
      <c r="B441" s="33"/>
      <c r="C441" s="33"/>
      <c r="D441" s="33"/>
      <c r="E441" s="33"/>
      <c r="F441" s="33"/>
      <c r="G441" s="37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</row>
    <row r="442" spans="1:20" hidden="1">
      <c r="A442" s="33"/>
      <c r="B442" s="33"/>
      <c r="C442" s="33"/>
      <c r="D442" s="33"/>
      <c r="E442" s="33"/>
      <c r="F442" s="33"/>
      <c r="G442" s="37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</row>
    <row r="443" spans="1:20" hidden="1">
      <c r="A443" s="33"/>
      <c r="B443" s="33"/>
      <c r="C443" s="33"/>
      <c r="D443" s="33"/>
      <c r="E443" s="33"/>
      <c r="F443" s="33"/>
      <c r="G443" s="37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</row>
    <row r="444" spans="1:20" hidden="1">
      <c r="A444" s="33"/>
      <c r="B444" s="33"/>
      <c r="C444" s="33"/>
      <c r="D444" s="33"/>
      <c r="E444" s="33"/>
      <c r="F444" s="33"/>
      <c r="G444" s="37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</row>
    <row r="445" spans="1:20" hidden="1">
      <c r="A445" s="33"/>
      <c r="B445" s="33"/>
      <c r="C445" s="33"/>
      <c r="D445" s="33"/>
      <c r="E445" s="33"/>
      <c r="F445" s="33"/>
      <c r="G445" s="37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</row>
    <row r="446" spans="1:20" hidden="1">
      <c r="A446" s="33"/>
      <c r="B446" s="33"/>
      <c r="C446" s="33"/>
      <c r="D446" s="33"/>
      <c r="E446" s="33"/>
      <c r="F446" s="33"/>
      <c r="G446" s="37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</row>
    <row r="447" spans="1:20" hidden="1">
      <c r="A447" s="33"/>
      <c r="B447" s="33"/>
      <c r="C447" s="33"/>
      <c r="D447" s="33"/>
      <c r="E447" s="33"/>
      <c r="F447" s="33"/>
      <c r="G447" s="37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</row>
    <row r="448" spans="1:20" hidden="1">
      <c r="A448" s="33"/>
      <c r="B448" s="33"/>
      <c r="C448" s="33"/>
      <c r="D448" s="33"/>
      <c r="E448" s="33"/>
      <c r="F448" s="33"/>
      <c r="G448" s="37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</row>
    <row r="449" spans="1:20" hidden="1">
      <c r="A449" s="33"/>
      <c r="B449" s="33"/>
      <c r="C449" s="33"/>
      <c r="D449" s="33"/>
      <c r="E449" s="33"/>
      <c r="F449" s="33"/>
      <c r="G449" s="37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</row>
    <row r="450" spans="1:20" hidden="1">
      <c r="A450" s="33"/>
      <c r="B450" s="33"/>
      <c r="C450" s="33"/>
      <c r="D450" s="33"/>
      <c r="E450" s="33"/>
      <c r="F450" s="33"/>
      <c r="G450" s="37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</row>
    <row r="451" spans="1:20" hidden="1">
      <c r="A451" s="33"/>
      <c r="B451" s="33"/>
      <c r="C451" s="33"/>
      <c r="D451" s="33"/>
      <c r="E451" s="33"/>
      <c r="F451" s="33"/>
      <c r="G451" s="37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</row>
    <row r="452" spans="1:20" hidden="1">
      <c r="A452" s="33"/>
      <c r="B452" s="33"/>
      <c r="C452" s="33"/>
      <c r="D452" s="33"/>
      <c r="E452" s="33"/>
      <c r="F452" s="33"/>
      <c r="G452" s="37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</row>
    <row r="453" spans="1:20" hidden="1">
      <c r="A453" s="33"/>
      <c r="B453" s="33"/>
      <c r="C453" s="33"/>
      <c r="D453" s="33"/>
      <c r="E453" s="33"/>
      <c r="F453" s="33"/>
      <c r="G453" s="37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</row>
    <row r="454" spans="1:20" hidden="1">
      <c r="A454" s="33"/>
      <c r="B454" s="33"/>
      <c r="C454" s="33"/>
      <c r="D454" s="33"/>
      <c r="E454" s="33"/>
      <c r="F454" s="33"/>
      <c r="G454" s="37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</row>
    <row r="455" spans="1:20" hidden="1">
      <c r="A455" s="33"/>
      <c r="B455" s="33"/>
      <c r="C455" s="33"/>
      <c r="D455" s="33"/>
      <c r="E455" s="33"/>
      <c r="F455" s="33"/>
      <c r="G455" s="37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</row>
    <row r="456" spans="1:20" hidden="1">
      <c r="A456" s="33"/>
      <c r="B456" s="33"/>
      <c r="C456" s="33"/>
      <c r="D456" s="33"/>
      <c r="E456" s="33"/>
      <c r="F456" s="33"/>
      <c r="G456" s="37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</row>
    <row r="457" spans="1:20" hidden="1">
      <c r="A457" s="33"/>
      <c r="B457" s="33"/>
      <c r="C457" s="33"/>
      <c r="D457" s="33"/>
      <c r="E457" s="33"/>
      <c r="F457" s="33"/>
      <c r="G457" s="37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</row>
    <row r="458" spans="1:20" hidden="1">
      <c r="A458" s="33"/>
      <c r="B458" s="33"/>
      <c r="C458" s="33"/>
      <c r="D458" s="33"/>
      <c r="E458" s="33"/>
      <c r="F458" s="33"/>
      <c r="G458" s="37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</row>
    <row r="459" spans="1:20" hidden="1">
      <c r="A459" s="33"/>
      <c r="B459" s="33"/>
      <c r="C459" s="33"/>
      <c r="D459" s="33"/>
      <c r="E459" s="33"/>
      <c r="F459" s="33"/>
      <c r="G459" s="37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</row>
    <row r="460" spans="1:20" hidden="1">
      <c r="A460" s="33"/>
      <c r="B460" s="33"/>
      <c r="C460" s="33"/>
      <c r="D460" s="33"/>
      <c r="E460" s="33"/>
      <c r="F460" s="33"/>
      <c r="G460" s="37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</row>
    <row r="461" spans="1:20" hidden="1">
      <c r="A461" s="33"/>
      <c r="B461" s="33"/>
      <c r="C461" s="33"/>
      <c r="D461" s="33"/>
      <c r="E461" s="33"/>
      <c r="F461" s="33"/>
      <c r="G461" s="37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</row>
    <row r="462" spans="1:20" hidden="1">
      <c r="A462" s="33"/>
      <c r="B462" s="33"/>
      <c r="C462" s="33"/>
      <c r="D462" s="33"/>
      <c r="E462" s="33"/>
      <c r="F462" s="33"/>
      <c r="G462" s="37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</row>
    <row r="463" spans="1:20" hidden="1">
      <c r="A463" s="33"/>
      <c r="B463" s="33"/>
      <c r="C463" s="33"/>
      <c r="D463" s="33"/>
      <c r="E463" s="33"/>
      <c r="F463" s="33"/>
      <c r="G463" s="37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</row>
    <row r="464" spans="1:20" hidden="1">
      <c r="A464" s="33"/>
      <c r="B464" s="33"/>
      <c r="C464" s="33"/>
      <c r="D464" s="33"/>
      <c r="E464" s="33"/>
      <c r="F464" s="33"/>
      <c r="G464" s="37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</row>
    <row r="465" spans="1:20" hidden="1">
      <c r="A465" s="33"/>
      <c r="B465" s="33"/>
      <c r="C465" s="33"/>
      <c r="D465" s="33"/>
      <c r="E465" s="33"/>
      <c r="F465" s="33"/>
      <c r="G465" s="37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</row>
    <row r="466" spans="1:20" hidden="1">
      <c r="A466" s="33"/>
      <c r="B466" s="33"/>
      <c r="C466" s="33"/>
      <c r="D466" s="33"/>
      <c r="E466" s="33"/>
      <c r="F466" s="33"/>
      <c r="G466" s="37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</row>
    <row r="467" spans="1:20" hidden="1">
      <c r="A467" s="33"/>
      <c r="B467" s="33"/>
      <c r="C467" s="33"/>
      <c r="D467" s="33"/>
      <c r="E467" s="33"/>
      <c r="F467" s="33"/>
      <c r="G467" s="37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</row>
    <row r="468" spans="1:20" hidden="1">
      <c r="A468" s="33"/>
      <c r="B468" s="33"/>
      <c r="C468" s="33"/>
      <c r="D468" s="33"/>
      <c r="E468" s="33"/>
      <c r="F468" s="33"/>
      <c r="G468" s="37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</row>
    <row r="469" spans="1:20" hidden="1">
      <c r="A469" s="33"/>
      <c r="B469" s="33"/>
      <c r="C469" s="33"/>
      <c r="D469" s="33"/>
      <c r="E469" s="33"/>
      <c r="F469" s="33"/>
      <c r="G469" s="37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</row>
    <row r="470" spans="1:20" hidden="1">
      <c r="A470" s="33"/>
      <c r="B470" s="33"/>
      <c r="C470" s="33"/>
      <c r="D470" s="33"/>
      <c r="E470" s="33"/>
      <c r="F470" s="33"/>
      <c r="G470" s="37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</row>
    <row r="471" spans="1:20" hidden="1">
      <c r="A471" s="33"/>
      <c r="B471" s="33"/>
      <c r="C471" s="33"/>
      <c r="D471" s="33"/>
      <c r="E471" s="33"/>
      <c r="F471" s="33"/>
      <c r="G471" s="37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</row>
    <row r="472" spans="1:20" hidden="1">
      <c r="A472" s="33"/>
      <c r="B472" s="33"/>
      <c r="C472" s="33"/>
      <c r="D472" s="33"/>
      <c r="E472" s="33"/>
      <c r="F472" s="33"/>
      <c r="G472" s="37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</row>
    <row r="473" spans="1:20" hidden="1">
      <c r="A473" s="33"/>
      <c r="B473" s="33"/>
      <c r="C473" s="33"/>
      <c r="D473" s="33"/>
      <c r="E473" s="33"/>
      <c r="F473" s="33"/>
      <c r="G473" s="37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</row>
    <row r="474" spans="1:20" hidden="1">
      <c r="A474" s="33"/>
      <c r="B474" s="33"/>
      <c r="C474" s="33"/>
      <c r="D474" s="33"/>
      <c r="E474" s="33"/>
      <c r="F474" s="33"/>
      <c r="G474" s="37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</row>
    <row r="475" spans="1:20" hidden="1">
      <c r="A475" s="33"/>
      <c r="B475" s="33"/>
      <c r="C475" s="33"/>
      <c r="D475" s="33"/>
      <c r="E475" s="33"/>
      <c r="F475" s="33"/>
      <c r="G475" s="37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</row>
    <row r="476" spans="1:20" hidden="1">
      <c r="A476" s="33"/>
      <c r="B476" s="33"/>
      <c r="C476" s="33"/>
      <c r="D476" s="33"/>
      <c r="E476" s="33"/>
      <c r="F476" s="33"/>
      <c r="G476" s="37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</row>
    <row r="477" spans="1:20" hidden="1">
      <c r="A477" s="33"/>
      <c r="B477" s="33"/>
      <c r="C477" s="33"/>
      <c r="D477" s="33"/>
      <c r="E477" s="33"/>
      <c r="F477" s="33"/>
      <c r="G477" s="37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</row>
    <row r="478" spans="1:20" hidden="1">
      <c r="A478" s="33"/>
      <c r="B478" s="33"/>
      <c r="C478" s="33"/>
      <c r="D478" s="33"/>
      <c r="E478" s="33"/>
      <c r="F478" s="33"/>
      <c r="G478" s="37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</row>
    <row r="479" spans="1:20" hidden="1">
      <c r="A479" s="33"/>
      <c r="B479" s="33"/>
      <c r="C479" s="33"/>
      <c r="D479" s="33"/>
      <c r="E479" s="33"/>
      <c r="F479" s="33"/>
      <c r="G479" s="37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</row>
    <row r="480" spans="1:20" hidden="1">
      <c r="A480" s="33"/>
      <c r="B480" s="33"/>
      <c r="C480" s="33"/>
      <c r="D480" s="33"/>
      <c r="E480" s="33"/>
      <c r="F480" s="33"/>
      <c r="G480" s="37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</row>
    <row r="481" spans="1:20" hidden="1">
      <c r="A481" s="33"/>
      <c r="B481" s="33"/>
      <c r="C481" s="33"/>
      <c r="D481" s="33"/>
      <c r="E481" s="33"/>
      <c r="F481" s="33"/>
      <c r="G481" s="37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</row>
    <row r="482" spans="1:20" hidden="1">
      <c r="A482" s="33"/>
      <c r="B482" s="33"/>
      <c r="C482" s="33"/>
      <c r="D482" s="33"/>
      <c r="E482" s="33"/>
      <c r="F482" s="33"/>
      <c r="G482" s="37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</row>
    <row r="483" spans="1:20" hidden="1">
      <c r="A483" s="33"/>
      <c r="B483" s="33"/>
      <c r="C483" s="33"/>
      <c r="D483" s="33"/>
      <c r="E483" s="33"/>
      <c r="F483" s="33"/>
      <c r="G483" s="37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</row>
    <row r="484" spans="1:20" hidden="1">
      <c r="A484" s="33"/>
      <c r="B484" s="33"/>
      <c r="C484" s="33"/>
      <c r="D484" s="33"/>
      <c r="E484" s="33"/>
      <c r="F484" s="33"/>
      <c r="G484" s="37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</row>
    <row r="485" spans="1:20" hidden="1">
      <c r="A485" s="33"/>
      <c r="B485" s="33"/>
      <c r="C485" s="33"/>
      <c r="D485" s="33"/>
      <c r="E485" s="33"/>
      <c r="F485" s="33"/>
      <c r="G485" s="37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</row>
    <row r="486" spans="1:20" hidden="1">
      <c r="A486" s="33"/>
      <c r="B486" s="33"/>
      <c r="C486" s="33"/>
      <c r="D486" s="33"/>
      <c r="E486" s="33"/>
      <c r="F486" s="33"/>
      <c r="G486" s="37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</row>
    <row r="487" spans="1:20" hidden="1">
      <c r="A487" s="33"/>
      <c r="B487" s="33"/>
      <c r="C487" s="33"/>
      <c r="D487" s="33"/>
      <c r="E487" s="33"/>
      <c r="F487" s="33"/>
      <c r="G487" s="37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</row>
    <row r="488" spans="1:20" hidden="1">
      <c r="A488" s="33"/>
      <c r="B488" s="33"/>
      <c r="C488" s="33"/>
      <c r="D488" s="33"/>
      <c r="E488" s="33"/>
      <c r="F488" s="33"/>
      <c r="G488" s="37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</row>
    <row r="489" spans="1:20" hidden="1">
      <c r="A489" s="33"/>
      <c r="B489" s="33"/>
      <c r="C489" s="33"/>
      <c r="D489" s="33"/>
      <c r="E489" s="33"/>
      <c r="F489" s="33"/>
      <c r="G489" s="37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</row>
    <row r="490" spans="1:20" hidden="1">
      <c r="A490" s="33"/>
      <c r="B490" s="33"/>
      <c r="C490" s="33"/>
      <c r="D490" s="33"/>
      <c r="E490" s="33"/>
      <c r="F490" s="33"/>
      <c r="G490" s="37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</row>
    <row r="491" spans="1:20" hidden="1">
      <c r="A491" s="33"/>
      <c r="B491" s="33"/>
      <c r="C491" s="33"/>
      <c r="D491" s="33"/>
      <c r="E491" s="33"/>
      <c r="F491" s="33"/>
      <c r="G491" s="37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</row>
    <row r="492" spans="1:20" hidden="1">
      <c r="A492" s="33"/>
      <c r="B492" s="33"/>
      <c r="C492" s="33"/>
      <c r="D492" s="33"/>
      <c r="E492" s="33"/>
      <c r="F492" s="33"/>
      <c r="G492" s="37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</row>
    <row r="493" spans="1:20" hidden="1">
      <c r="A493" s="33"/>
      <c r="B493" s="33"/>
      <c r="C493" s="33"/>
      <c r="D493" s="33"/>
      <c r="E493" s="33"/>
      <c r="F493" s="33"/>
      <c r="G493" s="37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</row>
    <row r="494" spans="1:20" hidden="1">
      <c r="A494" s="33"/>
      <c r="B494" s="33"/>
      <c r="C494" s="33"/>
      <c r="D494" s="33"/>
      <c r="E494" s="33"/>
      <c r="F494" s="33"/>
      <c r="G494" s="37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</row>
    <row r="495" spans="1:20" hidden="1">
      <c r="A495" s="33"/>
      <c r="B495" s="33"/>
      <c r="C495" s="33"/>
      <c r="D495" s="33"/>
      <c r="E495" s="33"/>
      <c r="F495" s="33"/>
      <c r="G495" s="37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</row>
    <row r="496" spans="1:20" hidden="1">
      <c r="A496" s="33"/>
      <c r="B496" s="33"/>
      <c r="C496" s="33"/>
      <c r="D496" s="33"/>
      <c r="E496" s="33"/>
      <c r="F496" s="33"/>
      <c r="G496" s="37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</row>
    <row r="497" spans="1:20" hidden="1">
      <c r="A497" s="33"/>
      <c r="B497" s="33"/>
      <c r="C497" s="33"/>
      <c r="D497" s="33"/>
      <c r="E497" s="33"/>
      <c r="F497" s="33"/>
      <c r="G497" s="37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</row>
    <row r="498" spans="1:20" hidden="1">
      <c r="A498" s="33"/>
      <c r="B498" s="33"/>
      <c r="C498" s="33"/>
      <c r="D498" s="33"/>
      <c r="E498" s="33"/>
      <c r="F498" s="33"/>
      <c r="G498" s="37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</row>
    <row r="499" spans="1:20" hidden="1">
      <c r="A499" s="33"/>
      <c r="B499" s="33"/>
      <c r="C499" s="33"/>
      <c r="D499" s="33"/>
      <c r="E499" s="33"/>
      <c r="F499" s="33"/>
      <c r="G499" s="37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</row>
    <row r="500" spans="1:20" hidden="1">
      <c r="A500" s="33"/>
      <c r="B500" s="33"/>
      <c r="C500" s="33"/>
      <c r="D500" s="33"/>
      <c r="E500" s="33"/>
      <c r="F500" s="33"/>
      <c r="G500" s="37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</row>
    <row r="501" spans="1:20" hidden="1">
      <c r="A501" s="33"/>
      <c r="B501" s="33"/>
      <c r="C501" s="33"/>
      <c r="D501" s="33"/>
      <c r="E501" s="33"/>
      <c r="F501" s="33"/>
      <c r="G501" s="37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</row>
    <row r="502" spans="1:20" hidden="1">
      <c r="A502" s="33"/>
      <c r="B502" s="33"/>
      <c r="C502" s="33"/>
      <c r="D502" s="33"/>
      <c r="E502" s="33"/>
      <c r="F502" s="33"/>
      <c r="G502" s="37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</row>
    <row r="503" spans="1:20" hidden="1">
      <c r="A503" s="33"/>
      <c r="B503" s="33"/>
      <c r="C503" s="33"/>
      <c r="D503" s="33"/>
      <c r="E503" s="33"/>
      <c r="F503" s="33"/>
      <c r="G503" s="37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</row>
    <row r="504" spans="1:20" hidden="1">
      <c r="A504" s="33"/>
      <c r="B504" s="33"/>
      <c r="C504" s="33"/>
      <c r="D504" s="33"/>
      <c r="E504" s="33"/>
      <c r="F504" s="33"/>
      <c r="G504" s="37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</row>
    <row r="505" spans="1:20" hidden="1">
      <c r="A505" s="33"/>
      <c r="B505" s="33"/>
      <c r="C505" s="33"/>
      <c r="D505" s="33"/>
      <c r="E505" s="33"/>
      <c r="F505" s="33"/>
      <c r="G505" s="37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</row>
    <row r="506" spans="1:20" hidden="1">
      <c r="A506" s="33"/>
      <c r="B506" s="33"/>
      <c r="C506" s="33"/>
      <c r="D506" s="33"/>
      <c r="E506" s="33"/>
      <c r="F506" s="33"/>
      <c r="G506" s="37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</row>
    <row r="507" spans="1:20" hidden="1">
      <c r="A507" s="33"/>
      <c r="B507" s="33"/>
      <c r="C507" s="33"/>
      <c r="D507" s="33"/>
      <c r="E507" s="33"/>
      <c r="F507" s="33"/>
      <c r="G507" s="37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</row>
    <row r="508" spans="1:20" hidden="1">
      <c r="A508" s="33"/>
      <c r="B508" s="33"/>
      <c r="C508" s="33"/>
      <c r="D508" s="33"/>
      <c r="E508" s="33"/>
      <c r="F508" s="33"/>
      <c r="G508" s="37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</row>
    <row r="509" spans="1:20" hidden="1">
      <c r="A509" s="33"/>
      <c r="B509" s="33"/>
      <c r="C509" s="33"/>
      <c r="D509" s="33"/>
      <c r="E509" s="33"/>
      <c r="F509" s="33"/>
      <c r="G509" s="37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</row>
    <row r="510" spans="1:20" hidden="1">
      <c r="A510" s="33"/>
      <c r="B510" s="33"/>
      <c r="C510" s="33"/>
      <c r="D510" s="33"/>
      <c r="E510" s="33"/>
      <c r="F510" s="33"/>
      <c r="G510" s="37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</row>
    <row r="511" spans="1:20" hidden="1">
      <c r="A511" s="33"/>
      <c r="B511" s="33"/>
      <c r="C511" s="33"/>
      <c r="D511" s="33"/>
      <c r="E511" s="33"/>
      <c r="F511" s="33"/>
      <c r="G511" s="37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</row>
    <row r="512" spans="1:20" hidden="1">
      <c r="A512" s="33"/>
      <c r="B512" s="33"/>
      <c r="C512" s="33"/>
      <c r="D512" s="33"/>
      <c r="E512" s="33"/>
      <c r="F512" s="33"/>
      <c r="G512" s="37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</row>
    <row r="513" spans="1:20" hidden="1">
      <c r="A513" s="33"/>
      <c r="B513" s="33"/>
      <c r="C513" s="33"/>
      <c r="D513" s="33"/>
      <c r="E513" s="33"/>
      <c r="F513" s="33"/>
      <c r="G513" s="37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</row>
    <row r="514" spans="1:20" hidden="1">
      <c r="A514" s="33"/>
      <c r="B514" s="33"/>
      <c r="C514" s="33"/>
      <c r="D514" s="33"/>
      <c r="E514" s="33"/>
      <c r="F514" s="33"/>
      <c r="G514" s="37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</row>
    <row r="515" spans="1:20" hidden="1">
      <c r="A515" s="33"/>
      <c r="B515" s="33"/>
      <c r="C515" s="33"/>
      <c r="D515" s="33"/>
      <c r="E515" s="33"/>
      <c r="F515" s="33"/>
      <c r="G515" s="37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</row>
    <row r="516" spans="1:20" hidden="1">
      <c r="A516" s="33"/>
      <c r="B516" s="33"/>
      <c r="C516" s="33"/>
      <c r="D516" s="33"/>
      <c r="E516" s="33"/>
      <c r="F516" s="33"/>
      <c r="G516" s="37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</row>
    <row r="517" spans="1:20" hidden="1">
      <c r="A517" s="33"/>
      <c r="B517" s="33"/>
      <c r="C517" s="33"/>
      <c r="D517" s="33"/>
      <c r="E517" s="33"/>
      <c r="F517" s="33"/>
      <c r="G517" s="37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</row>
    <row r="518" spans="1:20" hidden="1">
      <c r="A518" s="33"/>
      <c r="B518" s="33"/>
      <c r="C518" s="33"/>
      <c r="D518" s="33"/>
      <c r="E518" s="33"/>
      <c r="F518" s="33"/>
      <c r="G518" s="37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</row>
    <row r="519" spans="1:20" hidden="1">
      <c r="A519" s="33"/>
      <c r="B519" s="33"/>
      <c r="C519" s="33"/>
      <c r="D519" s="33"/>
      <c r="E519" s="33"/>
      <c r="F519" s="33"/>
      <c r="G519" s="37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</row>
    <row r="520" spans="1:20" hidden="1">
      <c r="A520" s="33"/>
      <c r="B520" s="33"/>
      <c r="C520" s="33"/>
      <c r="D520" s="33"/>
      <c r="E520" s="33"/>
      <c r="F520" s="33"/>
      <c r="G520" s="37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</row>
    <row r="521" spans="1:20" hidden="1">
      <c r="A521" s="33"/>
      <c r="B521" s="33"/>
      <c r="C521" s="33"/>
      <c r="D521" s="33"/>
      <c r="E521" s="33"/>
      <c r="F521" s="33"/>
      <c r="G521" s="37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</row>
    <row r="522" spans="1:20" hidden="1">
      <c r="A522" s="33"/>
      <c r="B522" s="33"/>
      <c r="C522" s="33"/>
      <c r="D522" s="33"/>
      <c r="E522" s="33"/>
      <c r="F522" s="33"/>
      <c r="G522" s="37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</row>
    <row r="523" spans="1:20" hidden="1">
      <c r="A523" s="33"/>
      <c r="B523" s="33"/>
      <c r="C523" s="33"/>
      <c r="D523" s="33"/>
      <c r="E523" s="33"/>
      <c r="F523" s="33"/>
      <c r="G523" s="37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</row>
    <row r="524" spans="1:20" hidden="1">
      <c r="A524" s="33"/>
      <c r="B524" s="33"/>
      <c r="C524" s="33"/>
      <c r="D524" s="33"/>
      <c r="E524" s="33"/>
      <c r="F524" s="33"/>
      <c r="G524" s="37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</row>
    <row r="525" spans="1:20" hidden="1">
      <c r="A525" s="33"/>
      <c r="B525" s="33"/>
      <c r="C525" s="33"/>
      <c r="D525" s="33"/>
      <c r="E525" s="33"/>
      <c r="F525" s="33"/>
      <c r="G525" s="37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</row>
    <row r="526" spans="1:20" hidden="1">
      <c r="A526" s="33"/>
      <c r="B526" s="33"/>
      <c r="C526" s="33"/>
      <c r="D526" s="33"/>
      <c r="E526" s="33"/>
      <c r="F526" s="33"/>
      <c r="G526" s="37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</row>
    <row r="527" spans="1:20" hidden="1">
      <c r="A527" s="33"/>
      <c r="B527" s="33"/>
      <c r="C527" s="33"/>
      <c r="D527" s="33"/>
      <c r="E527" s="33"/>
      <c r="F527" s="33"/>
      <c r="G527" s="37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</row>
    <row r="528" spans="1:20" hidden="1">
      <c r="A528" s="33"/>
      <c r="B528" s="33"/>
      <c r="C528" s="33"/>
      <c r="D528" s="33"/>
      <c r="E528" s="33"/>
      <c r="F528" s="33"/>
      <c r="G528" s="37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</row>
    <row r="529" spans="1:20" hidden="1">
      <c r="A529" s="33"/>
      <c r="B529" s="33"/>
      <c r="C529" s="33"/>
      <c r="D529" s="33"/>
      <c r="E529" s="33"/>
      <c r="F529" s="33"/>
      <c r="G529" s="37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</row>
    <row r="530" spans="1:20" hidden="1">
      <c r="A530" s="33"/>
      <c r="B530" s="33"/>
      <c r="C530" s="33"/>
      <c r="D530" s="33"/>
      <c r="E530" s="33"/>
      <c r="F530" s="33"/>
      <c r="G530" s="37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</row>
    <row r="531" spans="1:20" hidden="1">
      <c r="A531" s="33"/>
      <c r="B531" s="33"/>
      <c r="C531" s="33"/>
      <c r="D531" s="33"/>
      <c r="E531" s="33"/>
      <c r="F531" s="33"/>
      <c r="G531" s="37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</row>
    <row r="532" spans="1:20" hidden="1">
      <c r="A532" s="33"/>
      <c r="B532" s="33"/>
      <c r="C532" s="33"/>
      <c r="D532" s="33"/>
      <c r="E532" s="33"/>
      <c r="F532" s="33"/>
      <c r="G532" s="37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</row>
    <row r="533" spans="1:20" hidden="1">
      <c r="A533" s="33"/>
      <c r="B533" s="33"/>
      <c r="C533" s="33"/>
      <c r="D533" s="33"/>
      <c r="E533" s="33"/>
      <c r="F533" s="33"/>
      <c r="G533" s="37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</row>
    <row r="534" spans="1:20" hidden="1">
      <c r="A534" s="33"/>
      <c r="B534" s="33"/>
      <c r="C534" s="33"/>
      <c r="D534" s="33"/>
      <c r="E534" s="33"/>
      <c r="F534" s="33"/>
      <c r="G534" s="37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</row>
    <row r="535" spans="1:20" hidden="1">
      <c r="A535" s="33"/>
      <c r="B535" s="33"/>
      <c r="C535" s="33"/>
      <c r="D535" s="33"/>
      <c r="E535" s="33"/>
      <c r="F535" s="33"/>
      <c r="G535" s="37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</row>
    <row r="536" spans="1:20" hidden="1">
      <c r="A536" s="33"/>
      <c r="B536" s="33"/>
      <c r="C536" s="33"/>
      <c r="D536" s="33"/>
      <c r="E536" s="33"/>
      <c r="F536" s="33"/>
      <c r="G536" s="37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</row>
    <row r="537" spans="1:20" hidden="1">
      <c r="A537" s="33"/>
      <c r="B537" s="33"/>
      <c r="C537" s="33"/>
      <c r="D537" s="33"/>
      <c r="E537" s="33"/>
      <c r="F537" s="33"/>
      <c r="G537" s="37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</row>
    <row r="538" spans="1:20" hidden="1">
      <c r="A538" s="33"/>
      <c r="B538" s="33"/>
      <c r="C538" s="33"/>
      <c r="D538" s="33"/>
      <c r="E538" s="33"/>
      <c r="F538" s="33"/>
      <c r="G538" s="37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</row>
    <row r="539" spans="1:20" hidden="1">
      <c r="A539" s="33"/>
      <c r="B539" s="33"/>
      <c r="C539" s="33"/>
      <c r="D539" s="33"/>
      <c r="E539" s="33"/>
      <c r="F539" s="33"/>
      <c r="G539" s="37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</row>
    <row r="540" spans="1:20" hidden="1">
      <c r="A540" s="33"/>
      <c r="B540" s="33"/>
      <c r="C540" s="33"/>
      <c r="D540" s="33"/>
      <c r="E540" s="33"/>
      <c r="F540" s="33"/>
      <c r="G540" s="37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</row>
    <row r="541" spans="1:20" hidden="1">
      <c r="A541" s="33"/>
      <c r="B541" s="33"/>
      <c r="C541" s="33"/>
      <c r="D541" s="33"/>
      <c r="E541" s="33"/>
      <c r="F541" s="33"/>
      <c r="G541" s="37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</row>
    <row r="542" spans="1:20" hidden="1">
      <c r="A542" s="33"/>
      <c r="B542" s="33"/>
      <c r="C542" s="33"/>
      <c r="D542" s="33"/>
      <c r="E542" s="33"/>
      <c r="F542" s="33"/>
      <c r="G542" s="37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</row>
    <row r="543" spans="1:20" hidden="1">
      <c r="A543" s="33"/>
      <c r="B543" s="33"/>
      <c r="C543" s="33"/>
      <c r="D543" s="33"/>
      <c r="E543" s="33"/>
      <c r="F543" s="33"/>
      <c r="G543" s="37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</row>
    <row r="544" spans="1:20" hidden="1">
      <c r="A544" s="33"/>
      <c r="B544" s="33"/>
      <c r="C544" s="33"/>
      <c r="D544" s="33"/>
      <c r="E544" s="33"/>
      <c r="F544" s="33"/>
      <c r="G544" s="37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</row>
    <row r="545" spans="1:20" hidden="1">
      <c r="A545" s="33"/>
      <c r="B545" s="33"/>
      <c r="C545" s="33"/>
      <c r="D545" s="33"/>
      <c r="E545" s="33"/>
      <c r="F545" s="33"/>
      <c r="G545" s="37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</row>
    <row r="546" spans="1:20" hidden="1">
      <c r="A546" s="33"/>
      <c r="B546" s="33"/>
      <c r="C546" s="33"/>
      <c r="D546" s="33"/>
      <c r="E546" s="33"/>
      <c r="F546" s="33"/>
      <c r="G546" s="37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</row>
    <row r="547" spans="1:20" hidden="1">
      <c r="A547" s="33"/>
      <c r="B547" s="33"/>
      <c r="C547" s="33"/>
      <c r="D547" s="33"/>
      <c r="E547" s="33"/>
      <c r="F547" s="33"/>
      <c r="G547" s="37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</row>
    <row r="548" spans="1:20" hidden="1">
      <c r="A548" s="33"/>
      <c r="B548" s="33"/>
      <c r="C548" s="33"/>
      <c r="D548" s="33"/>
      <c r="E548" s="33"/>
      <c r="F548" s="33"/>
      <c r="G548" s="37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</row>
    <row r="549" spans="1:20" hidden="1">
      <c r="A549" s="33"/>
      <c r="B549" s="33"/>
      <c r="C549" s="33"/>
      <c r="D549" s="33"/>
      <c r="E549" s="33"/>
      <c r="F549" s="33"/>
      <c r="G549" s="37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</row>
    <row r="550" spans="1:20" hidden="1">
      <c r="A550" s="33"/>
      <c r="B550" s="33"/>
      <c r="C550" s="33"/>
      <c r="D550" s="33"/>
      <c r="E550" s="33"/>
      <c r="F550" s="33"/>
      <c r="G550" s="37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</row>
    <row r="551" spans="1:20" hidden="1">
      <c r="A551" s="33"/>
      <c r="B551" s="33"/>
      <c r="C551" s="33"/>
      <c r="D551" s="33"/>
      <c r="E551" s="33"/>
      <c r="F551" s="33"/>
      <c r="G551" s="37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</row>
    <row r="552" spans="1:20" hidden="1">
      <c r="A552" s="33"/>
      <c r="B552" s="33"/>
      <c r="C552" s="33"/>
      <c r="D552" s="33"/>
      <c r="E552" s="33"/>
      <c r="F552" s="33"/>
      <c r="G552" s="37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</row>
    <row r="553" spans="1:20" hidden="1">
      <c r="A553" s="33"/>
      <c r="B553" s="33"/>
      <c r="C553" s="33"/>
      <c r="D553" s="33"/>
      <c r="E553" s="33"/>
      <c r="F553" s="33"/>
      <c r="G553" s="37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</row>
    <row r="554" spans="1:20" hidden="1">
      <c r="A554" s="33"/>
      <c r="B554" s="33"/>
      <c r="C554" s="33"/>
      <c r="D554" s="33"/>
      <c r="E554" s="33"/>
      <c r="F554" s="33"/>
      <c r="G554" s="37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</row>
    <row r="555" spans="1:20" hidden="1">
      <c r="A555" s="33"/>
      <c r="B555" s="33"/>
      <c r="C555" s="33"/>
      <c r="D555" s="33"/>
      <c r="E555" s="33"/>
      <c r="F555" s="33"/>
      <c r="G555" s="37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</row>
    <row r="556" spans="1:20" hidden="1">
      <c r="A556" s="33"/>
      <c r="B556" s="33"/>
      <c r="C556" s="33"/>
      <c r="D556" s="33"/>
      <c r="E556" s="33"/>
      <c r="F556" s="33"/>
      <c r="G556" s="37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</row>
    <row r="557" spans="1:20" hidden="1">
      <c r="A557" s="33"/>
      <c r="B557" s="33"/>
      <c r="C557" s="33"/>
      <c r="D557" s="33"/>
      <c r="E557" s="33"/>
      <c r="F557" s="33"/>
      <c r="G557" s="37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</row>
    <row r="558" spans="1:20" hidden="1">
      <c r="A558" s="33"/>
      <c r="B558" s="33"/>
      <c r="C558" s="33"/>
      <c r="D558" s="33"/>
      <c r="E558" s="33"/>
      <c r="F558" s="33"/>
      <c r="G558" s="37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</row>
    <row r="559" spans="1:20" hidden="1">
      <c r="A559" s="33"/>
      <c r="B559" s="33"/>
      <c r="C559" s="33"/>
      <c r="D559" s="33"/>
      <c r="E559" s="33"/>
      <c r="F559" s="33"/>
      <c r="G559" s="37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</row>
    <row r="560" spans="1:20" hidden="1">
      <c r="A560" s="33"/>
      <c r="B560" s="33"/>
      <c r="C560" s="33"/>
      <c r="D560" s="33"/>
      <c r="E560" s="33"/>
      <c r="F560" s="33"/>
      <c r="G560" s="37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</row>
    <row r="561" spans="1:20" hidden="1">
      <c r="A561" s="33"/>
      <c r="B561" s="33"/>
      <c r="C561" s="33"/>
      <c r="D561" s="33"/>
      <c r="E561" s="33"/>
      <c r="F561" s="33"/>
      <c r="G561" s="37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</row>
    <row r="562" spans="1:20" hidden="1">
      <c r="A562" s="33"/>
      <c r="B562" s="33"/>
      <c r="C562" s="33"/>
      <c r="D562" s="33"/>
      <c r="E562" s="33"/>
      <c r="F562" s="33"/>
      <c r="G562" s="37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</row>
    <row r="563" spans="1:20" hidden="1">
      <c r="A563" s="33"/>
      <c r="B563" s="33"/>
      <c r="C563" s="33"/>
      <c r="D563" s="33"/>
      <c r="E563" s="33"/>
      <c r="F563" s="33"/>
      <c r="G563" s="37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</row>
    <row r="564" spans="1:20" hidden="1">
      <c r="A564" s="33"/>
      <c r="B564" s="33"/>
      <c r="C564" s="33"/>
      <c r="D564" s="33"/>
      <c r="E564" s="33"/>
      <c r="F564" s="33"/>
      <c r="G564" s="37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</row>
    <row r="565" spans="1:20" hidden="1">
      <c r="A565" s="33"/>
      <c r="B565" s="33"/>
      <c r="C565" s="33"/>
      <c r="D565" s="33"/>
      <c r="E565" s="33"/>
      <c r="F565" s="33"/>
      <c r="G565" s="37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</row>
    <row r="566" spans="1:20" hidden="1">
      <c r="A566" s="33"/>
      <c r="B566" s="33"/>
      <c r="C566" s="33"/>
      <c r="D566" s="33"/>
      <c r="E566" s="33"/>
      <c r="F566" s="33"/>
      <c r="G566" s="37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</row>
    <row r="567" spans="1:20" hidden="1">
      <c r="A567" s="33"/>
      <c r="B567" s="33"/>
      <c r="C567" s="33"/>
      <c r="D567" s="33"/>
      <c r="E567" s="33"/>
      <c r="F567" s="33"/>
      <c r="G567" s="37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</row>
    <row r="568" spans="1:20" hidden="1">
      <c r="A568" s="33"/>
      <c r="B568" s="33"/>
      <c r="C568" s="33"/>
      <c r="D568" s="33"/>
      <c r="E568" s="33"/>
      <c r="F568" s="33"/>
      <c r="G568" s="37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</row>
    <row r="569" spans="1:20" hidden="1">
      <c r="A569" s="33"/>
      <c r="B569" s="33"/>
      <c r="C569" s="33"/>
      <c r="D569" s="33"/>
      <c r="E569" s="33"/>
      <c r="F569" s="33"/>
      <c r="G569" s="37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</row>
    <row r="570" spans="1:20" hidden="1">
      <c r="A570" s="33"/>
      <c r="B570" s="33"/>
      <c r="C570" s="33"/>
      <c r="D570" s="33"/>
      <c r="E570" s="33"/>
      <c r="F570" s="33"/>
      <c r="G570" s="37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</row>
    <row r="571" spans="1:20" hidden="1">
      <c r="A571" s="33"/>
      <c r="B571" s="33"/>
      <c r="C571" s="33"/>
      <c r="D571" s="33"/>
      <c r="E571" s="33"/>
      <c r="F571" s="33"/>
      <c r="G571" s="37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</row>
    <row r="572" spans="1:20" hidden="1">
      <c r="A572" s="33"/>
      <c r="B572" s="33"/>
      <c r="C572" s="33"/>
      <c r="D572" s="33"/>
      <c r="E572" s="33"/>
      <c r="F572" s="33"/>
      <c r="G572" s="37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</row>
    <row r="573" spans="1:20" hidden="1">
      <c r="A573" s="33"/>
      <c r="B573" s="33"/>
      <c r="C573" s="33"/>
      <c r="D573" s="33"/>
      <c r="E573" s="33"/>
      <c r="F573" s="33"/>
      <c r="G573" s="37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</row>
    <row r="574" spans="1:20" hidden="1">
      <c r="A574" s="33"/>
      <c r="B574" s="33"/>
      <c r="C574" s="33"/>
      <c r="D574" s="33"/>
      <c r="E574" s="33"/>
      <c r="F574" s="33"/>
      <c r="G574" s="37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</row>
    <row r="575" spans="1:20" hidden="1">
      <c r="A575" s="33"/>
      <c r="B575" s="33"/>
      <c r="C575" s="33"/>
      <c r="D575" s="33"/>
      <c r="E575" s="33"/>
      <c r="F575" s="33"/>
      <c r="G575" s="37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</row>
    <row r="576" spans="1:20" hidden="1">
      <c r="A576" s="33"/>
      <c r="B576" s="33"/>
      <c r="C576" s="33"/>
      <c r="D576" s="33"/>
      <c r="E576" s="33"/>
      <c r="F576" s="33"/>
      <c r="G576" s="37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</row>
    <row r="577" spans="1:20" hidden="1">
      <c r="A577" s="33"/>
      <c r="B577" s="33"/>
      <c r="C577" s="33"/>
      <c r="D577" s="33"/>
      <c r="E577" s="33"/>
      <c r="F577" s="33"/>
      <c r="G577" s="37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</row>
    <row r="578" spans="1:20" hidden="1">
      <c r="A578" s="33"/>
      <c r="B578" s="33"/>
      <c r="C578" s="33"/>
      <c r="D578" s="33"/>
      <c r="E578" s="33"/>
      <c r="F578" s="33"/>
      <c r="G578" s="37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</row>
    <row r="579" spans="1:20" hidden="1">
      <c r="A579" s="33"/>
      <c r="B579" s="33"/>
      <c r="C579" s="33"/>
      <c r="D579" s="33"/>
      <c r="E579" s="33"/>
      <c r="F579" s="33"/>
      <c r="G579" s="37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</row>
    <row r="580" spans="1:20" hidden="1">
      <c r="A580" s="33"/>
      <c r="B580" s="33"/>
      <c r="C580" s="33"/>
      <c r="D580" s="33"/>
      <c r="E580" s="33"/>
      <c r="F580" s="33"/>
      <c r="G580" s="37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</row>
    <row r="581" spans="1:20" hidden="1">
      <c r="A581" s="33"/>
      <c r="B581" s="33"/>
      <c r="C581" s="33"/>
      <c r="D581" s="33"/>
      <c r="E581" s="33"/>
      <c r="F581" s="33"/>
      <c r="G581" s="37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</row>
    <row r="582" spans="1:20" hidden="1">
      <c r="A582" s="33"/>
      <c r="B582" s="33"/>
      <c r="C582" s="33"/>
      <c r="D582" s="33"/>
      <c r="E582" s="33"/>
      <c r="F582" s="33"/>
      <c r="G582" s="37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</row>
    <row r="583" spans="1:20" hidden="1">
      <c r="A583" s="33"/>
      <c r="B583" s="33"/>
      <c r="C583" s="33"/>
      <c r="D583" s="33"/>
      <c r="E583" s="33"/>
      <c r="F583" s="33"/>
      <c r="G583" s="37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</row>
    <row r="584" spans="1:20" hidden="1">
      <c r="A584" s="33"/>
      <c r="B584" s="33"/>
      <c r="C584" s="33"/>
      <c r="D584" s="33"/>
      <c r="E584" s="33"/>
      <c r="F584" s="33"/>
      <c r="G584" s="37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</row>
    <row r="585" spans="1:20" hidden="1">
      <c r="A585" s="33"/>
      <c r="B585" s="33"/>
      <c r="C585" s="33"/>
      <c r="D585" s="33"/>
      <c r="E585" s="33"/>
      <c r="F585" s="33"/>
      <c r="G585" s="37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</row>
    <row r="586" spans="1:20" hidden="1">
      <c r="A586" s="33"/>
      <c r="B586" s="33"/>
      <c r="C586" s="33"/>
      <c r="D586" s="33"/>
      <c r="E586" s="33"/>
      <c r="F586" s="33"/>
      <c r="G586" s="37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</row>
    <row r="587" spans="1:20" hidden="1">
      <c r="A587" s="33"/>
      <c r="B587" s="33"/>
      <c r="C587" s="33"/>
      <c r="D587" s="33"/>
      <c r="E587" s="33"/>
      <c r="F587" s="33"/>
      <c r="G587" s="37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</row>
    <row r="588" spans="1:20" hidden="1">
      <c r="A588" s="33"/>
      <c r="B588" s="33"/>
      <c r="C588" s="33"/>
      <c r="D588" s="33"/>
      <c r="E588" s="33"/>
      <c r="F588" s="33"/>
      <c r="G588" s="37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</row>
    <row r="589" spans="1:20" hidden="1">
      <c r="A589" s="33"/>
      <c r="B589" s="33"/>
      <c r="C589" s="33"/>
      <c r="D589" s="33"/>
      <c r="E589" s="33"/>
      <c r="F589" s="33"/>
      <c r="G589" s="37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</row>
    <row r="590" spans="1:20" hidden="1">
      <c r="A590" s="33"/>
      <c r="B590" s="33"/>
      <c r="C590" s="33"/>
      <c r="D590" s="33"/>
      <c r="E590" s="33"/>
      <c r="F590" s="33"/>
      <c r="G590" s="37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</row>
    <row r="591" spans="1:20" hidden="1">
      <c r="A591" s="33"/>
      <c r="B591" s="33"/>
      <c r="C591" s="33"/>
      <c r="D591" s="33"/>
      <c r="E591" s="33"/>
      <c r="F591" s="33"/>
      <c r="G591" s="37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</row>
    <row r="592" spans="1:20" hidden="1">
      <c r="A592" s="33"/>
      <c r="B592" s="33"/>
      <c r="C592" s="33"/>
      <c r="D592" s="33"/>
      <c r="E592" s="33"/>
      <c r="F592" s="33"/>
      <c r="G592" s="37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</row>
    <row r="593" spans="1:20" hidden="1">
      <c r="A593" s="33"/>
      <c r="B593" s="33"/>
      <c r="C593" s="33"/>
      <c r="D593" s="33"/>
      <c r="E593" s="33"/>
      <c r="F593" s="33"/>
      <c r="G593" s="37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</row>
    <row r="594" spans="1:20" hidden="1">
      <c r="A594" s="33"/>
      <c r="B594" s="33"/>
      <c r="C594" s="33"/>
      <c r="D594" s="33"/>
      <c r="E594" s="33"/>
      <c r="F594" s="33"/>
      <c r="G594" s="37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</row>
    <row r="595" spans="1:20" hidden="1">
      <c r="A595" s="33"/>
      <c r="B595" s="33"/>
      <c r="C595" s="33"/>
      <c r="D595" s="33"/>
      <c r="E595" s="33"/>
      <c r="F595" s="33"/>
      <c r="G595" s="37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</row>
    <row r="596" spans="1:20" hidden="1">
      <c r="A596" s="33"/>
      <c r="B596" s="33"/>
      <c r="C596" s="33"/>
      <c r="D596" s="33"/>
      <c r="E596" s="33"/>
      <c r="F596" s="33"/>
      <c r="G596" s="37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</row>
    <row r="597" spans="1:20" hidden="1">
      <c r="A597" s="33"/>
      <c r="B597" s="33"/>
      <c r="C597" s="33"/>
      <c r="D597" s="33"/>
      <c r="E597" s="33"/>
      <c r="F597" s="33"/>
      <c r="G597" s="37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</row>
    <row r="598" spans="1:20" hidden="1">
      <c r="A598" s="33"/>
      <c r="B598" s="33"/>
      <c r="C598" s="33"/>
      <c r="D598" s="33"/>
      <c r="E598" s="33"/>
      <c r="F598" s="33"/>
      <c r="G598" s="37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</row>
    <row r="599" spans="1:20" hidden="1">
      <c r="A599" s="33"/>
      <c r="B599" s="33"/>
      <c r="C599" s="33"/>
      <c r="D599" s="33"/>
      <c r="E599" s="33"/>
      <c r="F599" s="33"/>
      <c r="G599" s="37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</row>
    <row r="600" spans="1:20" hidden="1">
      <c r="A600" s="33"/>
      <c r="B600" s="33"/>
      <c r="C600" s="33"/>
      <c r="D600" s="33"/>
      <c r="E600" s="33"/>
      <c r="F600" s="33"/>
      <c r="G600" s="37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</row>
    <row r="601" spans="1:20" hidden="1">
      <c r="A601" s="33"/>
      <c r="B601" s="33"/>
      <c r="C601" s="33"/>
      <c r="D601" s="33"/>
      <c r="E601" s="33"/>
      <c r="F601" s="33"/>
      <c r="G601" s="37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</row>
    <row r="602" spans="1:20" hidden="1">
      <c r="A602" s="33"/>
      <c r="B602" s="33"/>
      <c r="C602" s="33"/>
      <c r="D602" s="33"/>
      <c r="E602" s="33"/>
      <c r="F602" s="33"/>
      <c r="G602" s="37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</row>
    <row r="603" spans="1:20" hidden="1">
      <c r="A603" s="33"/>
      <c r="B603" s="33"/>
      <c r="C603" s="33"/>
      <c r="D603" s="33"/>
      <c r="E603" s="33"/>
      <c r="F603" s="33"/>
      <c r="G603" s="37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</row>
    <row r="604" spans="1:20" hidden="1">
      <c r="A604" s="33"/>
      <c r="B604" s="33"/>
      <c r="C604" s="33"/>
      <c r="D604" s="33"/>
      <c r="E604" s="33"/>
      <c r="F604" s="33"/>
      <c r="G604" s="37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</row>
    <row r="605" spans="1:20" hidden="1">
      <c r="A605" s="33"/>
      <c r="B605" s="33"/>
      <c r="C605" s="33"/>
      <c r="D605" s="33"/>
      <c r="E605" s="33"/>
      <c r="F605" s="33"/>
      <c r="G605" s="37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</row>
    <row r="606" spans="1:20" hidden="1">
      <c r="A606" s="33"/>
      <c r="B606" s="33"/>
      <c r="C606" s="33"/>
      <c r="D606" s="33"/>
      <c r="E606" s="33"/>
      <c r="F606" s="33"/>
      <c r="G606" s="37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</row>
    <row r="607" spans="1:20" hidden="1">
      <c r="A607" s="33"/>
      <c r="B607" s="33"/>
      <c r="C607" s="33"/>
      <c r="D607" s="33"/>
      <c r="E607" s="33"/>
      <c r="F607" s="33"/>
      <c r="G607" s="37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</row>
    <row r="608" spans="1:20" hidden="1">
      <c r="A608" s="33"/>
      <c r="B608" s="33"/>
      <c r="C608" s="33"/>
      <c r="D608" s="33"/>
      <c r="E608" s="33"/>
      <c r="F608" s="33"/>
      <c r="G608" s="37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</row>
    <row r="609" spans="1:20" hidden="1">
      <c r="A609" s="33"/>
      <c r="B609" s="33"/>
      <c r="C609" s="33"/>
      <c r="D609" s="33"/>
      <c r="E609" s="33"/>
      <c r="F609" s="33"/>
      <c r="G609" s="37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</row>
    <row r="610" spans="1:20" hidden="1">
      <c r="A610" s="33"/>
      <c r="B610" s="33"/>
      <c r="C610" s="33"/>
      <c r="D610" s="33"/>
      <c r="E610" s="33"/>
      <c r="F610" s="33"/>
      <c r="G610" s="37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</row>
    <row r="611" spans="1:20" hidden="1">
      <c r="A611" s="33"/>
      <c r="B611" s="33"/>
      <c r="C611" s="33"/>
      <c r="D611" s="33"/>
      <c r="E611" s="33"/>
      <c r="F611" s="33"/>
      <c r="G611" s="37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</row>
    <row r="612" spans="1:20" hidden="1">
      <c r="A612" s="33"/>
      <c r="B612" s="33"/>
      <c r="C612" s="33"/>
      <c r="D612" s="33"/>
      <c r="E612" s="33"/>
      <c r="F612" s="33"/>
      <c r="G612" s="37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</row>
    <row r="613" spans="1:20" hidden="1">
      <c r="A613" s="33"/>
      <c r="B613" s="33"/>
      <c r="C613" s="33"/>
      <c r="D613" s="33"/>
      <c r="E613" s="33"/>
      <c r="F613" s="33"/>
      <c r="G613" s="37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</row>
    <row r="614" spans="1:20" hidden="1">
      <c r="A614" s="33"/>
      <c r="B614" s="33"/>
      <c r="C614" s="33"/>
      <c r="D614" s="33"/>
      <c r="E614" s="33"/>
      <c r="F614" s="33"/>
      <c r="G614" s="37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</row>
    <row r="615" spans="1:20" hidden="1">
      <c r="A615" s="33"/>
      <c r="B615" s="33"/>
      <c r="C615" s="33"/>
      <c r="D615" s="33"/>
      <c r="E615" s="33"/>
      <c r="F615" s="33"/>
      <c r="G615" s="37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</row>
    <row r="616" spans="1:20" hidden="1">
      <c r="A616" s="33"/>
      <c r="B616" s="33"/>
      <c r="C616" s="33"/>
      <c r="D616" s="33"/>
      <c r="E616" s="33"/>
      <c r="F616" s="33"/>
      <c r="G616" s="37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</row>
    <row r="617" spans="1:20" hidden="1">
      <c r="A617" s="33"/>
      <c r="B617" s="33"/>
      <c r="C617" s="33"/>
      <c r="D617" s="33"/>
      <c r="E617" s="33"/>
      <c r="F617" s="33"/>
      <c r="G617" s="37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</row>
    <row r="618" spans="1:20" hidden="1">
      <c r="A618" s="33"/>
      <c r="B618" s="33"/>
      <c r="C618" s="33"/>
      <c r="D618" s="33"/>
      <c r="E618" s="33"/>
      <c r="F618" s="33"/>
      <c r="G618" s="37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</row>
    <row r="619" spans="1:20" hidden="1">
      <c r="A619" s="33"/>
      <c r="B619" s="33"/>
      <c r="C619" s="33"/>
      <c r="D619" s="33"/>
      <c r="E619" s="33"/>
      <c r="F619" s="33"/>
      <c r="G619" s="37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</row>
    <row r="620" spans="1:20" hidden="1">
      <c r="A620" s="33"/>
      <c r="B620" s="33"/>
      <c r="C620" s="33"/>
      <c r="D620" s="33"/>
      <c r="E620" s="33"/>
      <c r="F620" s="33"/>
      <c r="G620" s="37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</row>
    <row r="621" spans="1:20" hidden="1">
      <c r="A621" s="33"/>
      <c r="B621" s="33"/>
      <c r="C621" s="33"/>
      <c r="D621" s="33"/>
      <c r="E621" s="33"/>
      <c r="F621" s="33"/>
      <c r="G621" s="37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</row>
    <row r="622" spans="1:20" hidden="1">
      <c r="A622" s="33"/>
      <c r="B622" s="33"/>
      <c r="C622" s="33"/>
      <c r="D622" s="33"/>
      <c r="E622" s="33"/>
      <c r="F622" s="33"/>
      <c r="G622" s="37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</row>
    <row r="623" spans="1:20" hidden="1">
      <c r="A623" s="33"/>
      <c r="B623" s="33"/>
      <c r="C623" s="33"/>
      <c r="D623" s="33"/>
      <c r="E623" s="33"/>
      <c r="F623" s="33"/>
      <c r="G623" s="37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</row>
    <row r="624" spans="1:20" hidden="1">
      <c r="A624" s="33"/>
      <c r="B624" s="33"/>
      <c r="C624" s="33"/>
      <c r="D624" s="33"/>
      <c r="E624" s="33"/>
      <c r="F624" s="33"/>
      <c r="G624" s="37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</row>
    <row r="625" spans="1:20" hidden="1">
      <c r="A625" s="33"/>
      <c r="B625" s="33"/>
      <c r="C625" s="33"/>
      <c r="D625" s="33"/>
      <c r="E625" s="33"/>
      <c r="F625" s="33"/>
      <c r="G625" s="37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</row>
    <row r="626" spans="1:20" hidden="1">
      <c r="A626" s="33"/>
      <c r="B626" s="33"/>
      <c r="C626" s="33"/>
      <c r="D626" s="33"/>
      <c r="E626" s="33"/>
      <c r="F626" s="33"/>
      <c r="G626" s="37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</row>
    <row r="627" spans="1:20" hidden="1">
      <c r="A627" s="33"/>
      <c r="B627" s="33"/>
      <c r="C627" s="33"/>
      <c r="D627" s="33"/>
      <c r="E627" s="33"/>
      <c r="F627" s="33"/>
      <c r="G627" s="37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</row>
    <row r="628" spans="1:20" hidden="1">
      <c r="A628" s="33"/>
      <c r="B628" s="33"/>
      <c r="C628" s="33"/>
      <c r="D628" s="33"/>
      <c r="E628" s="33"/>
      <c r="F628" s="33"/>
      <c r="G628" s="37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</row>
    <row r="629" spans="1:20" hidden="1">
      <c r="A629" s="33"/>
      <c r="B629" s="33"/>
      <c r="C629" s="33"/>
      <c r="D629" s="33"/>
      <c r="E629" s="33"/>
      <c r="F629" s="33"/>
      <c r="G629" s="37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</row>
    <row r="630" spans="1:20" hidden="1">
      <c r="A630" s="33"/>
      <c r="B630" s="33"/>
      <c r="C630" s="33"/>
      <c r="D630" s="33"/>
      <c r="E630" s="33"/>
      <c r="F630" s="33"/>
      <c r="G630" s="37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</row>
    <row r="631" spans="1:20" hidden="1">
      <c r="A631" s="33"/>
      <c r="B631" s="33"/>
      <c r="C631" s="33"/>
      <c r="D631" s="33"/>
      <c r="E631" s="33"/>
      <c r="F631" s="33"/>
      <c r="G631" s="37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</row>
    <row r="632" spans="1:20" hidden="1">
      <c r="A632" s="33"/>
      <c r="B632" s="33"/>
      <c r="C632" s="33"/>
      <c r="D632" s="33"/>
      <c r="E632" s="33"/>
      <c r="F632" s="33"/>
      <c r="G632" s="37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</row>
    <row r="633" spans="1:20" hidden="1">
      <c r="A633" s="33"/>
      <c r="B633" s="33"/>
      <c r="C633" s="33"/>
      <c r="D633" s="33"/>
      <c r="E633" s="33"/>
      <c r="F633" s="33"/>
      <c r="G633" s="37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</row>
    <row r="634" spans="1:20" hidden="1">
      <c r="A634" s="33"/>
      <c r="B634" s="33"/>
      <c r="C634" s="33"/>
      <c r="D634" s="33"/>
      <c r="E634" s="33"/>
      <c r="F634" s="33"/>
      <c r="G634" s="37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</row>
    <row r="635" spans="1:20" hidden="1">
      <c r="A635" s="33"/>
      <c r="B635" s="33"/>
      <c r="C635" s="33"/>
      <c r="D635" s="33"/>
      <c r="E635" s="33"/>
      <c r="F635" s="33"/>
      <c r="G635" s="37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</row>
    <row r="636" spans="1:20" hidden="1">
      <c r="A636" s="33"/>
      <c r="B636" s="33"/>
      <c r="C636" s="33"/>
      <c r="D636" s="33"/>
      <c r="E636" s="33"/>
      <c r="F636" s="33"/>
      <c r="G636" s="37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</row>
    <row r="637" spans="1:20" hidden="1">
      <c r="A637" s="33"/>
      <c r="B637" s="33"/>
      <c r="C637" s="33"/>
      <c r="D637" s="33"/>
      <c r="E637" s="33"/>
      <c r="F637" s="33"/>
      <c r="G637" s="37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</row>
    <row r="638" spans="1:20" hidden="1">
      <c r="A638" s="33"/>
      <c r="B638" s="33"/>
      <c r="C638" s="33"/>
      <c r="D638" s="33"/>
      <c r="E638" s="33"/>
      <c r="F638" s="33"/>
      <c r="G638" s="37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</row>
    <row r="639" spans="1:20" hidden="1">
      <c r="A639" s="33"/>
      <c r="B639" s="33"/>
      <c r="C639" s="33"/>
      <c r="D639" s="33"/>
      <c r="E639" s="33"/>
      <c r="F639" s="33"/>
      <c r="G639" s="37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</row>
    <row r="640" spans="1:20" hidden="1">
      <c r="A640" s="33"/>
      <c r="B640" s="33"/>
      <c r="C640" s="33"/>
      <c r="D640" s="33"/>
      <c r="E640" s="33"/>
      <c r="F640" s="33"/>
      <c r="G640" s="37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</row>
    <row r="641" spans="1:20" hidden="1">
      <c r="A641" s="33"/>
      <c r="B641" s="33"/>
      <c r="C641" s="33"/>
      <c r="D641" s="33"/>
      <c r="E641" s="33"/>
      <c r="F641" s="33"/>
      <c r="G641" s="37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</row>
    <row r="642" spans="1:20" hidden="1">
      <c r="A642" s="33"/>
      <c r="B642" s="33"/>
      <c r="C642" s="33"/>
      <c r="D642" s="33"/>
      <c r="E642" s="33"/>
      <c r="F642" s="33"/>
      <c r="G642" s="37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</row>
    <row r="643" spans="1:20" hidden="1">
      <c r="A643" s="33"/>
      <c r="B643" s="33"/>
      <c r="C643" s="33"/>
      <c r="D643" s="33"/>
      <c r="E643" s="33"/>
      <c r="F643" s="33"/>
      <c r="G643" s="37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</row>
    <row r="644" spans="1:20" hidden="1">
      <c r="A644" s="33"/>
      <c r="B644" s="33"/>
      <c r="C644" s="33"/>
      <c r="D644" s="33"/>
      <c r="E644" s="33"/>
      <c r="F644" s="33"/>
      <c r="G644" s="37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</row>
    <row r="645" spans="1:20" hidden="1">
      <c r="A645" s="33"/>
      <c r="B645" s="33"/>
      <c r="C645" s="33"/>
      <c r="D645" s="33"/>
      <c r="E645" s="33"/>
      <c r="F645" s="33"/>
      <c r="G645" s="37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</row>
    <row r="646" spans="1:20" hidden="1">
      <c r="A646" s="33"/>
      <c r="B646" s="33"/>
      <c r="C646" s="33"/>
      <c r="D646" s="33"/>
      <c r="E646" s="33"/>
      <c r="F646" s="33"/>
      <c r="G646" s="37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</row>
    <row r="647" spans="1:20" hidden="1">
      <c r="A647" s="33"/>
      <c r="B647" s="33"/>
      <c r="C647" s="33"/>
      <c r="D647" s="33"/>
      <c r="E647" s="33"/>
      <c r="F647" s="33"/>
      <c r="G647" s="37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</row>
    <row r="648" spans="1:20" hidden="1">
      <c r="A648" s="33"/>
      <c r="B648" s="33"/>
      <c r="C648" s="33"/>
      <c r="D648" s="33"/>
      <c r="E648" s="33"/>
      <c r="F648" s="33"/>
      <c r="G648" s="37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</row>
    <row r="649" spans="1:20" hidden="1">
      <c r="A649" s="33"/>
      <c r="B649" s="33"/>
      <c r="C649" s="33"/>
      <c r="D649" s="33"/>
      <c r="E649" s="33"/>
      <c r="F649" s="33"/>
      <c r="G649" s="37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</row>
    <row r="650" spans="1:20" hidden="1">
      <c r="A650" s="33"/>
      <c r="B650" s="33"/>
      <c r="C650" s="33"/>
      <c r="D650" s="33"/>
      <c r="E650" s="33"/>
      <c r="F650" s="33"/>
      <c r="G650" s="37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</row>
    <row r="651" spans="1:20" hidden="1">
      <c r="A651" s="33"/>
      <c r="B651" s="33"/>
      <c r="C651" s="33"/>
      <c r="D651" s="33"/>
      <c r="E651" s="33"/>
      <c r="F651" s="33"/>
      <c r="G651" s="37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</row>
    <row r="652" spans="1:20" hidden="1">
      <c r="A652" s="33"/>
      <c r="B652" s="33"/>
      <c r="C652" s="33"/>
      <c r="D652" s="33"/>
      <c r="E652" s="33"/>
      <c r="F652" s="33"/>
      <c r="G652" s="37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</row>
    <row r="653" spans="1:20" hidden="1">
      <c r="A653" s="33"/>
      <c r="B653" s="33"/>
      <c r="C653" s="33"/>
      <c r="D653" s="33"/>
      <c r="E653" s="33"/>
      <c r="F653" s="33"/>
      <c r="G653" s="37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</row>
    <row r="654" spans="1:20" hidden="1">
      <c r="A654" s="33"/>
      <c r="B654" s="33"/>
      <c r="C654" s="33"/>
      <c r="D654" s="33"/>
      <c r="E654" s="33"/>
      <c r="F654" s="33"/>
      <c r="G654" s="37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</row>
    <row r="655" spans="1:20" hidden="1">
      <c r="A655" s="33"/>
      <c r="B655" s="33"/>
      <c r="C655" s="33"/>
      <c r="D655" s="33"/>
      <c r="E655" s="33"/>
      <c r="F655" s="33"/>
      <c r="G655" s="37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</row>
    <row r="656" spans="1:20" hidden="1">
      <c r="A656" s="33"/>
      <c r="B656" s="33"/>
      <c r="C656" s="33"/>
      <c r="D656" s="33"/>
      <c r="E656" s="33"/>
      <c r="F656" s="33"/>
      <c r="G656" s="37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</row>
    <row r="657" spans="1:20" hidden="1">
      <c r="A657" s="33"/>
      <c r="B657" s="33"/>
      <c r="C657" s="33"/>
      <c r="D657" s="33"/>
      <c r="E657" s="33"/>
      <c r="F657" s="33"/>
      <c r="G657" s="37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</row>
    <row r="658" spans="1:20" hidden="1">
      <c r="A658" s="33"/>
      <c r="B658" s="33"/>
      <c r="C658" s="33"/>
      <c r="D658" s="33"/>
      <c r="E658" s="33"/>
      <c r="F658" s="33"/>
      <c r="G658" s="37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</row>
    <row r="659" spans="1:20" hidden="1">
      <c r="A659" s="33"/>
      <c r="B659" s="33"/>
      <c r="C659" s="33"/>
      <c r="D659" s="33"/>
      <c r="E659" s="33"/>
      <c r="F659" s="33"/>
      <c r="G659" s="37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</row>
    <row r="660" spans="1:20" hidden="1">
      <c r="A660" s="33"/>
      <c r="B660" s="33"/>
      <c r="C660" s="33"/>
      <c r="D660" s="33"/>
      <c r="E660" s="33"/>
      <c r="F660" s="33"/>
      <c r="G660" s="37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</row>
    <row r="661" spans="1:20" hidden="1">
      <c r="A661" s="33"/>
      <c r="B661" s="33"/>
      <c r="C661" s="33"/>
      <c r="D661" s="33"/>
      <c r="E661" s="33"/>
      <c r="F661" s="33"/>
      <c r="G661" s="37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</row>
    <row r="662" spans="1:20" hidden="1">
      <c r="A662" s="33"/>
      <c r="B662" s="33"/>
      <c r="C662" s="33"/>
      <c r="D662" s="33"/>
      <c r="E662" s="33"/>
      <c r="F662" s="33"/>
      <c r="G662" s="37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</row>
    <row r="663" spans="1:20" hidden="1">
      <c r="A663" s="33"/>
      <c r="B663" s="33"/>
      <c r="C663" s="33"/>
      <c r="D663" s="33"/>
      <c r="E663" s="33"/>
      <c r="F663" s="33"/>
      <c r="G663" s="37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</row>
    <row r="664" spans="1:20" hidden="1">
      <c r="A664" s="33"/>
      <c r="B664" s="33"/>
      <c r="C664" s="33"/>
      <c r="D664" s="33"/>
      <c r="E664" s="33"/>
      <c r="F664" s="33"/>
      <c r="G664" s="37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</row>
    <row r="665" spans="1:20" hidden="1">
      <c r="A665" s="33"/>
      <c r="B665" s="33"/>
      <c r="C665" s="33"/>
      <c r="D665" s="33"/>
      <c r="E665" s="33"/>
      <c r="F665" s="33"/>
      <c r="G665" s="37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</row>
    <row r="666" spans="1:20" hidden="1">
      <c r="A666" s="33"/>
      <c r="B666" s="33"/>
      <c r="C666" s="33"/>
      <c r="D666" s="33"/>
      <c r="E666" s="33"/>
      <c r="F666" s="33"/>
      <c r="G666" s="37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</row>
    <row r="667" spans="1:20" hidden="1">
      <c r="A667" s="33"/>
      <c r="B667" s="33"/>
      <c r="C667" s="33"/>
      <c r="D667" s="33"/>
      <c r="E667" s="33"/>
      <c r="F667" s="33"/>
      <c r="G667" s="37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</row>
    <row r="668" spans="1:20" hidden="1">
      <c r="A668" s="33"/>
      <c r="B668" s="33"/>
      <c r="C668" s="33"/>
      <c r="D668" s="33"/>
      <c r="E668" s="33"/>
      <c r="F668" s="33"/>
      <c r="G668" s="37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</row>
    <row r="669" spans="1:20" hidden="1">
      <c r="A669" s="33"/>
      <c r="B669" s="33"/>
      <c r="C669" s="33"/>
      <c r="D669" s="33"/>
      <c r="E669" s="33"/>
      <c r="F669" s="33"/>
      <c r="G669" s="37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</row>
    <row r="670" spans="1:20" hidden="1">
      <c r="A670" s="33"/>
      <c r="B670" s="33"/>
      <c r="C670" s="33"/>
      <c r="D670" s="33"/>
      <c r="E670" s="33"/>
      <c r="F670" s="33"/>
      <c r="G670" s="37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</row>
    <row r="671" spans="1:20" hidden="1">
      <c r="A671" s="33"/>
      <c r="B671" s="33"/>
      <c r="C671" s="33"/>
      <c r="D671" s="33"/>
      <c r="E671" s="33"/>
      <c r="F671" s="33"/>
      <c r="G671" s="37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</row>
    <row r="672" spans="1:20" hidden="1">
      <c r="A672" s="33"/>
      <c r="B672" s="33"/>
      <c r="C672" s="33"/>
      <c r="D672" s="33"/>
      <c r="E672" s="33"/>
      <c r="F672" s="33"/>
      <c r="G672" s="37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</row>
    <row r="673" spans="1:20" hidden="1">
      <c r="A673" s="33"/>
      <c r="B673" s="33"/>
      <c r="C673" s="33"/>
      <c r="D673" s="33"/>
      <c r="E673" s="33"/>
      <c r="F673" s="33"/>
      <c r="G673" s="37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</row>
    <row r="674" spans="1:20" hidden="1">
      <c r="A674" s="33"/>
      <c r="B674" s="33"/>
      <c r="C674" s="33"/>
      <c r="D674" s="33"/>
      <c r="E674" s="33"/>
      <c r="F674" s="33"/>
      <c r="G674" s="37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</row>
    <row r="675" spans="1:20" hidden="1">
      <c r="A675" s="33"/>
      <c r="B675" s="33"/>
      <c r="C675" s="33"/>
      <c r="D675" s="33"/>
      <c r="E675" s="33"/>
      <c r="F675" s="33"/>
      <c r="G675" s="37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</row>
    <row r="676" spans="1:20" hidden="1">
      <c r="A676" s="33"/>
      <c r="B676" s="33"/>
      <c r="C676" s="33"/>
      <c r="D676" s="33"/>
      <c r="E676" s="33"/>
      <c r="F676" s="33"/>
      <c r="G676" s="37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</row>
    <row r="677" spans="1:20" hidden="1">
      <c r="A677" s="33"/>
      <c r="B677" s="33"/>
      <c r="C677" s="33"/>
      <c r="D677" s="33"/>
      <c r="E677" s="33"/>
      <c r="F677" s="33"/>
      <c r="G677" s="37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</row>
    <row r="678" spans="1:20" hidden="1">
      <c r="A678" s="33"/>
      <c r="B678" s="33"/>
      <c r="C678" s="33"/>
      <c r="D678" s="33"/>
      <c r="E678" s="33"/>
      <c r="F678" s="33"/>
      <c r="G678" s="37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</row>
    <row r="679" spans="1:20" hidden="1">
      <c r="A679" s="33"/>
      <c r="B679" s="33"/>
      <c r="C679" s="33"/>
      <c r="D679" s="33"/>
      <c r="E679" s="33"/>
      <c r="F679" s="33"/>
      <c r="G679" s="37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</row>
    <row r="680" spans="1:20" hidden="1">
      <c r="A680" s="33"/>
      <c r="B680" s="33"/>
      <c r="C680" s="33"/>
      <c r="D680" s="33"/>
      <c r="E680" s="33"/>
      <c r="F680" s="33"/>
      <c r="G680" s="37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</row>
    <row r="681" spans="1:20" hidden="1">
      <c r="A681" s="33"/>
      <c r="B681" s="33"/>
      <c r="C681" s="33"/>
      <c r="D681" s="33"/>
      <c r="E681" s="33"/>
      <c r="F681" s="33"/>
      <c r="G681" s="37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</row>
    <row r="682" spans="1:20" hidden="1">
      <c r="A682" s="33"/>
      <c r="B682" s="33"/>
      <c r="C682" s="33"/>
      <c r="D682" s="33"/>
      <c r="E682" s="33"/>
      <c r="F682" s="33"/>
      <c r="G682" s="37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</row>
    <row r="683" spans="1:20" hidden="1">
      <c r="A683" s="33"/>
      <c r="B683" s="33"/>
      <c r="C683" s="33"/>
      <c r="D683" s="33"/>
      <c r="E683" s="33"/>
      <c r="F683" s="33"/>
      <c r="G683" s="37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</row>
    <row r="684" spans="1:20" hidden="1">
      <c r="A684" s="33"/>
      <c r="B684" s="33"/>
      <c r="C684" s="33"/>
      <c r="D684" s="33"/>
      <c r="E684" s="33"/>
      <c r="F684" s="33"/>
      <c r="G684" s="37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</row>
    <row r="685" spans="1:20" hidden="1">
      <c r="A685" s="33"/>
      <c r="B685" s="33"/>
      <c r="C685" s="33"/>
      <c r="D685" s="33"/>
      <c r="E685" s="33"/>
      <c r="F685" s="33"/>
      <c r="G685" s="37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</row>
    <row r="686" spans="1:20" hidden="1">
      <c r="A686" s="33"/>
      <c r="B686" s="33"/>
      <c r="C686" s="33"/>
      <c r="D686" s="33"/>
      <c r="E686" s="33"/>
      <c r="F686" s="33"/>
      <c r="G686" s="37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</row>
    <row r="687" spans="1:20" hidden="1">
      <c r="A687" s="33"/>
      <c r="B687" s="33"/>
      <c r="C687" s="33"/>
      <c r="D687" s="33"/>
      <c r="E687" s="33"/>
      <c r="F687" s="33"/>
      <c r="G687" s="37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</row>
    <row r="688" spans="1:20" hidden="1">
      <c r="A688" s="33"/>
      <c r="B688" s="33"/>
      <c r="C688" s="33"/>
      <c r="D688" s="33"/>
      <c r="E688" s="33"/>
      <c r="F688" s="33"/>
      <c r="G688" s="37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</row>
    <row r="689" spans="1:20" hidden="1">
      <c r="A689" s="33"/>
      <c r="B689" s="33"/>
      <c r="C689" s="33"/>
      <c r="D689" s="33"/>
      <c r="E689" s="33"/>
      <c r="F689" s="33"/>
      <c r="G689" s="37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</row>
    <row r="690" spans="1:20" hidden="1">
      <c r="A690" s="33"/>
      <c r="B690" s="33"/>
      <c r="C690" s="33"/>
      <c r="D690" s="33"/>
      <c r="E690" s="33"/>
      <c r="F690" s="33"/>
      <c r="G690" s="37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</row>
    <row r="691" spans="1:20" hidden="1">
      <c r="A691" s="33"/>
      <c r="B691" s="33"/>
      <c r="C691" s="33"/>
      <c r="D691" s="33"/>
      <c r="E691" s="33"/>
      <c r="F691" s="33"/>
      <c r="G691" s="37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</row>
    <row r="692" spans="1:20" hidden="1">
      <c r="A692" s="33"/>
      <c r="B692" s="33"/>
      <c r="C692" s="33"/>
      <c r="D692" s="33"/>
      <c r="E692" s="33"/>
      <c r="F692" s="33"/>
      <c r="G692" s="37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</row>
    <row r="693" spans="1:20" hidden="1">
      <c r="A693" s="33"/>
      <c r="B693" s="33"/>
      <c r="C693" s="33"/>
      <c r="D693" s="33"/>
      <c r="E693" s="33"/>
      <c r="F693" s="33"/>
      <c r="G693" s="37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</row>
    <row r="694" spans="1:20" hidden="1">
      <c r="A694" s="33"/>
      <c r="B694" s="33"/>
      <c r="C694" s="33"/>
      <c r="D694" s="33"/>
      <c r="E694" s="33"/>
      <c r="F694" s="33"/>
      <c r="G694" s="37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</row>
    <row r="695" spans="1:20" hidden="1">
      <c r="A695" s="33"/>
      <c r="B695" s="33"/>
      <c r="C695" s="33"/>
      <c r="D695" s="33"/>
      <c r="E695" s="33"/>
      <c r="F695" s="33"/>
      <c r="G695" s="37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</row>
    <row r="696" spans="1:20" hidden="1">
      <c r="A696" s="33"/>
      <c r="B696" s="33"/>
      <c r="C696" s="33"/>
      <c r="D696" s="33"/>
      <c r="E696" s="33"/>
      <c r="F696" s="33"/>
      <c r="G696" s="37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</row>
    <row r="697" spans="1:20" hidden="1">
      <c r="A697" s="33"/>
      <c r="B697" s="33"/>
      <c r="C697" s="33"/>
      <c r="D697" s="33"/>
      <c r="E697" s="33"/>
      <c r="F697" s="33"/>
      <c r="G697" s="37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</row>
    <row r="698" spans="1:20" hidden="1">
      <c r="A698" s="33"/>
      <c r="B698" s="33"/>
      <c r="C698" s="33"/>
      <c r="D698" s="33"/>
      <c r="E698" s="33"/>
      <c r="F698" s="33"/>
      <c r="G698" s="37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</row>
    <row r="699" spans="1:20" hidden="1">
      <c r="A699" s="33"/>
      <c r="B699" s="33"/>
      <c r="C699" s="33"/>
      <c r="D699" s="33"/>
      <c r="E699" s="33"/>
      <c r="F699" s="33"/>
      <c r="G699" s="37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</row>
    <row r="700" spans="1:20" hidden="1">
      <c r="A700" s="33"/>
      <c r="B700" s="33"/>
      <c r="C700" s="33"/>
      <c r="D700" s="33"/>
      <c r="E700" s="33"/>
      <c r="F700" s="33"/>
      <c r="G700" s="37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</row>
    <row r="701" spans="1:20" hidden="1">
      <c r="A701" s="33"/>
      <c r="B701" s="33"/>
      <c r="C701" s="33"/>
      <c r="D701" s="33"/>
      <c r="E701" s="33"/>
      <c r="F701" s="33"/>
      <c r="G701" s="37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</row>
    <row r="702" spans="1:20" hidden="1">
      <c r="A702" s="33"/>
      <c r="B702" s="33"/>
      <c r="C702" s="33"/>
      <c r="D702" s="33"/>
      <c r="E702" s="33"/>
      <c r="F702" s="33"/>
      <c r="G702" s="37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</row>
    <row r="703" spans="1:20" hidden="1">
      <c r="A703" s="33"/>
      <c r="B703" s="33"/>
      <c r="C703" s="33"/>
      <c r="D703" s="33"/>
      <c r="E703" s="33"/>
      <c r="F703" s="33"/>
      <c r="G703" s="37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</row>
    <row r="704" spans="1:20" hidden="1">
      <c r="A704" s="33"/>
      <c r="B704" s="33"/>
      <c r="C704" s="33"/>
      <c r="D704" s="33"/>
      <c r="E704" s="33"/>
      <c r="F704" s="33"/>
      <c r="G704" s="37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</row>
    <row r="705" spans="1:20" hidden="1">
      <c r="A705" s="33"/>
      <c r="B705" s="33"/>
      <c r="C705" s="33"/>
      <c r="D705" s="33"/>
      <c r="E705" s="33"/>
      <c r="F705" s="33"/>
      <c r="G705" s="37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</row>
    <row r="706" spans="1:20" hidden="1">
      <c r="A706" s="33"/>
      <c r="B706" s="33"/>
      <c r="C706" s="33"/>
      <c r="D706" s="33"/>
      <c r="E706" s="33"/>
      <c r="F706" s="33"/>
      <c r="G706" s="37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</row>
    <row r="707" spans="1:20" hidden="1">
      <c r="A707" s="33"/>
      <c r="B707" s="33"/>
      <c r="C707" s="33"/>
      <c r="D707" s="33"/>
      <c r="E707" s="33"/>
      <c r="F707" s="33"/>
      <c r="G707" s="37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</row>
    <row r="708" spans="1:20" hidden="1">
      <c r="A708" s="33"/>
      <c r="B708" s="33"/>
      <c r="C708" s="33"/>
      <c r="D708" s="33"/>
      <c r="E708" s="33"/>
      <c r="F708" s="33"/>
      <c r="G708" s="37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</row>
    <row r="709" spans="1:20" hidden="1">
      <c r="A709" s="33"/>
      <c r="B709" s="33"/>
      <c r="C709" s="33"/>
      <c r="D709" s="33"/>
      <c r="E709" s="33"/>
      <c r="F709" s="33"/>
      <c r="G709" s="37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</row>
    <row r="710" spans="1:20" hidden="1">
      <c r="A710" s="33"/>
      <c r="B710" s="33"/>
      <c r="C710" s="33"/>
      <c r="D710" s="33"/>
      <c r="E710" s="33"/>
      <c r="F710" s="33"/>
      <c r="G710" s="37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</row>
    <row r="711" spans="1:20" hidden="1">
      <c r="A711" s="33"/>
      <c r="B711" s="33"/>
      <c r="C711" s="33"/>
      <c r="D711" s="33"/>
      <c r="E711" s="33"/>
      <c r="F711" s="33"/>
      <c r="G711" s="37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</row>
    <row r="712" spans="1:20" hidden="1">
      <c r="A712" s="33"/>
      <c r="B712" s="33"/>
      <c r="C712" s="33"/>
      <c r="D712" s="33"/>
      <c r="E712" s="33"/>
      <c r="F712" s="33"/>
      <c r="G712" s="37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</row>
    <row r="713" spans="1:20" hidden="1">
      <c r="A713" s="33"/>
      <c r="B713" s="33"/>
      <c r="C713" s="33"/>
      <c r="D713" s="33"/>
      <c r="E713" s="33"/>
      <c r="F713" s="33"/>
      <c r="G713" s="37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</row>
    <row r="714" spans="1:20" hidden="1">
      <c r="A714" s="33"/>
      <c r="B714" s="33"/>
      <c r="C714" s="33"/>
      <c r="D714" s="33"/>
      <c r="E714" s="33"/>
      <c r="F714" s="33"/>
      <c r="G714" s="37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</row>
    <row r="715" spans="1:20" hidden="1">
      <c r="A715" s="33"/>
      <c r="B715" s="33"/>
      <c r="C715" s="33"/>
      <c r="D715" s="33"/>
      <c r="E715" s="33"/>
      <c r="F715" s="33"/>
      <c r="G715" s="37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</row>
    <row r="716" spans="1:20" hidden="1">
      <c r="A716" s="33"/>
      <c r="B716" s="33"/>
      <c r="C716" s="33"/>
      <c r="D716" s="33"/>
      <c r="E716" s="33"/>
      <c r="F716" s="33"/>
      <c r="G716" s="37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</row>
    <row r="717" spans="1:20" hidden="1">
      <c r="A717" s="33"/>
      <c r="B717" s="33"/>
      <c r="C717" s="33"/>
      <c r="D717" s="33"/>
      <c r="E717" s="33"/>
      <c r="F717" s="33"/>
      <c r="G717" s="37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</row>
    <row r="718" spans="1:20" hidden="1">
      <c r="A718" s="33"/>
      <c r="B718" s="33"/>
      <c r="C718" s="33"/>
      <c r="D718" s="33"/>
      <c r="E718" s="33"/>
      <c r="F718" s="33"/>
      <c r="G718" s="37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</row>
    <row r="719" spans="1:20" hidden="1">
      <c r="A719" s="33"/>
      <c r="B719" s="33"/>
      <c r="C719" s="33"/>
      <c r="D719" s="33"/>
      <c r="E719" s="33"/>
      <c r="F719" s="33"/>
      <c r="G719" s="37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</row>
    <row r="720" spans="1:20" hidden="1">
      <c r="A720" s="33"/>
      <c r="B720" s="33"/>
      <c r="C720" s="33"/>
      <c r="D720" s="33"/>
      <c r="E720" s="33"/>
      <c r="F720" s="33"/>
      <c r="G720" s="37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</row>
    <row r="721" spans="1:20" hidden="1">
      <c r="A721" s="33"/>
      <c r="B721" s="33"/>
      <c r="C721" s="33"/>
      <c r="D721" s="33"/>
      <c r="E721" s="33"/>
      <c r="F721" s="33"/>
      <c r="G721" s="37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</row>
    <row r="722" spans="1:20" hidden="1">
      <c r="A722" s="33"/>
      <c r="B722" s="33"/>
      <c r="C722" s="33"/>
      <c r="D722" s="33"/>
      <c r="E722" s="33"/>
      <c r="F722" s="33"/>
      <c r="G722" s="37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</row>
    <row r="723" spans="1:20" hidden="1">
      <c r="A723" s="33"/>
      <c r="B723" s="33"/>
      <c r="C723" s="33"/>
      <c r="D723" s="33"/>
      <c r="E723" s="33"/>
      <c r="F723" s="33"/>
      <c r="G723" s="37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</row>
    <row r="724" spans="1:20" hidden="1">
      <c r="A724" s="33"/>
      <c r="B724" s="33"/>
      <c r="C724" s="33"/>
      <c r="D724" s="33"/>
      <c r="E724" s="33"/>
      <c r="F724" s="33"/>
      <c r="G724" s="37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</row>
    <row r="725" spans="1:20" hidden="1">
      <c r="A725" s="33"/>
      <c r="B725" s="33"/>
      <c r="C725" s="33"/>
      <c r="D725" s="33"/>
      <c r="E725" s="33"/>
      <c r="F725" s="33"/>
      <c r="G725" s="37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</row>
    <row r="726" spans="1:20" hidden="1">
      <c r="A726" s="33"/>
      <c r="B726" s="33"/>
      <c r="C726" s="33"/>
      <c r="D726" s="33"/>
      <c r="E726" s="33"/>
      <c r="F726" s="33"/>
      <c r="G726" s="37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</row>
    <row r="727" spans="1:20" hidden="1">
      <c r="A727" s="33"/>
      <c r="B727" s="33"/>
      <c r="C727" s="33"/>
      <c r="D727" s="33"/>
      <c r="E727" s="33"/>
      <c r="F727" s="33"/>
      <c r="G727" s="37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</row>
    <row r="728" spans="1:20" hidden="1">
      <c r="A728" s="33"/>
      <c r="B728" s="33"/>
      <c r="C728" s="33"/>
      <c r="D728" s="33"/>
      <c r="E728" s="33"/>
      <c r="F728" s="33"/>
      <c r="G728" s="37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</row>
    <row r="729" spans="1:20" hidden="1">
      <c r="A729" s="33"/>
      <c r="B729" s="33"/>
      <c r="C729" s="33"/>
      <c r="D729" s="33"/>
      <c r="E729" s="33"/>
      <c r="F729" s="33"/>
      <c r="G729" s="37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</row>
    <row r="730" spans="1:20" hidden="1">
      <c r="A730" s="33"/>
      <c r="B730" s="33"/>
      <c r="C730" s="33"/>
      <c r="D730" s="33"/>
      <c r="E730" s="33"/>
      <c r="F730" s="33"/>
      <c r="G730" s="37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</row>
    <row r="731" spans="1:20" hidden="1">
      <c r="A731" s="33"/>
      <c r="B731" s="33"/>
      <c r="C731" s="33"/>
      <c r="D731" s="33"/>
      <c r="E731" s="33"/>
      <c r="F731" s="33"/>
      <c r="G731" s="37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</row>
    <row r="732" spans="1:20" hidden="1">
      <c r="A732" s="33"/>
      <c r="B732" s="33"/>
      <c r="C732" s="33"/>
      <c r="D732" s="33"/>
      <c r="E732" s="33"/>
      <c r="F732" s="33"/>
      <c r="G732" s="37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</row>
    <row r="733" spans="1:20" hidden="1">
      <c r="A733" s="33"/>
      <c r="B733" s="33"/>
      <c r="C733" s="33"/>
      <c r="D733" s="33"/>
      <c r="E733" s="33"/>
      <c r="F733" s="33"/>
      <c r="G733" s="37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</row>
    <row r="734" spans="1:20" hidden="1">
      <c r="A734" s="33"/>
      <c r="B734" s="33"/>
      <c r="C734" s="33"/>
      <c r="D734" s="33"/>
      <c r="E734" s="33"/>
      <c r="F734" s="33"/>
      <c r="G734" s="37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</row>
    <row r="735" spans="1:20" hidden="1">
      <c r="A735" s="33"/>
      <c r="B735" s="33"/>
      <c r="C735" s="33"/>
      <c r="D735" s="33"/>
      <c r="E735" s="33"/>
      <c r="F735" s="33"/>
      <c r="G735" s="37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</row>
    <row r="736" spans="1:20" hidden="1">
      <c r="A736" s="33"/>
      <c r="B736" s="33"/>
      <c r="C736" s="33"/>
      <c r="D736" s="33"/>
      <c r="E736" s="33"/>
      <c r="F736" s="33"/>
      <c r="G736" s="37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</row>
    <row r="737" spans="1:20" hidden="1">
      <c r="A737" s="33"/>
      <c r="B737" s="33"/>
      <c r="C737" s="33"/>
      <c r="D737" s="33"/>
      <c r="E737" s="33"/>
      <c r="F737" s="33"/>
      <c r="G737" s="37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</row>
    <row r="738" spans="1:20" hidden="1">
      <c r="A738" s="33"/>
      <c r="B738" s="33"/>
      <c r="C738" s="33"/>
      <c r="D738" s="33"/>
      <c r="E738" s="33"/>
      <c r="F738" s="33"/>
      <c r="G738" s="37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</row>
    <row r="739" spans="1:20" hidden="1">
      <c r="A739" s="33"/>
      <c r="B739" s="33"/>
      <c r="C739" s="33"/>
      <c r="D739" s="33"/>
      <c r="E739" s="33"/>
      <c r="F739" s="33"/>
      <c r="G739" s="37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</row>
    <row r="740" spans="1:20" hidden="1">
      <c r="A740" s="33"/>
      <c r="B740" s="33"/>
      <c r="C740" s="33"/>
      <c r="D740" s="33"/>
      <c r="E740" s="33"/>
      <c r="F740" s="33"/>
      <c r="G740" s="37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</row>
    <row r="741" spans="1:20" hidden="1">
      <c r="A741" s="33"/>
      <c r="B741" s="33"/>
      <c r="C741" s="33"/>
      <c r="D741" s="33"/>
      <c r="E741" s="33"/>
      <c r="F741" s="33"/>
      <c r="G741" s="37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</row>
    <row r="742" spans="1:20" hidden="1">
      <c r="A742" s="33"/>
      <c r="B742" s="33"/>
      <c r="C742" s="33"/>
      <c r="D742" s="33"/>
      <c r="E742" s="33"/>
      <c r="F742" s="33"/>
      <c r="G742" s="37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</row>
    <row r="743" spans="1:20" hidden="1">
      <c r="A743" s="33"/>
      <c r="B743" s="33"/>
      <c r="C743" s="33"/>
      <c r="D743" s="33"/>
      <c r="E743" s="33"/>
      <c r="F743" s="33"/>
      <c r="G743" s="37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</row>
    <row r="744" spans="1:20" hidden="1">
      <c r="A744" s="33"/>
      <c r="B744" s="33"/>
      <c r="C744" s="33"/>
      <c r="D744" s="33"/>
      <c r="E744" s="33"/>
      <c r="F744" s="33"/>
      <c r="G744" s="37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</row>
    <row r="745" spans="1:20" hidden="1">
      <c r="A745" s="33"/>
      <c r="B745" s="33"/>
      <c r="C745" s="33"/>
      <c r="D745" s="33"/>
      <c r="E745" s="33"/>
      <c r="F745" s="33"/>
      <c r="G745" s="37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</row>
    <row r="746" spans="1:20" hidden="1">
      <c r="A746" s="33"/>
      <c r="B746" s="33"/>
      <c r="C746" s="33"/>
      <c r="D746" s="33"/>
      <c r="E746" s="33"/>
      <c r="F746" s="33"/>
      <c r="G746" s="37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</row>
    <row r="747" spans="1:20" hidden="1">
      <c r="A747" s="33"/>
      <c r="B747" s="33"/>
      <c r="C747" s="33"/>
      <c r="D747" s="33"/>
      <c r="E747" s="33"/>
      <c r="F747" s="33"/>
      <c r="G747" s="37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</row>
    <row r="748" spans="1:20" hidden="1">
      <c r="A748" s="33"/>
      <c r="B748" s="33"/>
      <c r="C748" s="33"/>
      <c r="D748" s="33"/>
      <c r="E748" s="33"/>
      <c r="F748" s="33"/>
      <c r="G748" s="37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</row>
    <row r="749" spans="1:20" hidden="1">
      <c r="A749" s="33"/>
      <c r="B749" s="33"/>
      <c r="C749" s="33"/>
      <c r="D749" s="33"/>
      <c r="E749" s="33"/>
      <c r="F749" s="33"/>
      <c r="G749" s="37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</row>
    <row r="750" spans="1:20" hidden="1">
      <c r="A750" s="33"/>
      <c r="B750" s="33"/>
      <c r="C750" s="33"/>
      <c r="D750" s="33"/>
      <c r="E750" s="33"/>
      <c r="F750" s="33"/>
      <c r="G750" s="37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</row>
    <row r="751" spans="1:20" hidden="1">
      <c r="A751" s="33"/>
      <c r="B751" s="33"/>
      <c r="C751" s="33"/>
      <c r="D751" s="33"/>
      <c r="E751" s="33"/>
      <c r="F751" s="33"/>
      <c r="G751" s="37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</row>
    <row r="752" spans="1:20" hidden="1">
      <c r="A752" s="33"/>
      <c r="B752" s="33"/>
      <c r="C752" s="33"/>
      <c r="D752" s="33"/>
      <c r="E752" s="33"/>
      <c r="F752" s="33"/>
      <c r="G752" s="37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</row>
    <row r="753" spans="1:20" hidden="1">
      <c r="A753" s="33"/>
      <c r="B753" s="33"/>
      <c r="C753" s="33"/>
      <c r="D753" s="33"/>
      <c r="E753" s="33"/>
      <c r="F753" s="33"/>
      <c r="G753" s="37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</row>
    <row r="754" spans="1:20" hidden="1">
      <c r="A754" s="33"/>
      <c r="B754" s="33"/>
      <c r="C754" s="33"/>
      <c r="D754" s="33"/>
      <c r="E754" s="33"/>
      <c r="F754" s="33"/>
      <c r="G754" s="37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</row>
    <row r="755" spans="1:20" hidden="1">
      <c r="A755" s="33"/>
      <c r="B755" s="33"/>
      <c r="C755" s="33"/>
      <c r="D755" s="33"/>
      <c r="E755" s="33"/>
      <c r="F755" s="33"/>
      <c r="G755" s="37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</row>
    <row r="756" spans="1:20" hidden="1">
      <c r="A756" s="33"/>
      <c r="B756" s="33"/>
      <c r="C756" s="33"/>
      <c r="D756" s="33"/>
      <c r="E756" s="33"/>
      <c r="F756" s="33"/>
      <c r="G756" s="37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</row>
    <row r="757" spans="1:20" hidden="1">
      <c r="A757" s="33"/>
      <c r="B757" s="33"/>
      <c r="C757" s="33"/>
      <c r="D757" s="33"/>
      <c r="E757" s="33"/>
      <c r="F757" s="33"/>
      <c r="G757" s="37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</row>
    <row r="758" spans="1:20" hidden="1">
      <c r="A758" s="33"/>
      <c r="B758" s="33"/>
      <c r="C758" s="33"/>
      <c r="D758" s="33"/>
      <c r="E758" s="33"/>
      <c r="F758" s="33"/>
      <c r="G758" s="37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</row>
    <row r="759" spans="1:20" hidden="1">
      <c r="A759" s="33"/>
      <c r="B759" s="33"/>
      <c r="C759" s="33"/>
      <c r="D759" s="33"/>
      <c r="E759" s="33"/>
      <c r="F759" s="33"/>
      <c r="G759" s="37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</row>
    <row r="760" spans="1:20" hidden="1">
      <c r="A760" s="33"/>
      <c r="B760" s="33"/>
      <c r="C760" s="33"/>
      <c r="D760" s="33"/>
      <c r="E760" s="33"/>
      <c r="F760" s="33"/>
      <c r="G760" s="37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</row>
    <row r="761" spans="1:20" hidden="1">
      <c r="A761" s="33"/>
      <c r="B761" s="33"/>
      <c r="C761" s="33"/>
      <c r="D761" s="33"/>
      <c r="E761" s="33"/>
      <c r="F761" s="33"/>
      <c r="G761" s="37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</row>
    <row r="762" spans="1:20" hidden="1">
      <c r="A762" s="33"/>
      <c r="B762" s="33"/>
      <c r="C762" s="33"/>
      <c r="D762" s="33"/>
      <c r="E762" s="33"/>
      <c r="F762" s="33"/>
      <c r="G762" s="37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</row>
    <row r="763" spans="1:20" hidden="1">
      <c r="A763" s="33"/>
      <c r="B763" s="33"/>
      <c r="C763" s="33"/>
      <c r="D763" s="33"/>
      <c r="E763" s="33"/>
      <c r="F763" s="33"/>
      <c r="G763" s="37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</row>
    <row r="764" spans="1:20" hidden="1">
      <c r="A764" s="33"/>
      <c r="B764" s="33"/>
      <c r="C764" s="33"/>
      <c r="D764" s="33"/>
      <c r="E764" s="33"/>
      <c r="F764" s="33"/>
      <c r="G764" s="37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</row>
    <row r="765" spans="1:20" hidden="1">
      <c r="A765" s="33"/>
      <c r="B765" s="33"/>
      <c r="C765" s="33"/>
      <c r="D765" s="33"/>
      <c r="E765" s="33"/>
      <c r="F765" s="33"/>
      <c r="G765" s="37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</row>
    <row r="766" spans="1:20" hidden="1">
      <c r="A766" s="33"/>
      <c r="B766" s="33"/>
      <c r="C766" s="33"/>
      <c r="D766" s="33"/>
      <c r="E766" s="33"/>
      <c r="F766" s="33"/>
      <c r="G766" s="37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</row>
    <row r="767" spans="1:20" hidden="1">
      <c r="A767" s="33"/>
      <c r="B767" s="33"/>
      <c r="C767" s="33"/>
      <c r="D767" s="33"/>
      <c r="E767" s="33"/>
      <c r="F767" s="33"/>
      <c r="G767" s="37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</row>
    <row r="768" spans="1:20" hidden="1">
      <c r="A768" s="33"/>
      <c r="B768" s="33"/>
      <c r="C768" s="33"/>
      <c r="D768" s="33"/>
      <c r="E768" s="33"/>
      <c r="F768" s="33"/>
      <c r="G768" s="37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</row>
    <row r="769" spans="1:20" hidden="1">
      <c r="A769" s="33"/>
      <c r="B769" s="33"/>
      <c r="C769" s="33"/>
      <c r="D769" s="33"/>
      <c r="E769" s="33"/>
      <c r="F769" s="33"/>
      <c r="G769" s="37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</row>
    <row r="770" spans="1:20" hidden="1">
      <c r="A770" s="33"/>
      <c r="B770" s="33"/>
      <c r="C770" s="33"/>
      <c r="D770" s="33"/>
      <c r="E770" s="33"/>
      <c r="F770" s="33"/>
      <c r="G770" s="37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</row>
    <row r="771" spans="1:20" hidden="1">
      <c r="A771" s="33"/>
      <c r="B771" s="33"/>
      <c r="C771" s="33"/>
      <c r="D771" s="33"/>
      <c r="E771" s="33"/>
      <c r="F771" s="33"/>
      <c r="G771" s="37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</row>
    <row r="772" spans="1:20" hidden="1">
      <c r="A772" s="33"/>
      <c r="B772" s="33"/>
      <c r="C772" s="33"/>
      <c r="D772" s="33"/>
      <c r="E772" s="33"/>
      <c r="F772" s="33"/>
      <c r="G772" s="37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</row>
    <row r="773" spans="1:20" hidden="1">
      <c r="A773" s="33"/>
      <c r="B773" s="33"/>
      <c r="C773" s="33"/>
      <c r="D773" s="33"/>
      <c r="E773" s="33"/>
      <c r="F773" s="33"/>
      <c r="G773" s="37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</row>
    <row r="774" spans="1:20" hidden="1">
      <c r="A774" s="33"/>
      <c r="B774" s="33"/>
      <c r="C774" s="33"/>
      <c r="D774" s="33"/>
      <c r="E774" s="33"/>
      <c r="F774" s="33"/>
      <c r="G774" s="37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</row>
    <row r="775" spans="1:20" hidden="1">
      <c r="A775" s="33"/>
      <c r="B775" s="33"/>
      <c r="C775" s="33"/>
      <c r="D775" s="33"/>
      <c r="E775" s="33"/>
      <c r="F775" s="33"/>
      <c r="G775" s="37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</row>
    <row r="776" spans="1:20" hidden="1">
      <c r="A776" s="33"/>
      <c r="B776" s="33"/>
      <c r="C776" s="33"/>
      <c r="D776" s="33"/>
      <c r="E776" s="33"/>
      <c r="F776" s="33"/>
      <c r="G776" s="37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</row>
    <row r="777" spans="1:20" hidden="1">
      <c r="A777" s="33"/>
      <c r="B777" s="33"/>
      <c r="C777" s="33"/>
      <c r="D777" s="33"/>
      <c r="E777" s="33"/>
      <c r="F777" s="33"/>
      <c r="G777" s="37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</row>
    <row r="778" spans="1:20" hidden="1">
      <c r="A778" s="33"/>
      <c r="B778" s="33"/>
      <c r="C778" s="33"/>
      <c r="D778" s="33"/>
      <c r="E778" s="33"/>
      <c r="F778" s="33"/>
      <c r="G778" s="37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</row>
    <row r="779" spans="1:20" hidden="1">
      <c r="A779" s="33"/>
      <c r="B779" s="33"/>
      <c r="C779" s="33"/>
      <c r="D779" s="33"/>
      <c r="E779" s="33"/>
      <c r="F779" s="33"/>
      <c r="G779" s="37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</row>
    <row r="780" spans="1:20" hidden="1">
      <c r="A780" s="33"/>
      <c r="B780" s="33"/>
      <c r="C780" s="33"/>
      <c r="D780" s="33"/>
      <c r="E780" s="33"/>
      <c r="F780" s="33"/>
      <c r="G780" s="37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</row>
    <row r="781" spans="1:20" hidden="1">
      <c r="A781" s="33"/>
      <c r="B781" s="33"/>
      <c r="C781" s="33"/>
      <c r="D781" s="33"/>
      <c r="E781" s="33"/>
      <c r="F781" s="33"/>
      <c r="G781" s="37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</row>
    <row r="782" spans="1:20" hidden="1">
      <c r="A782" s="33"/>
      <c r="B782" s="33"/>
      <c r="C782" s="33"/>
      <c r="D782" s="33"/>
      <c r="E782" s="33"/>
      <c r="F782" s="33"/>
      <c r="G782" s="37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</row>
    <row r="783" spans="1:20" hidden="1">
      <c r="A783" s="33"/>
      <c r="B783" s="33"/>
      <c r="C783" s="33"/>
      <c r="D783" s="33"/>
      <c r="E783" s="33"/>
      <c r="F783" s="33"/>
      <c r="G783" s="37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</row>
    <row r="784" spans="1:20" hidden="1">
      <c r="A784" s="33"/>
      <c r="B784" s="33"/>
      <c r="C784" s="33"/>
      <c r="D784" s="33"/>
      <c r="E784" s="33"/>
      <c r="F784" s="33"/>
      <c r="G784" s="37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</row>
    <row r="785" spans="1:20" hidden="1">
      <c r="A785" s="33"/>
      <c r="B785" s="33"/>
      <c r="C785" s="33"/>
      <c r="D785" s="33"/>
      <c r="E785" s="33"/>
      <c r="F785" s="33"/>
      <c r="G785" s="37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</row>
    <row r="786" spans="1:20" hidden="1">
      <c r="A786" s="33"/>
      <c r="B786" s="33"/>
      <c r="C786" s="33"/>
      <c r="D786" s="33"/>
      <c r="E786" s="33"/>
      <c r="F786" s="33"/>
      <c r="G786" s="37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</row>
    <row r="787" spans="1:20" hidden="1">
      <c r="A787" s="33"/>
      <c r="B787" s="33"/>
      <c r="C787" s="33"/>
      <c r="D787" s="33"/>
      <c r="E787" s="33"/>
      <c r="F787" s="33"/>
      <c r="G787" s="37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</row>
    <row r="788" spans="1:20" hidden="1">
      <c r="A788" s="33"/>
      <c r="B788" s="33"/>
      <c r="C788" s="33"/>
      <c r="D788" s="33"/>
      <c r="E788" s="33"/>
      <c r="F788" s="33"/>
      <c r="G788" s="37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</row>
    <row r="789" spans="1:20" hidden="1">
      <c r="A789" s="33"/>
      <c r="B789" s="33"/>
      <c r="C789" s="33"/>
      <c r="D789" s="33"/>
      <c r="E789" s="33"/>
      <c r="F789" s="33"/>
      <c r="G789" s="37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</row>
    <row r="790" spans="1:20" hidden="1">
      <c r="A790" s="33"/>
      <c r="B790" s="33"/>
      <c r="C790" s="33"/>
      <c r="D790" s="33"/>
      <c r="E790" s="33"/>
      <c r="F790" s="33"/>
      <c r="G790" s="37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</row>
    <row r="791" spans="1:20" hidden="1">
      <c r="A791" s="33"/>
      <c r="B791" s="33"/>
      <c r="C791" s="33"/>
      <c r="D791" s="33"/>
      <c r="E791" s="33"/>
      <c r="F791" s="33"/>
      <c r="G791" s="37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</row>
    <row r="792" spans="1:20" hidden="1">
      <c r="A792" s="33"/>
      <c r="B792" s="33"/>
      <c r="C792" s="33"/>
      <c r="D792" s="33"/>
      <c r="E792" s="33"/>
      <c r="F792" s="33"/>
      <c r="G792" s="37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</row>
    <row r="793" spans="1:20" hidden="1">
      <c r="A793" s="33"/>
      <c r="B793" s="33"/>
      <c r="C793" s="33"/>
      <c r="D793" s="33"/>
      <c r="E793" s="33"/>
      <c r="F793" s="33"/>
      <c r="G793" s="37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</row>
    <row r="794" spans="1:20" hidden="1">
      <c r="A794" s="33"/>
      <c r="B794" s="33"/>
      <c r="C794" s="33"/>
      <c r="D794" s="33"/>
      <c r="E794" s="33"/>
      <c r="F794" s="33"/>
      <c r="G794" s="37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</row>
    <row r="795" spans="1:20" hidden="1">
      <c r="A795" s="33"/>
      <c r="B795" s="33"/>
      <c r="C795" s="33"/>
      <c r="D795" s="33"/>
      <c r="E795" s="33"/>
      <c r="F795" s="33"/>
      <c r="G795" s="37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</row>
    <row r="796" spans="1:20" hidden="1">
      <c r="A796" s="33"/>
      <c r="B796" s="33"/>
      <c r="C796" s="33"/>
      <c r="D796" s="33"/>
      <c r="E796" s="33"/>
      <c r="F796" s="33"/>
      <c r="G796" s="37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</row>
    <row r="797" spans="1:20" hidden="1">
      <c r="A797" s="33"/>
      <c r="B797" s="33"/>
      <c r="C797" s="33"/>
      <c r="D797" s="33"/>
      <c r="E797" s="33"/>
      <c r="F797" s="33"/>
      <c r="G797" s="37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</row>
    <row r="798" spans="1:20" hidden="1">
      <c r="A798" s="33"/>
      <c r="B798" s="33"/>
      <c r="C798" s="33"/>
      <c r="D798" s="33"/>
      <c r="E798" s="33"/>
      <c r="F798" s="33"/>
      <c r="G798" s="37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</row>
    <row r="799" spans="1:20" hidden="1">
      <c r="A799" s="33"/>
      <c r="B799" s="33"/>
      <c r="C799" s="33"/>
      <c r="D799" s="33"/>
      <c r="E799" s="33"/>
      <c r="F799" s="33"/>
      <c r="G799" s="37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</row>
    <row r="800" spans="1:20" hidden="1">
      <c r="A800" s="33"/>
      <c r="B800" s="33"/>
      <c r="C800" s="33"/>
      <c r="D800" s="33"/>
      <c r="E800" s="33"/>
      <c r="F800" s="33"/>
      <c r="G800" s="37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</row>
    <row r="801" spans="1:20" hidden="1">
      <c r="A801" s="33"/>
      <c r="B801" s="33"/>
      <c r="C801" s="33"/>
      <c r="D801" s="33"/>
      <c r="E801" s="33"/>
      <c r="F801" s="33"/>
      <c r="G801" s="37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</row>
    <row r="802" spans="1:20" hidden="1">
      <c r="A802" s="33"/>
      <c r="B802" s="33"/>
      <c r="C802" s="33"/>
      <c r="D802" s="33"/>
      <c r="E802" s="33"/>
      <c r="F802" s="33"/>
      <c r="G802" s="37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</row>
    <row r="803" spans="1:20" hidden="1">
      <c r="A803" s="33"/>
      <c r="B803" s="33"/>
      <c r="C803" s="33"/>
      <c r="D803" s="33"/>
      <c r="E803" s="33"/>
      <c r="F803" s="33"/>
      <c r="G803" s="37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</row>
    <row r="804" spans="1:20" hidden="1">
      <c r="A804" s="33"/>
      <c r="B804" s="33"/>
      <c r="C804" s="33"/>
      <c r="D804" s="33"/>
      <c r="E804" s="33"/>
      <c r="F804" s="33"/>
      <c r="G804" s="37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</row>
    <row r="805" spans="1:20" hidden="1">
      <c r="A805" s="33"/>
      <c r="B805" s="33"/>
      <c r="C805" s="33"/>
      <c r="D805" s="33"/>
      <c r="E805" s="33"/>
      <c r="F805" s="33"/>
      <c r="G805" s="37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</row>
    <row r="806" spans="1:20" hidden="1">
      <c r="A806" s="33"/>
      <c r="B806" s="33"/>
      <c r="C806" s="33"/>
      <c r="D806" s="33"/>
      <c r="E806" s="33"/>
      <c r="F806" s="33"/>
      <c r="G806" s="37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</row>
    <row r="807" spans="1:20" hidden="1">
      <c r="A807" s="33"/>
      <c r="B807" s="33"/>
      <c r="C807" s="33"/>
      <c r="D807" s="33"/>
      <c r="E807" s="33"/>
      <c r="F807" s="33"/>
      <c r="G807" s="37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</row>
    <row r="808" spans="1:20" hidden="1">
      <c r="A808" s="33"/>
      <c r="B808" s="33"/>
      <c r="C808" s="33"/>
      <c r="D808" s="33"/>
      <c r="E808" s="33"/>
      <c r="F808" s="33"/>
      <c r="G808" s="37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</row>
    <row r="809" spans="1:20" hidden="1">
      <c r="A809" s="33"/>
      <c r="B809" s="33"/>
      <c r="C809" s="33"/>
      <c r="D809" s="33"/>
      <c r="E809" s="33"/>
      <c r="F809" s="33"/>
      <c r="G809" s="37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</row>
    <row r="810" spans="1:20" hidden="1">
      <c r="A810" s="33"/>
      <c r="B810" s="33"/>
      <c r="C810" s="33"/>
      <c r="D810" s="33"/>
      <c r="E810" s="33"/>
      <c r="F810" s="33"/>
      <c r="G810" s="37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</row>
    <row r="811" spans="1:20" hidden="1">
      <c r="A811" s="33"/>
      <c r="B811" s="33"/>
      <c r="C811" s="33"/>
      <c r="D811" s="33"/>
      <c r="E811" s="33"/>
      <c r="F811" s="33"/>
      <c r="G811" s="37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</row>
    <row r="812" spans="1:20" hidden="1">
      <c r="A812" s="33"/>
      <c r="B812" s="33"/>
      <c r="C812" s="33"/>
      <c r="D812" s="33"/>
      <c r="E812" s="33"/>
      <c r="F812" s="33"/>
      <c r="G812" s="37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</row>
    <row r="813" spans="1:20" hidden="1">
      <c r="A813" s="33"/>
      <c r="B813" s="33"/>
      <c r="C813" s="33"/>
      <c r="D813" s="33"/>
      <c r="E813" s="33"/>
      <c r="F813" s="33"/>
      <c r="G813" s="37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</row>
    <row r="814" spans="1:20" hidden="1">
      <c r="A814" s="33"/>
      <c r="B814" s="33"/>
      <c r="C814" s="33"/>
      <c r="D814" s="33"/>
      <c r="E814" s="33"/>
      <c r="F814" s="33"/>
      <c r="G814" s="37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</row>
    <row r="815" spans="1:20" hidden="1">
      <c r="A815" s="33"/>
      <c r="B815" s="33"/>
      <c r="C815" s="33"/>
      <c r="D815" s="33"/>
      <c r="E815" s="33"/>
      <c r="F815" s="33"/>
      <c r="G815" s="37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</row>
    <row r="816" spans="1:20" hidden="1">
      <c r="A816" s="33"/>
      <c r="B816" s="33"/>
      <c r="C816" s="33"/>
      <c r="D816" s="33"/>
      <c r="E816" s="33"/>
      <c r="F816" s="33"/>
      <c r="G816" s="37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</row>
    <row r="817" spans="1:20" hidden="1">
      <c r="A817" s="33"/>
      <c r="B817" s="33"/>
      <c r="C817" s="33"/>
      <c r="D817" s="33"/>
      <c r="E817" s="33"/>
      <c r="F817" s="33"/>
      <c r="G817" s="37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</row>
    <row r="818" spans="1:20" hidden="1">
      <c r="A818" s="33"/>
      <c r="B818" s="33"/>
      <c r="C818" s="33"/>
      <c r="D818" s="33"/>
      <c r="E818" s="33"/>
      <c r="F818" s="33"/>
      <c r="G818" s="37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</row>
    <row r="819" spans="1:20" hidden="1">
      <c r="A819" s="33"/>
      <c r="B819" s="33"/>
      <c r="C819" s="33"/>
      <c r="D819" s="33"/>
      <c r="E819" s="33"/>
      <c r="F819" s="33"/>
      <c r="G819" s="37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</row>
    <row r="820" spans="1:20" hidden="1">
      <c r="A820" s="33"/>
      <c r="B820" s="33"/>
      <c r="C820" s="33"/>
      <c r="D820" s="33"/>
      <c r="E820" s="33"/>
      <c r="F820" s="33"/>
      <c r="G820" s="37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</row>
    <row r="821" spans="1:20" hidden="1">
      <c r="A821" s="33"/>
      <c r="B821" s="33"/>
      <c r="C821" s="33"/>
      <c r="D821" s="33"/>
      <c r="E821" s="33"/>
      <c r="F821" s="33"/>
      <c r="G821" s="37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</row>
    <row r="822" spans="1:20" hidden="1">
      <c r="A822" s="33"/>
      <c r="B822" s="33"/>
      <c r="C822" s="33"/>
      <c r="D822" s="33"/>
      <c r="E822" s="33"/>
      <c r="F822" s="33"/>
      <c r="G822" s="37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</row>
    <row r="823" spans="1:20" hidden="1">
      <c r="A823" s="33"/>
      <c r="B823" s="33"/>
      <c r="C823" s="33"/>
      <c r="D823" s="33"/>
      <c r="E823" s="33"/>
      <c r="F823" s="33"/>
      <c r="G823" s="37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</row>
    <row r="824" spans="1:20" hidden="1">
      <c r="A824" s="33"/>
      <c r="B824" s="33"/>
      <c r="C824" s="33"/>
      <c r="D824" s="33"/>
      <c r="E824" s="33"/>
      <c r="F824" s="33"/>
      <c r="G824" s="37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</row>
    <row r="825" spans="1:20" hidden="1">
      <c r="A825" s="33"/>
      <c r="B825" s="33"/>
      <c r="C825" s="33"/>
      <c r="D825" s="33"/>
      <c r="E825" s="33"/>
      <c r="F825" s="33"/>
      <c r="G825" s="37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</row>
    <row r="826" spans="1:20" hidden="1">
      <c r="A826" s="33"/>
      <c r="B826" s="33"/>
      <c r="C826" s="33"/>
      <c r="D826" s="33"/>
      <c r="E826" s="33"/>
      <c r="F826" s="33"/>
      <c r="G826" s="37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</row>
    <row r="827" spans="1:20" hidden="1">
      <c r="A827" s="33"/>
      <c r="B827" s="33"/>
      <c r="C827" s="33"/>
      <c r="D827" s="33"/>
      <c r="E827" s="33"/>
      <c r="F827" s="33"/>
      <c r="G827" s="37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</row>
    <row r="828" spans="1:20" hidden="1">
      <c r="A828" s="33"/>
      <c r="B828" s="33"/>
      <c r="C828" s="33"/>
      <c r="D828" s="33"/>
      <c r="E828" s="33"/>
      <c r="F828" s="33"/>
      <c r="G828" s="37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</row>
    <row r="829" spans="1:20" hidden="1">
      <c r="A829" s="33"/>
      <c r="B829" s="33"/>
      <c r="C829" s="33"/>
      <c r="D829" s="33"/>
      <c r="E829" s="33"/>
      <c r="F829" s="33"/>
      <c r="G829" s="37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</row>
    <row r="830" spans="1:20" hidden="1">
      <c r="A830" s="33"/>
      <c r="B830" s="33"/>
      <c r="C830" s="33"/>
      <c r="D830" s="33"/>
      <c r="E830" s="33"/>
      <c r="F830" s="33"/>
      <c r="G830" s="37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</row>
    <row r="831" spans="1:20" hidden="1">
      <c r="A831" s="33"/>
      <c r="B831" s="33"/>
      <c r="C831" s="33"/>
      <c r="D831" s="33"/>
      <c r="E831" s="33"/>
      <c r="F831" s="33"/>
      <c r="G831" s="37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</row>
    <row r="832" spans="1:20" hidden="1">
      <c r="A832" s="33"/>
      <c r="B832" s="33"/>
      <c r="C832" s="33"/>
      <c r="D832" s="33"/>
      <c r="E832" s="33"/>
      <c r="F832" s="33"/>
      <c r="G832" s="37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</row>
    <row r="833" spans="1:20" hidden="1">
      <c r="A833" s="33"/>
      <c r="B833" s="33"/>
      <c r="C833" s="33"/>
      <c r="D833" s="33"/>
      <c r="E833" s="33"/>
      <c r="F833" s="33"/>
      <c r="G833" s="37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</row>
    <row r="834" spans="1:20" hidden="1">
      <c r="A834" s="33"/>
      <c r="B834" s="33"/>
      <c r="C834" s="33"/>
      <c r="D834" s="33"/>
      <c r="E834" s="33"/>
      <c r="F834" s="33"/>
      <c r="G834" s="37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</row>
    <row r="835" spans="1:20" hidden="1">
      <c r="A835" s="33"/>
      <c r="B835" s="33"/>
      <c r="C835" s="33"/>
      <c r="D835" s="33"/>
      <c r="E835" s="33"/>
      <c r="F835" s="33"/>
      <c r="G835" s="37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</row>
    <row r="836" spans="1:20" hidden="1">
      <c r="A836" s="33"/>
      <c r="B836" s="33"/>
      <c r="C836" s="33"/>
      <c r="D836" s="33"/>
      <c r="E836" s="33"/>
      <c r="F836" s="33"/>
      <c r="G836" s="37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</row>
    <row r="837" spans="1:20" hidden="1">
      <c r="A837" s="33"/>
      <c r="B837" s="33"/>
      <c r="C837" s="33"/>
      <c r="D837" s="33"/>
      <c r="E837" s="33"/>
      <c r="F837" s="33"/>
      <c r="G837" s="37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</row>
    <row r="838" spans="1:20" hidden="1">
      <c r="A838" s="33"/>
      <c r="B838" s="33"/>
      <c r="C838" s="33"/>
      <c r="D838" s="33"/>
      <c r="E838" s="33"/>
      <c r="F838" s="33"/>
      <c r="G838" s="37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</row>
    <row r="839" spans="1:20" hidden="1">
      <c r="A839" s="33"/>
      <c r="B839" s="33"/>
      <c r="C839" s="33"/>
      <c r="D839" s="33"/>
      <c r="E839" s="33"/>
      <c r="F839" s="33"/>
      <c r="G839" s="37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</row>
    <row r="840" spans="1:20" hidden="1">
      <c r="A840" s="33"/>
      <c r="B840" s="33"/>
      <c r="C840" s="33"/>
      <c r="D840" s="33"/>
      <c r="E840" s="33"/>
      <c r="F840" s="33"/>
      <c r="G840" s="37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</row>
    <row r="841" spans="1:20" hidden="1">
      <c r="A841" s="33"/>
      <c r="B841" s="33"/>
      <c r="C841" s="33"/>
      <c r="D841" s="33"/>
      <c r="E841" s="33"/>
      <c r="F841" s="33"/>
      <c r="G841" s="37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</row>
    <row r="842" spans="1:20" hidden="1">
      <c r="A842" s="33"/>
      <c r="B842" s="33"/>
      <c r="C842" s="33"/>
      <c r="D842" s="33"/>
      <c r="E842" s="33"/>
      <c r="F842" s="33"/>
      <c r="G842" s="37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</row>
    <row r="843" spans="1:20" hidden="1">
      <c r="A843" s="33"/>
      <c r="B843" s="33"/>
      <c r="C843" s="33"/>
      <c r="D843" s="33"/>
      <c r="E843" s="33"/>
      <c r="F843" s="33"/>
      <c r="G843" s="37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</row>
    <row r="844" spans="1:20" hidden="1">
      <c r="A844" s="33"/>
      <c r="B844" s="33"/>
      <c r="C844" s="33"/>
      <c r="D844" s="33"/>
      <c r="E844" s="33"/>
      <c r="F844" s="33"/>
      <c r="G844" s="37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</row>
    <row r="845" spans="1:20" hidden="1">
      <c r="A845" s="33"/>
      <c r="B845" s="33"/>
      <c r="C845" s="33"/>
      <c r="D845" s="33"/>
      <c r="E845" s="33"/>
      <c r="F845" s="33"/>
      <c r="G845" s="37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</row>
    <row r="846" spans="1:20" hidden="1">
      <c r="A846" s="33"/>
      <c r="B846" s="33"/>
      <c r="C846" s="33"/>
      <c r="D846" s="33"/>
      <c r="E846" s="33"/>
      <c r="F846" s="33"/>
      <c r="G846" s="37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</row>
    <row r="847" spans="1:20" hidden="1">
      <c r="A847" s="33"/>
      <c r="B847" s="33"/>
      <c r="C847" s="33"/>
      <c r="D847" s="33"/>
      <c r="E847" s="33"/>
      <c r="F847" s="33"/>
      <c r="G847" s="37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</row>
    <row r="848" spans="1:20" hidden="1">
      <c r="A848" s="33"/>
      <c r="B848" s="33"/>
      <c r="C848" s="33"/>
      <c r="D848" s="33"/>
      <c r="E848" s="33"/>
      <c r="F848" s="33"/>
      <c r="G848" s="37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</row>
    <row r="849" spans="1:20" hidden="1">
      <c r="A849" s="33"/>
      <c r="B849" s="33"/>
      <c r="C849" s="33"/>
      <c r="D849" s="33"/>
      <c r="E849" s="33"/>
      <c r="F849" s="33"/>
      <c r="G849" s="37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</row>
    <row r="850" spans="1:20" hidden="1">
      <c r="A850" s="33"/>
      <c r="B850" s="33"/>
      <c r="C850" s="33"/>
      <c r="D850" s="33"/>
      <c r="E850" s="33"/>
      <c r="F850" s="33"/>
      <c r="G850" s="37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</row>
    <row r="851" spans="1:20" hidden="1">
      <c r="A851" s="33"/>
      <c r="B851" s="33"/>
      <c r="C851" s="33"/>
      <c r="D851" s="33"/>
      <c r="E851" s="33"/>
      <c r="F851" s="33"/>
      <c r="G851" s="37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</row>
    <row r="852" spans="1:20" hidden="1">
      <c r="A852" s="33"/>
      <c r="B852" s="33"/>
      <c r="C852" s="33"/>
      <c r="D852" s="33"/>
      <c r="E852" s="33"/>
      <c r="F852" s="33"/>
      <c r="G852" s="37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</row>
    <row r="853" spans="1:20" hidden="1">
      <c r="A853" s="33"/>
      <c r="B853" s="33"/>
      <c r="C853" s="33"/>
      <c r="D853" s="33"/>
      <c r="E853" s="33"/>
      <c r="F853" s="33"/>
      <c r="G853" s="37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</row>
    <row r="854" spans="1:20" hidden="1">
      <c r="A854" s="33"/>
      <c r="B854" s="33"/>
      <c r="C854" s="33"/>
      <c r="D854" s="33"/>
      <c r="E854" s="33"/>
      <c r="F854" s="33"/>
      <c r="G854" s="37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</row>
    <row r="855" spans="1:20" hidden="1">
      <c r="A855" s="33"/>
      <c r="B855" s="33"/>
      <c r="C855" s="33"/>
      <c r="D855" s="33"/>
      <c r="E855" s="33"/>
      <c r="F855" s="33"/>
      <c r="G855" s="37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</row>
    <row r="856" spans="1:20" hidden="1">
      <c r="A856" s="33"/>
      <c r="B856" s="33"/>
      <c r="C856" s="33"/>
      <c r="D856" s="33"/>
      <c r="E856" s="33"/>
      <c r="F856" s="33"/>
      <c r="G856" s="37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</row>
    <row r="857" spans="1:20" hidden="1">
      <c r="A857" s="33"/>
      <c r="B857" s="33"/>
      <c r="C857" s="33"/>
      <c r="D857" s="33"/>
      <c r="E857" s="33"/>
      <c r="F857" s="33"/>
      <c r="G857" s="37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</row>
    <row r="858" spans="1:20" hidden="1">
      <c r="A858" s="33"/>
      <c r="B858" s="33"/>
      <c r="C858" s="33"/>
      <c r="D858" s="33"/>
      <c r="E858" s="33"/>
      <c r="F858" s="33"/>
      <c r="G858" s="37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</row>
    <row r="859" spans="1:20" hidden="1">
      <c r="A859" s="33"/>
      <c r="B859" s="33"/>
      <c r="C859" s="33"/>
      <c r="D859" s="33"/>
      <c r="E859" s="33"/>
      <c r="F859" s="33"/>
      <c r="G859" s="37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</row>
    <row r="860" spans="1:20" hidden="1">
      <c r="A860" s="33"/>
      <c r="B860" s="33"/>
      <c r="C860" s="33"/>
      <c r="D860" s="33"/>
      <c r="E860" s="33"/>
      <c r="F860" s="33"/>
      <c r="G860" s="37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</row>
    <row r="861" spans="1:20" hidden="1">
      <c r="A861" s="33"/>
      <c r="B861" s="33"/>
      <c r="C861" s="33"/>
      <c r="D861" s="33"/>
      <c r="E861" s="33"/>
      <c r="F861" s="33"/>
      <c r="G861" s="37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</row>
    <row r="862" spans="1:20" hidden="1">
      <c r="A862" s="33"/>
      <c r="B862" s="33"/>
      <c r="C862" s="33"/>
      <c r="D862" s="33"/>
      <c r="E862" s="33"/>
      <c r="F862" s="33"/>
      <c r="G862" s="37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</row>
    <row r="863" spans="1:20" hidden="1">
      <c r="A863" s="33"/>
      <c r="B863" s="33"/>
      <c r="C863" s="33"/>
      <c r="D863" s="33"/>
      <c r="E863" s="33"/>
      <c r="F863" s="33"/>
      <c r="G863" s="37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</row>
    <row r="864" spans="1:20" hidden="1">
      <c r="A864" s="33"/>
      <c r="B864" s="33"/>
      <c r="C864" s="33"/>
      <c r="D864" s="33"/>
      <c r="E864" s="33"/>
      <c r="F864" s="33"/>
      <c r="G864" s="37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</row>
    <row r="865" spans="1:20" hidden="1">
      <c r="A865" s="33"/>
      <c r="B865" s="33"/>
      <c r="C865" s="33"/>
      <c r="D865" s="33"/>
      <c r="E865" s="33"/>
      <c r="F865" s="33"/>
      <c r="G865" s="37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</row>
    <row r="866" spans="1:20" hidden="1">
      <c r="A866" s="33"/>
      <c r="B866" s="33"/>
      <c r="C866" s="33"/>
      <c r="D866" s="33"/>
      <c r="E866" s="33"/>
      <c r="F866" s="33"/>
      <c r="G866" s="37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</row>
    <row r="867" spans="1:20" hidden="1">
      <c r="A867" s="33"/>
      <c r="B867" s="33"/>
      <c r="C867" s="33"/>
      <c r="D867" s="33"/>
      <c r="E867" s="33"/>
      <c r="F867" s="33"/>
      <c r="G867" s="37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</row>
    <row r="868" spans="1:20" hidden="1">
      <c r="A868" s="33"/>
      <c r="B868" s="33"/>
      <c r="C868" s="33"/>
      <c r="D868" s="33"/>
      <c r="E868" s="33"/>
      <c r="F868" s="33"/>
      <c r="G868" s="37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</row>
    <row r="869" spans="1:20" hidden="1">
      <c r="A869" s="33"/>
      <c r="B869" s="33"/>
      <c r="C869" s="33"/>
      <c r="D869" s="33"/>
      <c r="E869" s="33"/>
      <c r="F869" s="33"/>
      <c r="G869" s="37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</row>
    <row r="870" spans="1:20" hidden="1">
      <c r="A870" s="33"/>
      <c r="B870" s="33"/>
      <c r="C870" s="33"/>
      <c r="D870" s="33"/>
      <c r="E870" s="33"/>
      <c r="F870" s="33"/>
      <c r="G870" s="37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</row>
    <row r="871" spans="1:20" hidden="1">
      <c r="A871" s="33"/>
      <c r="B871" s="33"/>
      <c r="C871" s="33"/>
      <c r="D871" s="33"/>
      <c r="E871" s="33"/>
      <c r="F871" s="33"/>
      <c r="G871" s="37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</row>
    <row r="872" spans="1:20" hidden="1">
      <c r="A872" s="33"/>
      <c r="B872" s="33"/>
      <c r="C872" s="33"/>
      <c r="D872" s="33"/>
      <c r="E872" s="33"/>
      <c r="F872" s="33"/>
      <c r="G872" s="37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</row>
    <row r="873" spans="1:20" hidden="1">
      <c r="A873" s="33"/>
      <c r="B873" s="33"/>
      <c r="C873" s="33"/>
      <c r="D873" s="33"/>
      <c r="E873" s="33"/>
      <c r="F873" s="33"/>
      <c r="G873" s="37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</row>
    <row r="874" spans="1:20" hidden="1">
      <c r="A874" s="33"/>
      <c r="B874" s="33"/>
      <c r="C874" s="33"/>
      <c r="D874" s="33"/>
      <c r="E874" s="33"/>
      <c r="F874" s="33"/>
      <c r="G874" s="37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</row>
    <row r="875" spans="1:20" hidden="1">
      <c r="A875" s="33"/>
      <c r="B875" s="33"/>
      <c r="C875" s="33"/>
      <c r="D875" s="33"/>
      <c r="E875" s="33"/>
      <c r="F875" s="33"/>
      <c r="G875" s="37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</row>
    <row r="876" spans="1:20" hidden="1">
      <c r="A876" s="33"/>
      <c r="B876" s="33"/>
      <c r="C876" s="33"/>
      <c r="D876" s="33"/>
      <c r="E876" s="33"/>
      <c r="F876" s="33"/>
      <c r="G876" s="37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</row>
    <row r="877" spans="1:20" hidden="1">
      <c r="A877" s="33"/>
      <c r="B877" s="33"/>
      <c r="C877" s="33"/>
      <c r="D877" s="33"/>
      <c r="E877" s="33"/>
      <c r="F877" s="33"/>
      <c r="G877" s="37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</row>
    <row r="878" spans="1:20" hidden="1">
      <c r="A878" s="33"/>
      <c r="B878" s="33"/>
      <c r="C878" s="33"/>
      <c r="D878" s="33"/>
      <c r="E878" s="33"/>
      <c r="F878" s="33"/>
      <c r="G878" s="37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</row>
    <row r="879" spans="1:20" hidden="1">
      <c r="A879" s="33"/>
      <c r="B879" s="33"/>
      <c r="C879" s="33"/>
      <c r="D879" s="33"/>
      <c r="E879" s="33"/>
      <c r="F879" s="33"/>
      <c r="G879" s="37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</row>
    <row r="880" spans="1:20" hidden="1">
      <c r="A880" s="33"/>
      <c r="B880" s="33"/>
      <c r="C880" s="33"/>
      <c r="D880" s="33"/>
      <c r="E880" s="33"/>
      <c r="F880" s="33"/>
      <c r="G880" s="37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</row>
    <row r="881" spans="1:20" hidden="1">
      <c r="A881" s="33"/>
      <c r="B881" s="33"/>
      <c r="C881" s="33"/>
      <c r="D881" s="33"/>
      <c r="E881" s="33"/>
      <c r="F881" s="33"/>
      <c r="G881" s="37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</row>
    <row r="882" spans="1:20" hidden="1">
      <c r="A882" s="33"/>
      <c r="B882" s="33"/>
      <c r="C882" s="33"/>
      <c r="D882" s="33"/>
      <c r="E882" s="33"/>
      <c r="F882" s="33"/>
      <c r="G882" s="37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</row>
    <row r="883" spans="1:20" hidden="1">
      <c r="A883" s="33"/>
      <c r="B883" s="33"/>
      <c r="C883" s="33"/>
      <c r="D883" s="33"/>
      <c r="E883" s="33"/>
      <c r="F883" s="33"/>
      <c r="G883" s="37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</row>
    <row r="884" spans="1:20" hidden="1">
      <c r="A884" s="33"/>
      <c r="B884" s="33"/>
      <c r="C884" s="33"/>
      <c r="D884" s="33"/>
      <c r="E884" s="33"/>
      <c r="F884" s="33"/>
      <c r="G884" s="37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</row>
    <row r="885" spans="1:20" hidden="1">
      <c r="A885" s="33"/>
      <c r="B885" s="33"/>
      <c r="C885" s="33"/>
      <c r="D885" s="33"/>
      <c r="E885" s="33"/>
      <c r="F885" s="33"/>
      <c r="G885" s="37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</row>
    <row r="886" spans="1:20" hidden="1">
      <c r="A886" s="33"/>
      <c r="B886" s="33"/>
      <c r="C886" s="33"/>
      <c r="D886" s="33"/>
      <c r="E886" s="33"/>
      <c r="F886" s="33"/>
      <c r="G886" s="37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</row>
    <row r="887" spans="1:20" hidden="1">
      <c r="A887" s="33"/>
      <c r="B887" s="33"/>
      <c r="C887" s="33"/>
      <c r="D887" s="33"/>
      <c r="E887" s="33"/>
      <c r="F887" s="33"/>
      <c r="G887" s="37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</row>
    <row r="888" spans="1:20" hidden="1">
      <c r="A888" s="33"/>
      <c r="B888" s="33"/>
      <c r="C888" s="33"/>
      <c r="D888" s="33"/>
      <c r="E888" s="33"/>
      <c r="F888" s="33"/>
      <c r="G888" s="37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</row>
    <row r="889" spans="1:20" hidden="1">
      <c r="A889" s="33"/>
      <c r="B889" s="33"/>
      <c r="C889" s="33"/>
      <c r="D889" s="33"/>
      <c r="E889" s="33"/>
      <c r="F889" s="33"/>
      <c r="G889" s="37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</row>
    <row r="890" spans="1:20" hidden="1">
      <c r="A890" s="33"/>
      <c r="B890" s="33"/>
      <c r="C890" s="33"/>
      <c r="D890" s="33"/>
      <c r="E890" s="33"/>
      <c r="F890" s="33"/>
      <c r="G890" s="37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</row>
    <row r="891" spans="1:20" hidden="1">
      <c r="A891" s="33"/>
      <c r="B891" s="33"/>
      <c r="C891" s="33"/>
      <c r="D891" s="33"/>
      <c r="E891" s="33"/>
      <c r="F891" s="33"/>
      <c r="G891" s="37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</row>
    <row r="892" spans="1:20" hidden="1">
      <c r="A892" s="33"/>
      <c r="B892" s="33"/>
      <c r="C892" s="33"/>
      <c r="D892" s="33"/>
      <c r="E892" s="33"/>
      <c r="F892" s="33"/>
      <c r="G892" s="37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</row>
    <row r="893" spans="1:20" hidden="1">
      <c r="A893" s="33"/>
      <c r="B893" s="33"/>
      <c r="C893" s="33"/>
      <c r="D893" s="33"/>
      <c r="E893" s="33"/>
      <c r="F893" s="33"/>
      <c r="G893" s="37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</row>
    <row r="894" spans="1:20" hidden="1">
      <c r="A894" s="33"/>
      <c r="B894" s="33"/>
      <c r="C894" s="33"/>
      <c r="D894" s="33"/>
      <c r="E894" s="33"/>
      <c r="F894" s="33"/>
      <c r="G894" s="37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</row>
    <row r="895" spans="1:20" hidden="1">
      <c r="A895" s="33"/>
      <c r="B895" s="33"/>
      <c r="C895" s="33"/>
      <c r="D895" s="33"/>
      <c r="E895" s="33"/>
      <c r="F895" s="33"/>
      <c r="G895" s="37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</row>
    <row r="896" spans="1:20" hidden="1">
      <c r="A896" s="33"/>
      <c r="B896" s="33"/>
      <c r="C896" s="33"/>
      <c r="D896" s="33"/>
      <c r="E896" s="33"/>
      <c r="F896" s="33"/>
      <c r="G896" s="37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</row>
    <row r="897" spans="1:20" hidden="1">
      <c r="A897" s="33"/>
      <c r="B897" s="33"/>
      <c r="C897" s="33"/>
      <c r="D897" s="33"/>
      <c r="E897" s="33"/>
      <c r="F897" s="33"/>
      <c r="G897" s="37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</row>
    <row r="898" spans="1:20" hidden="1">
      <c r="A898" s="33"/>
      <c r="B898" s="33"/>
      <c r="C898" s="33"/>
      <c r="D898" s="33"/>
      <c r="E898" s="33"/>
      <c r="F898" s="33"/>
      <c r="G898" s="37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</row>
    <row r="899" spans="1:20" hidden="1">
      <c r="A899" s="33"/>
      <c r="B899" s="33"/>
      <c r="C899" s="33"/>
      <c r="D899" s="33"/>
      <c r="E899" s="33"/>
      <c r="F899" s="33"/>
      <c r="G899" s="37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</row>
    <row r="900" spans="1:20" hidden="1">
      <c r="A900" s="33"/>
      <c r="B900" s="33"/>
      <c r="C900" s="33"/>
      <c r="D900" s="33"/>
      <c r="E900" s="33"/>
      <c r="F900" s="33"/>
      <c r="G900" s="37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</row>
    <row r="901" spans="1:20" hidden="1">
      <c r="A901" s="33"/>
      <c r="B901" s="33"/>
      <c r="C901" s="33"/>
      <c r="D901" s="33"/>
      <c r="E901" s="33"/>
      <c r="F901" s="33"/>
      <c r="G901" s="37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</row>
    <row r="902" spans="1:20" hidden="1">
      <c r="A902" s="33"/>
      <c r="B902" s="33"/>
      <c r="C902" s="33"/>
      <c r="D902" s="33"/>
      <c r="E902" s="33"/>
      <c r="F902" s="33"/>
      <c r="G902" s="37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</row>
    <row r="903" spans="1:20" hidden="1">
      <c r="A903" s="33"/>
      <c r="B903" s="33"/>
      <c r="C903" s="33"/>
      <c r="D903" s="33"/>
      <c r="E903" s="33"/>
      <c r="F903" s="33"/>
      <c r="G903" s="37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</row>
    <row r="904" spans="1:20" hidden="1">
      <c r="A904" s="33"/>
      <c r="B904" s="33"/>
      <c r="C904" s="33"/>
      <c r="D904" s="33"/>
      <c r="E904" s="33"/>
      <c r="F904" s="33"/>
      <c r="G904" s="37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</row>
    <row r="905" spans="1:20" hidden="1">
      <c r="A905" s="33"/>
      <c r="B905" s="33"/>
      <c r="C905" s="33"/>
      <c r="D905" s="33"/>
      <c r="E905" s="33"/>
      <c r="F905" s="33"/>
      <c r="G905" s="37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</row>
    <row r="906" spans="1:20" hidden="1">
      <c r="A906" s="33"/>
      <c r="B906" s="33"/>
      <c r="C906" s="33"/>
      <c r="D906" s="33"/>
      <c r="E906" s="33"/>
      <c r="F906" s="33"/>
      <c r="G906" s="37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</row>
    <row r="907" spans="1:20" hidden="1">
      <c r="A907" s="33"/>
      <c r="B907" s="33"/>
      <c r="C907" s="33"/>
      <c r="D907" s="33"/>
      <c r="E907" s="33"/>
      <c r="F907" s="33"/>
      <c r="G907" s="37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</row>
    <row r="908" spans="1:20" hidden="1">
      <c r="A908" s="33"/>
      <c r="B908" s="33"/>
      <c r="C908" s="33"/>
      <c r="D908" s="33"/>
      <c r="E908" s="33"/>
      <c r="F908" s="33"/>
      <c r="G908" s="37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</row>
    <row r="909" spans="1:20" hidden="1">
      <c r="A909" s="33"/>
      <c r="B909" s="33"/>
      <c r="C909" s="33"/>
      <c r="D909" s="33"/>
      <c r="E909" s="33"/>
      <c r="F909" s="33"/>
      <c r="G909" s="37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</row>
    <row r="910" spans="1:20" hidden="1">
      <c r="A910" s="33"/>
      <c r="B910" s="33"/>
      <c r="C910" s="33"/>
      <c r="D910" s="33"/>
      <c r="E910" s="33"/>
      <c r="F910" s="33"/>
      <c r="G910" s="37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</row>
    <row r="911" spans="1:20" hidden="1">
      <c r="A911" s="33"/>
      <c r="B911" s="33"/>
      <c r="C911" s="33"/>
      <c r="D911" s="33"/>
      <c r="E911" s="33"/>
      <c r="F911" s="33"/>
      <c r="G911" s="37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</row>
    <row r="912" spans="1:20" hidden="1">
      <c r="A912" s="33"/>
      <c r="B912" s="33"/>
      <c r="C912" s="33"/>
      <c r="D912" s="33"/>
      <c r="E912" s="33"/>
      <c r="F912" s="33"/>
      <c r="G912" s="37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</row>
    <row r="913" spans="1:20" hidden="1">
      <c r="A913" s="33"/>
      <c r="B913" s="33"/>
      <c r="C913" s="33"/>
      <c r="D913" s="33"/>
      <c r="E913" s="33"/>
      <c r="F913" s="33"/>
      <c r="G913" s="37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</row>
    <row r="914" spans="1:20" hidden="1">
      <c r="A914" s="33"/>
      <c r="B914" s="33"/>
      <c r="C914" s="33"/>
      <c r="D914" s="33"/>
      <c r="E914" s="33"/>
      <c r="F914" s="33"/>
      <c r="G914" s="37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</row>
    <row r="915" spans="1:20" hidden="1">
      <c r="A915" s="33"/>
      <c r="B915" s="33"/>
      <c r="C915" s="33"/>
      <c r="D915" s="33"/>
      <c r="E915" s="33"/>
      <c r="F915" s="33"/>
      <c r="G915" s="37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</row>
    <row r="916" spans="1:20" hidden="1">
      <c r="A916" s="33"/>
      <c r="B916" s="33"/>
      <c r="C916" s="33"/>
      <c r="D916" s="33"/>
      <c r="E916" s="33"/>
      <c r="F916" s="33"/>
      <c r="G916" s="37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</row>
    <row r="917" spans="1:20" hidden="1">
      <c r="A917" s="33"/>
      <c r="B917" s="33"/>
      <c r="C917" s="33"/>
      <c r="D917" s="33"/>
      <c r="E917" s="33"/>
      <c r="F917" s="33"/>
      <c r="G917" s="37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</row>
    <row r="918" spans="1:20" hidden="1">
      <c r="A918" s="33"/>
      <c r="B918" s="33"/>
      <c r="C918" s="33"/>
      <c r="D918" s="33"/>
      <c r="E918" s="33"/>
      <c r="F918" s="33"/>
      <c r="G918" s="37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</row>
    <row r="919" spans="1:20" hidden="1">
      <c r="A919" s="33"/>
      <c r="B919" s="33"/>
      <c r="C919" s="33"/>
      <c r="D919" s="33"/>
      <c r="E919" s="33"/>
      <c r="F919" s="33"/>
      <c r="G919" s="37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</row>
    <row r="920" spans="1:20" hidden="1">
      <c r="A920" s="33"/>
      <c r="B920" s="33"/>
      <c r="C920" s="33"/>
      <c r="D920" s="33"/>
      <c r="E920" s="33"/>
      <c r="F920" s="33"/>
      <c r="G920" s="37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</row>
    <row r="921" spans="1:20" hidden="1">
      <c r="A921" s="33"/>
      <c r="B921" s="33"/>
      <c r="C921" s="33"/>
      <c r="D921" s="33"/>
      <c r="E921" s="33"/>
      <c r="F921" s="33"/>
      <c r="G921" s="37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</row>
    <row r="922" spans="1:20" hidden="1">
      <c r="A922" s="33"/>
      <c r="B922" s="33"/>
      <c r="C922" s="33"/>
      <c r="D922" s="33"/>
      <c r="E922" s="33"/>
      <c r="F922" s="33"/>
      <c r="G922" s="37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</row>
    <row r="923" spans="1:20" hidden="1">
      <c r="A923" s="33"/>
      <c r="B923" s="33"/>
      <c r="C923" s="33"/>
      <c r="D923" s="33"/>
      <c r="E923" s="33"/>
      <c r="F923" s="33"/>
      <c r="G923" s="37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</row>
    <row r="924" spans="1:20" hidden="1">
      <c r="A924" s="33"/>
      <c r="B924" s="33"/>
      <c r="C924" s="33"/>
      <c r="D924" s="33"/>
      <c r="E924" s="33"/>
      <c r="F924" s="33"/>
      <c r="G924" s="37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</row>
    <row r="925" spans="1:20" hidden="1">
      <c r="A925" s="33"/>
      <c r="B925" s="33"/>
      <c r="C925" s="33"/>
      <c r="D925" s="33"/>
      <c r="E925" s="33"/>
      <c r="F925" s="33"/>
      <c r="G925" s="37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</row>
    <row r="926" spans="1:20" hidden="1">
      <c r="A926" s="33"/>
      <c r="B926" s="33"/>
      <c r="C926" s="33"/>
      <c r="D926" s="33"/>
      <c r="E926" s="33"/>
      <c r="F926" s="33"/>
      <c r="G926" s="37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</row>
    <row r="927" spans="1:20" hidden="1">
      <c r="A927" s="33"/>
      <c r="B927" s="33"/>
      <c r="C927" s="33"/>
      <c r="D927" s="33"/>
      <c r="E927" s="33"/>
      <c r="F927" s="33"/>
      <c r="G927" s="37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</row>
    <row r="928" spans="1:20" hidden="1">
      <c r="A928" s="33"/>
      <c r="B928" s="33"/>
      <c r="C928" s="33"/>
      <c r="D928" s="33"/>
      <c r="E928" s="33"/>
      <c r="F928" s="33"/>
      <c r="G928" s="37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</row>
    <row r="929" spans="1:20" hidden="1">
      <c r="A929" s="33"/>
      <c r="B929" s="33"/>
      <c r="C929" s="33"/>
      <c r="D929" s="33"/>
      <c r="E929" s="33"/>
      <c r="F929" s="33"/>
      <c r="G929" s="37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</row>
    <row r="930" spans="1:20" hidden="1">
      <c r="A930" s="33"/>
      <c r="B930" s="33"/>
      <c r="C930" s="33"/>
      <c r="D930" s="33"/>
      <c r="E930" s="33"/>
      <c r="F930" s="33"/>
      <c r="G930" s="37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</row>
    <row r="931" spans="1:20" hidden="1">
      <c r="A931" s="33"/>
      <c r="B931" s="33"/>
      <c r="C931" s="33"/>
      <c r="D931" s="33"/>
      <c r="E931" s="33"/>
      <c r="F931" s="33"/>
      <c r="G931" s="37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</row>
    <row r="932" spans="1:20" hidden="1">
      <c r="A932" s="33"/>
      <c r="B932" s="33"/>
      <c r="C932" s="33"/>
      <c r="D932" s="33"/>
      <c r="E932" s="33"/>
      <c r="F932" s="33"/>
      <c r="G932" s="37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</row>
    <row r="933" spans="1:20" hidden="1">
      <c r="A933" s="33"/>
      <c r="B933" s="33"/>
      <c r="C933" s="33"/>
      <c r="D933" s="33"/>
      <c r="E933" s="33"/>
      <c r="F933" s="33"/>
      <c r="G933" s="37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</row>
    <row r="934" spans="1:20" hidden="1">
      <c r="A934" s="33"/>
      <c r="B934" s="33"/>
      <c r="C934" s="33"/>
      <c r="D934" s="33"/>
      <c r="E934" s="33"/>
      <c r="F934" s="33"/>
      <c r="G934" s="37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</row>
    <row r="935" spans="1:20" hidden="1">
      <c r="A935" s="33"/>
      <c r="B935" s="33"/>
      <c r="C935" s="33"/>
      <c r="D935" s="33"/>
      <c r="E935" s="33"/>
      <c r="F935" s="33"/>
      <c r="G935" s="37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</row>
    <row r="936" spans="1:20" hidden="1">
      <c r="A936" s="33"/>
      <c r="B936" s="33"/>
      <c r="C936" s="33"/>
      <c r="D936" s="33"/>
      <c r="E936" s="33"/>
      <c r="F936" s="33"/>
      <c r="G936" s="37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</row>
    <row r="937" spans="1:20" hidden="1">
      <c r="A937" s="33"/>
      <c r="B937" s="33"/>
      <c r="C937" s="33"/>
      <c r="D937" s="33"/>
      <c r="E937" s="33"/>
      <c r="F937" s="33"/>
      <c r="G937" s="37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</row>
    <row r="938" spans="1:20" hidden="1">
      <c r="A938" s="33"/>
      <c r="B938" s="33"/>
      <c r="C938" s="33"/>
      <c r="D938" s="33"/>
      <c r="E938" s="33"/>
      <c r="F938" s="33"/>
      <c r="G938" s="37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</row>
    <row r="939" spans="1:20" hidden="1">
      <c r="A939" s="33"/>
      <c r="B939" s="33"/>
      <c r="C939" s="33"/>
      <c r="D939" s="33"/>
      <c r="E939" s="33"/>
      <c r="F939" s="33"/>
      <c r="G939" s="37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</row>
    <row r="940" spans="1:20" hidden="1">
      <c r="A940" s="33"/>
      <c r="B940" s="33"/>
      <c r="C940" s="33"/>
      <c r="D940" s="33"/>
      <c r="E940" s="33"/>
      <c r="F940" s="33"/>
      <c r="G940" s="37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</row>
    <row r="941" spans="1:20" hidden="1">
      <c r="A941" s="33"/>
      <c r="B941" s="33"/>
      <c r="C941" s="33"/>
      <c r="D941" s="33"/>
      <c r="E941" s="33"/>
      <c r="F941" s="33"/>
      <c r="G941" s="37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</row>
    <row r="942" spans="1:20" hidden="1">
      <c r="A942" s="33"/>
      <c r="B942" s="33"/>
      <c r="C942" s="33"/>
      <c r="D942" s="33"/>
      <c r="E942" s="33"/>
      <c r="F942" s="33"/>
      <c r="G942" s="37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</row>
    <row r="943" spans="1:20" hidden="1">
      <c r="A943" s="33"/>
      <c r="B943" s="33"/>
      <c r="C943" s="33"/>
      <c r="D943" s="33"/>
      <c r="E943" s="33"/>
      <c r="F943" s="33"/>
      <c r="G943" s="37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</row>
    <row r="944" spans="1:20" hidden="1">
      <c r="A944" s="33"/>
      <c r="B944" s="33"/>
      <c r="C944" s="33"/>
      <c r="D944" s="33"/>
      <c r="E944" s="33"/>
      <c r="F944" s="33"/>
      <c r="G944" s="37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</row>
    <row r="945" spans="1:20" hidden="1">
      <c r="A945" s="33"/>
      <c r="B945" s="33"/>
      <c r="C945" s="33"/>
      <c r="D945" s="33"/>
      <c r="E945" s="33"/>
      <c r="F945" s="33"/>
      <c r="G945" s="37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</row>
    <row r="946" spans="1:20" hidden="1">
      <c r="A946" s="33"/>
      <c r="B946" s="33"/>
      <c r="C946" s="33"/>
      <c r="D946" s="33"/>
      <c r="E946" s="33"/>
      <c r="F946" s="33"/>
      <c r="G946" s="37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</row>
    <row r="947" spans="1:20" hidden="1">
      <c r="A947" s="33"/>
      <c r="B947" s="33"/>
      <c r="C947" s="33"/>
      <c r="D947" s="33"/>
      <c r="E947" s="33"/>
      <c r="F947" s="33"/>
      <c r="G947" s="37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</row>
    <row r="948" spans="1:20" hidden="1">
      <c r="A948" s="33"/>
      <c r="B948" s="33"/>
      <c r="C948" s="33"/>
      <c r="D948" s="33"/>
      <c r="E948" s="33"/>
      <c r="F948" s="33"/>
      <c r="G948" s="37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</row>
    <row r="949" spans="1:20" hidden="1">
      <c r="A949" s="33"/>
      <c r="B949" s="33"/>
      <c r="C949" s="33"/>
      <c r="D949" s="33"/>
      <c r="E949" s="33"/>
      <c r="F949" s="33"/>
      <c r="G949" s="37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</row>
    <row r="950" spans="1:20" hidden="1">
      <c r="A950" s="33"/>
      <c r="B950" s="33"/>
      <c r="C950" s="33"/>
      <c r="D950" s="33"/>
      <c r="E950" s="33"/>
      <c r="F950" s="33"/>
      <c r="G950" s="37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</row>
    <row r="951" spans="1:20" hidden="1">
      <c r="A951" s="33"/>
      <c r="B951" s="33"/>
      <c r="C951" s="33"/>
      <c r="D951" s="33"/>
      <c r="E951" s="33"/>
      <c r="F951" s="33"/>
      <c r="G951" s="37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</row>
    <row r="952" spans="1:20" hidden="1"/>
    <row r="953" spans="1:20" hidden="1"/>
    <row r="954" spans="1:20" hidden="1"/>
    <row r="955" spans="1:20" hidden="1"/>
    <row r="956" spans="1:20" hidden="1"/>
    <row r="957" spans="1:20" hidden="1"/>
    <row r="958" spans="1:20" hidden="1"/>
    <row r="959" spans="1:20" hidden="1"/>
    <row r="960" spans="1:2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spans="162:162" hidden="1"/>
    <row r="1010" spans="162:162" hidden="1">
      <c r="FF1010" s="36" t="s">
        <v>791</v>
      </c>
    </row>
    <row r="1011" spans="162:162" hidden="1">
      <c r="FF1011" s="36" t="s">
        <v>797</v>
      </c>
    </row>
    <row r="1012" spans="162:162" hidden="1">
      <c r="FF1012" s="36" t="s">
        <v>792</v>
      </c>
    </row>
    <row r="1013" spans="162:162" hidden="1">
      <c r="FF1013" s="36" t="s">
        <v>792</v>
      </c>
    </row>
    <row r="1014" spans="162:162" hidden="1">
      <c r="FF1014" s="36" t="s">
        <v>792</v>
      </c>
    </row>
    <row r="1015" spans="162:162" hidden="1">
      <c r="FF1015" s="36" t="s">
        <v>792</v>
      </c>
    </row>
    <row r="1016" spans="162:162" hidden="1">
      <c r="FF1016" s="36" t="s">
        <v>792</v>
      </c>
    </row>
    <row r="1017" spans="162:162" hidden="1">
      <c r="FF1017" s="36" t="s">
        <v>792</v>
      </c>
    </row>
    <row r="1018" spans="162:162" hidden="1">
      <c r="FF1018" s="36" t="s">
        <v>792</v>
      </c>
    </row>
    <row r="1019" spans="162:162" hidden="1">
      <c r="FF1019" s="36" t="s">
        <v>792</v>
      </c>
    </row>
    <row r="1020" spans="162:162" hidden="1">
      <c r="FF1020" s="36" t="s">
        <v>792</v>
      </c>
    </row>
    <row r="1021" spans="162:162" hidden="1">
      <c r="FF1021" s="36" t="s">
        <v>792</v>
      </c>
    </row>
    <row r="1022" spans="162:162" hidden="1">
      <c r="FF1022" s="36" t="s">
        <v>792</v>
      </c>
    </row>
    <row r="1023" spans="162:162" hidden="1">
      <c r="FF1023" s="36" t="s">
        <v>792</v>
      </c>
    </row>
    <row r="1024" spans="162:162" hidden="1">
      <c r="FF1024" s="36" t="s">
        <v>792</v>
      </c>
    </row>
    <row r="1025" spans="2:162" hidden="1">
      <c r="FE1025" s="36" t="s">
        <v>450</v>
      </c>
      <c r="FF1025" s="36" t="s">
        <v>792</v>
      </c>
    </row>
    <row r="1026" spans="2:162" hidden="1">
      <c r="FE1026" s="36" t="s">
        <v>451</v>
      </c>
      <c r="FF1026" s="36" t="s">
        <v>792</v>
      </c>
    </row>
    <row r="1027" spans="2:162" hidden="1">
      <c r="FE1027" s="36" t="s">
        <v>451</v>
      </c>
      <c r="FF1027" s="36" t="s">
        <v>792</v>
      </c>
    </row>
    <row r="1028" spans="2:162" hidden="1">
      <c r="FE1028" s="36" t="s">
        <v>451</v>
      </c>
      <c r="FF1028" s="36" t="s">
        <v>792</v>
      </c>
    </row>
    <row r="1029" spans="2:162" hidden="1">
      <c r="FE1029" s="36" t="s">
        <v>451</v>
      </c>
    </row>
    <row r="1030" spans="2:162" hidden="1">
      <c r="FE1030" s="36" t="s">
        <v>450</v>
      </c>
    </row>
    <row r="1031" spans="2:162" hidden="1">
      <c r="FE1031" s="36" t="s">
        <v>451</v>
      </c>
    </row>
    <row r="1032" spans="2:162" hidden="1">
      <c r="FD1032" s="36" t="s">
        <v>450</v>
      </c>
      <c r="FE1032" s="36" t="s">
        <v>451</v>
      </c>
      <c r="FF1032" s="36" t="s">
        <v>450</v>
      </c>
    </row>
    <row r="1033" spans="2:162" ht="9" hidden="1" customHeight="1">
      <c r="B1033" s="39"/>
      <c r="C1033" s="39"/>
      <c r="D1033" s="39"/>
      <c r="E1033" s="39"/>
      <c r="FD1033" s="36" t="s">
        <v>451</v>
      </c>
      <c r="FE1033" s="36" t="s">
        <v>451</v>
      </c>
      <c r="FF1033" s="36" t="s">
        <v>450</v>
      </c>
    </row>
    <row r="1034" spans="2:162" hidden="1">
      <c r="B1034" s="40"/>
      <c r="C1034" s="40"/>
      <c r="D1034" s="40"/>
      <c r="E1034" s="40"/>
      <c r="FD1034" s="36" t="s">
        <v>450</v>
      </c>
      <c r="FE1034" s="36" t="s">
        <v>451</v>
      </c>
      <c r="FF1034" s="36" t="s">
        <v>791</v>
      </c>
    </row>
    <row r="1035" spans="2:162" hidden="1">
      <c r="B1035" s="39"/>
      <c r="C1035" s="39"/>
      <c r="D1035" s="39"/>
      <c r="E1035" s="39"/>
      <c r="FD1035" s="36" t="s">
        <v>451</v>
      </c>
      <c r="FE1035" s="36" t="s">
        <v>451</v>
      </c>
      <c r="FF1035" s="36" t="s">
        <v>797</v>
      </c>
    </row>
    <row r="1036" spans="2:162" hidden="1">
      <c r="FF1036" s="36" t="s">
        <v>791</v>
      </c>
    </row>
    <row r="1037" spans="2:162" hidden="1">
      <c r="FF1037" s="36" t="s">
        <v>797</v>
      </c>
    </row>
    <row r="1038" spans="2:162" hidden="1">
      <c r="FF1038" s="36" t="s">
        <v>791</v>
      </c>
    </row>
    <row r="1039" spans="2:162" hidden="1">
      <c r="FF1039" s="36" t="s">
        <v>797</v>
      </c>
    </row>
    <row r="1040" spans="2:162" hidden="1">
      <c r="FF1040" s="36" t="s">
        <v>792</v>
      </c>
    </row>
    <row r="1041" spans="162:162" hidden="1"/>
    <row r="1042" spans="162:162" hidden="1"/>
    <row r="1043" spans="162:162" hidden="1"/>
    <row r="1044" spans="162:162" hidden="1"/>
    <row r="1045" spans="162:162" hidden="1"/>
    <row r="1046" spans="162:162" hidden="1">
      <c r="FF1046" s="36" t="s">
        <v>791</v>
      </c>
    </row>
    <row r="1047" spans="162:162" hidden="1">
      <c r="FF1047" s="36" t="s">
        <v>797</v>
      </c>
    </row>
    <row r="1048" spans="162:162" hidden="1">
      <c r="FF1048" s="36" t="s">
        <v>792</v>
      </c>
    </row>
    <row r="1049" spans="162:162" hidden="1"/>
    <row r="1050" spans="162:162" hidden="1"/>
    <row r="1051" spans="162:162" hidden="1"/>
    <row r="1052" spans="162:162" hidden="1"/>
    <row r="1053" spans="162:162" hidden="1"/>
    <row r="1054" spans="162:162" hidden="1"/>
    <row r="1055" spans="162:162" hidden="1"/>
    <row r="1056" spans="162:162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</sheetData>
  <mergeCells count="7">
    <mergeCell ref="V18:X18"/>
    <mergeCell ref="Q122:S122"/>
    <mergeCell ref="B4:M5"/>
    <mergeCell ref="B12:J12"/>
    <mergeCell ref="B18:D18"/>
    <mergeCell ref="D13:E13"/>
    <mergeCell ref="G122:K122"/>
  </mergeCells>
  <dataValidations count="4">
    <dataValidation type="list" showInputMessage="1" showErrorMessage="1" sqref="E16:E17">
      <formula1>$FF$1034</formula1>
    </dataValidation>
    <dataValidation type="list" showInputMessage="1" showErrorMessage="1" sqref="O1038">
      <formula1>$FF$1035:$FF$1036</formula1>
    </dataValidation>
    <dataValidation type="list" showInputMessage="1" showErrorMessage="1" sqref="E38:E41 E115 E43:E46 E101:E109 E111:E113 E52:E56 E22:E29 E62:E67 E69:E81 E83:E99">
      <formula1>SummaryOption</formula1>
    </dataValidation>
    <dataValidation type="list" showInputMessage="1" showErrorMessage="1" sqref="E47:E51 E114 E117:E120 E58:E61 E37 E19:E21 E31:E35">
      <formula1>NoSummaryOption</formula1>
    </dataValidation>
  </dataValidations>
  <hyperlinks>
    <hyperlink ref="P9" location="SaveOutput" tooltip="Save" display="Save"/>
    <hyperlink ref="B13" location="OutputBrowse" tooltip="Browse for Output File" display="Browse"/>
    <hyperlink ref="G122" r:id="rId1" display="Copyright © 2015 CanadianSolar, All rights reserved.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99" r:id="rId4" name="Meteorological Checkbox">
              <controlPr defaultSize="0" autoFill="0" autoLine="0" autoPict="0" macro="[0]!MeteorologicalChkBox_Click">
                <anchor moveWithCells="1">
                  <from>
                    <xdr:col>3</xdr:col>
                    <xdr:colOff>857250</xdr:colOff>
                    <xdr:row>17</xdr:row>
                    <xdr:rowOff>133350</xdr:rowOff>
                  </from>
                  <to>
                    <xdr:col>5</xdr:col>
                    <xdr:colOff>1066800</xdr:colOff>
                    <xdr:row>17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5" name="PVArrayChkBox">
              <controlPr defaultSize="0" autoFill="0" autoLine="0" autoPict="0" macro="[0]!PVArrayChkBox_Click">
                <anchor moveWithCells="1">
                  <from>
                    <xdr:col>3</xdr:col>
                    <xdr:colOff>857250</xdr:colOff>
                    <xdr:row>81</xdr:row>
                    <xdr:rowOff>114300</xdr:rowOff>
                  </from>
                  <to>
                    <xdr:col>5</xdr:col>
                    <xdr:colOff>1066800</xdr:colOff>
                    <xdr:row>81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6" name="ControlAllChkBox">
              <controlPr defaultSize="0" autoFill="0" autoLine="0" autoPict="0" macro="[0]!ControlAllChkBox_Click">
                <anchor moveWithCells="1">
                  <from>
                    <xdr:col>3</xdr:col>
                    <xdr:colOff>676275</xdr:colOff>
                    <xdr:row>14</xdr:row>
                    <xdr:rowOff>66675</xdr:rowOff>
                  </from>
                  <to>
                    <xdr:col>5</xdr:col>
                    <xdr:colOff>885825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7" name="InsertNewOutput">
              <controlPr defaultSize="0" print="0" autoFill="0" autoPict="0" macro="[0]!insertnewoutputbutton">
                <anchor moveWithCells="1" sizeWithCells="1">
                  <from>
                    <xdr:col>20</xdr:col>
                    <xdr:colOff>590550</xdr:colOff>
                    <xdr:row>12</xdr:row>
                    <xdr:rowOff>161925</xdr:rowOff>
                  </from>
                  <to>
                    <xdr:col>21</xdr:col>
                    <xdr:colOff>1790700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8" name="Irradiance Checkbox">
              <controlPr defaultSize="0" autoFill="0" autoLine="0" autoPict="0" macro="[0]!IrradianceCollectorPlane_Click">
                <anchor moveWithCells="1">
                  <from>
                    <xdr:col>3</xdr:col>
                    <xdr:colOff>857250</xdr:colOff>
                    <xdr:row>35</xdr:row>
                    <xdr:rowOff>123825</xdr:rowOff>
                  </from>
                  <to>
                    <xdr:col>5</xdr:col>
                    <xdr:colOff>1066800</xdr:colOff>
                    <xdr:row>35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6" r:id="rId9" name="Tracker Checkbox">
              <controlPr defaultSize="0" autoFill="0" autoLine="0" autoPict="0" macro="[0]!TrackerChkBox_Click">
                <anchor moveWithCells="1">
                  <from>
                    <xdr:col>3</xdr:col>
                    <xdr:colOff>857250</xdr:colOff>
                    <xdr:row>29</xdr:row>
                    <xdr:rowOff>133350</xdr:rowOff>
                  </from>
                  <to>
                    <xdr:col>5</xdr:col>
                    <xdr:colOff>1066800</xdr:colOff>
                    <xdr:row>29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0" r:id="rId10" name="EfficienciesChkBox">
              <controlPr defaultSize="0" autoFill="0" autoLine="0" autoPict="0" macro="[0]!EfficienciesChkBox_Click">
                <anchor moveWithCells="1">
                  <from>
                    <xdr:col>3</xdr:col>
                    <xdr:colOff>857250</xdr:colOff>
                    <xdr:row>115</xdr:row>
                    <xdr:rowOff>104775</xdr:rowOff>
                  </from>
                  <to>
                    <xdr:col>5</xdr:col>
                    <xdr:colOff>1066800</xdr:colOff>
                    <xdr:row>115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3" r:id="rId11" name="SystemLossesChkBox">
              <controlPr defaultSize="0" autoFill="0" autoLine="0" autoPict="0" macro="[0]!SystemLossesPerfChkBox_Click">
                <anchor moveWithCells="1">
                  <from>
                    <xdr:col>3</xdr:col>
                    <xdr:colOff>857250</xdr:colOff>
                    <xdr:row>109</xdr:row>
                    <xdr:rowOff>133350</xdr:rowOff>
                  </from>
                  <to>
                    <xdr:col>5</xdr:col>
                    <xdr:colOff>1066800</xdr:colOff>
                    <xdr:row>109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4" r:id="rId12" name="InverterChkBox">
              <controlPr defaultSize="0" autoFill="0" autoLine="0" autoPict="0" macro="[0]!InverterChkBox_Click">
                <anchor moveWithCells="1">
                  <from>
                    <xdr:col>3</xdr:col>
                    <xdr:colOff>857250</xdr:colOff>
                    <xdr:row>99</xdr:row>
                    <xdr:rowOff>123825</xdr:rowOff>
                  </from>
                  <to>
                    <xdr:col>5</xdr:col>
                    <xdr:colOff>1066800</xdr:colOff>
                    <xdr:row>99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6" r:id="rId13" name="IncidentEnergy CheckBox">
              <controlPr defaultSize="0" autoFill="0" autoLine="0" autoPict="0" macro="[0]!IncidentEnergyChkBox_Click">
                <anchor moveWithCells="1">
                  <from>
                    <xdr:col>3</xdr:col>
                    <xdr:colOff>857250</xdr:colOff>
                    <xdr:row>56</xdr:row>
                    <xdr:rowOff>142875</xdr:rowOff>
                  </from>
                  <to>
                    <xdr:col>5</xdr:col>
                    <xdr:colOff>1066800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7" r:id="rId14" name="ShadingChkBox">
              <controlPr defaultSize="0" autoFill="0" autoLine="0" autoPict="0" macro="[0]!ShadingCheckBox_Click">
                <anchor moveWithCells="1">
                  <from>
                    <xdr:col>3</xdr:col>
                    <xdr:colOff>857250</xdr:colOff>
                    <xdr:row>41</xdr:row>
                    <xdr:rowOff>133350</xdr:rowOff>
                  </from>
                  <to>
                    <xdr:col>5</xdr:col>
                    <xdr:colOff>1066800</xdr:colOff>
                    <xdr:row>41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9" r:id="rId15" name="BifacialChkBox">
              <controlPr defaultSize="0" autoFill="0" autoLine="0" autoPict="0" macro="[0]!BifacialChkBox_Click">
                <anchor moveWithCells="1">
                  <from>
                    <xdr:col>3</xdr:col>
                    <xdr:colOff>857250</xdr:colOff>
                    <xdr:row>67</xdr:row>
                    <xdr:rowOff>114300</xdr:rowOff>
                  </from>
                  <to>
                    <xdr:col>5</xdr:col>
                    <xdr:colOff>1066800</xdr:colOff>
                    <xdr:row>67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Sht"/>
  <dimension ref="A1:XFD11"/>
  <sheetViews>
    <sheetView showGridLines="0" showRowColHeaders="0" workbookViewId="0">
      <pane xSplit="1" ySplit="11" topLeftCell="B12" activePane="bottomRight" state="frozenSplit"/>
      <selection pane="topRight" activeCell="B1" sqref="B1"/>
      <selection pane="bottomLeft" activeCell="A13" sqref="A13"/>
      <selection pane="bottomRight" activeCell="A11" sqref="A11"/>
    </sheetView>
  </sheetViews>
  <sheetFormatPr defaultColWidth="9.140625" defaultRowHeight="15"/>
  <cols>
    <col min="1" max="61" width="14.42578125" customWidth="1"/>
  </cols>
  <sheetData>
    <row r="1" spans="1:16384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</row>
    <row r="2" spans="1:1638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</row>
    <row r="3" spans="1:16384">
      <c r="B3" s="669" t="s">
        <v>646</v>
      </c>
      <c r="C3" s="669"/>
      <c r="D3" s="669"/>
      <c r="E3" s="669"/>
      <c r="F3" s="669"/>
      <c r="G3" s="669"/>
      <c r="H3" s="669"/>
      <c r="I3" s="669"/>
      <c r="J3" s="669"/>
      <c r="K3" s="669"/>
      <c r="L3" s="669"/>
      <c r="M3" s="146"/>
      <c r="N3" s="1"/>
      <c r="O3" s="1"/>
      <c r="P3" s="1"/>
      <c r="Q3" s="1"/>
      <c r="R3" s="1"/>
      <c r="S3" s="1"/>
      <c r="T3" s="146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</row>
    <row r="4" spans="1:16384">
      <c r="B4" s="669"/>
      <c r="C4" s="669"/>
      <c r="D4" s="669"/>
      <c r="E4" s="669"/>
      <c r="F4" s="669"/>
      <c r="G4" s="669"/>
      <c r="H4" s="669"/>
      <c r="I4" s="669"/>
      <c r="J4" s="669"/>
      <c r="K4" s="669"/>
      <c r="L4" s="669"/>
      <c r="M4" s="146"/>
      <c r="N4" s="1"/>
      <c r="O4" s="1"/>
      <c r="P4" s="1"/>
      <c r="Q4" s="1"/>
      <c r="R4" s="1"/>
      <c r="S4" s="1"/>
      <c r="T4" s="146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</row>
    <row r="5" spans="1:16384">
      <c r="A5" s="1"/>
      <c r="B5" s="11" t="s">
        <v>648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</row>
    <row r="6" spans="1:16384" s="29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/>
      <c r="AFM6" s="2"/>
      <c r="AFN6" s="2"/>
      <c r="AFO6" s="2"/>
      <c r="AFP6" s="2"/>
      <c r="AFQ6" s="2"/>
      <c r="AFR6" s="2"/>
      <c r="AFS6" s="2"/>
      <c r="AFT6" s="2"/>
      <c r="AFU6" s="2"/>
      <c r="AFV6" s="2"/>
      <c r="AFW6" s="2"/>
      <c r="AFX6" s="2"/>
      <c r="AFY6" s="2"/>
      <c r="AFZ6" s="2"/>
      <c r="AGA6" s="2"/>
      <c r="AGB6" s="2"/>
      <c r="AGC6" s="2"/>
      <c r="AGD6" s="2"/>
      <c r="AGE6" s="2"/>
      <c r="AGF6" s="2"/>
      <c r="AGG6" s="2"/>
      <c r="AGH6" s="2"/>
      <c r="AGI6" s="2"/>
      <c r="AGJ6" s="2"/>
      <c r="AGK6" s="2"/>
      <c r="AGL6" s="2"/>
      <c r="AGM6" s="2"/>
      <c r="AGN6" s="2"/>
      <c r="AGO6" s="2"/>
      <c r="AGP6" s="2"/>
      <c r="AGQ6" s="2"/>
      <c r="AGR6" s="2"/>
      <c r="AGS6" s="2"/>
      <c r="AGT6" s="2"/>
      <c r="AGU6" s="2"/>
      <c r="AGV6" s="2"/>
      <c r="AGW6" s="2"/>
      <c r="AGX6" s="2"/>
      <c r="AGY6" s="2"/>
      <c r="AGZ6" s="2"/>
      <c r="AHA6" s="2"/>
      <c r="AHB6" s="2"/>
      <c r="AHC6" s="2"/>
      <c r="AHD6" s="2"/>
      <c r="AHE6" s="2"/>
      <c r="AHF6" s="2"/>
      <c r="AHG6" s="2"/>
      <c r="AHH6" s="2"/>
      <c r="AHI6" s="2"/>
      <c r="AHJ6" s="2"/>
      <c r="AHK6" s="2"/>
      <c r="AHL6" s="2"/>
      <c r="AHM6" s="2"/>
      <c r="AHN6" s="2"/>
      <c r="AHO6" s="2"/>
      <c r="AHP6" s="2"/>
      <c r="AHQ6" s="2"/>
      <c r="AHR6" s="2"/>
      <c r="AHS6" s="2"/>
      <c r="AHT6" s="2"/>
      <c r="AHU6" s="2"/>
      <c r="AHV6" s="2"/>
      <c r="AHW6" s="2"/>
      <c r="AHX6" s="2"/>
      <c r="AHY6" s="2"/>
      <c r="AHZ6" s="2"/>
      <c r="AIA6" s="2"/>
      <c r="AIB6" s="2"/>
      <c r="AIC6" s="2"/>
      <c r="AID6" s="2"/>
      <c r="AIE6" s="2"/>
      <c r="AIF6" s="2"/>
      <c r="AIG6" s="2"/>
      <c r="AIH6" s="2"/>
      <c r="AII6" s="2"/>
      <c r="AIJ6" s="2"/>
      <c r="AIK6" s="2"/>
      <c r="AIL6" s="2"/>
      <c r="AIM6" s="2"/>
      <c r="AIN6" s="2"/>
      <c r="AIO6" s="2"/>
      <c r="AIP6" s="2"/>
      <c r="AIQ6" s="2"/>
      <c r="AIR6" s="2"/>
      <c r="AIS6" s="2"/>
      <c r="AIT6" s="2"/>
      <c r="AIU6" s="2"/>
      <c r="AIV6" s="2"/>
      <c r="AIW6" s="2"/>
      <c r="AIX6" s="2"/>
      <c r="AIY6" s="2"/>
      <c r="AIZ6" s="2"/>
      <c r="AJA6" s="2"/>
      <c r="AJB6" s="2"/>
      <c r="AJC6" s="2"/>
      <c r="AJD6" s="2"/>
      <c r="AJE6" s="2"/>
      <c r="AJF6" s="2"/>
      <c r="AJG6" s="2"/>
      <c r="AJH6" s="2"/>
      <c r="AJI6" s="2"/>
      <c r="AJJ6" s="2"/>
      <c r="AJK6" s="2"/>
      <c r="AJL6" s="2"/>
      <c r="AJM6" s="2"/>
      <c r="AJN6" s="2"/>
      <c r="AJO6" s="2"/>
      <c r="AJP6" s="2"/>
      <c r="AJQ6" s="2"/>
      <c r="AJR6" s="2"/>
      <c r="AJS6" s="2"/>
      <c r="AJT6" s="2"/>
      <c r="AJU6" s="2"/>
      <c r="AJV6" s="2"/>
      <c r="AJW6" s="2"/>
      <c r="AJX6" s="2"/>
      <c r="AJY6" s="2"/>
      <c r="AJZ6" s="2"/>
      <c r="AKA6" s="2"/>
      <c r="AKB6" s="2"/>
      <c r="AKC6" s="2"/>
      <c r="AKD6" s="2"/>
      <c r="AKE6" s="2"/>
      <c r="AKF6" s="2"/>
      <c r="AKG6" s="2"/>
      <c r="AKH6" s="2"/>
      <c r="AKI6" s="2"/>
      <c r="AKJ6" s="2"/>
      <c r="AKK6" s="2"/>
      <c r="AKL6" s="2"/>
      <c r="AKM6" s="2"/>
      <c r="AKN6" s="2"/>
      <c r="AKO6" s="2"/>
      <c r="AKP6" s="2"/>
      <c r="AKQ6" s="2"/>
      <c r="AKR6" s="2"/>
      <c r="AKS6" s="2"/>
      <c r="AKT6" s="2"/>
      <c r="AKU6" s="2"/>
      <c r="AKV6" s="2"/>
      <c r="AKW6" s="2"/>
      <c r="AKX6" s="2"/>
      <c r="AKY6" s="2"/>
      <c r="AKZ6" s="2"/>
      <c r="ALA6" s="2"/>
      <c r="ALB6" s="2"/>
      <c r="ALC6" s="2"/>
      <c r="ALD6" s="2"/>
      <c r="ALE6" s="2"/>
      <c r="ALF6" s="2"/>
      <c r="ALG6" s="2"/>
      <c r="ALH6" s="2"/>
      <c r="ALI6" s="2"/>
      <c r="ALJ6" s="2"/>
      <c r="ALK6" s="2"/>
      <c r="ALL6" s="2"/>
      <c r="ALM6" s="2"/>
      <c r="ALN6" s="2"/>
      <c r="ALO6" s="2"/>
      <c r="ALP6" s="2"/>
      <c r="ALQ6" s="2"/>
      <c r="ALR6" s="2"/>
      <c r="ALS6" s="2"/>
      <c r="ALT6" s="2"/>
      <c r="ALU6" s="2"/>
      <c r="ALV6" s="2"/>
      <c r="ALW6" s="2"/>
      <c r="ALX6" s="2"/>
      <c r="ALY6" s="2"/>
      <c r="ALZ6" s="2"/>
      <c r="AMA6" s="2"/>
      <c r="AMB6" s="2"/>
      <c r="AMC6" s="2"/>
      <c r="AMD6" s="2"/>
      <c r="AME6" s="2"/>
      <c r="AMF6" s="2"/>
      <c r="AMG6" s="2"/>
      <c r="AMH6" s="2"/>
      <c r="AMI6" s="2"/>
      <c r="AMJ6" s="2"/>
      <c r="AMK6" s="2"/>
      <c r="AML6" s="2"/>
      <c r="AMM6" s="2"/>
      <c r="AMN6" s="2"/>
      <c r="AMO6" s="2"/>
      <c r="AMP6" s="2"/>
      <c r="AMQ6" s="2"/>
      <c r="AMR6" s="2"/>
      <c r="AMS6" s="2"/>
      <c r="AMT6" s="2"/>
      <c r="AMU6" s="2"/>
      <c r="AMV6" s="2"/>
      <c r="AMW6" s="2"/>
      <c r="AMX6" s="2"/>
      <c r="AMY6" s="2"/>
      <c r="AMZ6" s="2"/>
      <c r="ANA6" s="2"/>
      <c r="ANB6" s="2"/>
      <c r="ANC6" s="2"/>
      <c r="AND6" s="2"/>
      <c r="ANE6" s="2"/>
      <c r="ANF6" s="2"/>
      <c r="ANG6" s="2"/>
      <c r="ANH6" s="2"/>
      <c r="ANI6" s="2"/>
      <c r="ANJ6" s="2"/>
      <c r="ANK6" s="2"/>
      <c r="ANL6" s="2"/>
      <c r="ANM6" s="2"/>
      <c r="ANN6" s="2"/>
      <c r="ANO6" s="2"/>
      <c r="ANP6" s="2"/>
      <c r="ANQ6" s="2"/>
      <c r="ANR6" s="2"/>
      <c r="ANS6" s="2"/>
      <c r="ANT6" s="2"/>
      <c r="ANU6" s="2"/>
      <c r="ANV6" s="2"/>
      <c r="ANW6" s="2"/>
      <c r="ANX6" s="2"/>
      <c r="ANY6" s="2"/>
      <c r="ANZ6" s="2"/>
      <c r="AOA6" s="2"/>
      <c r="AOB6" s="2"/>
      <c r="AOC6" s="2"/>
      <c r="AOD6" s="2"/>
      <c r="AOE6" s="2"/>
      <c r="AOF6" s="2"/>
      <c r="AOG6" s="2"/>
      <c r="AOH6" s="2"/>
      <c r="AOI6" s="2"/>
      <c r="AOJ6" s="2"/>
      <c r="AOK6" s="2"/>
      <c r="AOL6" s="2"/>
      <c r="AOM6" s="2"/>
      <c r="AON6" s="2"/>
      <c r="AOO6" s="2"/>
      <c r="AOP6" s="2"/>
      <c r="AOQ6" s="2"/>
      <c r="AOR6" s="2"/>
      <c r="AOS6" s="2"/>
      <c r="AOT6" s="2"/>
      <c r="AOU6" s="2"/>
      <c r="AOV6" s="2"/>
      <c r="AOW6" s="2"/>
      <c r="AOX6" s="2"/>
      <c r="AOY6" s="2"/>
      <c r="AOZ6" s="2"/>
      <c r="APA6" s="2"/>
      <c r="APB6" s="2"/>
      <c r="APC6" s="2"/>
      <c r="APD6" s="2"/>
      <c r="APE6" s="2"/>
      <c r="APF6" s="2"/>
      <c r="APG6" s="2"/>
      <c r="APH6" s="2"/>
      <c r="API6" s="2"/>
      <c r="APJ6" s="2"/>
      <c r="APK6" s="2"/>
      <c r="APL6" s="2"/>
      <c r="APM6" s="2"/>
      <c r="APN6" s="2"/>
      <c r="APO6" s="2"/>
      <c r="APP6" s="2"/>
      <c r="APQ6" s="2"/>
      <c r="APR6" s="2"/>
      <c r="APS6" s="2"/>
      <c r="APT6" s="2"/>
      <c r="APU6" s="2"/>
      <c r="APV6" s="2"/>
      <c r="APW6" s="2"/>
      <c r="APX6" s="2"/>
      <c r="APY6" s="2"/>
      <c r="APZ6" s="2"/>
      <c r="AQA6" s="2"/>
      <c r="AQB6" s="2"/>
      <c r="AQC6" s="2"/>
      <c r="AQD6" s="2"/>
      <c r="AQE6" s="2"/>
      <c r="AQF6" s="2"/>
      <c r="AQG6" s="2"/>
      <c r="AQH6" s="2"/>
      <c r="AQI6" s="2"/>
      <c r="AQJ6" s="2"/>
      <c r="AQK6" s="2"/>
      <c r="AQL6" s="2"/>
      <c r="AQM6" s="2"/>
      <c r="AQN6" s="2"/>
      <c r="AQO6" s="2"/>
      <c r="AQP6" s="2"/>
      <c r="AQQ6" s="2"/>
      <c r="AQR6" s="2"/>
      <c r="AQS6" s="2"/>
      <c r="AQT6" s="2"/>
      <c r="AQU6" s="2"/>
      <c r="AQV6" s="2"/>
      <c r="AQW6" s="2"/>
      <c r="AQX6" s="2"/>
      <c r="AQY6" s="2"/>
      <c r="AQZ6" s="2"/>
      <c r="ARA6" s="2"/>
      <c r="ARB6" s="2"/>
      <c r="ARC6" s="2"/>
      <c r="ARD6" s="2"/>
      <c r="ARE6" s="2"/>
      <c r="ARF6" s="2"/>
      <c r="ARG6" s="2"/>
      <c r="ARH6" s="2"/>
      <c r="ARI6" s="2"/>
      <c r="ARJ6" s="2"/>
      <c r="ARK6" s="2"/>
      <c r="ARL6" s="2"/>
      <c r="ARM6" s="2"/>
      <c r="ARN6" s="2"/>
      <c r="ARO6" s="2"/>
      <c r="ARP6" s="2"/>
      <c r="ARQ6" s="2"/>
      <c r="ARR6" s="2"/>
      <c r="ARS6" s="2"/>
      <c r="ART6" s="2"/>
      <c r="ARU6" s="2"/>
      <c r="ARV6" s="2"/>
      <c r="ARW6" s="2"/>
      <c r="ARX6" s="2"/>
      <c r="ARY6" s="2"/>
      <c r="ARZ6" s="2"/>
      <c r="ASA6" s="2"/>
      <c r="ASB6" s="2"/>
      <c r="ASC6" s="2"/>
      <c r="ASD6" s="2"/>
      <c r="ASE6" s="2"/>
      <c r="ASF6" s="2"/>
      <c r="ASG6" s="2"/>
      <c r="ASH6" s="2"/>
      <c r="ASI6" s="2"/>
      <c r="ASJ6" s="2"/>
      <c r="ASK6" s="2"/>
      <c r="ASL6" s="2"/>
      <c r="ASM6" s="2"/>
      <c r="ASN6" s="2"/>
      <c r="ASO6" s="2"/>
      <c r="ASP6" s="2"/>
      <c r="ASQ6" s="2"/>
      <c r="ASR6" s="2"/>
      <c r="ASS6" s="2"/>
      <c r="AST6" s="2"/>
      <c r="ASU6" s="2"/>
      <c r="ASV6" s="2"/>
      <c r="ASW6" s="2"/>
      <c r="ASX6" s="2"/>
      <c r="ASY6" s="2"/>
      <c r="ASZ6" s="2"/>
      <c r="ATA6" s="2"/>
      <c r="ATB6" s="2"/>
      <c r="ATC6" s="2"/>
      <c r="ATD6" s="2"/>
      <c r="ATE6" s="2"/>
      <c r="ATF6" s="2"/>
      <c r="ATG6" s="2"/>
      <c r="ATH6" s="2"/>
      <c r="ATI6" s="2"/>
      <c r="ATJ6" s="2"/>
      <c r="ATK6" s="2"/>
      <c r="ATL6" s="2"/>
      <c r="ATM6" s="2"/>
      <c r="ATN6" s="2"/>
      <c r="ATO6" s="2"/>
      <c r="ATP6" s="2"/>
      <c r="ATQ6" s="2"/>
      <c r="ATR6" s="2"/>
      <c r="ATS6" s="2"/>
      <c r="ATT6" s="2"/>
      <c r="ATU6" s="2"/>
      <c r="ATV6" s="2"/>
      <c r="ATW6" s="2"/>
      <c r="ATX6" s="2"/>
      <c r="ATY6" s="2"/>
      <c r="ATZ6" s="2"/>
      <c r="AUA6" s="2"/>
      <c r="AUB6" s="2"/>
      <c r="AUC6" s="2"/>
      <c r="AUD6" s="2"/>
      <c r="AUE6" s="2"/>
      <c r="AUF6" s="2"/>
      <c r="AUG6" s="2"/>
      <c r="AUH6" s="2"/>
      <c r="AUI6" s="2"/>
      <c r="AUJ6" s="2"/>
      <c r="AUK6" s="2"/>
      <c r="AUL6" s="2"/>
      <c r="AUM6" s="2"/>
      <c r="AUN6" s="2"/>
      <c r="AUO6" s="2"/>
      <c r="AUP6" s="2"/>
      <c r="AUQ6" s="2"/>
      <c r="AUR6" s="2"/>
      <c r="AUS6" s="2"/>
      <c r="AUT6" s="2"/>
      <c r="AUU6" s="2"/>
      <c r="AUV6" s="2"/>
      <c r="AUW6" s="2"/>
      <c r="AUX6" s="2"/>
      <c r="AUY6" s="2"/>
      <c r="AUZ6" s="2"/>
      <c r="AVA6" s="2"/>
      <c r="AVB6" s="2"/>
      <c r="AVC6" s="2"/>
      <c r="AVD6" s="2"/>
      <c r="AVE6" s="2"/>
      <c r="AVF6" s="2"/>
      <c r="AVG6" s="2"/>
      <c r="AVH6" s="2"/>
      <c r="AVI6" s="2"/>
      <c r="AVJ6" s="2"/>
      <c r="AVK6" s="2"/>
      <c r="AVL6" s="2"/>
      <c r="AVM6" s="2"/>
      <c r="AVN6" s="2"/>
      <c r="AVO6" s="2"/>
      <c r="AVP6" s="2"/>
      <c r="AVQ6" s="2"/>
      <c r="AVR6" s="2"/>
      <c r="AVS6" s="2"/>
      <c r="AVT6" s="2"/>
      <c r="AVU6" s="2"/>
      <c r="AVV6" s="2"/>
      <c r="AVW6" s="2"/>
      <c r="AVX6" s="2"/>
      <c r="AVY6" s="2"/>
      <c r="AVZ6" s="2"/>
      <c r="AWA6" s="2"/>
      <c r="AWB6" s="2"/>
      <c r="AWC6" s="2"/>
      <c r="AWD6" s="2"/>
      <c r="AWE6" s="2"/>
      <c r="AWF6" s="2"/>
      <c r="AWG6" s="2"/>
      <c r="AWH6" s="2"/>
      <c r="AWI6" s="2"/>
      <c r="AWJ6" s="2"/>
      <c r="AWK6" s="2"/>
      <c r="AWL6" s="2"/>
      <c r="AWM6" s="2"/>
      <c r="AWN6" s="2"/>
      <c r="AWO6" s="2"/>
      <c r="AWP6" s="2"/>
      <c r="AWQ6" s="2"/>
      <c r="AWR6" s="2"/>
      <c r="AWS6" s="2"/>
      <c r="AWT6" s="2"/>
      <c r="AWU6" s="2"/>
      <c r="AWV6" s="2"/>
      <c r="AWW6" s="2"/>
      <c r="AWX6" s="2"/>
      <c r="AWY6" s="2"/>
      <c r="AWZ6" s="2"/>
      <c r="AXA6" s="2"/>
      <c r="AXB6" s="2"/>
      <c r="AXC6" s="2"/>
      <c r="AXD6" s="2"/>
      <c r="AXE6" s="2"/>
      <c r="AXF6" s="2"/>
      <c r="AXG6" s="2"/>
      <c r="AXH6" s="2"/>
      <c r="AXI6" s="2"/>
      <c r="AXJ6" s="2"/>
      <c r="AXK6" s="2"/>
      <c r="AXL6" s="2"/>
      <c r="AXM6" s="2"/>
      <c r="AXN6" s="2"/>
      <c r="AXO6" s="2"/>
      <c r="AXP6" s="2"/>
      <c r="AXQ6" s="2"/>
      <c r="AXR6" s="2"/>
      <c r="AXS6" s="2"/>
      <c r="AXT6" s="2"/>
      <c r="AXU6" s="2"/>
      <c r="AXV6" s="2"/>
      <c r="AXW6" s="2"/>
      <c r="AXX6" s="2"/>
      <c r="AXY6" s="2"/>
      <c r="AXZ6" s="2"/>
      <c r="AYA6" s="2"/>
      <c r="AYB6" s="2"/>
      <c r="AYC6" s="2"/>
      <c r="AYD6" s="2"/>
      <c r="AYE6" s="2"/>
      <c r="AYF6" s="2"/>
      <c r="AYG6" s="2"/>
      <c r="AYH6" s="2"/>
      <c r="AYI6" s="2"/>
      <c r="AYJ6" s="2"/>
      <c r="AYK6" s="2"/>
      <c r="AYL6" s="2"/>
      <c r="AYM6" s="2"/>
      <c r="AYN6" s="2"/>
      <c r="AYO6" s="2"/>
      <c r="AYP6" s="2"/>
      <c r="AYQ6" s="2"/>
      <c r="AYR6" s="2"/>
      <c r="AYS6" s="2"/>
      <c r="AYT6" s="2"/>
      <c r="AYU6" s="2"/>
      <c r="AYV6" s="2"/>
      <c r="AYW6" s="2"/>
      <c r="AYX6" s="2"/>
      <c r="AYY6" s="2"/>
      <c r="AYZ6" s="2"/>
      <c r="AZA6" s="2"/>
      <c r="AZB6" s="2"/>
      <c r="AZC6" s="2"/>
      <c r="AZD6" s="2"/>
      <c r="AZE6" s="2"/>
      <c r="AZF6" s="2"/>
      <c r="AZG6" s="2"/>
      <c r="AZH6" s="2"/>
      <c r="AZI6" s="2"/>
      <c r="AZJ6" s="2"/>
      <c r="AZK6" s="2"/>
      <c r="AZL6" s="2"/>
      <c r="AZM6" s="2"/>
      <c r="AZN6" s="2"/>
      <c r="AZO6" s="2"/>
      <c r="AZP6" s="2"/>
      <c r="AZQ6" s="2"/>
      <c r="AZR6" s="2"/>
      <c r="AZS6" s="2"/>
      <c r="AZT6" s="2"/>
      <c r="AZU6" s="2"/>
      <c r="AZV6" s="2"/>
      <c r="AZW6" s="2"/>
      <c r="AZX6" s="2"/>
      <c r="AZY6" s="2"/>
      <c r="AZZ6" s="2"/>
      <c r="BAA6" s="2"/>
      <c r="BAB6" s="2"/>
      <c r="BAC6" s="2"/>
      <c r="BAD6" s="2"/>
      <c r="BAE6" s="2"/>
      <c r="BAF6" s="2"/>
      <c r="BAG6" s="2"/>
      <c r="BAH6" s="2"/>
      <c r="BAI6" s="2"/>
      <c r="BAJ6" s="2"/>
      <c r="BAK6" s="2"/>
      <c r="BAL6" s="2"/>
      <c r="BAM6" s="2"/>
      <c r="BAN6" s="2"/>
      <c r="BAO6" s="2"/>
      <c r="BAP6" s="2"/>
      <c r="BAQ6" s="2"/>
      <c r="BAR6" s="2"/>
      <c r="BAS6" s="2"/>
      <c r="BAT6" s="2"/>
      <c r="BAU6" s="2"/>
      <c r="BAV6" s="2"/>
      <c r="BAW6" s="2"/>
      <c r="BAX6" s="2"/>
      <c r="BAY6" s="2"/>
      <c r="BAZ6" s="2"/>
      <c r="BBA6" s="2"/>
      <c r="BBB6" s="2"/>
      <c r="BBC6" s="2"/>
      <c r="BBD6" s="2"/>
      <c r="BBE6" s="2"/>
      <c r="BBF6" s="2"/>
      <c r="BBG6" s="2"/>
      <c r="BBH6" s="2"/>
      <c r="BBI6" s="2"/>
      <c r="BBJ6" s="2"/>
      <c r="BBK6" s="2"/>
      <c r="BBL6" s="2"/>
      <c r="BBM6" s="2"/>
      <c r="BBN6" s="2"/>
      <c r="BBO6" s="2"/>
      <c r="BBP6" s="2"/>
      <c r="BBQ6" s="2"/>
      <c r="BBR6" s="2"/>
      <c r="BBS6" s="2"/>
      <c r="BBT6" s="2"/>
      <c r="BBU6" s="2"/>
      <c r="BBV6" s="2"/>
      <c r="BBW6" s="2"/>
      <c r="BBX6" s="2"/>
      <c r="BBY6" s="2"/>
      <c r="BBZ6" s="2"/>
      <c r="BCA6" s="2"/>
      <c r="BCB6" s="2"/>
      <c r="BCC6" s="2"/>
      <c r="BCD6" s="2"/>
      <c r="BCE6" s="2"/>
      <c r="BCF6" s="2"/>
      <c r="BCG6" s="2"/>
      <c r="BCH6" s="2"/>
      <c r="BCI6" s="2"/>
      <c r="BCJ6" s="2"/>
      <c r="BCK6" s="2"/>
      <c r="BCL6" s="2"/>
      <c r="BCM6" s="2"/>
      <c r="BCN6" s="2"/>
      <c r="BCO6" s="2"/>
      <c r="BCP6" s="2"/>
      <c r="BCQ6" s="2"/>
      <c r="BCR6" s="2"/>
      <c r="BCS6" s="2"/>
      <c r="BCT6" s="2"/>
      <c r="BCU6" s="2"/>
      <c r="BCV6" s="2"/>
      <c r="BCW6" s="2"/>
      <c r="BCX6" s="2"/>
      <c r="BCY6" s="2"/>
      <c r="BCZ6" s="2"/>
      <c r="BDA6" s="2"/>
      <c r="BDB6" s="2"/>
      <c r="BDC6" s="2"/>
      <c r="BDD6" s="2"/>
      <c r="BDE6" s="2"/>
      <c r="BDF6" s="2"/>
      <c r="BDG6" s="2"/>
      <c r="BDH6" s="2"/>
      <c r="BDI6" s="2"/>
      <c r="BDJ6" s="2"/>
      <c r="BDK6" s="2"/>
      <c r="BDL6" s="2"/>
      <c r="BDM6" s="2"/>
      <c r="BDN6" s="2"/>
      <c r="BDO6" s="2"/>
      <c r="BDP6" s="2"/>
      <c r="BDQ6" s="2"/>
      <c r="BDR6" s="2"/>
      <c r="BDS6" s="2"/>
      <c r="BDT6" s="2"/>
      <c r="BDU6" s="2"/>
      <c r="BDV6" s="2"/>
      <c r="BDW6" s="2"/>
      <c r="BDX6" s="2"/>
      <c r="BDY6" s="2"/>
      <c r="BDZ6" s="2"/>
      <c r="BEA6" s="2"/>
      <c r="BEB6" s="2"/>
      <c r="BEC6" s="2"/>
      <c r="BED6" s="2"/>
      <c r="BEE6" s="2"/>
      <c r="BEF6" s="2"/>
      <c r="BEG6" s="2"/>
      <c r="BEH6" s="2"/>
      <c r="BEI6" s="2"/>
      <c r="BEJ6" s="2"/>
      <c r="BEK6" s="2"/>
      <c r="BEL6" s="2"/>
      <c r="BEM6" s="2"/>
      <c r="BEN6" s="2"/>
      <c r="BEO6" s="2"/>
      <c r="BEP6" s="2"/>
      <c r="BEQ6" s="2"/>
      <c r="BER6" s="2"/>
      <c r="BES6" s="2"/>
      <c r="BET6" s="2"/>
      <c r="BEU6" s="2"/>
      <c r="BEV6" s="2"/>
      <c r="BEW6" s="2"/>
      <c r="BEX6" s="2"/>
      <c r="BEY6" s="2"/>
      <c r="BEZ6" s="2"/>
      <c r="BFA6" s="2"/>
      <c r="BFB6" s="2"/>
      <c r="BFC6" s="2"/>
      <c r="BFD6" s="2"/>
      <c r="BFE6" s="2"/>
      <c r="BFF6" s="2"/>
      <c r="BFG6" s="2"/>
      <c r="BFH6" s="2"/>
      <c r="BFI6" s="2"/>
      <c r="BFJ6" s="2"/>
      <c r="BFK6" s="2"/>
      <c r="BFL6" s="2"/>
      <c r="BFM6" s="2"/>
      <c r="BFN6" s="2"/>
      <c r="BFO6" s="2"/>
      <c r="BFP6" s="2"/>
      <c r="BFQ6" s="2"/>
      <c r="BFR6" s="2"/>
      <c r="BFS6" s="2"/>
      <c r="BFT6" s="2"/>
      <c r="BFU6" s="2"/>
      <c r="BFV6" s="2"/>
      <c r="BFW6" s="2"/>
      <c r="BFX6" s="2"/>
      <c r="BFY6" s="2"/>
      <c r="BFZ6" s="2"/>
      <c r="BGA6" s="2"/>
      <c r="BGB6" s="2"/>
      <c r="BGC6" s="2"/>
      <c r="BGD6" s="2"/>
      <c r="BGE6" s="2"/>
      <c r="BGF6" s="2"/>
      <c r="BGG6" s="2"/>
      <c r="BGH6" s="2"/>
      <c r="BGI6" s="2"/>
      <c r="BGJ6" s="2"/>
      <c r="BGK6" s="2"/>
      <c r="BGL6" s="2"/>
      <c r="BGM6" s="2"/>
      <c r="BGN6" s="2"/>
      <c r="BGO6" s="2"/>
      <c r="BGP6" s="2"/>
      <c r="BGQ6" s="2"/>
      <c r="BGR6" s="2"/>
      <c r="BGS6" s="2"/>
      <c r="BGT6" s="2"/>
      <c r="BGU6" s="2"/>
      <c r="BGV6" s="2"/>
      <c r="BGW6" s="2"/>
      <c r="BGX6" s="2"/>
      <c r="BGY6" s="2"/>
      <c r="BGZ6" s="2"/>
      <c r="BHA6" s="2"/>
      <c r="BHB6" s="2"/>
      <c r="BHC6" s="2"/>
      <c r="BHD6" s="2"/>
      <c r="BHE6" s="2"/>
      <c r="BHF6" s="2"/>
      <c r="BHG6" s="2"/>
      <c r="BHH6" s="2"/>
      <c r="BHI6" s="2"/>
      <c r="BHJ6" s="2"/>
      <c r="BHK6" s="2"/>
      <c r="BHL6" s="2"/>
      <c r="BHM6" s="2"/>
      <c r="BHN6" s="2"/>
      <c r="BHO6" s="2"/>
      <c r="BHP6" s="2"/>
      <c r="BHQ6" s="2"/>
      <c r="BHR6" s="2"/>
      <c r="BHS6" s="2"/>
      <c r="BHT6" s="2"/>
      <c r="BHU6" s="2"/>
      <c r="BHV6" s="2"/>
      <c r="BHW6" s="2"/>
      <c r="BHX6" s="2"/>
      <c r="BHY6" s="2"/>
      <c r="BHZ6" s="2"/>
      <c r="BIA6" s="2"/>
      <c r="BIB6" s="2"/>
      <c r="BIC6" s="2"/>
      <c r="BID6" s="2"/>
      <c r="BIE6" s="2"/>
      <c r="BIF6" s="2"/>
      <c r="BIG6" s="2"/>
      <c r="BIH6" s="2"/>
      <c r="BII6" s="2"/>
      <c r="BIJ6" s="2"/>
      <c r="BIK6" s="2"/>
      <c r="BIL6" s="2"/>
      <c r="BIM6" s="2"/>
      <c r="BIN6" s="2"/>
      <c r="BIO6" s="2"/>
      <c r="BIP6" s="2"/>
      <c r="BIQ6" s="2"/>
      <c r="BIR6" s="2"/>
      <c r="BIS6" s="2"/>
      <c r="BIT6" s="2"/>
      <c r="BIU6" s="2"/>
      <c r="BIV6" s="2"/>
      <c r="BIW6" s="2"/>
      <c r="BIX6" s="2"/>
      <c r="BIY6" s="2"/>
      <c r="BIZ6" s="2"/>
      <c r="BJA6" s="2"/>
      <c r="BJB6" s="2"/>
      <c r="BJC6" s="2"/>
      <c r="BJD6" s="2"/>
      <c r="BJE6" s="2"/>
      <c r="BJF6" s="2"/>
      <c r="BJG6" s="2"/>
      <c r="BJH6" s="2"/>
      <c r="BJI6" s="2"/>
      <c r="BJJ6" s="2"/>
      <c r="BJK6" s="2"/>
      <c r="BJL6" s="2"/>
      <c r="BJM6" s="2"/>
      <c r="BJN6" s="2"/>
      <c r="BJO6" s="2"/>
      <c r="BJP6" s="2"/>
      <c r="BJQ6" s="2"/>
      <c r="BJR6" s="2"/>
      <c r="BJS6" s="2"/>
      <c r="BJT6" s="2"/>
      <c r="BJU6" s="2"/>
      <c r="BJV6" s="2"/>
      <c r="BJW6" s="2"/>
      <c r="BJX6" s="2"/>
      <c r="BJY6" s="2"/>
      <c r="BJZ6" s="2"/>
      <c r="BKA6" s="2"/>
      <c r="BKB6" s="2"/>
      <c r="BKC6" s="2"/>
      <c r="BKD6" s="2"/>
      <c r="BKE6" s="2"/>
      <c r="BKF6" s="2"/>
      <c r="BKG6" s="2"/>
      <c r="BKH6" s="2"/>
      <c r="BKI6" s="2"/>
      <c r="BKJ6" s="2"/>
      <c r="BKK6" s="2"/>
      <c r="BKL6" s="2"/>
      <c r="BKM6" s="2"/>
      <c r="BKN6" s="2"/>
      <c r="BKO6" s="2"/>
      <c r="BKP6" s="2"/>
      <c r="BKQ6" s="2"/>
      <c r="BKR6" s="2"/>
      <c r="BKS6" s="2"/>
      <c r="BKT6" s="2"/>
      <c r="BKU6" s="2"/>
      <c r="BKV6" s="2"/>
      <c r="BKW6" s="2"/>
      <c r="BKX6" s="2"/>
      <c r="BKY6" s="2"/>
      <c r="BKZ6" s="2"/>
      <c r="BLA6" s="2"/>
      <c r="BLB6" s="2"/>
      <c r="BLC6" s="2"/>
      <c r="BLD6" s="2"/>
      <c r="BLE6" s="2"/>
      <c r="BLF6" s="2"/>
      <c r="BLG6" s="2"/>
      <c r="BLH6" s="2"/>
      <c r="BLI6" s="2"/>
      <c r="BLJ6" s="2"/>
      <c r="BLK6" s="2"/>
      <c r="BLL6" s="2"/>
      <c r="BLM6" s="2"/>
      <c r="BLN6" s="2"/>
      <c r="BLO6" s="2"/>
      <c r="BLP6" s="2"/>
      <c r="BLQ6" s="2"/>
      <c r="BLR6" s="2"/>
      <c r="BLS6" s="2"/>
      <c r="BLT6" s="2"/>
      <c r="BLU6" s="2"/>
      <c r="BLV6" s="2"/>
      <c r="BLW6" s="2"/>
      <c r="BLX6" s="2"/>
      <c r="BLY6" s="2"/>
      <c r="BLZ6" s="2"/>
      <c r="BMA6" s="2"/>
      <c r="BMB6" s="2"/>
      <c r="BMC6" s="2"/>
      <c r="BMD6" s="2"/>
      <c r="BME6" s="2"/>
      <c r="BMF6" s="2"/>
      <c r="BMG6" s="2"/>
      <c r="BMH6" s="2"/>
      <c r="BMI6" s="2"/>
      <c r="BMJ6" s="2"/>
      <c r="BMK6" s="2"/>
      <c r="BML6" s="2"/>
      <c r="BMM6" s="2"/>
      <c r="BMN6" s="2"/>
      <c r="BMO6" s="2"/>
      <c r="BMP6" s="2"/>
      <c r="BMQ6" s="2"/>
      <c r="BMR6" s="2"/>
      <c r="BMS6" s="2"/>
      <c r="BMT6" s="2"/>
      <c r="BMU6" s="2"/>
      <c r="BMV6" s="2"/>
      <c r="BMW6" s="2"/>
      <c r="BMX6" s="2"/>
      <c r="BMY6" s="2"/>
      <c r="BMZ6" s="2"/>
      <c r="BNA6" s="2"/>
      <c r="BNB6" s="2"/>
      <c r="BNC6" s="2"/>
      <c r="BND6" s="2"/>
      <c r="BNE6" s="2"/>
      <c r="BNF6" s="2"/>
      <c r="BNG6" s="2"/>
      <c r="BNH6" s="2"/>
      <c r="BNI6" s="2"/>
      <c r="BNJ6" s="2"/>
      <c r="BNK6" s="2"/>
      <c r="BNL6" s="2"/>
      <c r="BNM6" s="2"/>
      <c r="BNN6" s="2"/>
      <c r="BNO6" s="2"/>
      <c r="BNP6" s="2"/>
      <c r="BNQ6" s="2"/>
      <c r="BNR6" s="2"/>
      <c r="BNS6" s="2"/>
      <c r="BNT6" s="2"/>
      <c r="BNU6" s="2"/>
      <c r="BNV6" s="2"/>
      <c r="BNW6" s="2"/>
      <c r="BNX6" s="2"/>
      <c r="BNY6" s="2"/>
      <c r="BNZ6" s="2"/>
      <c r="BOA6" s="2"/>
      <c r="BOB6" s="2"/>
      <c r="BOC6" s="2"/>
      <c r="BOD6" s="2"/>
      <c r="BOE6" s="2"/>
      <c r="BOF6" s="2"/>
      <c r="BOG6" s="2"/>
      <c r="BOH6" s="2"/>
      <c r="BOI6" s="2"/>
      <c r="BOJ6" s="2"/>
      <c r="BOK6" s="2"/>
      <c r="BOL6" s="2"/>
      <c r="BOM6" s="2"/>
      <c r="BON6" s="2"/>
      <c r="BOO6" s="2"/>
      <c r="BOP6" s="2"/>
      <c r="BOQ6" s="2"/>
      <c r="BOR6" s="2"/>
      <c r="BOS6" s="2"/>
      <c r="BOT6" s="2"/>
      <c r="BOU6" s="2"/>
      <c r="BOV6" s="2"/>
      <c r="BOW6" s="2"/>
      <c r="BOX6" s="2"/>
      <c r="BOY6" s="2"/>
      <c r="BOZ6" s="2"/>
      <c r="BPA6" s="2"/>
      <c r="BPB6" s="2"/>
      <c r="BPC6" s="2"/>
      <c r="BPD6" s="2"/>
      <c r="BPE6" s="2"/>
      <c r="BPF6" s="2"/>
      <c r="BPG6" s="2"/>
      <c r="BPH6" s="2"/>
      <c r="BPI6" s="2"/>
      <c r="BPJ6" s="2"/>
      <c r="BPK6" s="2"/>
      <c r="BPL6" s="2"/>
      <c r="BPM6" s="2"/>
      <c r="BPN6" s="2"/>
      <c r="BPO6" s="2"/>
      <c r="BPP6" s="2"/>
      <c r="BPQ6" s="2"/>
      <c r="BPR6" s="2"/>
      <c r="BPS6" s="2"/>
      <c r="BPT6" s="2"/>
      <c r="BPU6" s="2"/>
      <c r="BPV6" s="2"/>
      <c r="BPW6" s="2"/>
      <c r="BPX6" s="2"/>
      <c r="BPY6" s="2"/>
      <c r="BPZ6" s="2"/>
      <c r="BQA6" s="2"/>
      <c r="BQB6" s="2"/>
      <c r="BQC6" s="2"/>
      <c r="BQD6" s="2"/>
      <c r="BQE6" s="2"/>
      <c r="BQF6" s="2"/>
      <c r="BQG6" s="2"/>
      <c r="BQH6" s="2"/>
      <c r="BQI6" s="2"/>
      <c r="BQJ6" s="2"/>
      <c r="BQK6" s="2"/>
      <c r="BQL6" s="2"/>
      <c r="BQM6" s="2"/>
      <c r="BQN6" s="2"/>
      <c r="BQO6" s="2"/>
      <c r="BQP6" s="2"/>
      <c r="BQQ6" s="2"/>
      <c r="BQR6" s="2"/>
      <c r="BQS6" s="2"/>
      <c r="BQT6" s="2"/>
      <c r="BQU6" s="2"/>
      <c r="BQV6" s="2"/>
      <c r="BQW6" s="2"/>
      <c r="BQX6" s="2"/>
      <c r="BQY6" s="2"/>
      <c r="BQZ6" s="2"/>
      <c r="BRA6" s="2"/>
      <c r="BRB6" s="2"/>
      <c r="BRC6" s="2"/>
      <c r="BRD6" s="2"/>
      <c r="BRE6" s="2"/>
      <c r="BRF6" s="2"/>
      <c r="BRG6" s="2"/>
      <c r="BRH6" s="2"/>
      <c r="BRI6" s="2"/>
      <c r="BRJ6" s="2"/>
      <c r="BRK6" s="2"/>
      <c r="BRL6" s="2"/>
      <c r="BRM6" s="2"/>
      <c r="BRN6" s="2"/>
      <c r="BRO6" s="2"/>
      <c r="BRP6" s="2"/>
      <c r="BRQ6" s="2"/>
      <c r="BRR6" s="2"/>
      <c r="BRS6" s="2"/>
      <c r="BRT6" s="2"/>
      <c r="BRU6" s="2"/>
      <c r="BRV6" s="2"/>
      <c r="BRW6" s="2"/>
      <c r="BRX6" s="2"/>
      <c r="BRY6" s="2"/>
      <c r="BRZ6" s="2"/>
      <c r="BSA6" s="2"/>
      <c r="BSB6" s="2"/>
      <c r="BSC6" s="2"/>
      <c r="BSD6" s="2"/>
      <c r="BSE6" s="2"/>
      <c r="BSF6" s="2"/>
      <c r="BSG6" s="2"/>
      <c r="BSH6" s="2"/>
      <c r="BSI6" s="2"/>
      <c r="BSJ6" s="2"/>
      <c r="BSK6" s="2"/>
      <c r="BSL6" s="2"/>
      <c r="BSM6" s="2"/>
      <c r="BSN6" s="2"/>
      <c r="BSO6" s="2"/>
      <c r="BSP6" s="2"/>
      <c r="BSQ6" s="2"/>
      <c r="BSR6" s="2"/>
      <c r="BSS6" s="2"/>
      <c r="BST6" s="2"/>
      <c r="BSU6" s="2"/>
      <c r="BSV6" s="2"/>
      <c r="BSW6" s="2"/>
      <c r="BSX6" s="2"/>
      <c r="BSY6" s="2"/>
      <c r="BSZ6" s="2"/>
      <c r="BTA6" s="2"/>
      <c r="BTB6" s="2"/>
      <c r="BTC6" s="2"/>
      <c r="BTD6" s="2"/>
      <c r="BTE6" s="2"/>
      <c r="BTF6" s="2"/>
      <c r="BTG6" s="2"/>
      <c r="BTH6" s="2"/>
      <c r="BTI6" s="2"/>
      <c r="BTJ6" s="2"/>
      <c r="BTK6" s="2"/>
      <c r="BTL6" s="2"/>
      <c r="BTM6" s="2"/>
      <c r="BTN6" s="2"/>
      <c r="BTO6" s="2"/>
      <c r="BTP6" s="2"/>
      <c r="BTQ6" s="2"/>
      <c r="BTR6" s="2"/>
      <c r="BTS6" s="2"/>
      <c r="BTT6" s="2"/>
      <c r="BTU6" s="2"/>
      <c r="BTV6" s="2"/>
      <c r="BTW6" s="2"/>
      <c r="BTX6" s="2"/>
      <c r="BTY6" s="2"/>
      <c r="BTZ6" s="2"/>
      <c r="BUA6" s="2"/>
      <c r="BUB6" s="2"/>
      <c r="BUC6" s="2"/>
      <c r="BUD6" s="2"/>
      <c r="BUE6" s="2"/>
      <c r="BUF6" s="2"/>
      <c r="BUG6" s="2"/>
      <c r="BUH6" s="2"/>
      <c r="BUI6" s="2"/>
      <c r="BUJ6" s="2"/>
      <c r="BUK6" s="2"/>
      <c r="BUL6" s="2"/>
      <c r="BUM6" s="2"/>
      <c r="BUN6" s="2"/>
      <c r="BUO6" s="2"/>
      <c r="BUP6" s="2"/>
      <c r="BUQ6" s="2"/>
      <c r="BUR6" s="2"/>
      <c r="BUS6" s="2"/>
      <c r="BUT6" s="2"/>
      <c r="BUU6" s="2"/>
      <c r="BUV6" s="2"/>
      <c r="BUW6" s="2"/>
      <c r="BUX6" s="2"/>
      <c r="BUY6" s="2"/>
      <c r="BUZ6" s="2"/>
      <c r="BVA6" s="2"/>
      <c r="BVB6" s="2"/>
      <c r="BVC6" s="2"/>
      <c r="BVD6" s="2"/>
      <c r="BVE6" s="2"/>
      <c r="BVF6" s="2"/>
      <c r="BVG6" s="2"/>
      <c r="BVH6" s="2"/>
      <c r="BVI6" s="2"/>
      <c r="BVJ6" s="2"/>
      <c r="BVK6" s="2"/>
      <c r="BVL6" s="2"/>
      <c r="BVM6" s="2"/>
      <c r="BVN6" s="2"/>
      <c r="BVO6" s="2"/>
      <c r="BVP6" s="2"/>
      <c r="BVQ6" s="2"/>
      <c r="BVR6" s="2"/>
      <c r="BVS6" s="2"/>
      <c r="BVT6" s="2"/>
      <c r="BVU6" s="2"/>
      <c r="BVV6" s="2"/>
      <c r="BVW6" s="2"/>
      <c r="BVX6" s="2"/>
      <c r="BVY6" s="2"/>
      <c r="BVZ6" s="2"/>
      <c r="BWA6" s="2"/>
      <c r="BWB6" s="2"/>
      <c r="BWC6" s="2"/>
      <c r="BWD6" s="2"/>
      <c r="BWE6" s="2"/>
      <c r="BWF6" s="2"/>
      <c r="BWG6" s="2"/>
      <c r="BWH6" s="2"/>
      <c r="BWI6" s="2"/>
      <c r="BWJ6" s="2"/>
      <c r="BWK6" s="2"/>
      <c r="BWL6" s="2"/>
      <c r="BWM6" s="2"/>
      <c r="BWN6" s="2"/>
      <c r="BWO6" s="2"/>
      <c r="BWP6" s="2"/>
      <c r="BWQ6" s="2"/>
      <c r="BWR6" s="2"/>
      <c r="BWS6" s="2"/>
      <c r="BWT6" s="2"/>
      <c r="BWU6" s="2"/>
      <c r="BWV6" s="2"/>
      <c r="BWW6" s="2"/>
      <c r="BWX6" s="2"/>
      <c r="BWY6" s="2"/>
      <c r="BWZ6" s="2"/>
      <c r="BXA6" s="2"/>
      <c r="BXB6" s="2"/>
      <c r="BXC6" s="2"/>
      <c r="BXD6" s="2"/>
      <c r="BXE6" s="2"/>
      <c r="BXF6" s="2"/>
      <c r="BXG6" s="2"/>
      <c r="BXH6" s="2"/>
      <c r="BXI6" s="2"/>
      <c r="BXJ6" s="2"/>
      <c r="BXK6" s="2"/>
      <c r="BXL6" s="2"/>
      <c r="BXM6" s="2"/>
      <c r="BXN6" s="2"/>
      <c r="BXO6" s="2"/>
      <c r="BXP6" s="2"/>
      <c r="BXQ6" s="2"/>
      <c r="BXR6" s="2"/>
      <c r="BXS6" s="2"/>
      <c r="BXT6" s="2"/>
      <c r="BXU6" s="2"/>
      <c r="BXV6" s="2"/>
      <c r="BXW6" s="2"/>
      <c r="BXX6" s="2"/>
      <c r="BXY6" s="2"/>
      <c r="BXZ6" s="2"/>
      <c r="BYA6" s="2"/>
      <c r="BYB6" s="2"/>
      <c r="BYC6" s="2"/>
      <c r="BYD6" s="2"/>
      <c r="BYE6" s="2"/>
      <c r="BYF6" s="2"/>
      <c r="BYG6" s="2"/>
      <c r="BYH6" s="2"/>
      <c r="BYI6" s="2"/>
      <c r="BYJ6" s="2"/>
      <c r="BYK6" s="2"/>
      <c r="BYL6" s="2"/>
      <c r="BYM6" s="2"/>
      <c r="BYN6" s="2"/>
      <c r="BYO6" s="2"/>
      <c r="BYP6" s="2"/>
      <c r="BYQ6" s="2"/>
      <c r="BYR6" s="2"/>
      <c r="BYS6" s="2"/>
      <c r="BYT6" s="2"/>
      <c r="BYU6" s="2"/>
      <c r="BYV6" s="2"/>
      <c r="BYW6" s="2"/>
      <c r="BYX6" s="2"/>
      <c r="BYY6" s="2"/>
      <c r="BYZ6" s="2"/>
      <c r="BZA6" s="2"/>
      <c r="BZB6" s="2"/>
      <c r="BZC6" s="2"/>
      <c r="BZD6" s="2"/>
      <c r="BZE6" s="2"/>
      <c r="BZF6" s="2"/>
      <c r="BZG6" s="2"/>
      <c r="BZH6" s="2"/>
      <c r="BZI6" s="2"/>
      <c r="BZJ6" s="2"/>
      <c r="BZK6" s="2"/>
      <c r="BZL6" s="2"/>
      <c r="BZM6" s="2"/>
      <c r="BZN6" s="2"/>
      <c r="BZO6" s="2"/>
      <c r="BZP6" s="2"/>
      <c r="BZQ6" s="2"/>
      <c r="BZR6" s="2"/>
      <c r="BZS6" s="2"/>
      <c r="BZT6" s="2"/>
      <c r="BZU6" s="2"/>
      <c r="BZV6" s="2"/>
      <c r="BZW6" s="2"/>
      <c r="BZX6" s="2"/>
      <c r="BZY6" s="2"/>
      <c r="BZZ6" s="2"/>
      <c r="CAA6" s="2"/>
      <c r="CAB6" s="2"/>
      <c r="CAC6" s="2"/>
      <c r="CAD6" s="2"/>
      <c r="CAE6" s="2"/>
      <c r="CAF6" s="2"/>
      <c r="CAG6" s="2"/>
      <c r="CAH6" s="2"/>
      <c r="CAI6" s="2"/>
      <c r="CAJ6" s="2"/>
      <c r="CAK6" s="2"/>
      <c r="CAL6" s="2"/>
      <c r="CAM6" s="2"/>
      <c r="CAN6" s="2"/>
      <c r="CAO6" s="2"/>
      <c r="CAP6" s="2"/>
      <c r="CAQ6" s="2"/>
      <c r="CAR6" s="2"/>
      <c r="CAS6" s="2"/>
      <c r="CAT6" s="2"/>
      <c r="CAU6" s="2"/>
      <c r="CAV6" s="2"/>
      <c r="CAW6" s="2"/>
      <c r="CAX6" s="2"/>
      <c r="CAY6" s="2"/>
      <c r="CAZ6" s="2"/>
      <c r="CBA6" s="2"/>
      <c r="CBB6" s="2"/>
      <c r="CBC6" s="2"/>
      <c r="CBD6" s="2"/>
      <c r="CBE6" s="2"/>
      <c r="CBF6" s="2"/>
      <c r="CBG6" s="2"/>
      <c r="CBH6" s="2"/>
      <c r="CBI6" s="2"/>
      <c r="CBJ6" s="2"/>
      <c r="CBK6" s="2"/>
      <c r="CBL6" s="2"/>
      <c r="CBM6" s="2"/>
      <c r="CBN6" s="2"/>
      <c r="CBO6" s="2"/>
      <c r="CBP6" s="2"/>
      <c r="CBQ6" s="2"/>
      <c r="CBR6" s="2"/>
      <c r="CBS6" s="2"/>
      <c r="CBT6" s="2"/>
      <c r="CBU6" s="2"/>
      <c r="CBV6" s="2"/>
      <c r="CBW6" s="2"/>
      <c r="CBX6" s="2"/>
      <c r="CBY6" s="2"/>
      <c r="CBZ6" s="2"/>
      <c r="CCA6" s="2"/>
      <c r="CCB6" s="2"/>
      <c r="CCC6" s="2"/>
      <c r="CCD6" s="2"/>
      <c r="CCE6" s="2"/>
      <c r="CCF6" s="2"/>
      <c r="CCG6" s="2"/>
      <c r="CCH6" s="2"/>
      <c r="CCI6" s="2"/>
      <c r="CCJ6" s="2"/>
      <c r="CCK6" s="2"/>
      <c r="CCL6" s="2"/>
      <c r="CCM6" s="2"/>
      <c r="CCN6" s="2"/>
      <c r="CCO6" s="2"/>
      <c r="CCP6" s="2"/>
      <c r="CCQ6" s="2"/>
      <c r="CCR6" s="2"/>
      <c r="CCS6" s="2"/>
      <c r="CCT6" s="2"/>
      <c r="CCU6" s="2"/>
      <c r="CCV6" s="2"/>
      <c r="CCW6" s="2"/>
      <c r="CCX6" s="2"/>
      <c r="CCY6" s="2"/>
      <c r="CCZ6" s="2"/>
      <c r="CDA6" s="2"/>
      <c r="CDB6" s="2"/>
      <c r="CDC6" s="2"/>
      <c r="CDD6" s="2"/>
      <c r="CDE6" s="2"/>
      <c r="CDF6" s="2"/>
      <c r="CDG6" s="2"/>
      <c r="CDH6" s="2"/>
      <c r="CDI6" s="2"/>
      <c r="CDJ6" s="2"/>
      <c r="CDK6" s="2"/>
      <c r="CDL6" s="2"/>
      <c r="CDM6" s="2"/>
      <c r="CDN6" s="2"/>
      <c r="CDO6" s="2"/>
      <c r="CDP6" s="2"/>
      <c r="CDQ6" s="2"/>
      <c r="CDR6" s="2"/>
      <c r="CDS6" s="2"/>
      <c r="CDT6" s="2"/>
      <c r="CDU6" s="2"/>
      <c r="CDV6" s="2"/>
      <c r="CDW6" s="2"/>
      <c r="CDX6" s="2"/>
      <c r="CDY6" s="2"/>
      <c r="CDZ6" s="2"/>
      <c r="CEA6" s="2"/>
      <c r="CEB6" s="2"/>
      <c r="CEC6" s="2"/>
      <c r="CED6" s="2"/>
      <c r="CEE6" s="2"/>
      <c r="CEF6" s="2"/>
      <c r="CEG6" s="2"/>
      <c r="CEH6" s="2"/>
      <c r="CEI6" s="2"/>
      <c r="CEJ6" s="2"/>
      <c r="CEK6" s="2"/>
      <c r="CEL6" s="2"/>
      <c r="CEM6" s="2"/>
      <c r="CEN6" s="2"/>
      <c r="CEO6" s="2"/>
      <c r="CEP6" s="2"/>
      <c r="CEQ6" s="2"/>
      <c r="CER6" s="2"/>
      <c r="CES6" s="2"/>
      <c r="CET6" s="2"/>
      <c r="CEU6" s="2"/>
      <c r="CEV6" s="2"/>
      <c r="CEW6" s="2"/>
      <c r="CEX6" s="2"/>
      <c r="CEY6" s="2"/>
      <c r="CEZ6" s="2"/>
      <c r="CFA6" s="2"/>
      <c r="CFB6" s="2"/>
      <c r="CFC6" s="2"/>
      <c r="CFD6" s="2"/>
      <c r="CFE6" s="2"/>
      <c r="CFF6" s="2"/>
      <c r="CFG6" s="2"/>
      <c r="CFH6" s="2"/>
      <c r="CFI6" s="2"/>
      <c r="CFJ6" s="2"/>
      <c r="CFK6" s="2"/>
      <c r="CFL6" s="2"/>
      <c r="CFM6" s="2"/>
      <c r="CFN6" s="2"/>
      <c r="CFO6" s="2"/>
      <c r="CFP6" s="2"/>
      <c r="CFQ6" s="2"/>
      <c r="CFR6" s="2"/>
      <c r="CFS6" s="2"/>
      <c r="CFT6" s="2"/>
      <c r="CFU6" s="2"/>
      <c r="CFV6" s="2"/>
      <c r="CFW6" s="2"/>
      <c r="CFX6" s="2"/>
      <c r="CFY6" s="2"/>
      <c r="CFZ6" s="2"/>
      <c r="CGA6" s="2"/>
      <c r="CGB6" s="2"/>
      <c r="CGC6" s="2"/>
      <c r="CGD6" s="2"/>
      <c r="CGE6" s="2"/>
      <c r="CGF6" s="2"/>
      <c r="CGG6" s="2"/>
      <c r="CGH6" s="2"/>
      <c r="CGI6" s="2"/>
      <c r="CGJ6" s="2"/>
      <c r="CGK6" s="2"/>
      <c r="CGL6" s="2"/>
      <c r="CGM6" s="2"/>
      <c r="CGN6" s="2"/>
      <c r="CGO6" s="2"/>
      <c r="CGP6" s="2"/>
      <c r="CGQ6" s="2"/>
      <c r="CGR6" s="2"/>
      <c r="CGS6" s="2"/>
      <c r="CGT6" s="2"/>
      <c r="CGU6" s="2"/>
      <c r="CGV6" s="2"/>
      <c r="CGW6" s="2"/>
      <c r="CGX6" s="2"/>
      <c r="CGY6" s="2"/>
      <c r="CGZ6" s="2"/>
      <c r="CHA6" s="2"/>
      <c r="CHB6" s="2"/>
      <c r="CHC6" s="2"/>
      <c r="CHD6" s="2"/>
      <c r="CHE6" s="2"/>
      <c r="CHF6" s="2"/>
      <c r="CHG6" s="2"/>
      <c r="CHH6" s="2"/>
      <c r="CHI6" s="2"/>
      <c r="CHJ6" s="2"/>
      <c r="CHK6" s="2"/>
      <c r="CHL6" s="2"/>
      <c r="CHM6" s="2"/>
      <c r="CHN6" s="2"/>
      <c r="CHO6" s="2"/>
      <c r="CHP6" s="2"/>
      <c r="CHQ6" s="2"/>
      <c r="CHR6" s="2"/>
      <c r="CHS6" s="2"/>
      <c r="CHT6" s="2"/>
      <c r="CHU6" s="2"/>
      <c r="CHV6" s="2"/>
      <c r="CHW6" s="2"/>
      <c r="CHX6" s="2"/>
      <c r="CHY6" s="2"/>
      <c r="CHZ6" s="2"/>
      <c r="CIA6" s="2"/>
      <c r="CIB6" s="2"/>
      <c r="CIC6" s="2"/>
      <c r="CID6" s="2"/>
      <c r="CIE6" s="2"/>
      <c r="CIF6" s="2"/>
      <c r="CIG6" s="2"/>
      <c r="CIH6" s="2"/>
      <c r="CII6" s="2"/>
      <c r="CIJ6" s="2"/>
      <c r="CIK6" s="2"/>
      <c r="CIL6" s="2"/>
      <c r="CIM6" s="2"/>
      <c r="CIN6" s="2"/>
      <c r="CIO6" s="2"/>
      <c r="CIP6" s="2"/>
      <c r="CIQ6" s="2"/>
      <c r="CIR6" s="2"/>
      <c r="CIS6" s="2"/>
      <c r="CIT6" s="2"/>
      <c r="CIU6" s="2"/>
      <c r="CIV6" s="2"/>
      <c r="CIW6" s="2"/>
      <c r="CIX6" s="2"/>
      <c r="CIY6" s="2"/>
      <c r="CIZ6" s="2"/>
      <c r="CJA6" s="2"/>
      <c r="CJB6" s="2"/>
      <c r="CJC6" s="2"/>
      <c r="CJD6" s="2"/>
      <c r="CJE6" s="2"/>
      <c r="CJF6" s="2"/>
      <c r="CJG6" s="2"/>
      <c r="CJH6" s="2"/>
      <c r="CJI6" s="2"/>
      <c r="CJJ6" s="2"/>
      <c r="CJK6" s="2"/>
      <c r="CJL6" s="2"/>
      <c r="CJM6" s="2"/>
      <c r="CJN6" s="2"/>
      <c r="CJO6" s="2"/>
      <c r="CJP6" s="2"/>
      <c r="CJQ6" s="2"/>
      <c r="CJR6" s="2"/>
      <c r="CJS6" s="2"/>
      <c r="CJT6" s="2"/>
      <c r="CJU6" s="2"/>
      <c r="CJV6" s="2"/>
      <c r="CJW6" s="2"/>
      <c r="CJX6" s="2"/>
      <c r="CJY6" s="2"/>
      <c r="CJZ6" s="2"/>
      <c r="CKA6" s="2"/>
      <c r="CKB6" s="2"/>
      <c r="CKC6" s="2"/>
      <c r="CKD6" s="2"/>
      <c r="CKE6" s="2"/>
      <c r="CKF6" s="2"/>
      <c r="CKG6" s="2"/>
      <c r="CKH6" s="2"/>
      <c r="CKI6" s="2"/>
      <c r="CKJ6" s="2"/>
      <c r="CKK6" s="2"/>
      <c r="CKL6" s="2"/>
      <c r="CKM6" s="2"/>
      <c r="CKN6" s="2"/>
      <c r="CKO6" s="2"/>
      <c r="CKP6" s="2"/>
      <c r="CKQ6" s="2"/>
      <c r="CKR6" s="2"/>
      <c r="CKS6" s="2"/>
      <c r="CKT6" s="2"/>
      <c r="CKU6" s="2"/>
      <c r="CKV6" s="2"/>
      <c r="CKW6" s="2"/>
      <c r="CKX6" s="2"/>
      <c r="CKY6" s="2"/>
      <c r="CKZ6" s="2"/>
      <c r="CLA6" s="2"/>
      <c r="CLB6" s="2"/>
      <c r="CLC6" s="2"/>
      <c r="CLD6" s="2"/>
      <c r="CLE6" s="2"/>
      <c r="CLF6" s="2"/>
      <c r="CLG6" s="2"/>
      <c r="CLH6" s="2"/>
      <c r="CLI6" s="2"/>
      <c r="CLJ6" s="2"/>
      <c r="CLK6" s="2"/>
      <c r="CLL6" s="2"/>
      <c r="CLM6" s="2"/>
      <c r="CLN6" s="2"/>
      <c r="CLO6" s="2"/>
      <c r="CLP6" s="2"/>
      <c r="CLQ6" s="2"/>
      <c r="CLR6" s="2"/>
      <c r="CLS6" s="2"/>
      <c r="CLT6" s="2"/>
      <c r="CLU6" s="2"/>
      <c r="CLV6" s="2"/>
      <c r="CLW6" s="2"/>
      <c r="CLX6" s="2"/>
      <c r="CLY6" s="2"/>
      <c r="CLZ6" s="2"/>
      <c r="CMA6" s="2"/>
      <c r="CMB6" s="2"/>
      <c r="CMC6" s="2"/>
      <c r="CMD6" s="2"/>
      <c r="CME6" s="2"/>
      <c r="CMF6" s="2"/>
      <c r="CMG6" s="2"/>
      <c r="CMH6" s="2"/>
      <c r="CMI6" s="2"/>
      <c r="CMJ6" s="2"/>
      <c r="CMK6" s="2"/>
      <c r="CML6" s="2"/>
      <c r="CMM6" s="2"/>
      <c r="CMN6" s="2"/>
      <c r="CMO6" s="2"/>
      <c r="CMP6" s="2"/>
      <c r="CMQ6" s="2"/>
      <c r="CMR6" s="2"/>
      <c r="CMS6" s="2"/>
      <c r="CMT6" s="2"/>
      <c r="CMU6" s="2"/>
      <c r="CMV6" s="2"/>
      <c r="CMW6" s="2"/>
      <c r="CMX6" s="2"/>
      <c r="CMY6" s="2"/>
      <c r="CMZ6" s="2"/>
      <c r="CNA6" s="2"/>
      <c r="CNB6" s="2"/>
      <c r="CNC6" s="2"/>
      <c r="CND6" s="2"/>
      <c r="CNE6" s="2"/>
      <c r="CNF6" s="2"/>
      <c r="CNG6" s="2"/>
      <c r="CNH6" s="2"/>
      <c r="CNI6" s="2"/>
      <c r="CNJ6" s="2"/>
      <c r="CNK6" s="2"/>
      <c r="CNL6" s="2"/>
      <c r="CNM6" s="2"/>
      <c r="CNN6" s="2"/>
      <c r="CNO6" s="2"/>
      <c r="CNP6" s="2"/>
      <c r="CNQ6" s="2"/>
      <c r="CNR6" s="2"/>
      <c r="CNS6" s="2"/>
      <c r="CNT6" s="2"/>
      <c r="CNU6" s="2"/>
      <c r="CNV6" s="2"/>
      <c r="CNW6" s="2"/>
      <c r="CNX6" s="2"/>
      <c r="CNY6" s="2"/>
      <c r="CNZ6" s="2"/>
      <c r="COA6" s="2"/>
      <c r="COB6" s="2"/>
      <c r="COC6" s="2"/>
      <c r="COD6" s="2"/>
      <c r="COE6" s="2"/>
      <c r="COF6" s="2"/>
      <c r="COG6" s="2"/>
      <c r="COH6" s="2"/>
      <c r="COI6" s="2"/>
      <c r="COJ6" s="2"/>
      <c r="COK6" s="2"/>
      <c r="COL6" s="2"/>
      <c r="COM6" s="2"/>
      <c r="CON6" s="2"/>
      <c r="COO6" s="2"/>
      <c r="COP6" s="2"/>
      <c r="COQ6" s="2"/>
      <c r="COR6" s="2"/>
      <c r="COS6" s="2"/>
      <c r="COT6" s="2"/>
      <c r="COU6" s="2"/>
      <c r="COV6" s="2"/>
      <c r="COW6" s="2"/>
      <c r="COX6" s="2"/>
      <c r="COY6" s="2"/>
      <c r="COZ6" s="2"/>
      <c r="CPA6" s="2"/>
      <c r="CPB6" s="2"/>
      <c r="CPC6" s="2"/>
      <c r="CPD6" s="2"/>
      <c r="CPE6" s="2"/>
      <c r="CPF6" s="2"/>
      <c r="CPG6" s="2"/>
      <c r="CPH6" s="2"/>
      <c r="CPI6" s="2"/>
      <c r="CPJ6" s="2"/>
      <c r="CPK6" s="2"/>
      <c r="CPL6" s="2"/>
      <c r="CPM6" s="2"/>
      <c r="CPN6" s="2"/>
      <c r="CPO6" s="2"/>
      <c r="CPP6" s="2"/>
      <c r="CPQ6" s="2"/>
      <c r="CPR6" s="2"/>
      <c r="CPS6" s="2"/>
      <c r="CPT6" s="2"/>
      <c r="CPU6" s="2"/>
      <c r="CPV6" s="2"/>
      <c r="CPW6" s="2"/>
      <c r="CPX6" s="2"/>
      <c r="CPY6" s="2"/>
      <c r="CPZ6" s="2"/>
      <c r="CQA6" s="2"/>
      <c r="CQB6" s="2"/>
      <c r="CQC6" s="2"/>
      <c r="CQD6" s="2"/>
      <c r="CQE6" s="2"/>
      <c r="CQF6" s="2"/>
      <c r="CQG6" s="2"/>
      <c r="CQH6" s="2"/>
      <c r="CQI6" s="2"/>
      <c r="CQJ6" s="2"/>
      <c r="CQK6" s="2"/>
      <c r="CQL6" s="2"/>
      <c r="CQM6" s="2"/>
      <c r="CQN6" s="2"/>
      <c r="CQO6" s="2"/>
      <c r="CQP6" s="2"/>
      <c r="CQQ6" s="2"/>
      <c r="CQR6" s="2"/>
      <c r="CQS6" s="2"/>
      <c r="CQT6" s="2"/>
      <c r="CQU6" s="2"/>
      <c r="CQV6" s="2"/>
      <c r="CQW6" s="2"/>
      <c r="CQX6" s="2"/>
      <c r="CQY6" s="2"/>
      <c r="CQZ6" s="2"/>
      <c r="CRA6" s="2"/>
      <c r="CRB6" s="2"/>
      <c r="CRC6" s="2"/>
      <c r="CRD6" s="2"/>
      <c r="CRE6" s="2"/>
      <c r="CRF6" s="2"/>
      <c r="CRG6" s="2"/>
      <c r="CRH6" s="2"/>
      <c r="CRI6" s="2"/>
      <c r="CRJ6" s="2"/>
      <c r="CRK6" s="2"/>
      <c r="CRL6" s="2"/>
      <c r="CRM6" s="2"/>
      <c r="CRN6" s="2"/>
      <c r="CRO6" s="2"/>
      <c r="CRP6" s="2"/>
      <c r="CRQ6" s="2"/>
      <c r="CRR6" s="2"/>
      <c r="CRS6" s="2"/>
      <c r="CRT6" s="2"/>
      <c r="CRU6" s="2"/>
      <c r="CRV6" s="2"/>
      <c r="CRW6" s="2"/>
      <c r="CRX6" s="2"/>
      <c r="CRY6" s="2"/>
      <c r="CRZ6" s="2"/>
      <c r="CSA6" s="2"/>
      <c r="CSB6" s="2"/>
      <c r="CSC6" s="2"/>
      <c r="CSD6" s="2"/>
      <c r="CSE6" s="2"/>
      <c r="CSF6" s="2"/>
      <c r="CSG6" s="2"/>
      <c r="CSH6" s="2"/>
      <c r="CSI6" s="2"/>
      <c r="CSJ6" s="2"/>
      <c r="CSK6" s="2"/>
      <c r="CSL6" s="2"/>
      <c r="CSM6" s="2"/>
      <c r="CSN6" s="2"/>
      <c r="CSO6" s="2"/>
      <c r="CSP6" s="2"/>
      <c r="CSQ6" s="2"/>
      <c r="CSR6" s="2"/>
      <c r="CSS6" s="2"/>
      <c r="CST6" s="2"/>
      <c r="CSU6" s="2"/>
      <c r="CSV6" s="2"/>
      <c r="CSW6" s="2"/>
      <c r="CSX6" s="2"/>
      <c r="CSY6" s="2"/>
      <c r="CSZ6" s="2"/>
      <c r="CTA6" s="2"/>
      <c r="CTB6" s="2"/>
      <c r="CTC6" s="2"/>
      <c r="CTD6" s="2"/>
      <c r="CTE6" s="2"/>
      <c r="CTF6" s="2"/>
      <c r="CTG6" s="2"/>
      <c r="CTH6" s="2"/>
      <c r="CTI6" s="2"/>
      <c r="CTJ6" s="2"/>
      <c r="CTK6" s="2"/>
      <c r="CTL6" s="2"/>
      <c r="CTM6" s="2"/>
      <c r="CTN6" s="2"/>
      <c r="CTO6" s="2"/>
      <c r="CTP6" s="2"/>
      <c r="CTQ6" s="2"/>
      <c r="CTR6" s="2"/>
      <c r="CTS6" s="2"/>
      <c r="CTT6" s="2"/>
      <c r="CTU6" s="2"/>
      <c r="CTV6" s="2"/>
      <c r="CTW6" s="2"/>
      <c r="CTX6" s="2"/>
      <c r="CTY6" s="2"/>
      <c r="CTZ6" s="2"/>
      <c r="CUA6" s="2"/>
      <c r="CUB6" s="2"/>
      <c r="CUC6" s="2"/>
      <c r="CUD6" s="2"/>
      <c r="CUE6" s="2"/>
      <c r="CUF6" s="2"/>
      <c r="CUG6" s="2"/>
      <c r="CUH6" s="2"/>
      <c r="CUI6" s="2"/>
      <c r="CUJ6" s="2"/>
      <c r="CUK6" s="2"/>
      <c r="CUL6" s="2"/>
      <c r="CUM6" s="2"/>
      <c r="CUN6" s="2"/>
      <c r="CUO6" s="2"/>
      <c r="CUP6" s="2"/>
      <c r="CUQ6" s="2"/>
      <c r="CUR6" s="2"/>
      <c r="CUS6" s="2"/>
      <c r="CUT6" s="2"/>
      <c r="CUU6" s="2"/>
      <c r="CUV6" s="2"/>
      <c r="CUW6" s="2"/>
      <c r="CUX6" s="2"/>
      <c r="CUY6" s="2"/>
      <c r="CUZ6" s="2"/>
      <c r="CVA6" s="2"/>
      <c r="CVB6" s="2"/>
      <c r="CVC6" s="2"/>
      <c r="CVD6" s="2"/>
      <c r="CVE6" s="2"/>
      <c r="CVF6" s="2"/>
      <c r="CVG6" s="2"/>
      <c r="CVH6" s="2"/>
      <c r="CVI6" s="2"/>
      <c r="CVJ6" s="2"/>
      <c r="CVK6" s="2"/>
      <c r="CVL6" s="2"/>
      <c r="CVM6" s="2"/>
      <c r="CVN6" s="2"/>
      <c r="CVO6" s="2"/>
      <c r="CVP6" s="2"/>
      <c r="CVQ6" s="2"/>
      <c r="CVR6" s="2"/>
      <c r="CVS6" s="2"/>
      <c r="CVT6" s="2"/>
      <c r="CVU6" s="2"/>
      <c r="CVV6" s="2"/>
      <c r="CVW6" s="2"/>
      <c r="CVX6" s="2"/>
      <c r="CVY6" s="2"/>
      <c r="CVZ6" s="2"/>
      <c r="CWA6" s="2"/>
      <c r="CWB6" s="2"/>
      <c r="CWC6" s="2"/>
      <c r="CWD6" s="2"/>
      <c r="CWE6" s="2"/>
      <c r="CWF6" s="2"/>
      <c r="CWG6" s="2"/>
      <c r="CWH6" s="2"/>
      <c r="CWI6" s="2"/>
      <c r="CWJ6" s="2"/>
      <c r="CWK6" s="2"/>
      <c r="CWL6" s="2"/>
      <c r="CWM6" s="2"/>
      <c r="CWN6" s="2"/>
      <c r="CWO6" s="2"/>
      <c r="CWP6" s="2"/>
      <c r="CWQ6" s="2"/>
      <c r="CWR6" s="2"/>
      <c r="CWS6" s="2"/>
      <c r="CWT6" s="2"/>
      <c r="CWU6" s="2"/>
      <c r="CWV6" s="2"/>
      <c r="CWW6" s="2"/>
      <c r="CWX6" s="2"/>
      <c r="CWY6" s="2"/>
      <c r="CWZ6" s="2"/>
      <c r="CXA6" s="2"/>
      <c r="CXB6" s="2"/>
      <c r="CXC6" s="2"/>
      <c r="CXD6" s="2"/>
      <c r="CXE6" s="2"/>
      <c r="CXF6" s="2"/>
      <c r="CXG6" s="2"/>
      <c r="CXH6" s="2"/>
      <c r="CXI6" s="2"/>
      <c r="CXJ6" s="2"/>
      <c r="CXK6" s="2"/>
      <c r="CXL6" s="2"/>
      <c r="CXM6" s="2"/>
      <c r="CXN6" s="2"/>
      <c r="CXO6" s="2"/>
      <c r="CXP6" s="2"/>
      <c r="CXQ6" s="2"/>
      <c r="CXR6" s="2"/>
      <c r="CXS6" s="2"/>
      <c r="CXT6" s="2"/>
      <c r="CXU6" s="2"/>
      <c r="CXV6" s="2"/>
      <c r="CXW6" s="2"/>
      <c r="CXX6" s="2"/>
      <c r="CXY6" s="2"/>
      <c r="CXZ6" s="2"/>
      <c r="CYA6" s="2"/>
      <c r="CYB6" s="2"/>
      <c r="CYC6" s="2"/>
      <c r="CYD6" s="2"/>
      <c r="CYE6" s="2"/>
      <c r="CYF6" s="2"/>
      <c r="CYG6" s="2"/>
      <c r="CYH6" s="2"/>
      <c r="CYI6" s="2"/>
      <c r="CYJ6" s="2"/>
      <c r="CYK6" s="2"/>
      <c r="CYL6" s="2"/>
      <c r="CYM6" s="2"/>
      <c r="CYN6" s="2"/>
      <c r="CYO6" s="2"/>
      <c r="CYP6" s="2"/>
      <c r="CYQ6" s="2"/>
      <c r="CYR6" s="2"/>
      <c r="CYS6" s="2"/>
      <c r="CYT6" s="2"/>
      <c r="CYU6" s="2"/>
      <c r="CYV6" s="2"/>
      <c r="CYW6" s="2"/>
      <c r="CYX6" s="2"/>
      <c r="CYY6" s="2"/>
      <c r="CYZ6" s="2"/>
      <c r="CZA6" s="2"/>
      <c r="CZB6" s="2"/>
      <c r="CZC6" s="2"/>
      <c r="CZD6" s="2"/>
      <c r="CZE6" s="2"/>
      <c r="CZF6" s="2"/>
      <c r="CZG6" s="2"/>
      <c r="CZH6" s="2"/>
      <c r="CZI6" s="2"/>
      <c r="CZJ6" s="2"/>
      <c r="CZK6" s="2"/>
      <c r="CZL6" s="2"/>
      <c r="CZM6" s="2"/>
      <c r="CZN6" s="2"/>
      <c r="CZO6" s="2"/>
      <c r="CZP6" s="2"/>
      <c r="CZQ6" s="2"/>
      <c r="CZR6" s="2"/>
      <c r="CZS6" s="2"/>
      <c r="CZT6" s="2"/>
      <c r="CZU6" s="2"/>
      <c r="CZV6" s="2"/>
      <c r="CZW6" s="2"/>
      <c r="CZX6" s="2"/>
      <c r="CZY6" s="2"/>
      <c r="CZZ6" s="2"/>
      <c r="DAA6" s="2"/>
      <c r="DAB6" s="2"/>
      <c r="DAC6" s="2"/>
      <c r="DAD6" s="2"/>
      <c r="DAE6" s="2"/>
      <c r="DAF6" s="2"/>
      <c r="DAG6" s="2"/>
      <c r="DAH6" s="2"/>
      <c r="DAI6" s="2"/>
      <c r="DAJ6" s="2"/>
      <c r="DAK6" s="2"/>
      <c r="DAL6" s="2"/>
      <c r="DAM6" s="2"/>
      <c r="DAN6" s="2"/>
      <c r="DAO6" s="2"/>
      <c r="DAP6" s="2"/>
      <c r="DAQ6" s="2"/>
      <c r="DAR6" s="2"/>
      <c r="DAS6" s="2"/>
      <c r="DAT6" s="2"/>
      <c r="DAU6" s="2"/>
      <c r="DAV6" s="2"/>
      <c r="DAW6" s="2"/>
      <c r="DAX6" s="2"/>
      <c r="DAY6" s="2"/>
      <c r="DAZ6" s="2"/>
      <c r="DBA6" s="2"/>
      <c r="DBB6" s="2"/>
      <c r="DBC6" s="2"/>
      <c r="DBD6" s="2"/>
      <c r="DBE6" s="2"/>
      <c r="DBF6" s="2"/>
      <c r="DBG6" s="2"/>
      <c r="DBH6" s="2"/>
      <c r="DBI6" s="2"/>
      <c r="DBJ6" s="2"/>
      <c r="DBK6" s="2"/>
      <c r="DBL6" s="2"/>
      <c r="DBM6" s="2"/>
      <c r="DBN6" s="2"/>
      <c r="DBO6" s="2"/>
      <c r="DBP6" s="2"/>
      <c r="DBQ6" s="2"/>
      <c r="DBR6" s="2"/>
      <c r="DBS6" s="2"/>
      <c r="DBT6" s="2"/>
      <c r="DBU6" s="2"/>
      <c r="DBV6" s="2"/>
      <c r="DBW6" s="2"/>
      <c r="DBX6" s="2"/>
      <c r="DBY6" s="2"/>
      <c r="DBZ6" s="2"/>
      <c r="DCA6" s="2"/>
      <c r="DCB6" s="2"/>
      <c r="DCC6" s="2"/>
      <c r="DCD6" s="2"/>
      <c r="DCE6" s="2"/>
      <c r="DCF6" s="2"/>
      <c r="DCG6" s="2"/>
      <c r="DCH6" s="2"/>
      <c r="DCI6" s="2"/>
      <c r="DCJ6" s="2"/>
      <c r="DCK6" s="2"/>
      <c r="DCL6" s="2"/>
      <c r="DCM6" s="2"/>
      <c r="DCN6" s="2"/>
      <c r="DCO6" s="2"/>
      <c r="DCP6" s="2"/>
      <c r="DCQ6" s="2"/>
      <c r="DCR6" s="2"/>
      <c r="DCS6" s="2"/>
      <c r="DCT6" s="2"/>
      <c r="DCU6" s="2"/>
      <c r="DCV6" s="2"/>
      <c r="DCW6" s="2"/>
      <c r="DCX6" s="2"/>
      <c r="DCY6" s="2"/>
      <c r="DCZ6" s="2"/>
      <c r="DDA6" s="2"/>
      <c r="DDB6" s="2"/>
      <c r="DDC6" s="2"/>
      <c r="DDD6" s="2"/>
      <c r="DDE6" s="2"/>
      <c r="DDF6" s="2"/>
      <c r="DDG6" s="2"/>
      <c r="DDH6" s="2"/>
      <c r="DDI6" s="2"/>
      <c r="DDJ6" s="2"/>
      <c r="DDK6" s="2"/>
      <c r="DDL6" s="2"/>
      <c r="DDM6" s="2"/>
      <c r="DDN6" s="2"/>
      <c r="DDO6" s="2"/>
      <c r="DDP6" s="2"/>
      <c r="DDQ6" s="2"/>
      <c r="DDR6" s="2"/>
      <c r="DDS6" s="2"/>
      <c r="DDT6" s="2"/>
      <c r="DDU6" s="2"/>
      <c r="DDV6" s="2"/>
      <c r="DDW6" s="2"/>
      <c r="DDX6" s="2"/>
      <c r="DDY6" s="2"/>
      <c r="DDZ6" s="2"/>
      <c r="DEA6" s="2"/>
      <c r="DEB6" s="2"/>
      <c r="DEC6" s="2"/>
      <c r="DED6" s="2"/>
      <c r="DEE6" s="2"/>
      <c r="DEF6" s="2"/>
      <c r="DEG6" s="2"/>
      <c r="DEH6" s="2"/>
      <c r="DEI6" s="2"/>
      <c r="DEJ6" s="2"/>
      <c r="DEK6" s="2"/>
      <c r="DEL6" s="2"/>
      <c r="DEM6" s="2"/>
      <c r="DEN6" s="2"/>
      <c r="DEO6" s="2"/>
      <c r="DEP6" s="2"/>
      <c r="DEQ6" s="2"/>
      <c r="DER6" s="2"/>
      <c r="DES6" s="2"/>
      <c r="DET6" s="2"/>
      <c r="DEU6" s="2"/>
      <c r="DEV6" s="2"/>
      <c r="DEW6" s="2"/>
      <c r="DEX6" s="2"/>
      <c r="DEY6" s="2"/>
      <c r="DEZ6" s="2"/>
      <c r="DFA6" s="2"/>
      <c r="DFB6" s="2"/>
      <c r="DFC6" s="2"/>
      <c r="DFD6" s="2"/>
      <c r="DFE6" s="2"/>
      <c r="DFF6" s="2"/>
      <c r="DFG6" s="2"/>
      <c r="DFH6" s="2"/>
      <c r="DFI6" s="2"/>
      <c r="DFJ6" s="2"/>
      <c r="DFK6" s="2"/>
      <c r="DFL6" s="2"/>
      <c r="DFM6" s="2"/>
      <c r="DFN6" s="2"/>
      <c r="DFO6" s="2"/>
      <c r="DFP6" s="2"/>
      <c r="DFQ6" s="2"/>
      <c r="DFR6" s="2"/>
      <c r="DFS6" s="2"/>
      <c r="DFT6" s="2"/>
      <c r="DFU6" s="2"/>
      <c r="DFV6" s="2"/>
      <c r="DFW6" s="2"/>
      <c r="DFX6" s="2"/>
      <c r="DFY6" s="2"/>
      <c r="DFZ6" s="2"/>
      <c r="DGA6" s="2"/>
      <c r="DGB6" s="2"/>
      <c r="DGC6" s="2"/>
      <c r="DGD6" s="2"/>
      <c r="DGE6" s="2"/>
      <c r="DGF6" s="2"/>
      <c r="DGG6" s="2"/>
      <c r="DGH6" s="2"/>
      <c r="DGI6" s="2"/>
      <c r="DGJ6" s="2"/>
      <c r="DGK6" s="2"/>
      <c r="DGL6" s="2"/>
      <c r="DGM6" s="2"/>
      <c r="DGN6" s="2"/>
      <c r="DGO6" s="2"/>
      <c r="DGP6" s="2"/>
      <c r="DGQ6" s="2"/>
      <c r="DGR6" s="2"/>
      <c r="DGS6" s="2"/>
      <c r="DGT6" s="2"/>
      <c r="DGU6" s="2"/>
      <c r="DGV6" s="2"/>
      <c r="DGW6" s="2"/>
      <c r="DGX6" s="2"/>
      <c r="DGY6" s="2"/>
      <c r="DGZ6" s="2"/>
      <c r="DHA6" s="2"/>
      <c r="DHB6" s="2"/>
      <c r="DHC6" s="2"/>
      <c r="DHD6" s="2"/>
      <c r="DHE6" s="2"/>
      <c r="DHF6" s="2"/>
      <c r="DHG6" s="2"/>
      <c r="DHH6" s="2"/>
      <c r="DHI6" s="2"/>
      <c r="DHJ6" s="2"/>
      <c r="DHK6" s="2"/>
      <c r="DHL6" s="2"/>
      <c r="DHM6" s="2"/>
      <c r="DHN6" s="2"/>
      <c r="DHO6" s="2"/>
      <c r="DHP6" s="2"/>
      <c r="DHQ6" s="2"/>
      <c r="DHR6" s="2"/>
      <c r="DHS6" s="2"/>
      <c r="DHT6" s="2"/>
      <c r="DHU6" s="2"/>
      <c r="DHV6" s="2"/>
      <c r="DHW6" s="2"/>
      <c r="DHX6" s="2"/>
      <c r="DHY6" s="2"/>
      <c r="DHZ6" s="2"/>
      <c r="DIA6" s="2"/>
      <c r="DIB6" s="2"/>
      <c r="DIC6" s="2"/>
      <c r="DID6" s="2"/>
      <c r="DIE6" s="2"/>
      <c r="DIF6" s="2"/>
      <c r="DIG6" s="2"/>
      <c r="DIH6" s="2"/>
      <c r="DII6" s="2"/>
      <c r="DIJ6" s="2"/>
      <c r="DIK6" s="2"/>
      <c r="DIL6" s="2"/>
      <c r="DIM6" s="2"/>
      <c r="DIN6" s="2"/>
      <c r="DIO6" s="2"/>
      <c r="DIP6" s="2"/>
      <c r="DIQ6" s="2"/>
      <c r="DIR6" s="2"/>
      <c r="DIS6" s="2"/>
      <c r="DIT6" s="2"/>
      <c r="DIU6" s="2"/>
      <c r="DIV6" s="2"/>
      <c r="DIW6" s="2"/>
      <c r="DIX6" s="2"/>
      <c r="DIY6" s="2"/>
      <c r="DIZ6" s="2"/>
      <c r="DJA6" s="2"/>
      <c r="DJB6" s="2"/>
      <c r="DJC6" s="2"/>
      <c r="DJD6" s="2"/>
      <c r="DJE6" s="2"/>
      <c r="DJF6" s="2"/>
      <c r="DJG6" s="2"/>
      <c r="DJH6" s="2"/>
      <c r="DJI6" s="2"/>
      <c r="DJJ6" s="2"/>
      <c r="DJK6" s="2"/>
      <c r="DJL6" s="2"/>
      <c r="DJM6" s="2"/>
      <c r="DJN6" s="2"/>
      <c r="DJO6" s="2"/>
      <c r="DJP6" s="2"/>
      <c r="DJQ6" s="2"/>
      <c r="DJR6" s="2"/>
      <c r="DJS6" s="2"/>
      <c r="DJT6" s="2"/>
      <c r="DJU6" s="2"/>
      <c r="DJV6" s="2"/>
      <c r="DJW6" s="2"/>
      <c r="DJX6" s="2"/>
      <c r="DJY6" s="2"/>
      <c r="DJZ6" s="2"/>
      <c r="DKA6" s="2"/>
      <c r="DKB6" s="2"/>
      <c r="DKC6" s="2"/>
      <c r="DKD6" s="2"/>
      <c r="DKE6" s="2"/>
      <c r="DKF6" s="2"/>
      <c r="DKG6" s="2"/>
      <c r="DKH6" s="2"/>
      <c r="DKI6" s="2"/>
      <c r="DKJ6" s="2"/>
      <c r="DKK6" s="2"/>
      <c r="DKL6" s="2"/>
      <c r="DKM6" s="2"/>
      <c r="DKN6" s="2"/>
      <c r="DKO6" s="2"/>
      <c r="DKP6" s="2"/>
      <c r="DKQ6" s="2"/>
      <c r="DKR6" s="2"/>
      <c r="DKS6" s="2"/>
      <c r="DKT6" s="2"/>
      <c r="DKU6" s="2"/>
      <c r="DKV6" s="2"/>
      <c r="DKW6" s="2"/>
      <c r="DKX6" s="2"/>
      <c r="DKY6" s="2"/>
      <c r="DKZ6" s="2"/>
      <c r="DLA6" s="2"/>
      <c r="DLB6" s="2"/>
      <c r="DLC6" s="2"/>
      <c r="DLD6" s="2"/>
      <c r="DLE6" s="2"/>
      <c r="DLF6" s="2"/>
      <c r="DLG6" s="2"/>
      <c r="DLH6" s="2"/>
      <c r="DLI6" s="2"/>
      <c r="DLJ6" s="2"/>
      <c r="DLK6" s="2"/>
      <c r="DLL6" s="2"/>
      <c r="DLM6" s="2"/>
      <c r="DLN6" s="2"/>
      <c r="DLO6" s="2"/>
      <c r="DLP6" s="2"/>
      <c r="DLQ6" s="2"/>
      <c r="DLR6" s="2"/>
      <c r="DLS6" s="2"/>
      <c r="DLT6" s="2"/>
      <c r="DLU6" s="2"/>
      <c r="DLV6" s="2"/>
      <c r="DLW6" s="2"/>
      <c r="DLX6" s="2"/>
      <c r="DLY6" s="2"/>
      <c r="DLZ6" s="2"/>
      <c r="DMA6" s="2"/>
      <c r="DMB6" s="2"/>
      <c r="DMC6" s="2"/>
      <c r="DMD6" s="2"/>
      <c r="DME6" s="2"/>
      <c r="DMF6" s="2"/>
      <c r="DMG6" s="2"/>
      <c r="DMH6" s="2"/>
      <c r="DMI6" s="2"/>
      <c r="DMJ6" s="2"/>
      <c r="DMK6" s="2"/>
      <c r="DML6" s="2"/>
      <c r="DMM6" s="2"/>
      <c r="DMN6" s="2"/>
      <c r="DMO6" s="2"/>
      <c r="DMP6" s="2"/>
      <c r="DMQ6" s="2"/>
      <c r="DMR6" s="2"/>
      <c r="DMS6" s="2"/>
      <c r="DMT6" s="2"/>
      <c r="DMU6" s="2"/>
      <c r="DMV6" s="2"/>
      <c r="DMW6" s="2"/>
      <c r="DMX6" s="2"/>
      <c r="DMY6" s="2"/>
      <c r="DMZ6" s="2"/>
      <c r="DNA6" s="2"/>
      <c r="DNB6" s="2"/>
      <c r="DNC6" s="2"/>
      <c r="DND6" s="2"/>
      <c r="DNE6" s="2"/>
      <c r="DNF6" s="2"/>
      <c r="DNG6" s="2"/>
      <c r="DNH6" s="2"/>
      <c r="DNI6" s="2"/>
      <c r="DNJ6" s="2"/>
      <c r="DNK6" s="2"/>
      <c r="DNL6" s="2"/>
      <c r="DNM6" s="2"/>
      <c r="DNN6" s="2"/>
      <c r="DNO6" s="2"/>
      <c r="DNP6" s="2"/>
      <c r="DNQ6" s="2"/>
      <c r="DNR6" s="2"/>
      <c r="DNS6" s="2"/>
      <c r="DNT6" s="2"/>
      <c r="DNU6" s="2"/>
      <c r="DNV6" s="2"/>
      <c r="DNW6" s="2"/>
      <c r="DNX6" s="2"/>
      <c r="DNY6" s="2"/>
      <c r="DNZ6" s="2"/>
      <c r="DOA6" s="2"/>
      <c r="DOB6" s="2"/>
      <c r="DOC6" s="2"/>
      <c r="DOD6" s="2"/>
      <c r="DOE6" s="2"/>
      <c r="DOF6" s="2"/>
      <c r="DOG6" s="2"/>
      <c r="DOH6" s="2"/>
      <c r="DOI6" s="2"/>
      <c r="DOJ6" s="2"/>
      <c r="DOK6" s="2"/>
      <c r="DOL6" s="2"/>
      <c r="DOM6" s="2"/>
      <c r="DON6" s="2"/>
      <c r="DOO6" s="2"/>
      <c r="DOP6" s="2"/>
      <c r="DOQ6" s="2"/>
      <c r="DOR6" s="2"/>
      <c r="DOS6" s="2"/>
      <c r="DOT6" s="2"/>
      <c r="DOU6" s="2"/>
      <c r="DOV6" s="2"/>
      <c r="DOW6" s="2"/>
      <c r="DOX6" s="2"/>
      <c r="DOY6" s="2"/>
      <c r="DOZ6" s="2"/>
      <c r="DPA6" s="2"/>
      <c r="DPB6" s="2"/>
      <c r="DPC6" s="2"/>
      <c r="DPD6" s="2"/>
      <c r="DPE6" s="2"/>
      <c r="DPF6" s="2"/>
      <c r="DPG6" s="2"/>
      <c r="DPH6" s="2"/>
      <c r="DPI6" s="2"/>
      <c r="DPJ6" s="2"/>
      <c r="DPK6" s="2"/>
      <c r="DPL6" s="2"/>
      <c r="DPM6" s="2"/>
      <c r="DPN6" s="2"/>
      <c r="DPO6" s="2"/>
      <c r="DPP6" s="2"/>
      <c r="DPQ6" s="2"/>
      <c r="DPR6" s="2"/>
      <c r="DPS6" s="2"/>
      <c r="DPT6" s="2"/>
      <c r="DPU6" s="2"/>
      <c r="DPV6" s="2"/>
      <c r="DPW6" s="2"/>
      <c r="DPX6" s="2"/>
      <c r="DPY6" s="2"/>
      <c r="DPZ6" s="2"/>
      <c r="DQA6" s="2"/>
      <c r="DQB6" s="2"/>
      <c r="DQC6" s="2"/>
      <c r="DQD6" s="2"/>
      <c r="DQE6" s="2"/>
      <c r="DQF6" s="2"/>
      <c r="DQG6" s="2"/>
      <c r="DQH6" s="2"/>
      <c r="DQI6" s="2"/>
      <c r="DQJ6" s="2"/>
      <c r="DQK6" s="2"/>
      <c r="DQL6" s="2"/>
      <c r="DQM6" s="2"/>
      <c r="DQN6" s="2"/>
      <c r="DQO6" s="2"/>
      <c r="DQP6" s="2"/>
      <c r="DQQ6" s="2"/>
      <c r="DQR6" s="2"/>
      <c r="DQS6" s="2"/>
      <c r="DQT6" s="2"/>
      <c r="DQU6" s="2"/>
      <c r="DQV6" s="2"/>
      <c r="DQW6" s="2"/>
      <c r="DQX6" s="2"/>
      <c r="DQY6" s="2"/>
      <c r="DQZ6" s="2"/>
      <c r="DRA6" s="2"/>
      <c r="DRB6" s="2"/>
      <c r="DRC6" s="2"/>
      <c r="DRD6" s="2"/>
      <c r="DRE6" s="2"/>
      <c r="DRF6" s="2"/>
      <c r="DRG6" s="2"/>
      <c r="DRH6" s="2"/>
      <c r="DRI6" s="2"/>
      <c r="DRJ6" s="2"/>
      <c r="DRK6" s="2"/>
      <c r="DRL6" s="2"/>
      <c r="DRM6" s="2"/>
      <c r="DRN6" s="2"/>
      <c r="DRO6" s="2"/>
      <c r="DRP6" s="2"/>
      <c r="DRQ6" s="2"/>
      <c r="DRR6" s="2"/>
      <c r="DRS6" s="2"/>
      <c r="DRT6" s="2"/>
      <c r="DRU6" s="2"/>
      <c r="DRV6" s="2"/>
      <c r="DRW6" s="2"/>
      <c r="DRX6" s="2"/>
      <c r="DRY6" s="2"/>
      <c r="DRZ6" s="2"/>
      <c r="DSA6" s="2"/>
      <c r="DSB6" s="2"/>
      <c r="DSC6" s="2"/>
      <c r="DSD6" s="2"/>
      <c r="DSE6" s="2"/>
      <c r="DSF6" s="2"/>
      <c r="DSG6" s="2"/>
      <c r="DSH6" s="2"/>
      <c r="DSI6" s="2"/>
      <c r="DSJ6" s="2"/>
      <c r="DSK6" s="2"/>
      <c r="DSL6" s="2"/>
      <c r="DSM6" s="2"/>
      <c r="DSN6" s="2"/>
      <c r="DSO6" s="2"/>
      <c r="DSP6" s="2"/>
      <c r="DSQ6" s="2"/>
      <c r="DSR6" s="2"/>
      <c r="DSS6" s="2"/>
      <c r="DST6" s="2"/>
      <c r="DSU6" s="2"/>
      <c r="DSV6" s="2"/>
      <c r="DSW6" s="2"/>
      <c r="DSX6" s="2"/>
      <c r="DSY6" s="2"/>
      <c r="DSZ6" s="2"/>
      <c r="DTA6" s="2"/>
      <c r="DTB6" s="2"/>
      <c r="DTC6" s="2"/>
      <c r="DTD6" s="2"/>
      <c r="DTE6" s="2"/>
      <c r="DTF6" s="2"/>
      <c r="DTG6" s="2"/>
      <c r="DTH6" s="2"/>
      <c r="DTI6" s="2"/>
      <c r="DTJ6" s="2"/>
      <c r="DTK6" s="2"/>
      <c r="DTL6" s="2"/>
      <c r="DTM6" s="2"/>
      <c r="DTN6" s="2"/>
      <c r="DTO6" s="2"/>
      <c r="DTP6" s="2"/>
      <c r="DTQ6" s="2"/>
      <c r="DTR6" s="2"/>
      <c r="DTS6" s="2"/>
      <c r="DTT6" s="2"/>
      <c r="DTU6" s="2"/>
      <c r="DTV6" s="2"/>
      <c r="DTW6" s="2"/>
      <c r="DTX6" s="2"/>
      <c r="DTY6" s="2"/>
      <c r="DTZ6" s="2"/>
      <c r="DUA6" s="2"/>
      <c r="DUB6" s="2"/>
      <c r="DUC6" s="2"/>
      <c r="DUD6" s="2"/>
      <c r="DUE6" s="2"/>
      <c r="DUF6" s="2"/>
      <c r="DUG6" s="2"/>
      <c r="DUH6" s="2"/>
      <c r="DUI6" s="2"/>
      <c r="DUJ6" s="2"/>
      <c r="DUK6" s="2"/>
      <c r="DUL6" s="2"/>
      <c r="DUM6" s="2"/>
      <c r="DUN6" s="2"/>
      <c r="DUO6" s="2"/>
      <c r="DUP6" s="2"/>
      <c r="DUQ6" s="2"/>
      <c r="DUR6" s="2"/>
      <c r="DUS6" s="2"/>
      <c r="DUT6" s="2"/>
      <c r="DUU6" s="2"/>
      <c r="DUV6" s="2"/>
      <c r="DUW6" s="2"/>
      <c r="DUX6" s="2"/>
      <c r="DUY6" s="2"/>
      <c r="DUZ6" s="2"/>
      <c r="DVA6" s="2"/>
      <c r="DVB6" s="2"/>
      <c r="DVC6" s="2"/>
      <c r="DVD6" s="2"/>
      <c r="DVE6" s="2"/>
      <c r="DVF6" s="2"/>
      <c r="DVG6" s="2"/>
      <c r="DVH6" s="2"/>
      <c r="DVI6" s="2"/>
      <c r="DVJ6" s="2"/>
      <c r="DVK6" s="2"/>
      <c r="DVL6" s="2"/>
      <c r="DVM6" s="2"/>
      <c r="DVN6" s="2"/>
      <c r="DVO6" s="2"/>
      <c r="DVP6" s="2"/>
      <c r="DVQ6" s="2"/>
      <c r="DVR6" s="2"/>
      <c r="DVS6" s="2"/>
      <c r="DVT6" s="2"/>
      <c r="DVU6" s="2"/>
      <c r="DVV6" s="2"/>
      <c r="DVW6" s="2"/>
      <c r="DVX6" s="2"/>
      <c r="DVY6" s="2"/>
      <c r="DVZ6" s="2"/>
      <c r="DWA6" s="2"/>
      <c r="DWB6" s="2"/>
      <c r="DWC6" s="2"/>
      <c r="DWD6" s="2"/>
      <c r="DWE6" s="2"/>
      <c r="DWF6" s="2"/>
      <c r="DWG6" s="2"/>
      <c r="DWH6" s="2"/>
      <c r="DWI6" s="2"/>
      <c r="DWJ6" s="2"/>
      <c r="DWK6" s="2"/>
      <c r="DWL6" s="2"/>
      <c r="DWM6" s="2"/>
      <c r="DWN6" s="2"/>
      <c r="DWO6" s="2"/>
      <c r="DWP6" s="2"/>
      <c r="DWQ6" s="2"/>
      <c r="DWR6" s="2"/>
      <c r="DWS6" s="2"/>
      <c r="DWT6" s="2"/>
      <c r="DWU6" s="2"/>
      <c r="DWV6" s="2"/>
      <c r="DWW6" s="2"/>
      <c r="DWX6" s="2"/>
      <c r="DWY6" s="2"/>
      <c r="DWZ6" s="2"/>
      <c r="DXA6" s="2"/>
      <c r="DXB6" s="2"/>
      <c r="DXC6" s="2"/>
      <c r="DXD6" s="2"/>
      <c r="DXE6" s="2"/>
      <c r="DXF6" s="2"/>
      <c r="DXG6" s="2"/>
      <c r="DXH6" s="2"/>
      <c r="DXI6" s="2"/>
      <c r="DXJ6" s="2"/>
      <c r="DXK6" s="2"/>
      <c r="DXL6" s="2"/>
      <c r="DXM6" s="2"/>
      <c r="DXN6" s="2"/>
      <c r="DXO6" s="2"/>
      <c r="DXP6" s="2"/>
      <c r="DXQ6" s="2"/>
      <c r="DXR6" s="2"/>
      <c r="DXS6" s="2"/>
      <c r="DXT6" s="2"/>
      <c r="DXU6" s="2"/>
      <c r="DXV6" s="2"/>
      <c r="DXW6" s="2"/>
      <c r="DXX6" s="2"/>
      <c r="DXY6" s="2"/>
      <c r="DXZ6" s="2"/>
      <c r="DYA6" s="2"/>
      <c r="DYB6" s="2"/>
      <c r="DYC6" s="2"/>
      <c r="DYD6" s="2"/>
      <c r="DYE6" s="2"/>
      <c r="DYF6" s="2"/>
      <c r="DYG6" s="2"/>
      <c r="DYH6" s="2"/>
      <c r="DYI6" s="2"/>
      <c r="DYJ6" s="2"/>
      <c r="DYK6" s="2"/>
      <c r="DYL6" s="2"/>
      <c r="DYM6" s="2"/>
      <c r="DYN6" s="2"/>
      <c r="DYO6" s="2"/>
      <c r="DYP6" s="2"/>
      <c r="DYQ6" s="2"/>
      <c r="DYR6" s="2"/>
      <c r="DYS6" s="2"/>
      <c r="DYT6" s="2"/>
      <c r="DYU6" s="2"/>
      <c r="DYV6" s="2"/>
      <c r="DYW6" s="2"/>
      <c r="DYX6" s="2"/>
      <c r="DYY6" s="2"/>
      <c r="DYZ6" s="2"/>
      <c r="DZA6" s="2"/>
      <c r="DZB6" s="2"/>
      <c r="DZC6" s="2"/>
      <c r="DZD6" s="2"/>
      <c r="DZE6" s="2"/>
      <c r="DZF6" s="2"/>
      <c r="DZG6" s="2"/>
      <c r="DZH6" s="2"/>
      <c r="DZI6" s="2"/>
      <c r="DZJ6" s="2"/>
      <c r="DZK6" s="2"/>
      <c r="DZL6" s="2"/>
      <c r="DZM6" s="2"/>
      <c r="DZN6" s="2"/>
      <c r="DZO6" s="2"/>
      <c r="DZP6" s="2"/>
      <c r="DZQ6" s="2"/>
      <c r="DZR6" s="2"/>
      <c r="DZS6" s="2"/>
      <c r="DZT6" s="2"/>
      <c r="DZU6" s="2"/>
      <c r="DZV6" s="2"/>
      <c r="DZW6" s="2"/>
      <c r="DZX6" s="2"/>
      <c r="DZY6" s="2"/>
      <c r="DZZ6" s="2"/>
      <c r="EAA6" s="2"/>
      <c r="EAB6" s="2"/>
      <c r="EAC6" s="2"/>
      <c r="EAD6" s="2"/>
      <c r="EAE6" s="2"/>
      <c r="EAF6" s="2"/>
      <c r="EAG6" s="2"/>
      <c r="EAH6" s="2"/>
      <c r="EAI6" s="2"/>
      <c r="EAJ6" s="2"/>
      <c r="EAK6" s="2"/>
      <c r="EAL6" s="2"/>
      <c r="EAM6" s="2"/>
      <c r="EAN6" s="2"/>
      <c r="EAO6" s="2"/>
      <c r="EAP6" s="2"/>
      <c r="EAQ6" s="2"/>
      <c r="EAR6" s="2"/>
      <c r="EAS6" s="2"/>
      <c r="EAT6" s="2"/>
      <c r="EAU6" s="2"/>
      <c r="EAV6" s="2"/>
      <c r="EAW6" s="2"/>
      <c r="EAX6" s="2"/>
      <c r="EAY6" s="2"/>
      <c r="EAZ6" s="2"/>
      <c r="EBA6" s="2"/>
      <c r="EBB6" s="2"/>
      <c r="EBC6" s="2"/>
      <c r="EBD6" s="2"/>
      <c r="EBE6" s="2"/>
      <c r="EBF6" s="2"/>
      <c r="EBG6" s="2"/>
      <c r="EBH6" s="2"/>
      <c r="EBI6" s="2"/>
      <c r="EBJ6" s="2"/>
      <c r="EBK6" s="2"/>
      <c r="EBL6" s="2"/>
      <c r="EBM6" s="2"/>
      <c r="EBN6" s="2"/>
      <c r="EBO6" s="2"/>
      <c r="EBP6" s="2"/>
      <c r="EBQ6" s="2"/>
      <c r="EBR6" s="2"/>
      <c r="EBS6" s="2"/>
      <c r="EBT6" s="2"/>
      <c r="EBU6" s="2"/>
      <c r="EBV6" s="2"/>
      <c r="EBW6" s="2"/>
      <c r="EBX6" s="2"/>
      <c r="EBY6" s="2"/>
      <c r="EBZ6" s="2"/>
      <c r="ECA6" s="2"/>
      <c r="ECB6" s="2"/>
      <c r="ECC6" s="2"/>
      <c r="ECD6" s="2"/>
      <c r="ECE6" s="2"/>
      <c r="ECF6" s="2"/>
      <c r="ECG6" s="2"/>
      <c r="ECH6" s="2"/>
      <c r="ECI6" s="2"/>
      <c r="ECJ6" s="2"/>
      <c r="ECK6" s="2"/>
      <c r="ECL6" s="2"/>
      <c r="ECM6" s="2"/>
      <c r="ECN6" s="2"/>
      <c r="ECO6" s="2"/>
      <c r="ECP6" s="2"/>
      <c r="ECQ6" s="2"/>
      <c r="ECR6" s="2"/>
      <c r="ECS6" s="2"/>
      <c r="ECT6" s="2"/>
      <c r="ECU6" s="2"/>
      <c r="ECV6" s="2"/>
      <c r="ECW6" s="2"/>
      <c r="ECX6" s="2"/>
      <c r="ECY6" s="2"/>
      <c r="ECZ6" s="2"/>
      <c r="EDA6" s="2"/>
      <c r="EDB6" s="2"/>
      <c r="EDC6" s="2"/>
      <c r="EDD6" s="2"/>
      <c r="EDE6" s="2"/>
      <c r="EDF6" s="2"/>
      <c r="EDG6" s="2"/>
      <c r="EDH6" s="2"/>
      <c r="EDI6" s="2"/>
      <c r="EDJ6" s="2"/>
      <c r="EDK6" s="2"/>
      <c r="EDL6" s="2"/>
      <c r="EDM6" s="2"/>
      <c r="EDN6" s="2"/>
      <c r="EDO6" s="2"/>
      <c r="EDP6" s="2"/>
      <c r="EDQ6" s="2"/>
      <c r="EDR6" s="2"/>
      <c r="EDS6" s="2"/>
      <c r="EDT6" s="2"/>
      <c r="EDU6" s="2"/>
      <c r="EDV6" s="2"/>
      <c r="EDW6" s="2"/>
      <c r="EDX6" s="2"/>
      <c r="EDY6" s="2"/>
      <c r="EDZ6" s="2"/>
      <c r="EEA6" s="2"/>
      <c r="EEB6" s="2"/>
      <c r="EEC6" s="2"/>
      <c r="EED6" s="2"/>
      <c r="EEE6" s="2"/>
      <c r="EEF6" s="2"/>
      <c r="EEG6" s="2"/>
      <c r="EEH6" s="2"/>
      <c r="EEI6" s="2"/>
      <c r="EEJ6" s="2"/>
      <c r="EEK6" s="2"/>
      <c r="EEL6" s="2"/>
      <c r="EEM6" s="2"/>
      <c r="EEN6" s="2"/>
      <c r="EEO6" s="2"/>
      <c r="EEP6" s="2"/>
      <c r="EEQ6" s="2"/>
      <c r="EER6" s="2"/>
      <c r="EES6" s="2"/>
      <c r="EET6" s="2"/>
      <c r="EEU6" s="2"/>
      <c r="EEV6" s="2"/>
      <c r="EEW6" s="2"/>
      <c r="EEX6" s="2"/>
      <c r="EEY6" s="2"/>
      <c r="EEZ6" s="2"/>
      <c r="EFA6" s="2"/>
      <c r="EFB6" s="2"/>
      <c r="EFC6" s="2"/>
      <c r="EFD6" s="2"/>
      <c r="EFE6" s="2"/>
      <c r="EFF6" s="2"/>
      <c r="EFG6" s="2"/>
      <c r="EFH6" s="2"/>
      <c r="EFI6" s="2"/>
      <c r="EFJ6" s="2"/>
      <c r="EFK6" s="2"/>
      <c r="EFL6" s="2"/>
      <c r="EFM6" s="2"/>
      <c r="EFN6" s="2"/>
      <c r="EFO6" s="2"/>
      <c r="EFP6" s="2"/>
      <c r="EFQ6" s="2"/>
      <c r="EFR6" s="2"/>
      <c r="EFS6" s="2"/>
      <c r="EFT6" s="2"/>
      <c r="EFU6" s="2"/>
      <c r="EFV6" s="2"/>
      <c r="EFW6" s="2"/>
      <c r="EFX6" s="2"/>
      <c r="EFY6" s="2"/>
      <c r="EFZ6" s="2"/>
      <c r="EGA6" s="2"/>
      <c r="EGB6" s="2"/>
      <c r="EGC6" s="2"/>
      <c r="EGD6" s="2"/>
      <c r="EGE6" s="2"/>
      <c r="EGF6" s="2"/>
      <c r="EGG6" s="2"/>
      <c r="EGH6" s="2"/>
      <c r="EGI6" s="2"/>
      <c r="EGJ6" s="2"/>
      <c r="EGK6" s="2"/>
      <c r="EGL6" s="2"/>
      <c r="EGM6" s="2"/>
      <c r="EGN6" s="2"/>
      <c r="EGO6" s="2"/>
      <c r="EGP6" s="2"/>
      <c r="EGQ6" s="2"/>
      <c r="EGR6" s="2"/>
      <c r="EGS6" s="2"/>
      <c r="EGT6" s="2"/>
      <c r="EGU6" s="2"/>
      <c r="EGV6" s="2"/>
      <c r="EGW6" s="2"/>
      <c r="EGX6" s="2"/>
      <c r="EGY6" s="2"/>
      <c r="EGZ6" s="2"/>
      <c r="EHA6" s="2"/>
      <c r="EHB6" s="2"/>
      <c r="EHC6" s="2"/>
      <c r="EHD6" s="2"/>
      <c r="EHE6" s="2"/>
      <c r="EHF6" s="2"/>
      <c r="EHG6" s="2"/>
      <c r="EHH6" s="2"/>
      <c r="EHI6" s="2"/>
      <c r="EHJ6" s="2"/>
      <c r="EHK6" s="2"/>
      <c r="EHL6" s="2"/>
      <c r="EHM6" s="2"/>
      <c r="EHN6" s="2"/>
      <c r="EHO6" s="2"/>
      <c r="EHP6" s="2"/>
      <c r="EHQ6" s="2"/>
      <c r="EHR6" s="2"/>
      <c r="EHS6" s="2"/>
      <c r="EHT6" s="2"/>
      <c r="EHU6" s="2"/>
      <c r="EHV6" s="2"/>
      <c r="EHW6" s="2"/>
      <c r="EHX6" s="2"/>
      <c r="EHY6" s="2"/>
      <c r="EHZ6" s="2"/>
      <c r="EIA6" s="2"/>
      <c r="EIB6" s="2"/>
      <c r="EIC6" s="2"/>
      <c r="EID6" s="2"/>
      <c r="EIE6" s="2"/>
      <c r="EIF6" s="2"/>
      <c r="EIG6" s="2"/>
      <c r="EIH6" s="2"/>
      <c r="EII6" s="2"/>
      <c r="EIJ6" s="2"/>
      <c r="EIK6" s="2"/>
      <c r="EIL6" s="2"/>
      <c r="EIM6" s="2"/>
      <c r="EIN6" s="2"/>
      <c r="EIO6" s="2"/>
      <c r="EIP6" s="2"/>
      <c r="EIQ6" s="2"/>
      <c r="EIR6" s="2"/>
      <c r="EIS6" s="2"/>
      <c r="EIT6" s="2"/>
      <c r="EIU6" s="2"/>
      <c r="EIV6" s="2"/>
      <c r="EIW6" s="2"/>
      <c r="EIX6" s="2"/>
      <c r="EIY6" s="2"/>
      <c r="EIZ6" s="2"/>
      <c r="EJA6" s="2"/>
      <c r="EJB6" s="2"/>
      <c r="EJC6" s="2"/>
      <c r="EJD6" s="2"/>
      <c r="EJE6" s="2"/>
      <c r="EJF6" s="2"/>
      <c r="EJG6" s="2"/>
      <c r="EJH6" s="2"/>
      <c r="EJI6" s="2"/>
      <c r="EJJ6" s="2"/>
      <c r="EJK6" s="2"/>
      <c r="EJL6" s="2"/>
      <c r="EJM6" s="2"/>
      <c r="EJN6" s="2"/>
      <c r="EJO6" s="2"/>
      <c r="EJP6" s="2"/>
      <c r="EJQ6" s="2"/>
      <c r="EJR6" s="2"/>
      <c r="EJS6" s="2"/>
      <c r="EJT6" s="2"/>
      <c r="EJU6" s="2"/>
      <c r="EJV6" s="2"/>
      <c r="EJW6" s="2"/>
      <c r="EJX6" s="2"/>
      <c r="EJY6" s="2"/>
      <c r="EJZ6" s="2"/>
      <c r="EKA6" s="2"/>
      <c r="EKB6" s="2"/>
      <c r="EKC6" s="2"/>
      <c r="EKD6" s="2"/>
      <c r="EKE6" s="2"/>
      <c r="EKF6" s="2"/>
      <c r="EKG6" s="2"/>
      <c r="EKH6" s="2"/>
      <c r="EKI6" s="2"/>
      <c r="EKJ6" s="2"/>
      <c r="EKK6" s="2"/>
      <c r="EKL6" s="2"/>
      <c r="EKM6" s="2"/>
      <c r="EKN6" s="2"/>
      <c r="EKO6" s="2"/>
      <c r="EKP6" s="2"/>
      <c r="EKQ6" s="2"/>
      <c r="EKR6" s="2"/>
      <c r="EKS6" s="2"/>
      <c r="EKT6" s="2"/>
      <c r="EKU6" s="2"/>
      <c r="EKV6" s="2"/>
      <c r="EKW6" s="2"/>
      <c r="EKX6" s="2"/>
      <c r="EKY6" s="2"/>
      <c r="EKZ6" s="2"/>
      <c r="ELA6" s="2"/>
      <c r="ELB6" s="2"/>
      <c r="ELC6" s="2"/>
      <c r="ELD6" s="2"/>
      <c r="ELE6" s="2"/>
      <c r="ELF6" s="2"/>
      <c r="ELG6" s="2"/>
      <c r="ELH6" s="2"/>
      <c r="ELI6" s="2"/>
      <c r="ELJ6" s="2"/>
      <c r="ELK6" s="2"/>
      <c r="ELL6" s="2"/>
      <c r="ELM6" s="2"/>
      <c r="ELN6" s="2"/>
      <c r="ELO6" s="2"/>
      <c r="ELP6" s="2"/>
      <c r="ELQ6" s="2"/>
      <c r="ELR6" s="2"/>
      <c r="ELS6" s="2"/>
      <c r="ELT6" s="2"/>
      <c r="ELU6" s="2"/>
      <c r="ELV6" s="2"/>
      <c r="ELW6" s="2"/>
      <c r="ELX6" s="2"/>
      <c r="ELY6" s="2"/>
      <c r="ELZ6" s="2"/>
      <c r="EMA6" s="2"/>
      <c r="EMB6" s="2"/>
      <c r="EMC6" s="2"/>
      <c r="EMD6" s="2"/>
      <c r="EME6" s="2"/>
      <c r="EMF6" s="2"/>
      <c r="EMG6" s="2"/>
      <c r="EMH6" s="2"/>
      <c r="EMI6" s="2"/>
      <c r="EMJ6" s="2"/>
      <c r="EMK6" s="2"/>
      <c r="EML6" s="2"/>
      <c r="EMM6" s="2"/>
      <c r="EMN6" s="2"/>
      <c r="EMO6" s="2"/>
      <c r="EMP6" s="2"/>
      <c r="EMQ6" s="2"/>
      <c r="EMR6" s="2"/>
      <c r="EMS6" s="2"/>
      <c r="EMT6" s="2"/>
      <c r="EMU6" s="2"/>
      <c r="EMV6" s="2"/>
      <c r="EMW6" s="2"/>
      <c r="EMX6" s="2"/>
      <c r="EMY6" s="2"/>
      <c r="EMZ6" s="2"/>
      <c r="ENA6" s="2"/>
      <c r="ENB6" s="2"/>
      <c r="ENC6" s="2"/>
      <c r="END6" s="2"/>
      <c r="ENE6" s="2"/>
      <c r="ENF6" s="2"/>
      <c r="ENG6" s="2"/>
      <c r="ENH6" s="2"/>
      <c r="ENI6" s="2"/>
      <c r="ENJ6" s="2"/>
      <c r="ENK6" s="2"/>
      <c r="ENL6" s="2"/>
      <c r="ENM6" s="2"/>
      <c r="ENN6" s="2"/>
      <c r="ENO6" s="2"/>
      <c r="ENP6" s="2"/>
      <c r="ENQ6" s="2"/>
      <c r="ENR6" s="2"/>
      <c r="ENS6" s="2"/>
      <c r="ENT6" s="2"/>
      <c r="ENU6" s="2"/>
      <c r="ENV6" s="2"/>
      <c r="ENW6" s="2"/>
      <c r="ENX6" s="2"/>
      <c r="ENY6" s="2"/>
      <c r="ENZ6" s="2"/>
      <c r="EOA6" s="2"/>
      <c r="EOB6" s="2"/>
      <c r="EOC6" s="2"/>
      <c r="EOD6" s="2"/>
      <c r="EOE6" s="2"/>
      <c r="EOF6" s="2"/>
      <c r="EOG6" s="2"/>
      <c r="EOH6" s="2"/>
      <c r="EOI6" s="2"/>
      <c r="EOJ6" s="2"/>
      <c r="EOK6" s="2"/>
      <c r="EOL6" s="2"/>
      <c r="EOM6" s="2"/>
      <c r="EON6" s="2"/>
      <c r="EOO6" s="2"/>
      <c r="EOP6" s="2"/>
      <c r="EOQ6" s="2"/>
      <c r="EOR6" s="2"/>
      <c r="EOS6" s="2"/>
      <c r="EOT6" s="2"/>
      <c r="EOU6" s="2"/>
      <c r="EOV6" s="2"/>
      <c r="EOW6" s="2"/>
      <c r="EOX6" s="2"/>
      <c r="EOY6" s="2"/>
      <c r="EOZ6" s="2"/>
      <c r="EPA6" s="2"/>
      <c r="EPB6" s="2"/>
      <c r="EPC6" s="2"/>
      <c r="EPD6" s="2"/>
      <c r="EPE6" s="2"/>
      <c r="EPF6" s="2"/>
      <c r="EPG6" s="2"/>
      <c r="EPH6" s="2"/>
      <c r="EPI6" s="2"/>
      <c r="EPJ6" s="2"/>
      <c r="EPK6" s="2"/>
      <c r="EPL6" s="2"/>
      <c r="EPM6" s="2"/>
      <c r="EPN6" s="2"/>
      <c r="EPO6" s="2"/>
      <c r="EPP6" s="2"/>
      <c r="EPQ6" s="2"/>
      <c r="EPR6" s="2"/>
      <c r="EPS6" s="2"/>
      <c r="EPT6" s="2"/>
      <c r="EPU6" s="2"/>
      <c r="EPV6" s="2"/>
      <c r="EPW6" s="2"/>
      <c r="EPX6" s="2"/>
      <c r="EPY6" s="2"/>
      <c r="EPZ6" s="2"/>
      <c r="EQA6" s="2"/>
      <c r="EQB6" s="2"/>
      <c r="EQC6" s="2"/>
      <c r="EQD6" s="2"/>
      <c r="EQE6" s="2"/>
      <c r="EQF6" s="2"/>
      <c r="EQG6" s="2"/>
      <c r="EQH6" s="2"/>
      <c r="EQI6" s="2"/>
      <c r="EQJ6" s="2"/>
      <c r="EQK6" s="2"/>
      <c r="EQL6" s="2"/>
      <c r="EQM6" s="2"/>
      <c r="EQN6" s="2"/>
      <c r="EQO6" s="2"/>
      <c r="EQP6" s="2"/>
      <c r="EQQ6" s="2"/>
      <c r="EQR6" s="2"/>
      <c r="EQS6" s="2"/>
      <c r="EQT6" s="2"/>
      <c r="EQU6" s="2"/>
      <c r="EQV6" s="2"/>
      <c r="EQW6" s="2"/>
      <c r="EQX6" s="2"/>
      <c r="EQY6" s="2"/>
      <c r="EQZ6" s="2"/>
      <c r="ERA6" s="2"/>
      <c r="ERB6" s="2"/>
      <c r="ERC6" s="2"/>
      <c r="ERD6" s="2"/>
      <c r="ERE6" s="2"/>
      <c r="ERF6" s="2"/>
      <c r="ERG6" s="2"/>
      <c r="ERH6" s="2"/>
      <c r="ERI6" s="2"/>
      <c r="ERJ6" s="2"/>
      <c r="ERK6" s="2"/>
      <c r="ERL6" s="2"/>
      <c r="ERM6" s="2"/>
      <c r="ERN6" s="2"/>
      <c r="ERO6" s="2"/>
      <c r="ERP6" s="2"/>
      <c r="ERQ6" s="2"/>
      <c r="ERR6" s="2"/>
      <c r="ERS6" s="2"/>
      <c r="ERT6" s="2"/>
      <c r="ERU6" s="2"/>
      <c r="ERV6" s="2"/>
      <c r="ERW6" s="2"/>
      <c r="ERX6" s="2"/>
      <c r="ERY6" s="2"/>
      <c r="ERZ6" s="2"/>
      <c r="ESA6" s="2"/>
      <c r="ESB6" s="2"/>
      <c r="ESC6" s="2"/>
      <c r="ESD6" s="2"/>
      <c r="ESE6" s="2"/>
      <c r="ESF6" s="2"/>
      <c r="ESG6" s="2"/>
      <c r="ESH6" s="2"/>
      <c r="ESI6" s="2"/>
      <c r="ESJ6" s="2"/>
      <c r="ESK6" s="2"/>
      <c r="ESL6" s="2"/>
      <c r="ESM6" s="2"/>
      <c r="ESN6" s="2"/>
      <c r="ESO6" s="2"/>
      <c r="ESP6" s="2"/>
      <c r="ESQ6" s="2"/>
      <c r="ESR6" s="2"/>
      <c r="ESS6" s="2"/>
      <c r="EST6" s="2"/>
      <c r="ESU6" s="2"/>
      <c r="ESV6" s="2"/>
      <c r="ESW6" s="2"/>
      <c r="ESX6" s="2"/>
      <c r="ESY6" s="2"/>
      <c r="ESZ6" s="2"/>
      <c r="ETA6" s="2"/>
      <c r="ETB6" s="2"/>
      <c r="ETC6" s="2"/>
      <c r="ETD6" s="2"/>
      <c r="ETE6" s="2"/>
      <c r="ETF6" s="2"/>
      <c r="ETG6" s="2"/>
      <c r="ETH6" s="2"/>
      <c r="ETI6" s="2"/>
      <c r="ETJ6" s="2"/>
      <c r="ETK6" s="2"/>
      <c r="ETL6" s="2"/>
      <c r="ETM6" s="2"/>
      <c r="ETN6" s="2"/>
      <c r="ETO6" s="2"/>
      <c r="ETP6" s="2"/>
      <c r="ETQ6" s="2"/>
      <c r="ETR6" s="2"/>
      <c r="ETS6" s="2"/>
      <c r="ETT6" s="2"/>
      <c r="ETU6" s="2"/>
      <c r="ETV6" s="2"/>
      <c r="ETW6" s="2"/>
      <c r="ETX6" s="2"/>
      <c r="ETY6" s="2"/>
      <c r="ETZ6" s="2"/>
      <c r="EUA6" s="2"/>
      <c r="EUB6" s="2"/>
      <c r="EUC6" s="2"/>
      <c r="EUD6" s="2"/>
      <c r="EUE6" s="2"/>
      <c r="EUF6" s="2"/>
      <c r="EUG6" s="2"/>
      <c r="EUH6" s="2"/>
      <c r="EUI6" s="2"/>
      <c r="EUJ6" s="2"/>
      <c r="EUK6" s="2"/>
      <c r="EUL6" s="2"/>
      <c r="EUM6" s="2"/>
      <c r="EUN6" s="2"/>
      <c r="EUO6" s="2"/>
      <c r="EUP6" s="2"/>
      <c r="EUQ6" s="2"/>
      <c r="EUR6" s="2"/>
      <c r="EUS6" s="2"/>
      <c r="EUT6" s="2"/>
      <c r="EUU6" s="2"/>
      <c r="EUV6" s="2"/>
      <c r="EUW6" s="2"/>
      <c r="EUX6" s="2"/>
      <c r="EUY6" s="2"/>
      <c r="EUZ6" s="2"/>
      <c r="EVA6" s="2"/>
      <c r="EVB6" s="2"/>
      <c r="EVC6" s="2"/>
      <c r="EVD6" s="2"/>
      <c r="EVE6" s="2"/>
      <c r="EVF6" s="2"/>
      <c r="EVG6" s="2"/>
      <c r="EVH6" s="2"/>
      <c r="EVI6" s="2"/>
      <c r="EVJ6" s="2"/>
      <c r="EVK6" s="2"/>
      <c r="EVL6" s="2"/>
      <c r="EVM6" s="2"/>
      <c r="EVN6" s="2"/>
      <c r="EVO6" s="2"/>
      <c r="EVP6" s="2"/>
      <c r="EVQ6" s="2"/>
      <c r="EVR6" s="2"/>
      <c r="EVS6" s="2"/>
      <c r="EVT6" s="2"/>
      <c r="EVU6" s="2"/>
      <c r="EVV6" s="2"/>
      <c r="EVW6" s="2"/>
      <c r="EVX6" s="2"/>
      <c r="EVY6" s="2"/>
      <c r="EVZ6" s="2"/>
      <c r="EWA6" s="2"/>
      <c r="EWB6" s="2"/>
      <c r="EWC6" s="2"/>
      <c r="EWD6" s="2"/>
      <c r="EWE6" s="2"/>
      <c r="EWF6" s="2"/>
      <c r="EWG6" s="2"/>
      <c r="EWH6" s="2"/>
      <c r="EWI6" s="2"/>
      <c r="EWJ6" s="2"/>
      <c r="EWK6" s="2"/>
      <c r="EWL6" s="2"/>
      <c r="EWM6" s="2"/>
      <c r="EWN6" s="2"/>
      <c r="EWO6" s="2"/>
      <c r="EWP6" s="2"/>
      <c r="EWQ6" s="2"/>
      <c r="EWR6" s="2"/>
      <c r="EWS6" s="2"/>
      <c r="EWT6" s="2"/>
      <c r="EWU6" s="2"/>
      <c r="EWV6" s="2"/>
      <c r="EWW6" s="2"/>
      <c r="EWX6" s="2"/>
      <c r="EWY6" s="2"/>
      <c r="EWZ6" s="2"/>
      <c r="EXA6" s="2"/>
      <c r="EXB6" s="2"/>
      <c r="EXC6" s="2"/>
      <c r="EXD6" s="2"/>
      <c r="EXE6" s="2"/>
      <c r="EXF6" s="2"/>
      <c r="EXG6" s="2"/>
      <c r="EXH6" s="2"/>
      <c r="EXI6" s="2"/>
      <c r="EXJ6" s="2"/>
      <c r="EXK6" s="2"/>
      <c r="EXL6" s="2"/>
      <c r="EXM6" s="2"/>
      <c r="EXN6" s="2"/>
      <c r="EXO6" s="2"/>
      <c r="EXP6" s="2"/>
      <c r="EXQ6" s="2"/>
      <c r="EXR6" s="2"/>
      <c r="EXS6" s="2"/>
      <c r="EXT6" s="2"/>
      <c r="EXU6" s="2"/>
      <c r="EXV6" s="2"/>
      <c r="EXW6" s="2"/>
      <c r="EXX6" s="2"/>
      <c r="EXY6" s="2"/>
      <c r="EXZ6" s="2"/>
      <c r="EYA6" s="2"/>
      <c r="EYB6" s="2"/>
      <c r="EYC6" s="2"/>
      <c r="EYD6" s="2"/>
      <c r="EYE6" s="2"/>
      <c r="EYF6" s="2"/>
      <c r="EYG6" s="2"/>
      <c r="EYH6" s="2"/>
      <c r="EYI6" s="2"/>
      <c r="EYJ6" s="2"/>
      <c r="EYK6" s="2"/>
      <c r="EYL6" s="2"/>
      <c r="EYM6" s="2"/>
      <c r="EYN6" s="2"/>
      <c r="EYO6" s="2"/>
      <c r="EYP6" s="2"/>
      <c r="EYQ6" s="2"/>
      <c r="EYR6" s="2"/>
      <c r="EYS6" s="2"/>
      <c r="EYT6" s="2"/>
      <c r="EYU6" s="2"/>
      <c r="EYV6" s="2"/>
      <c r="EYW6" s="2"/>
      <c r="EYX6" s="2"/>
      <c r="EYY6" s="2"/>
      <c r="EYZ6" s="2"/>
      <c r="EZA6" s="2"/>
      <c r="EZB6" s="2"/>
      <c r="EZC6" s="2"/>
      <c r="EZD6" s="2"/>
      <c r="EZE6" s="2"/>
      <c r="EZF6" s="2"/>
      <c r="EZG6" s="2"/>
      <c r="EZH6" s="2"/>
      <c r="EZI6" s="2"/>
      <c r="EZJ6" s="2"/>
      <c r="EZK6" s="2"/>
      <c r="EZL6" s="2"/>
      <c r="EZM6" s="2"/>
      <c r="EZN6" s="2"/>
      <c r="EZO6" s="2"/>
      <c r="EZP6" s="2"/>
      <c r="EZQ6" s="2"/>
      <c r="EZR6" s="2"/>
      <c r="EZS6" s="2"/>
      <c r="EZT6" s="2"/>
      <c r="EZU6" s="2"/>
      <c r="EZV6" s="2"/>
      <c r="EZW6" s="2"/>
      <c r="EZX6" s="2"/>
      <c r="EZY6" s="2"/>
      <c r="EZZ6" s="2"/>
      <c r="FAA6" s="2"/>
      <c r="FAB6" s="2"/>
      <c r="FAC6" s="2"/>
      <c r="FAD6" s="2"/>
      <c r="FAE6" s="2"/>
      <c r="FAF6" s="2"/>
      <c r="FAG6" s="2"/>
      <c r="FAH6" s="2"/>
      <c r="FAI6" s="2"/>
      <c r="FAJ6" s="2"/>
      <c r="FAK6" s="2"/>
      <c r="FAL6" s="2"/>
      <c r="FAM6" s="2"/>
      <c r="FAN6" s="2"/>
      <c r="FAO6" s="2"/>
      <c r="FAP6" s="2"/>
      <c r="FAQ6" s="2"/>
      <c r="FAR6" s="2"/>
      <c r="FAS6" s="2"/>
      <c r="FAT6" s="2"/>
      <c r="FAU6" s="2"/>
      <c r="FAV6" s="2"/>
      <c r="FAW6" s="2"/>
      <c r="FAX6" s="2"/>
      <c r="FAY6" s="2"/>
      <c r="FAZ6" s="2"/>
      <c r="FBA6" s="2"/>
      <c r="FBB6" s="2"/>
      <c r="FBC6" s="2"/>
      <c r="FBD6" s="2"/>
      <c r="FBE6" s="2"/>
      <c r="FBF6" s="2"/>
      <c r="FBG6" s="2"/>
      <c r="FBH6" s="2"/>
      <c r="FBI6" s="2"/>
      <c r="FBJ6" s="2"/>
      <c r="FBK6" s="2"/>
      <c r="FBL6" s="2"/>
      <c r="FBM6" s="2"/>
      <c r="FBN6" s="2"/>
      <c r="FBO6" s="2"/>
      <c r="FBP6" s="2"/>
      <c r="FBQ6" s="2"/>
      <c r="FBR6" s="2"/>
      <c r="FBS6" s="2"/>
      <c r="FBT6" s="2"/>
      <c r="FBU6" s="2"/>
      <c r="FBV6" s="2"/>
      <c r="FBW6" s="2"/>
      <c r="FBX6" s="2"/>
      <c r="FBY6" s="2"/>
      <c r="FBZ6" s="2"/>
      <c r="FCA6" s="2"/>
      <c r="FCB6" s="2"/>
      <c r="FCC6" s="2"/>
      <c r="FCD6" s="2"/>
      <c r="FCE6" s="2"/>
      <c r="FCF6" s="2"/>
      <c r="FCG6" s="2"/>
      <c r="FCH6" s="2"/>
      <c r="FCI6" s="2"/>
      <c r="FCJ6" s="2"/>
      <c r="FCK6" s="2"/>
      <c r="FCL6" s="2"/>
      <c r="FCM6" s="2"/>
      <c r="FCN6" s="2"/>
      <c r="FCO6" s="2"/>
      <c r="FCP6" s="2"/>
      <c r="FCQ6" s="2"/>
      <c r="FCR6" s="2"/>
      <c r="FCS6" s="2"/>
      <c r="FCT6" s="2"/>
      <c r="FCU6" s="2"/>
      <c r="FCV6" s="2"/>
      <c r="FCW6" s="2"/>
      <c r="FCX6" s="2"/>
      <c r="FCY6" s="2"/>
      <c r="FCZ6" s="2"/>
      <c r="FDA6" s="2"/>
      <c r="FDB6" s="2"/>
      <c r="FDC6" s="2"/>
      <c r="FDD6" s="2"/>
      <c r="FDE6" s="2"/>
      <c r="FDF6" s="2"/>
      <c r="FDG6" s="2"/>
      <c r="FDH6" s="2"/>
      <c r="FDI6" s="2"/>
      <c r="FDJ6" s="2"/>
      <c r="FDK6" s="2"/>
      <c r="FDL6" s="2"/>
      <c r="FDM6" s="2"/>
      <c r="FDN6" s="2"/>
      <c r="FDO6" s="2"/>
      <c r="FDP6" s="2"/>
      <c r="FDQ6" s="2"/>
      <c r="FDR6" s="2"/>
      <c r="FDS6" s="2"/>
      <c r="FDT6" s="2"/>
      <c r="FDU6" s="2"/>
      <c r="FDV6" s="2"/>
      <c r="FDW6" s="2"/>
      <c r="FDX6" s="2"/>
      <c r="FDY6" s="2"/>
      <c r="FDZ6" s="2"/>
      <c r="FEA6" s="2"/>
      <c r="FEB6" s="2"/>
      <c r="FEC6" s="2"/>
      <c r="FED6" s="2"/>
      <c r="FEE6" s="2"/>
      <c r="FEF6" s="2"/>
      <c r="FEG6" s="2"/>
      <c r="FEH6" s="2"/>
      <c r="FEI6" s="2"/>
      <c r="FEJ6" s="2"/>
      <c r="FEK6" s="2"/>
      <c r="FEL6" s="2"/>
      <c r="FEM6" s="2"/>
      <c r="FEN6" s="2"/>
      <c r="FEO6" s="2"/>
      <c r="FEP6" s="2"/>
      <c r="FEQ6" s="2"/>
      <c r="FER6" s="2"/>
      <c r="FES6" s="2"/>
      <c r="FET6" s="2"/>
      <c r="FEU6" s="2"/>
      <c r="FEV6" s="2"/>
      <c r="FEW6" s="2"/>
      <c r="FEX6" s="2"/>
      <c r="FEY6" s="2"/>
      <c r="FEZ6" s="2"/>
      <c r="FFA6" s="2"/>
      <c r="FFB6" s="2"/>
      <c r="FFC6" s="2"/>
      <c r="FFD6" s="2"/>
      <c r="FFE6" s="2"/>
      <c r="FFF6" s="2"/>
      <c r="FFG6" s="2"/>
      <c r="FFH6" s="2"/>
      <c r="FFI6" s="2"/>
      <c r="FFJ6" s="2"/>
      <c r="FFK6" s="2"/>
      <c r="FFL6" s="2"/>
      <c r="FFM6" s="2"/>
      <c r="FFN6" s="2"/>
      <c r="FFO6" s="2"/>
      <c r="FFP6" s="2"/>
      <c r="FFQ6" s="2"/>
      <c r="FFR6" s="2"/>
      <c r="FFS6" s="2"/>
      <c r="FFT6" s="2"/>
      <c r="FFU6" s="2"/>
      <c r="FFV6" s="2"/>
      <c r="FFW6" s="2"/>
      <c r="FFX6" s="2"/>
      <c r="FFY6" s="2"/>
      <c r="FFZ6" s="2"/>
      <c r="FGA6" s="2"/>
      <c r="FGB6" s="2"/>
      <c r="FGC6" s="2"/>
      <c r="FGD6" s="2"/>
      <c r="FGE6" s="2"/>
      <c r="FGF6" s="2"/>
      <c r="FGG6" s="2"/>
      <c r="FGH6" s="2"/>
      <c r="FGI6" s="2"/>
      <c r="FGJ6" s="2"/>
      <c r="FGK6" s="2"/>
      <c r="FGL6" s="2"/>
      <c r="FGM6" s="2"/>
      <c r="FGN6" s="2"/>
      <c r="FGO6" s="2"/>
      <c r="FGP6" s="2"/>
      <c r="FGQ6" s="2"/>
      <c r="FGR6" s="2"/>
      <c r="FGS6" s="2"/>
      <c r="FGT6" s="2"/>
      <c r="FGU6" s="2"/>
      <c r="FGV6" s="2"/>
      <c r="FGW6" s="2"/>
      <c r="FGX6" s="2"/>
      <c r="FGY6" s="2"/>
      <c r="FGZ6" s="2"/>
      <c r="FHA6" s="2"/>
      <c r="FHB6" s="2"/>
      <c r="FHC6" s="2"/>
      <c r="FHD6" s="2"/>
      <c r="FHE6" s="2"/>
      <c r="FHF6" s="2"/>
      <c r="FHG6" s="2"/>
      <c r="FHH6" s="2"/>
      <c r="FHI6" s="2"/>
      <c r="FHJ6" s="2"/>
      <c r="FHK6" s="2"/>
      <c r="FHL6" s="2"/>
      <c r="FHM6" s="2"/>
      <c r="FHN6" s="2"/>
      <c r="FHO6" s="2"/>
      <c r="FHP6" s="2"/>
      <c r="FHQ6" s="2"/>
      <c r="FHR6" s="2"/>
      <c r="FHS6" s="2"/>
      <c r="FHT6" s="2"/>
      <c r="FHU6" s="2"/>
      <c r="FHV6" s="2"/>
      <c r="FHW6" s="2"/>
      <c r="FHX6" s="2"/>
      <c r="FHY6" s="2"/>
      <c r="FHZ6" s="2"/>
      <c r="FIA6" s="2"/>
      <c r="FIB6" s="2"/>
      <c r="FIC6" s="2"/>
      <c r="FID6" s="2"/>
      <c r="FIE6" s="2"/>
      <c r="FIF6" s="2"/>
      <c r="FIG6" s="2"/>
      <c r="FIH6" s="2"/>
      <c r="FII6" s="2"/>
      <c r="FIJ6" s="2"/>
      <c r="FIK6" s="2"/>
      <c r="FIL6" s="2"/>
      <c r="FIM6" s="2"/>
      <c r="FIN6" s="2"/>
      <c r="FIO6" s="2"/>
      <c r="FIP6" s="2"/>
      <c r="FIQ6" s="2"/>
      <c r="FIR6" s="2"/>
      <c r="FIS6" s="2"/>
      <c r="FIT6" s="2"/>
      <c r="FIU6" s="2"/>
      <c r="FIV6" s="2"/>
      <c r="FIW6" s="2"/>
      <c r="FIX6" s="2"/>
      <c r="FIY6" s="2"/>
      <c r="FIZ6" s="2"/>
      <c r="FJA6" s="2"/>
      <c r="FJB6" s="2"/>
      <c r="FJC6" s="2"/>
      <c r="FJD6" s="2"/>
      <c r="FJE6" s="2"/>
      <c r="FJF6" s="2"/>
      <c r="FJG6" s="2"/>
      <c r="FJH6" s="2"/>
      <c r="FJI6" s="2"/>
      <c r="FJJ6" s="2"/>
      <c r="FJK6" s="2"/>
      <c r="FJL6" s="2"/>
      <c r="FJM6" s="2"/>
      <c r="FJN6" s="2"/>
      <c r="FJO6" s="2"/>
      <c r="FJP6" s="2"/>
      <c r="FJQ6" s="2"/>
      <c r="FJR6" s="2"/>
      <c r="FJS6" s="2"/>
      <c r="FJT6" s="2"/>
      <c r="FJU6" s="2"/>
      <c r="FJV6" s="2"/>
      <c r="FJW6" s="2"/>
      <c r="FJX6" s="2"/>
      <c r="FJY6" s="2"/>
      <c r="FJZ6" s="2"/>
      <c r="FKA6" s="2"/>
      <c r="FKB6" s="2"/>
      <c r="FKC6" s="2"/>
      <c r="FKD6" s="2"/>
      <c r="FKE6" s="2"/>
      <c r="FKF6" s="2"/>
      <c r="FKG6" s="2"/>
      <c r="FKH6" s="2"/>
      <c r="FKI6" s="2"/>
      <c r="FKJ6" s="2"/>
      <c r="FKK6" s="2"/>
      <c r="FKL6" s="2"/>
      <c r="FKM6" s="2"/>
      <c r="FKN6" s="2"/>
      <c r="FKO6" s="2"/>
      <c r="FKP6" s="2"/>
      <c r="FKQ6" s="2"/>
      <c r="FKR6" s="2"/>
      <c r="FKS6" s="2"/>
      <c r="FKT6" s="2"/>
      <c r="FKU6" s="2"/>
      <c r="FKV6" s="2"/>
      <c r="FKW6" s="2"/>
      <c r="FKX6" s="2"/>
      <c r="FKY6" s="2"/>
      <c r="FKZ6" s="2"/>
      <c r="FLA6" s="2"/>
      <c r="FLB6" s="2"/>
      <c r="FLC6" s="2"/>
      <c r="FLD6" s="2"/>
      <c r="FLE6" s="2"/>
      <c r="FLF6" s="2"/>
      <c r="FLG6" s="2"/>
      <c r="FLH6" s="2"/>
      <c r="FLI6" s="2"/>
      <c r="FLJ6" s="2"/>
      <c r="FLK6" s="2"/>
      <c r="FLL6" s="2"/>
      <c r="FLM6" s="2"/>
      <c r="FLN6" s="2"/>
      <c r="FLO6" s="2"/>
      <c r="FLP6" s="2"/>
      <c r="FLQ6" s="2"/>
      <c r="FLR6" s="2"/>
      <c r="FLS6" s="2"/>
      <c r="FLT6" s="2"/>
      <c r="FLU6" s="2"/>
      <c r="FLV6" s="2"/>
      <c r="FLW6" s="2"/>
      <c r="FLX6" s="2"/>
      <c r="FLY6" s="2"/>
      <c r="FLZ6" s="2"/>
      <c r="FMA6" s="2"/>
      <c r="FMB6" s="2"/>
      <c r="FMC6" s="2"/>
      <c r="FMD6" s="2"/>
      <c r="FME6" s="2"/>
      <c r="FMF6" s="2"/>
      <c r="FMG6" s="2"/>
      <c r="FMH6" s="2"/>
      <c r="FMI6" s="2"/>
      <c r="FMJ6" s="2"/>
      <c r="FMK6" s="2"/>
      <c r="FML6" s="2"/>
      <c r="FMM6" s="2"/>
      <c r="FMN6" s="2"/>
      <c r="FMO6" s="2"/>
      <c r="FMP6" s="2"/>
      <c r="FMQ6" s="2"/>
      <c r="FMR6" s="2"/>
      <c r="FMS6" s="2"/>
      <c r="FMT6" s="2"/>
      <c r="FMU6" s="2"/>
      <c r="FMV6" s="2"/>
      <c r="FMW6" s="2"/>
      <c r="FMX6" s="2"/>
      <c r="FMY6" s="2"/>
      <c r="FMZ6" s="2"/>
      <c r="FNA6" s="2"/>
      <c r="FNB6" s="2"/>
      <c r="FNC6" s="2"/>
      <c r="FND6" s="2"/>
      <c r="FNE6" s="2"/>
      <c r="FNF6" s="2"/>
      <c r="FNG6" s="2"/>
      <c r="FNH6" s="2"/>
      <c r="FNI6" s="2"/>
      <c r="FNJ6" s="2"/>
      <c r="FNK6" s="2"/>
      <c r="FNL6" s="2"/>
      <c r="FNM6" s="2"/>
      <c r="FNN6" s="2"/>
      <c r="FNO6" s="2"/>
      <c r="FNP6" s="2"/>
      <c r="FNQ6" s="2"/>
      <c r="FNR6" s="2"/>
      <c r="FNS6" s="2"/>
      <c r="FNT6" s="2"/>
      <c r="FNU6" s="2"/>
      <c r="FNV6" s="2"/>
      <c r="FNW6" s="2"/>
      <c r="FNX6" s="2"/>
      <c r="FNY6" s="2"/>
      <c r="FNZ6" s="2"/>
      <c r="FOA6" s="2"/>
      <c r="FOB6" s="2"/>
      <c r="FOC6" s="2"/>
      <c r="FOD6" s="2"/>
      <c r="FOE6" s="2"/>
      <c r="FOF6" s="2"/>
      <c r="FOG6" s="2"/>
      <c r="FOH6" s="2"/>
      <c r="FOI6" s="2"/>
      <c r="FOJ6" s="2"/>
      <c r="FOK6" s="2"/>
      <c r="FOL6" s="2"/>
      <c r="FOM6" s="2"/>
      <c r="FON6" s="2"/>
      <c r="FOO6" s="2"/>
      <c r="FOP6" s="2"/>
      <c r="FOQ6" s="2"/>
      <c r="FOR6" s="2"/>
      <c r="FOS6" s="2"/>
      <c r="FOT6" s="2"/>
      <c r="FOU6" s="2"/>
      <c r="FOV6" s="2"/>
      <c r="FOW6" s="2"/>
      <c r="FOX6" s="2"/>
      <c r="FOY6" s="2"/>
      <c r="FOZ6" s="2"/>
      <c r="FPA6" s="2"/>
      <c r="FPB6" s="2"/>
      <c r="FPC6" s="2"/>
      <c r="FPD6" s="2"/>
      <c r="FPE6" s="2"/>
      <c r="FPF6" s="2"/>
      <c r="FPG6" s="2"/>
      <c r="FPH6" s="2"/>
      <c r="FPI6" s="2"/>
      <c r="FPJ6" s="2"/>
      <c r="FPK6" s="2"/>
      <c r="FPL6" s="2"/>
      <c r="FPM6" s="2"/>
      <c r="FPN6" s="2"/>
      <c r="FPO6" s="2"/>
      <c r="FPP6" s="2"/>
      <c r="FPQ6" s="2"/>
      <c r="FPR6" s="2"/>
      <c r="FPS6" s="2"/>
      <c r="FPT6" s="2"/>
      <c r="FPU6" s="2"/>
      <c r="FPV6" s="2"/>
      <c r="FPW6" s="2"/>
      <c r="FPX6" s="2"/>
      <c r="FPY6" s="2"/>
      <c r="FPZ6" s="2"/>
      <c r="FQA6" s="2"/>
      <c r="FQB6" s="2"/>
      <c r="FQC6" s="2"/>
      <c r="FQD6" s="2"/>
      <c r="FQE6" s="2"/>
      <c r="FQF6" s="2"/>
      <c r="FQG6" s="2"/>
      <c r="FQH6" s="2"/>
      <c r="FQI6" s="2"/>
      <c r="FQJ6" s="2"/>
      <c r="FQK6" s="2"/>
      <c r="FQL6" s="2"/>
      <c r="FQM6" s="2"/>
      <c r="FQN6" s="2"/>
      <c r="FQO6" s="2"/>
      <c r="FQP6" s="2"/>
      <c r="FQQ6" s="2"/>
      <c r="FQR6" s="2"/>
      <c r="FQS6" s="2"/>
      <c r="FQT6" s="2"/>
      <c r="FQU6" s="2"/>
      <c r="FQV6" s="2"/>
      <c r="FQW6" s="2"/>
      <c r="FQX6" s="2"/>
      <c r="FQY6" s="2"/>
      <c r="FQZ6" s="2"/>
      <c r="FRA6" s="2"/>
      <c r="FRB6" s="2"/>
      <c r="FRC6" s="2"/>
      <c r="FRD6" s="2"/>
      <c r="FRE6" s="2"/>
      <c r="FRF6" s="2"/>
      <c r="FRG6" s="2"/>
      <c r="FRH6" s="2"/>
      <c r="FRI6" s="2"/>
      <c r="FRJ6" s="2"/>
      <c r="FRK6" s="2"/>
      <c r="FRL6" s="2"/>
      <c r="FRM6" s="2"/>
      <c r="FRN6" s="2"/>
      <c r="FRO6" s="2"/>
      <c r="FRP6" s="2"/>
      <c r="FRQ6" s="2"/>
      <c r="FRR6" s="2"/>
      <c r="FRS6" s="2"/>
      <c r="FRT6" s="2"/>
      <c r="FRU6" s="2"/>
      <c r="FRV6" s="2"/>
      <c r="FRW6" s="2"/>
      <c r="FRX6" s="2"/>
      <c r="FRY6" s="2"/>
      <c r="FRZ6" s="2"/>
      <c r="FSA6" s="2"/>
      <c r="FSB6" s="2"/>
      <c r="FSC6" s="2"/>
      <c r="FSD6" s="2"/>
      <c r="FSE6" s="2"/>
      <c r="FSF6" s="2"/>
      <c r="FSG6" s="2"/>
      <c r="FSH6" s="2"/>
      <c r="FSI6" s="2"/>
      <c r="FSJ6" s="2"/>
      <c r="FSK6" s="2"/>
      <c r="FSL6" s="2"/>
      <c r="FSM6" s="2"/>
      <c r="FSN6" s="2"/>
      <c r="FSO6" s="2"/>
      <c r="FSP6" s="2"/>
      <c r="FSQ6" s="2"/>
      <c r="FSR6" s="2"/>
      <c r="FSS6" s="2"/>
      <c r="FST6" s="2"/>
      <c r="FSU6" s="2"/>
      <c r="FSV6" s="2"/>
      <c r="FSW6" s="2"/>
      <c r="FSX6" s="2"/>
      <c r="FSY6" s="2"/>
      <c r="FSZ6" s="2"/>
      <c r="FTA6" s="2"/>
      <c r="FTB6" s="2"/>
      <c r="FTC6" s="2"/>
      <c r="FTD6" s="2"/>
      <c r="FTE6" s="2"/>
      <c r="FTF6" s="2"/>
      <c r="FTG6" s="2"/>
      <c r="FTH6" s="2"/>
      <c r="FTI6" s="2"/>
      <c r="FTJ6" s="2"/>
      <c r="FTK6" s="2"/>
      <c r="FTL6" s="2"/>
      <c r="FTM6" s="2"/>
      <c r="FTN6" s="2"/>
      <c r="FTO6" s="2"/>
      <c r="FTP6" s="2"/>
      <c r="FTQ6" s="2"/>
      <c r="FTR6" s="2"/>
      <c r="FTS6" s="2"/>
      <c r="FTT6" s="2"/>
      <c r="FTU6" s="2"/>
      <c r="FTV6" s="2"/>
      <c r="FTW6" s="2"/>
      <c r="FTX6" s="2"/>
      <c r="FTY6" s="2"/>
      <c r="FTZ6" s="2"/>
      <c r="FUA6" s="2"/>
      <c r="FUB6" s="2"/>
      <c r="FUC6" s="2"/>
      <c r="FUD6" s="2"/>
      <c r="FUE6" s="2"/>
      <c r="FUF6" s="2"/>
      <c r="FUG6" s="2"/>
      <c r="FUH6" s="2"/>
      <c r="FUI6" s="2"/>
      <c r="FUJ6" s="2"/>
      <c r="FUK6" s="2"/>
      <c r="FUL6" s="2"/>
      <c r="FUM6" s="2"/>
      <c r="FUN6" s="2"/>
      <c r="FUO6" s="2"/>
      <c r="FUP6" s="2"/>
      <c r="FUQ6" s="2"/>
      <c r="FUR6" s="2"/>
      <c r="FUS6" s="2"/>
      <c r="FUT6" s="2"/>
      <c r="FUU6" s="2"/>
      <c r="FUV6" s="2"/>
      <c r="FUW6" s="2"/>
      <c r="FUX6" s="2"/>
      <c r="FUY6" s="2"/>
      <c r="FUZ6" s="2"/>
      <c r="FVA6" s="2"/>
      <c r="FVB6" s="2"/>
      <c r="FVC6" s="2"/>
      <c r="FVD6" s="2"/>
      <c r="FVE6" s="2"/>
      <c r="FVF6" s="2"/>
      <c r="FVG6" s="2"/>
      <c r="FVH6" s="2"/>
      <c r="FVI6" s="2"/>
      <c r="FVJ6" s="2"/>
      <c r="FVK6" s="2"/>
      <c r="FVL6" s="2"/>
      <c r="FVM6" s="2"/>
      <c r="FVN6" s="2"/>
      <c r="FVO6" s="2"/>
      <c r="FVP6" s="2"/>
      <c r="FVQ6" s="2"/>
      <c r="FVR6" s="2"/>
      <c r="FVS6" s="2"/>
      <c r="FVT6" s="2"/>
      <c r="FVU6" s="2"/>
      <c r="FVV6" s="2"/>
      <c r="FVW6" s="2"/>
      <c r="FVX6" s="2"/>
      <c r="FVY6" s="2"/>
      <c r="FVZ6" s="2"/>
      <c r="FWA6" s="2"/>
      <c r="FWB6" s="2"/>
      <c r="FWC6" s="2"/>
      <c r="FWD6" s="2"/>
      <c r="FWE6" s="2"/>
      <c r="FWF6" s="2"/>
      <c r="FWG6" s="2"/>
      <c r="FWH6" s="2"/>
      <c r="FWI6" s="2"/>
      <c r="FWJ6" s="2"/>
      <c r="FWK6" s="2"/>
      <c r="FWL6" s="2"/>
      <c r="FWM6" s="2"/>
      <c r="FWN6" s="2"/>
      <c r="FWO6" s="2"/>
      <c r="FWP6" s="2"/>
      <c r="FWQ6" s="2"/>
      <c r="FWR6" s="2"/>
      <c r="FWS6" s="2"/>
      <c r="FWT6" s="2"/>
      <c r="FWU6" s="2"/>
      <c r="FWV6" s="2"/>
      <c r="FWW6" s="2"/>
      <c r="FWX6" s="2"/>
      <c r="FWY6" s="2"/>
      <c r="FWZ6" s="2"/>
      <c r="FXA6" s="2"/>
      <c r="FXB6" s="2"/>
      <c r="FXC6" s="2"/>
      <c r="FXD6" s="2"/>
      <c r="FXE6" s="2"/>
      <c r="FXF6" s="2"/>
      <c r="FXG6" s="2"/>
      <c r="FXH6" s="2"/>
      <c r="FXI6" s="2"/>
      <c r="FXJ6" s="2"/>
      <c r="FXK6" s="2"/>
      <c r="FXL6" s="2"/>
      <c r="FXM6" s="2"/>
      <c r="FXN6" s="2"/>
      <c r="FXO6" s="2"/>
      <c r="FXP6" s="2"/>
      <c r="FXQ6" s="2"/>
      <c r="FXR6" s="2"/>
      <c r="FXS6" s="2"/>
      <c r="FXT6" s="2"/>
      <c r="FXU6" s="2"/>
      <c r="FXV6" s="2"/>
      <c r="FXW6" s="2"/>
      <c r="FXX6" s="2"/>
      <c r="FXY6" s="2"/>
      <c r="FXZ6" s="2"/>
      <c r="FYA6" s="2"/>
      <c r="FYB6" s="2"/>
      <c r="FYC6" s="2"/>
      <c r="FYD6" s="2"/>
      <c r="FYE6" s="2"/>
      <c r="FYF6" s="2"/>
      <c r="FYG6" s="2"/>
      <c r="FYH6" s="2"/>
      <c r="FYI6" s="2"/>
      <c r="FYJ6" s="2"/>
      <c r="FYK6" s="2"/>
      <c r="FYL6" s="2"/>
      <c r="FYM6" s="2"/>
      <c r="FYN6" s="2"/>
      <c r="FYO6" s="2"/>
      <c r="FYP6" s="2"/>
      <c r="FYQ6" s="2"/>
      <c r="FYR6" s="2"/>
      <c r="FYS6" s="2"/>
      <c r="FYT6" s="2"/>
      <c r="FYU6" s="2"/>
      <c r="FYV6" s="2"/>
      <c r="FYW6" s="2"/>
      <c r="FYX6" s="2"/>
      <c r="FYY6" s="2"/>
      <c r="FYZ6" s="2"/>
      <c r="FZA6" s="2"/>
      <c r="FZB6" s="2"/>
      <c r="FZC6" s="2"/>
      <c r="FZD6" s="2"/>
      <c r="FZE6" s="2"/>
      <c r="FZF6" s="2"/>
      <c r="FZG6" s="2"/>
      <c r="FZH6" s="2"/>
      <c r="FZI6" s="2"/>
      <c r="FZJ6" s="2"/>
      <c r="FZK6" s="2"/>
      <c r="FZL6" s="2"/>
      <c r="FZM6" s="2"/>
      <c r="FZN6" s="2"/>
      <c r="FZO6" s="2"/>
      <c r="FZP6" s="2"/>
      <c r="FZQ6" s="2"/>
      <c r="FZR6" s="2"/>
      <c r="FZS6" s="2"/>
      <c r="FZT6" s="2"/>
      <c r="FZU6" s="2"/>
      <c r="FZV6" s="2"/>
      <c r="FZW6" s="2"/>
      <c r="FZX6" s="2"/>
      <c r="FZY6" s="2"/>
      <c r="FZZ6" s="2"/>
      <c r="GAA6" s="2"/>
      <c r="GAB6" s="2"/>
      <c r="GAC6" s="2"/>
      <c r="GAD6" s="2"/>
      <c r="GAE6" s="2"/>
      <c r="GAF6" s="2"/>
      <c r="GAG6" s="2"/>
      <c r="GAH6" s="2"/>
      <c r="GAI6" s="2"/>
      <c r="GAJ6" s="2"/>
      <c r="GAK6" s="2"/>
      <c r="GAL6" s="2"/>
      <c r="GAM6" s="2"/>
      <c r="GAN6" s="2"/>
      <c r="GAO6" s="2"/>
      <c r="GAP6" s="2"/>
      <c r="GAQ6" s="2"/>
      <c r="GAR6" s="2"/>
      <c r="GAS6" s="2"/>
      <c r="GAT6" s="2"/>
      <c r="GAU6" s="2"/>
      <c r="GAV6" s="2"/>
      <c r="GAW6" s="2"/>
      <c r="GAX6" s="2"/>
      <c r="GAY6" s="2"/>
      <c r="GAZ6" s="2"/>
      <c r="GBA6" s="2"/>
      <c r="GBB6" s="2"/>
      <c r="GBC6" s="2"/>
      <c r="GBD6" s="2"/>
      <c r="GBE6" s="2"/>
      <c r="GBF6" s="2"/>
      <c r="GBG6" s="2"/>
      <c r="GBH6" s="2"/>
      <c r="GBI6" s="2"/>
      <c r="GBJ6" s="2"/>
      <c r="GBK6" s="2"/>
      <c r="GBL6" s="2"/>
      <c r="GBM6" s="2"/>
      <c r="GBN6" s="2"/>
      <c r="GBO6" s="2"/>
      <c r="GBP6" s="2"/>
      <c r="GBQ6" s="2"/>
      <c r="GBR6" s="2"/>
      <c r="GBS6" s="2"/>
      <c r="GBT6" s="2"/>
      <c r="GBU6" s="2"/>
      <c r="GBV6" s="2"/>
      <c r="GBW6" s="2"/>
      <c r="GBX6" s="2"/>
      <c r="GBY6" s="2"/>
      <c r="GBZ6" s="2"/>
      <c r="GCA6" s="2"/>
      <c r="GCB6" s="2"/>
      <c r="GCC6" s="2"/>
      <c r="GCD6" s="2"/>
      <c r="GCE6" s="2"/>
      <c r="GCF6" s="2"/>
      <c r="GCG6" s="2"/>
      <c r="GCH6" s="2"/>
      <c r="GCI6" s="2"/>
      <c r="GCJ6" s="2"/>
      <c r="GCK6" s="2"/>
      <c r="GCL6" s="2"/>
      <c r="GCM6" s="2"/>
      <c r="GCN6" s="2"/>
      <c r="GCO6" s="2"/>
      <c r="GCP6" s="2"/>
      <c r="GCQ6" s="2"/>
      <c r="GCR6" s="2"/>
      <c r="GCS6" s="2"/>
      <c r="GCT6" s="2"/>
      <c r="GCU6" s="2"/>
      <c r="GCV6" s="2"/>
      <c r="GCW6" s="2"/>
      <c r="GCX6" s="2"/>
      <c r="GCY6" s="2"/>
      <c r="GCZ6" s="2"/>
      <c r="GDA6" s="2"/>
      <c r="GDB6" s="2"/>
      <c r="GDC6" s="2"/>
      <c r="GDD6" s="2"/>
      <c r="GDE6" s="2"/>
      <c r="GDF6" s="2"/>
      <c r="GDG6" s="2"/>
      <c r="GDH6" s="2"/>
      <c r="GDI6" s="2"/>
      <c r="GDJ6" s="2"/>
      <c r="GDK6" s="2"/>
      <c r="GDL6" s="2"/>
      <c r="GDM6" s="2"/>
      <c r="GDN6" s="2"/>
      <c r="GDO6" s="2"/>
      <c r="GDP6" s="2"/>
      <c r="GDQ6" s="2"/>
      <c r="GDR6" s="2"/>
      <c r="GDS6" s="2"/>
      <c r="GDT6" s="2"/>
      <c r="GDU6" s="2"/>
      <c r="GDV6" s="2"/>
      <c r="GDW6" s="2"/>
      <c r="GDX6" s="2"/>
      <c r="GDY6" s="2"/>
      <c r="GDZ6" s="2"/>
      <c r="GEA6" s="2"/>
      <c r="GEB6" s="2"/>
      <c r="GEC6" s="2"/>
      <c r="GED6" s="2"/>
      <c r="GEE6" s="2"/>
      <c r="GEF6" s="2"/>
      <c r="GEG6" s="2"/>
      <c r="GEH6" s="2"/>
      <c r="GEI6" s="2"/>
      <c r="GEJ6" s="2"/>
      <c r="GEK6" s="2"/>
      <c r="GEL6" s="2"/>
      <c r="GEM6" s="2"/>
      <c r="GEN6" s="2"/>
      <c r="GEO6" s="2"/>
      <c r="GEP6" s="2"/>
      <c r="GEQ6" s="2"/>
      <c r="GER6" s="2"/>
      <c r="GES6" s="2"/>
      <c r="GET6" s="2"/>
      <c r="GEU6" s="2"/>
      <c r="GEV6" s="2"/>
      <c r="GEW6" s="2"/>
      <c r="GEX6" s="2"/>
      <c r="GEY6" s="2"/>
      <c r="GEZ6" s="2"/>
      <c r="GFA6" s="2"/>
      <c r="GFB6" s="2"/>
      <c r="GFC6" s="2"/>
      <c r="GFD6" s="2"/>
      <c r="GFE6" s="2"/>
      <c r="GFF6" s="2"/>
      <c r="GFG6" s="2"/>
      <c r="GFH6" s="2"/>
      <c r="GFI6" s="2"/>
      <c r="GFJ6" s="2"/>
      <c r="GFK6" s="2"/>
      <c r="GFL6" s="2"/>
      <c r="GFM6" s="2"/>
      <c r="GFN6" s="2"/>
      <c r="GFO6" s="2"/>
      <c r="GFP6" s="2"/>
      <c r="GFQ6" s="2"/>
      <c r="GFR6" s="2"/>
      <c r="GFS6" s="2"/>
      <c r="GFT6" s="2"/>
      <c r="GFU6" s="2"/>
      <c r="GFV6" s="2"/>
      <c r="GFW6" s="2"/>
      <c r="GFX6" s="2"/>
      <c r="GFY6" s="2"/>
      <c r="GFZ6" s="2"/>
      <c r="GGA6" s="2"/>
      <c r="GGB6" s="2"/>
      <c r="GGC6" s="2"/>
      <c r="GGD6" s="2"/>
      <c r="GGE6" s="2"/>
      <c r="GGF6" s="2"/>
      <c r="GGG6" s="2"/>
      <c r="GGH6" s="2"/>
      <c r="GGI6" s="2"/>
      <c r="GGJ6" s="2"/>
      <c r="GGK6" s="2"/>
      <c r="GGL6" s="2"/>
      <c r="GGM6" s="2"/>
      <c r="GGN6" s="2"/>
      <c r="GGO6" s="2"/>
      <c r="GGP6" s="2"/>
      <c r="GGQ6" s="2"/>
      <c r="GGR6" s="2"/>
      <c r="GGS6" s="2"/>
      <c r="GGT6" s="2"/>
      <c r="GGU6" s="2"/>
      <c r="GGV6" s="2"/>
      <c r="GGW6" s="2"/>
      <c r="GGX6" s="2"/>
      <c r="GGY6" s="2"/>
      <c r="GGZ6" s="2"/>
      <c r="GHA6" s="2"/>
      <c r="GHB6" s="2"/>
      <c r="GHC6" s="2"/>
      <c r="GHD6" s="2"/>
      <c r="GHE6" s="2"/>
      <c r="GHF6" s="2"/>
      <c r="GHG6" s="2"/>
      <c r="GHH6" s="2"/>
      <c r="GHI6" s="2"/>
      <c r="GHJ6" s="2"/>
      <c r="GHK6" s="2"/>
      <c r="GHL6" s="2"/>
      <c r="GHM6" s="2"/>
      <c r="GHN6" s="2"/>
      <c r="GHO6" s="2"/>
      <c r="GHP6" s="2"/>
      <c r="GHQ6" s="2"/>
      <c r="GHR6" s="2"/>
      <c r="GHS6" s="2"/>
      <c r="GHT6" s="2"/>
      <c r="GHU6" s="2"/>
      <c r="GHV6" s="2"/>
      <c r="GHW6" s="2"/>
      <c r="GHX6" s="2"/>
      <c r="GHY6" s="2"/>
      <c r="GHZ6" s="2"/>
      <c r="GIA6" s="2"/>
      <c r="GIB6" s="2"/>
      <c r="GIC6" s="2"/>
      <c r="GID6" s="2"/>
      <c r="GIE6" s="2"/>
      <c r="GIF6" s="2"/>
      <c r="GIG6" s="2"/>
      <c r="GIH6" s="2"/>
      <c r="GII6" s="2"/>
      <c r="GIJ6" s="2"/>
      <c r="GIK6" s="2"/>
      <c r="GIL6" s="2"/>
      <c r="GIM6" s="2"/>
      <c r="GIN6" s="2"/>
      <c r="GIO6" s="2"/>
      <c r="GIP6" s="2"/>
      <c r="GIQ6" s="2"/>
      <c r="GIR6" s="2"/>
      <c r="GIS6" s="2"/>
      <c r="GIT6" s="2"/>
      <c r="GIU6" s="2"/>
      <c r="GIV6" s="2"/>
      <c r="GIW6" s="2"/>
      <c r="GIX6" s="2"/>
      <c r="GIY6" s="2"/>
      <c r="GIZ6" s="2"/>
      <c r="GJA6" s="2"/>
      <c r="GJB6" s="2"/>
      <c r="GJC6" s="2"/>
      <c r="GJD6" s="2"/>
      <c r="GJE6" s="2"/>
      <c r="GJF6" s="2"/>
      <c r="GJG6" s="2"/>
      <c r="GJH6" s="2"/>
      <c r="GJI6" s="2"/>
      <c r="GJJ6" s="2"/>
      <c r="GJK6" s="2"/>
      <c r="GJL6" s="2"/>
      <c r="GJM6" s="2"/>
      <c r="GJN6" s="2"/>
      <c r="GJO6" s="2"/>
      <c r="GJP6" s="2"/>
      <c r="GJQ6" s="2"/>
      <c r="GJR6" s="2"/>
      <c r="GJS6" s="2"/>
      <c r="GJT6" s="2"/>
      <c r="GJU6" s="2"/>
      <c r="GJV6" s="2"/>
      <c r="GJW6" s="2"/>
      <c r="GJX6" s="2"/>
      <c r="GJY6" s="2"/>
      <c r="GJZ6" s="2"/>
      <c r="GKA6" s="2"/>
      <c r="GKB6" s="2"/>
      <c r="GKC6" s="2"/>
      <c r="GKD6" s="2"/>
      <c r="GKE6" s="2"/>
      <c r="GKF6" s="2"/>
      <c r="GKG6" s="2"/>
      <c r="GKH6" s="2"/>
      <c r="GKI6" s="2"/>
      <c r="GKJ6" s="2"/>
      <c r="GKK6" s="2"/>
      <c r="GKL6" s="2"/>
      <c r="GKM6" s="2"/>
      <c r="GKN6" s="2"/>
      <c r="GKO6" s="2"/>
      <c r="GKP6" s="2"/>
      <c r="GKQ6" s="2"/>
      <c r="GKR6" s="2"/>
      <c r="GKS6" s="2"/>
      <c r="GKT6" s="2"/>
      <c r="GKU6" s="2"/>
      <c r="GKV6" s="2"/>
      <c r="GKW6" s="2"/>
      <c r="GKX6" s="2"/>
      <c r="GKY6" s="2"/>
      <c r="GKZ6" s="2"/>
      <c r="GLA6" s="2"/>
      <c r="GLB6" s="2"/>
      <c r="GLC6" s="2"/>
      <c r="GLD6" s="2"/>
      <c r="GLE6" s="2"/>
      <c r="GLF6" s="2"/>
      <c r="GLG6" s="2"/>
      <c r="GLH6" s="2"/>
      <c r="GLI6" s="2"/>
      <c r="GLJ6" s="2"/>
      <c r="GLK6" s="2"/>
      <c r="GLL6" s="2"/>
      <c r="GLM6" s="2"/>
      <c r="GLN6" s="2"/>
      <c r="GLO6" s="2"/>
      <c r="GLP6" s="2"/>
      <c r="GLQ6" s="2"/>
      <c r="GLR6" s="2"/>
      <c r="GLS6" s="2"/>
      <c r="GLT6" s="2"/>
      <c r="GLU6" s="2"/>
      <c r="GLV6" s="2"/>
      <c r="GLW6" s="2"/>
      <c r="GLX6" s="2"/>
      <c r="GLY6" s="2"/>
      <c r="GLZ6" s="2"/>
      <c r="GMA6" s="2"/>
      <c r="GMB6" s="2"/>
      <c r="GMC6" s="2"/>
      <c r="GMD6" s="2"/>
      <c r="GME6" s="2"/>
      <c r="GMF6" s="2"/>
      <c r="GMG6" s="2"/>
      <c r="GMH6" s="2"/>
      <c r="GMI6" s="2"/>
      <c r="GMJ6" s="2"/>
      <c r="GMK6" s="2"/>
      <c r="GML6" s="2"/>
      <c r="GMM6" s="2"/>
      <c r="GMN6" s="2"/>
      <c r="GMO6" s="2"/>
      <c r="GMP6" s="2"/>
      <c r="GMQ6" s="2"/>
      <c r="GMR6" s="2"/>
      <c r="GMS6" s="2"/>
      <c r="GMT6" s="2"/>
      <c r="GMU6" s="2"/>
      <c r="GMV6" s="2"/>
      <c r="GMW6" s="2"/>
      <c r="GMX6" s="2"/>
      <c r="GMY6" s="2"/>
      <c r="GMZ6" s="2"/>
      <c r="GNA6" s="2"/>
      <c r="GNB6" s="2"/>
      <c r="GNC6" s="2"/>
      <c r="GND6" s="2"/>
      <c r="GNE6" s="2"/>
      <c r="GNF6" s="2"/>
      <c r="GNG6" s="2"/>
      <c r="GNH6" s="2"/>
      <c r="GNI6" s="2"/>
      <c r="GNJ6" s="2"/>
      <c r="GNK6" s="2"/>
      <c r="GNL6" s="2"/>
      <c r="GNM6" s="2"/>
      <c r="GNN6" s="2"/>
      <c r="GNO6" s="2"/>
      <c r="GNP6" s="2"/>
      <c r="GNQ6" s="2"/>
      <c r="GNR6" s="2"/>
      <c r="GNS6" s="2"/>
      <c r="GNT6" s="2"/>
      <c r="GNU6" s="2"/>
      <c r="GNV6" s="2"/>
      <c r="GNW6" s="2"/>
      <c r="GNX6" s="2"/>
      <c r="GNY6" s="2"/>
      <c r="GNZ6" s="2"/>
      <c r="GOA6" s="2"/>
      <c r="GOB6" s="2"/>
      <c r="GOC6" s="2"/>
      <c r="GOD6" s="2"/>
      <c r="GOE6" s="2"/>
      <c r="GOF6" s="2"/>
      <c r="GOG6" s="2"/>
      <c r="GOH6" s="2"/>
      <c r="GOI6" s="2"/>
      <c r="GOJ6" s="2"/>
      <c r="GOK6" s="2"/>
      <c r="GOL6" s="2"/>
      <c r="GOM6" s="2"/>
      <c r="GON6" s="2"/>
      <c r="GOO6" s="2"/>
      <c r="GOP6" s="2"/>
      <c r="GOQ6" s="2"/>
      <c r="GOR6" s="2"/>
      <c r="GOS6" s="2"/>
      <c r="GOT6" s="2"/>
      <c r="GOU6" s="2"/>
      <c r="GOV6" s="2"/>
      <c r="GOW6" s="2"/>
      <c r="GOX6" s="2"/>
      <c r="GOY6" s="2"/>
      <c r="GOZ6" s="2"/>
      <c r="GPA6" s="2"/>
      <c r="GPB6" s="2"/>
      <c r="GPC6" s="2"/>
      <c r="GPD6" s="2"/>
      <c r="GPE6" s="2"/>
      <c r="GPF6" s="2"/>
      <c r="GPG6" s="2"/>
      <c r="GPH6" s="2"/>
      <c r="GPI6" s="2"/>
      <c r="GPJ6" s="2"/>
      <c r="GPK6" s="2"/>
      <c r="GPL6" s="2"/>
      <c r="GPM6" s="2"/>
      <c r="GPN6" s="2"/>
      <c r="GPO6" s="2"/>
      <c r="GPP6" s="2"/>
      <c r="GPQ6" s="2"/>
      <c r="GPR6" s="2"/>
      <c r="GPS6" s="2"/>
      <c r="GPT6" s="2"/>
      <c r="GPU6" s="2"/>
      <c r="GPV6" s="2"/>
      <c r="GPW6" s="2"/>
      <c r="GPX6" s="2"/>
      <c r="GPY6" s="2"/>
      <c r="GPZ6" s="2"/>
      <c r="GQA6" s="2"/>
      <c r="GQB6" s="2"/>
      <c r="GQC6" s="2"/>
      <c r="GQD6" s="2"/>
      <c r="GQE6" s="2"/>
      <c r="GQF6" s="2"/>
      <c r="GQG6" s="2"/>
      <c r="GQH6" s="2"/>
      <c r="GQI6" s="2"/>
      <c r="GQJ6" s="2"/>
      <c r="GQK6" s="2"/>
      <c r="GQL6" s="2"/>
      <c r="GQM6" s="2"/>
      <c r="GQN6" s="2"/>
      <c r="GQO6" s="2"/>
      <c r="GQP6" s="2"/>
      <c r="GQQ6" s="2"/>
      <c r="GQR6" s="2"/>
      <c r="GQS6" s="2"/>
      <c r="GQT6" s="2"/>
      <c r="GQU6" s="2"/>
      <c r="GQV6" s="2"/>
      <c r="GQW6" s="2"/>
      <c r="GQX6" s="2"/>
      <c r="GQY6" s="2"/>
      <c r="GQZ6" s="2"/>
      <c r="GRA6" s="2"/>
      <c r="GRB6" s="2"/>
      <c r="GRC6" s="2"/>
      <c r="GRD6" s="2"/>
      <c r="GRE6" s="2"/>
      <c r="GRF6" s="2"/>
      <c r="GRG6" s="2"/>
      <c r="GRH6" s="2"/>
      <c r="GRI6" s="2"/>
      <c r="GRJ6" s="2"/>
      <c r="GRK6" s="2"/>
      <c r="GRL6" s="2"/>
      <c r="GRM6" s="2"/>
      <c r="GRN6" s="2"/>
      <c r="GRO6" s="2"/>
      <c r="GRP6" s="2"/>
      <c r="GRQ6" s="2"/>
      <c r="GRR6" s="2"/>
      <c r="GRS6" s="2"/>
      <c r="GRT6" s="2"/>
      <c r="GRU6" s="2"/>
      <c r="GRV6" s="2"/>
      <c r="GRW6" s="2"/>
      <c r="GRX6" s="2"/>
      <c r="GRY6" s="2"/>
      <c r="GRZ6" s="2"/>
      <c r="GSA6" s="2"/>
      <c r="GSB6" s="2"/>
      <c r="GSC6" s="2"/>
      <c r="GSD6" s="2"/>
      <c r="GSE6" s="2"/>
      <c r="GSF6" s="2"/>
      <c r="GSG6" s="2"/>
      <c r="GSH6" s="2"/>
      <c r="GSI6" s="2"/>
      <c r="GSJ6" s="2"/>
      <c r="GSK6" s="2"/>
      <c r="GSL6" s="2"/>
      <c r="GSM6" s="2"/>
      <c r="GSN6" s="2"/>
      <c r="GSO6" s="2"/>
      <c r="GSP6" s="2"/>
      <c r="GSQ6" s="2"/>
      <c r="GSR6" s="2"/>
      <c r="GSS6" s="2"/>
      <c r="GST6" s="2"/>
      <c r="GSU6" s="2"/>
      <c r="GSV6" s="2"/>
      <c r="GSW6" s="2"/>
      <c r="GSX6" s="2"/>
      <c r="GSY6" s="2"/>
      <c r="GSZ6" s="2"/>
      <c r="GTA6" s="2"/>
      <c r="GTB6" s="2"/>
      <c r="GTC6" s="2"/>
      <c r="GTD6" s="2"/>
      <c r="GTE6" s="2"/>
      <c r="GTF6" s="2"/>
      <c r="GTG6" s="2"/>
      <c r="GTH6" s="2"/>
      <c r="GTI6" s="2"/>
      <c r="GTJ6" s="2"/>
      <c r="GTK6" s="2"/>
      <c r="GTL6" s="2"/>
      <c r="GTM6" s="2"/>
      <c r="GTN6" s="2"/>
      <c r="GTO6" s="2"/>
      <c r="GTP6" s="2"/>
      <c r="GTQ6" s="2"/>
      <c r="GTR6" s="2"/>
      <c r="GTS6" s="2"/>
      <c r="GTT6" s="2"/>
      <c r="GTU6" s="2"/>
      <c r="GTV6" s="2"/>
      <c r="GTW6" s="2"/>
      <c r="GTX6" s="2"/>
      <c r="GTY6" s="2"/>
      <c r="GTZ6" s="2"/>
      <c r="GUA6" s="2"/>
      <c r="GUB6" s="2"/>
      <c r="GUC6" s="2"/>
      <c r="GUD6" s="2"/>
      <c r="GUE6" s="2"/>
      <c r="GUF6" s="2"/>
      <c r="GUG6" s="2"/>
      <c r="GUH6" s="2"/>
      <c r="GUI6" s="2"/>
      <c r="GUJ6" s="2"/>
      <c r="GUK6" s="2"/>
      <c r="GUL6" s="2"/>
      <c r="GUM6" s="2"/>
      <c r="GUN6" s="2"/>
      <c r="GUO6" s="2"/>
      <c r="GUP6" s="2"/>
      <c r="GUQ6" s="2"/>
      <c r="GUR6" s="2"/>
      <c r="GUS6" s="2"/>
      <c r="GUT6" s="2"/>
      <c r="GUU6" s="2"/>
      <c r="GUV6" s="2"/>
      <c r="GUW6" s="2"/>
      <c r="GUX6" s="2"/>
      <c r="GUY6" s="2"/>
      <c r="GUZ6" s="2"/>
      <c r="GVA6" s="2"/>
      <c r="GVB6" s="2"/>
      <c r="GVC6" s="2"/>
      <c r="GVD6" s="2"/>
      <c r="GVE6" s="2"/>
      <c r="GVF6" s="2"/>
      <c r="GVG6" s="2"/>
      <c r="GVH6" s="2"/>
      <c r="GVI6" s="2"/>
      <c r="GVJ6" s="2"/>
      <c r="GVK6" s="2"/>
      <c r="GVL6" s="2"/>
      <c r="GVM6" s="2"/>
      <c r="GVN6" s="2"/>
      <c r="GVO6" s="2"/>
      <c r="GVP6" s="2"/>
      <c r="GVQ6" s="2"/>
      <c r="GVR6" s="2"/>
      <c r="GVS6" s="2"/>
      <c r="GVT6" s="2"/>
      <c r="GVU6" s="2"/>
      <c r="GVV6" s="2"/>
      <c r="GVW6" s="2"/>
      <c r="GVX6" s="2"/>
      <c r="GVY6" s="2"/>
      <c r="GVZ6" s="2"/>
      <c r="GWA6" s="2"/>
      <c r="GWB6" s="2"/>
      <c r="GWC6" s="2"/>
      <c r="GWD6" s="2"/>
      <c r="GWE6" s="2"/>
      <c r="GWF6" s="2"/>
      <c r="GWG6" s="2"/>
      <c r="GWH6" s="2"/>
      <c r="GWI6" s="2"/>
      <c r="GWJ6" s="2"/>
      <c r="GWK6" s="2"/>
      <c r="GWL6" s="2"/>
      <c r="GWM6" s="2"/>
      <c r="GWN6" s="2"/>
      <c r="GWO6" s="2"/>
      <c r="GWP6" s="2"/>
      <c r="GWQ6" s="2"/>
      <c r="GWR6" s="2"/>
      <c r="GWS6" s="2"/>
      <c r="GWT6" s="2"/>
      <c r="GWU6" s="2"/>
      <c r="GWV6" s="2"/>
      <c r="GWW6" s="2"/>
      <c r="GWX6" s="2"/>
      <c r="GWY6" s="2"/>
      <c r="GWZ6" s="2"/>
      <c r="GXA6" s="2"/>
      <c r="GXB6" s="2"/>
      <c r="GXC6" s="2"/>
      <c r="GXD6" s="2"/>
      <c r="GXE6" s="2"/>
      <c r="GXF6" s="2"/>
      <c r="GXG6" s="2"/>
      <c r="GXH6" s="2"/>
      <c r="GXI6" s="2"/>
      <c r="GXJ6" s="2"/>
      <c r="GXK6" s="2"/>
      <c r="GXL6" s="2"/>
      <c r="GXM6" s="2"/>
      <c r="GXN6" s="2"/>
      <c r="GXO6" s="2"/>
      <c r="GXP6" s="2"/>
      <c r="GXQ6" s="2"/>
      <c r="GXR6" s="2"/>
      <c r="GXS6" s="2"/>
      <c r="GXT6" s="2"/>
      <c r="GXU6" s="2"/>
      <c r="GXV6" s="2"/>
      <c r="GXW6" s="2"/>
      <c r="GXX6" s="2"/>
      <c r="GXY6" s="2"/>
      <c r="GXZ6" s="2"/>
      <c r="GYA6" s="2"/>
      <c r="GYB6" s="2"/>
      <c r="GYC6" s="2"/>
      <c r="GYD6" s="2"/>
      <c r="GYE6" s="2"/>
      <c r="GYF6" s="2"/>
      <c r="GYG6" s="2"/>
      <c r="GYH6" s="2"/>
      <c r="GYI6" s="2"/>
      <c r="GYJ6" s="2"/>
      <c r="GYK6" s="2"/>
      <c r="GYL6" s="2"/>
      <c r="GYM6" s="2"/>
      <c r="GYN6" s="2"/>
      <c r="GYO6" s="2"/>
      <c r="GYP6" s="2"/>
      <c r="GYQ6" s="2"/>
      <c r="GYR6" s="2"/>
      <c r="GYS6" s="2"/>
      <c r="GYT6" s="2"/>
      <c r="GYU6" s="2"/>
      <c r="GYV6" s="2"/>
      <c r="GYW6" s="2"/>
      <c r="GYX6" s="2"/>
      <c r="GYY6" s="2"/>
      <c r="GYZ6" s="2"/>
      <c r="GZA6" s="2"/>
      <c r="GZB6" s="2"/>
      <c r="GZC6" s="2"/>
      <c r="GZD6" s="2"/>
      <c r="GZE6" s="2"/>
      <c r="GZF6" s="2"/>
      <c r="GZG6" s="2"/>
      <c r="GZH6" s="2"/>
      <c r="GZI6" s="2"/>
      <c r="GZJ6" s="2"/>
      <c r="GZK6" s="2"/>
      <c r="GZL6" s="2"/>
      <c r="GZM6" s="2"/>
      <c r="GZN6" s="2"/>
      <c r="GZO6" s="2"/>
      <c r="GZP6" s="2"/>
      <c r="GZQ6" s="2"/>
      <c r="GZR6" s="2"/>
      <c r="GZS6" s="2"/>
      <c r="GZT6" s="2"/>
      <c r="GZU6" s="2"/>
      <c r="GZV6" s="2"/>
      <c r="GZW6" s="2"/>
      <c r="GZX6" s="2"/>
      <c r="GZY6" s="2"/>
      <c r="GZZ6" s="2"/>
      <c r="HAA6" s="2"/>
      <c r="HAB6" s="2"/>
      <c r="HAC6" s="2"/>
      <c r="HAD6" s="2"/>
      <c r="HAE6" s="2"/>
      <c r="HAF6" s="2"/>
      <c r="HAG6" s="2"/>
      <c r="HAH6" s="2"/>
      <c r="HAI6" s="2"/>
      <c r="HAJ6" s="2"/>
      <c r="HAK6" s="2"/>
      <c r="HAL6" s="2"/>
      <c r="HAM6" s="2"/>
      <c r="HAN6" s="2"/>
      <c r="HAO6" s="2"/>
      <c r="HAP6" s="2"/>
      <c r="HAQ6" s="2"/>
      <c r="HAR6" s="2"/>
      <c r="HAS6" s="2"/>
      <c r="HAT6" s="2"/>
      <c r="HAU6" s="2"/>
      <c r="HAV6" s="2"/>
      <c r="HAW6" s="2"/>
      <c r="HAX6" s="2"/>
      <c r="HAY6" s="2"/>
      <c r="HAZ6" s="2"/>
      <c r="HBA6" s="2"/>
      <c r="HBB6" s="2"/>
      <c r="HBC6" s="2"/>
      <c r="HBD6" s="2"/>
      <c r="HBE6" s="2"/>
      <c r="HBF6" s="2"/>
      <c r="HBG6" s="2"/>
      <c r="HBH6" s="2"/>
      <c r="HBI6" s="2"/>
      <c r="HBJ6" s="2"/>
      <c r="HBK6" s="2"/>
      <c r="HBL6" s="2"/>
      <c r="HBM6" s="2"/>
      <c r="HBN6" s="2"/>
      <c r="HBO6" s="2"/>
      <c r="HBP6" s="2"/>
      <c r="HBQ6" s="2"/>
      <c r="HBR6" s="2"/>
      <c r="HBS6" s="2"/>
      <c r="HBT6" s="2"/>
      <c r="HBU6" s="2"/>
      <c r="HBV6" s="2"/>
      <c r="HBW6" s="2"/>
      <c r="HBX6" s="2"/>
      <c r="HBY6" s="2"/>
      <c r="HBZ6" s="2"/>
      <c r="HCA6" s="2"/>
      <c r="HCB6" s="2"/>
      <c r="HCC6" s="2"/>
      <c r="HCD6" s="2"/>
      <c r="HCE6" s="2"/>
      <c r="HCF6" s="2"/>
      <c r="HCG6" s="2"/>
      <c r="HCH6" s="2"/>
      <c r="HCI6" s="2"/>
      <c r="HCJ6" s="2"/>
      <c r="HCK6" s="2"/>
      <c r="HCL6" s="2"/>
      <c r="HCM6" s="2"/>
      <c r="HCN6" s="2"/>
      <c r="HCO6" s="2"/>
      <c r="HCP6" s="2"/>
      <c r="HCQ6" s="2"/>
      <c r="HCR6" s="2"/>
      <c r="HCS6" s="2"/>
      <c r="HCT6" s="2"/>
      <c r="HCU6" s="2"/>
      <c r="HCV6" s="2"/>
      <c r="HCW6" s="2"/>
      <c r="HCX6" s="2"/>
      <c r="HCY6" s="2"/>
      <c r="HCZ6" s="2"/>
      <c r="HDA6" s="2"/>
      <c r="HDB6" s="2"/>
      <c r="HDC6" s="2"/>
      <c r="HDD6" s="2"/>
      <c r="HDE6" s="2"/>
      <c r="HDF6" s="2"/>
      <c r="HDG6" s="2"/>
      <c r="HDH6" s="2"/>
      <c r="HDI6" s="2"/>
      <c r="HDJ6" s="2"/>
      <c r="HDK6" s="2"/>
      <c r="HDL6" s="2"/>
      <c r="HDM6" s="2"/>
      <c r="HDN6" s="2"/>
      <c r="HDO6" s="2"/>
      <c r="HDP6" s="2"/>
      <c r="HDQ6" s="2"/>
      <c r="HDR6" s="2"/>
      <c r="HDS6" s="2"/>
      <c r="HDT6" s="2"/>
      <c r="HDU6" s="2"/>
      <c r="HDV6" s="2"/>
      <c r="HDW6" s="2"/>
      <c r="HDX6" s="2"/>
      <c r="HDY6" s="2"/>
      <c r="HDZ6" s="2"/>
      <c r="HEA6" s="2"/>
      <c r="HEB6" s="2"/>
      <c r="HEC6" s="2"/>
      <c r="HED6" s="2"/>
      <c r="HEE6" s="2"/>
      <c r="HEF6" s="2"/>
      <c r="HEG6" s="2"/>
      <c r="HEH6" s="2"/>
      <c r="HEI6" s="2"/>
      <c r="HEJ6" s="2"/>
      <c r="HEK6" s="2"/>
      <c r="HEL6" s="2"/>
      <c r="HEM6" s="2"/>
      <c r="HEN6" s="2"/>
      <c r="HEO6" s="2"/>
      <c r="HEP6" s="2"/>
      <c r="HEQ6" s="2"/>
      <c r="HER6" s="2"/>
      <c r="HES6" s="2"/>
      <c r="HET6" s="2"/>
      <c r="HEU6" s="2"/>
      <c r="HEV6" s="2"/>
      <c r="HEW6" s="2"/>
      <c r="HEX6" s="2"/>
      <c r="HEY6" s="2"/>
      <c r="HEZ6" s="2"/>
      <c r="HFA6" s="2"/>
      <c r="HFB6" s="2"/>
      <c r="HFC6" s="2"/>
      <c r="HFD6" s="2"/>
      <c r="HFE6" s="2"/>
      <c r="HFF6" s="2"/>
      <c r="HFG6" s="2"/>
      <c r="HFH6" s="2"/>
      <c r="HFI6" s="2"/>
      <c r="HFJ6" s="2"/>
      <c r="HFK6" s="2"/>
      <c r="HFL6" s="2"/>
      <c r="HFM6" s="2"/>
      <c r="HFN6" s="2"/>
      <c r="HFO6" s="2"/>
      <c r="HFP6" s="2"/>
      <c r="HFQ6" s="2"/>
      <c r="HFR6" s="2"/>
      <c r="HFS6" s="2"/>
      <c r="HFT6" s="2"/>
      <c r="HFU6" s="2"/>
      <c r="HFV6" s="2"/>
      <c r="HFW6" s="2"/>
      <c r="HFX6" s="2"/>
      <c r="HFY6" s="2"/>
      <c r="HFZ6" s="2"/>
      <c r="HGA6" s="2"/>
      <c r="HGB6" s="2"/>
      <c r="HGC6" s="2"/>
      <c r="HGD6" s="2"/>
      <c r="HGE6" s="2"/>
      <c r="HGF6" s="2"/>
      <c r="HGG6" s="2"/>
      <c r="HGH6" s="2"/>
      <c r="HGI6" s="2"/>
      <c r="HGJ6" s="2"/>
      <c r="HGK6" s="2"/>
      <c r="HGL6" s="2"/>
      <c r="HGM6" s="2"/>
      <c r="HGN6" s="2"/>
      <c r="HGO6" s="2"/>
      <c r="HGP6" s="2"/>
      <c r="HGQ6" s="2"/>
      <c r="HGR6" s="2"/>
      <c r="HGS6" s="2"/>
      <c r="HGT6" s="2"/>
      <c r="HGU6" s="2"/>
      <c r="HGV6" s="2"/>
      <c r="HGW6" s="2"/>
      <c r="HGX6" s="2"/>
      <c r="HGY6" s="2"/>
      <c r="HGZ6" s="2"/>
      <c r="HHA6" s="2"/>
      <c r="HHB6" s="2"/>
      <c r="HHC6" s="2"/>
      <c r="HHD6" s="2"/>
      <c r="HHE6" s="2"/>
      <c r="HHF6" s="2"/>
      <c r="HHG6" s="2"/>
      <c r="HHH6" s="2"/>
      <c r="HHI6" s="2"/>
      <c r="HHJ6" s="2"/>
      <c r="HHK6" s="2"/>
      <c r="HHL6" s="2"/>
      <c r="HHM6" s="2"/>
      <c r="HHN6" s="2"/>
      <c r="HHO6" s="2"/>
      <c r="HHP6" s="2"/>
      <c r="HHQ6" s="2"/>
      <c r="HHR6" s="2"/>
      <c r="HHS6" s="2"/>
      <c r="HHT6" s="2"/>
      <c r="HHU6" s="2"/>
      <c r="HHV6" s="2"/>
      <c r="HHW6" s="2"/>
      <c r="HHX6" s="2"/>
      <c r="HHY6" s="2"/>
      <c r="HHZ6" s="2"/>
      <c r="HIA6" s="2"/>
      <c r="HIB6" s="2"/>
      <c r="HIC6" s="2"/>
      <c r="HID6" s="2"/>
      <c r="HIE6" s="2"/>
      <c r="HIF6" s="2"/>
      <c r="HIG6" s="2"/>
      <c r="HIH6" s="2"/>
      <c r="HII6" s="2"/>
      <c r="HIJ6" s="2"/>
      <c r="HIK6" s="2"/>
      <c r="HIL6" s="2"/>
      <c r="HIM6" s="2"/>
      <c r="HIN6" s="2"/>
      <c r="HIO6" s="2"/>
      <c r="HIP6" s="2"/>
      <c r="HIQ6" s="2"/>
      <c r="HIR6" s="2"/>
      <c r="HIS6" s="2"/>
      <c r="HIT6" s="2"/>
      <c r="HIU6" s="2"/>
      <c r="HIV6" s="2"/>
      <c r="HIW6" s="2"/>
      <c r="HIX6" s="2"/>
      <c r="HIY6" s="2"/>
      <c r="HIZ6" s="2"/>
      <c r="HJA6" s="2"/>
      <c r="HJB6" s="2"/>
      <c r="HJC6" s="2"/>
      <c r="HJD6" s="2"/>
      <c r="HJE6" s="2"/>
      <c r="HJF6" s="2"/>
      <c r="HJG6" s="2"/>
      <c r="HJH6" s="2"/>
      <c r="HJI6" s="2"/>
      <c r="HJJ6" s="2"/>
      <c r="HJK6" s="2"/>
      <c r="HJL6" s="2"/>
      <c r="HJM6" s="2"/>
      <c r="HJN6" s="2"/>
      <c r="HJO6" s="2"/>
      <c r="HJP6" s="2"/>
      <c r="HJQ6" s="2"/>
      <c r="HJR6" s="2"/>
      <c r="HJS6" s="2"/>
      <c r="HJT6" s="2"/>
      <c r="HJU6" s="2"/>
      <c r="HJV6" s="2"/>
      <c r="HJW6" s="2"/>
      <c r="HJX6" s="2"/>
      <c r="HJY6" s="2"/>
      <c r="HJZ6" s="2"/>
      <c r="HKA6" s="2"/>
      <c r="HKB6" s="2"/>
      <c r="HKC6" s="2"/>
      <c r="HKD6" s="2"/>
      <c r="HKE6" s="2"/>
      <c r="HKF6" s="2"/>
      <c r="HKG6" s="2"/>
      <c r="HKH6" s="2"/>
      <c r="HKI6" s="2"/>
      <c r="HKJ6" s="2"/>
      <c r="HKK6" s="2"/>
      <c r="HKL6" s="2"/>
      <c r="HKM6" s="2"/>
      <c r="HKN6" s="2"/>
      <c r="HKO6" s="2"/>
      <c r="HKP6" s="2"/>
      <c r="HKQ6" s="2"/>
      <c r="HKR6" s="2"/>
      <c r="HKS6" s="2"/>
      <c r="HKT6" s="2"/>
      <c r="HKU6" s="2"/>
      <c r="HKV6" s="2"/>
      <c r="HKW6" s="2"/>
      <c r="HKX6" s="2"/>
      <c r="HKY6" s="2"/>
      <c r="HKZ6" s="2"/>
      <c r="HLA6" s="2"/>
      <c r="HLB6" s="2"/>
      <c r="HLC6" s="2"/>
      <c r="HLD6" s="2"/>
      <c r="HLE6" s="2"/>
      <c r="HLF6" s="2"/>
      <c r="HLG6" s="2"/>
      <c r="HLH6" s="2"/>
      <c r="HLI6" s="2"/>
      <c r="HLJ6" s="2"/>
      <c r="HLK6" s="2"/>
      <c r="HLL6" s="2"/>
      <c r="HLM6" s="2"/>
      <c r="HLN6" s="2"/>
      <c r="HLO6" s="2"/>
      <c r="HLP6" s="2"/>
      <c r="HLQ6" s="2"/>
      <c r="HLR6" s="2"/>
      <c r="HLS6" s="2"/>
      <c r="HLT6" s="2"/>
      <c r="HLU6" s="2"/>
      <c r="HLV6" s="2"/>
      <c r="HLW6" s="2"/>
      <c r="HLX6" s="2"/>
      <c r="HLY6" s="2"/>
      <c r="HLZ6" s="2"/>
      <c r="HMA6" s="2"/>
      <c r="HMB6" s="2"/>
      <c r="HMC6" s="2"/>
      <c r="HMD6" s="2"/>
      <c r="HME6" s="2"/>
      <c r="HMF6" s="2"/>
      <c r="HMG6" s="2"/>
      <c r="HMH6" s="2"/>
      <c r="HMI6" s="2"/>
      <c r="HMJ6" s="2"/>
      <c r="HMK6" s="2"/>
      <c r="HML6" s="2"/>
      <c r="HMM6" s="2"/>
      <c r="HMN6" s="2"/>
      <c r="HMO6" s="2"/>
      <c r="HMP6" s="2"/>
      <c r="HMQ6" s="2"/>
      <c r="HMR6" s="2"/>
      <c r="HMS6" s="2"/>
      <c r="HMT6" s="2"/>
      <c r="HMU6" s="2"/>
      <c r="HMV6" s="2"/>
      <c r="HMW6" s="2"/>
      <c r="HMX6" s="2"/>
      <c r="HMY6" s="2"/>
      <c r="HMZ6" s="2"/>
      <c r="HNA6" s="2"/>
      <c r="HNB6" s="2"/>
      <c r="HNC6" s="2"/>
      <c r="HND6" s="2"/>
      <c r="HNE6" s="2"/>
      <c r="HNF6" s="2"/>
      <c r="HNG6" s="2"/>
      <c r="HNH6" s="2"/>
      <c r="HNI6" s="2"/>
      <c r="HNJ6" s="2"/>
      <c r="HNK6" s="2"/>
      <c r="HNL6" s="2"/>
      <c r="HNM6" s="2"/>
      <c r="HNN6" s="2"/>
      <c r="HNO6" s="2"/>
      <c r="HNP6" s="2"/>
      <c r="HNQ6" s="2"/>
      <c r="HNR6" s="2"/>
      <c r="HNS6" s="2"/>
      <c r="HNT6" s="2"/>
      <c r="HNU6" s="2"/>
      <c r="HNV6" s="2"/>
      <c r="HNW6" s="2"/>
      <c r="HNX6" s="2"/>
      <c r="HNY6" s="2"/>
      <c r="HNZ6" s="2"/>
      <c r="HOA6" s="2"/>
      <c r="HOB6" s="2"/>
      <c r="HOC6" s="2"/>
      <c r="HOD6" s="2"/>
      <c r="HOE6" s="2"/>
      <c r="HOF6" s="2"/>
      <c r="HOG6" s="2"/>
      <c r="HOH6" s="2"/>
      <c r="HOI6" s="2"/>
      <c r="HOJ6" s="2"/>
      <c r="HOK6" s="2"/>
      <c r="HOL6" s="2"/>
      <c r="HOM6" s="2"/>
      <c r="HON6" s="2"/>
      <c r="HOO6" s="2"/>
      <c r="HOP6" s="2"/>
      <c r="HOQ6" s="2"/>
      <c r="HOR6" s="2"/>
      <c r="HOS6" s="2"/>
      <c r="HOT6" s="2"/>
      <c r="HOU6" s="2"/>
      <c r="HOV6" s="2"/>
      <c r="HOW6" s="2"/>
      <c r="HOX6" s="2"/>
      <c r="HOY6" s="2"/>
      <c r="HOZ6" s="2"/>
      <c r="HPA6" s="2"/>
      <c r="HPB6" s="2"/>
      <c r="HPC6" s="2"/>
      <c r="HPD6" s="2"/>
      <c r="HPE6" s="2"/>
      <c r="HPF6" s="2"/>
      <c r="HPG6" s="2"/>
      <c r="HPH6" s="2"/>
      <c r="HPI6" s="2"/>
      <c r="HPJ6" s="2"/>
      <c r="HPK6" s="2"/>
      <c r="HPL6" s="2"/>
      <c r="HPM6" s="2"/>
      <c r="HPN6" s="2"/>
      <c r="HPO6" s="2"/>
      <c r="HPP6" s="2"/>
      <c r="HPQ6" s="2"/>
      <c r="HPR6" s="2"/>
      <c r="HPS6" s="2"/>
      <c r="HPT6" s="2"/>
      <c r="HPU6" s="2"/>
      <c r="HPV6" s="2"/>
      <c r="HPW6" s="2"/>
      <c r="HPX6" s="2"/>
      <c r="HPY6" s="2"/>
      <c r="HPZ6" s="2"/>
      <c r="HQA6" s="2"/>
      <c r="HQB6" s="2"/>
      <c r="HQC6" s="2"/>
      <c r="HQD6" s="2"/>
      <c r="HQE6" s="2"/>
      <c r="HQF6" s="2"/>
      <c r="HQG6" s="2"/>
      <c r="HQH6" s="2"/>
      <c r="HQI6" s="2"/>
      <c r="HQJ6" s="2"/>
      <c r="HQK6" s="2"/>
      <c r="HQL6" s="2"/>
      <c r="HQM6" s="2"/>
      <c r="HQN6" s="2"/>
      <c r="HQO6" s="2"/>
      <c r="HQP6" s="2"/>
      <c r="HQQ6" s="2"/>
      <c r="HQR6" s="2"/>
      <c r="HQS6" s="2"/>
      <c r="HQT6" s="2"/>
      <c r="HQU6" s="2"/>
      <c r="HQV6" s="2"/>
      <c r="HQW6" s="2"/>
      <c r="HQX6" s="2"/>
      <c r="HQY6" s="2"/>
      <c r="HQZ6" s="2"/>
      <c r="HRA6" s="2"/>
      <c r="HRB6" s="2"/>
      <c r="HRC6" s="2"/>
      <c r="HRD6" s="2"/>
      <c r="HRE6" s="2"/>
      <c r="HRF6" s="2"/>
      <c r="HRG6" s="2"/>
      <c r="HRH6" s="2"/>
      <c r="HRI6" s="2"/>
      <c r="HRJ6" s="2"/>
      <c r="HRK6" s="2"/>
      <c r="HRL6" s="2"/>
      <c r="HRM6" s="2"/>
      <c r="HRN6" s="2"/>
      <c r="HRO6" s="2"/>
      <c r="HRP6" s="2"/>
      <c r="HRQ6" s="2"/>
      <c r="HRR6" s="2"/>
      <c r="HRS6" s="2"/>
      <c r="HRT6" s="2"/>
      <c r="HRU6" s="2"/>
      <c r="HRV6" s="2"/>
      <c r="HRW6" s="2"/>
      <c r="HRX6" s="2"/>
      <c r="HRY6" s="2"/>
      <c r="HRZ6" s="2"/>
      <c r="HSA6" s="2"/>
      <c r="HSB6" s="2"/>
      <c r="HSC6" s="2"/>
      <c r="HSD6" s="2"/>
      <c r="HSE6" s="2"/>
      <c r="HSF6" s="2"/>
      <c r="HSG6" s="2"/>
      <c r="HSH6" s="2"/>
      <c r="HSI6" s="2"/>
      <c r="HSJ6" s="2"/>
      <c r="HSK6" s="2"/>
      <c r="HSL6" s="2"/>
      <c r="HSM6" s="2"/>
      <c r="HSN6" s="2"/>
      <c r="HSO6" s="2"/>
      <c r="HSP6" s="2"/>
      <c r="HSQ6" s="2"/>
      <c r="HSR6" s="2"/>
      <c r="HSS6" s="2"/>
      <c r="HST6" s="2"/>
      <c r="HSU6" s="2"/>
      <c r="HSV6" s="2"/>
      <c r="HSW6" s="2"/>
      <c r="HSX6" s="2"/>
      <c r="HSY6" s="2"/>
      <c r="HSZ6" s="2"/>
      <c r="HTA6" s="2"/>
      <c r="HTB6" s="2"/>
      <c r="HTC6" s="2"/>
      <c r="HTD6" s="2"/>
      <c r="HTE6" s="2"/>
      <c r="HTF6" s="2"/>
      <c r="HTG6" s="2"/>
      <c r="HTH6" s="2"/>
      <c r="HTI6" s="2"/>
      <c r="HTJ6" s="2"/>
      <c r="HTK6" s="2"/>
      <c r="HTL6" s="2"/>
      <c r="HTM6" s="2"/>
      <c r="HTN6" s="2"/>
      <c r="HTO6" s="2"/>
      <c r="HTP6" s="2"/>
      <c r="HTQ6" s="2"/>
      <c r="HTR6" s="2"/>
      <c r="HTS6" s="2"/>
      <c r="HTT6" s="2"/>
      <c r="HTU6" s="2"/>
      <c r="HTV6" s="2"/>
      <c r="HTW6" s="2"/>
      <c r="HTX6" s="2"/>
      <c r="HTY6" s="2"/>
      <c r="HTZ6" s="2"/>
      <c r="HUA6" s="2"/>
      <c r="HUB6" s="2"/>
      <c r="HUC6" s="2"/>
      <c r="HUD6" s="2"/>
      <c r="HUE6" s="2"/>
      <c r="HUF6" s="2"/>
      <c r="HUG6" s="2"/>
      <c r="HUH6" s="2"/>
      <c r="HUI6" s="2"/>
      <c r="HUJ6" s="2"/>
      <c r="HUK6" s="2"/>
      <c r="HUL6" s="2"/>
      <c r="HUM6" s="2"/>
      <c r="HUN6" s="2"/>
      <c r="HUO6" s="2"/>
      <c r="HUP6" s="2"/>
      <c r="HUQ6" s="2"/>
      <c r="HUR6" s="2"/>
      <c r="HUS6" s="2"/>
      <c r="HUT6" s="2"/>
      <c r="HUU6" s="2"/>
      <c r="HUV6" s="2"/>
      <c r="HUW6" s="2"/>
      <c r="HUX6" s="2"/>
      <c r="HUY6" s="2"/>
      <c r="HUZ6" s="2"/>
      <c r="HVA6" s="2"/>
      <c r="HVB6" s="2"/>
      <c r="HVC6" s="2"/>
      <c r="HVD6" s="2"/>
      <c r="HVE6" s="2"/>
      <c r="HVF6" s="2"/>
      <c r="HVG6" s="2"/>
      <c r="HVH6" s="2"/>
      <c r="HVI6" s="2"/>
      <c r="HVJ6" s="2"/>
      <c r="HVK6" s="2"/>
      <c r="HVL6" s="2"/>
      <c r="HVM6" s="2"/>
      <c r="HVN6" s="2"/>
      <c r="HVO6" s="2"/>
      <c r="HVP6" s="2"/>
      <c r="HVQ6" s="2"/>
      <c r="HVR6" s="2"/>
      <c r="HVS6" s="2"/>
      <c r="HVT6" s="2"/>
      <c r="HVU6" s="2"/>
      <c r="HVV6" s="2"/>
      <c r="HVW6" s="2"/>
      <c r="HVX6" s="2"/>
      <c r="HVY6" s="2"/>
      <c r="HVZ6" s="2"/>
      <c r="HWA6" s="2"/>
      <c r="HWB6" s="2"/>
      <c r="HWC6" s="2"/>
      <c r="HWD6" s="2"/>
      <c r="HWE6" s="2"/>
      <c r="HWF6" s="2"/>
      <c r="HWG6" s="2"/>
      <c r="HWH6" s="2"/>
      <c r="HWI6" s="2"/>
      <c r="HWJ6" s="2"/>
      <c r="HWK6" s="2"/>
      <c r="HWL6" s="2"/>
      <c r="HWM6" s="2"/>
      <c r="HWN6" s="2"/>
      <c r="HWO6" s="2"/>
      <c r="HWP6" s="2"/>
      <c r="HWQ6" s="2"/>
      <c r="HWR6" s="2"/>
      <c r="HWS6" s="2"/>
      <c r="HWT6" s="2"/>
      <c r="HWU6" s="2"/>
      <c r="HWV6" s="2"/>
      <c r="HWW6" s="2"/>
      <c r="HWX6" s="2"/>
      <c r="HWY6" s="2"/>
      <c r="HWZ6" s="2"/>
      <c r="HXA6" s="2"/>
      <c r="HXB6" s="2"/>
      <c r="HXC6" s="2"/>
      <c r="HXD6" s="2"/>
      <c r="HXE6" s="2"/>
      <c r="HXF6" s="2"/>
      <c r="HXG6" s="2"/>
      <c r="HXH6" s="2"/>
      <c r="HXI6" s="2"/>
      <c r="HXJ6" s="2"/>
      <c r="HXK6" s="2"/>
      <c r="HXL6" s="2"/>
      <c r="HXM6" s="2"/>
      <c r="HXN6" s="2"/>
      <c r="HXO6" s="2"/>
      <c r="HXP6" s="2"/>
      <c r="HXQ6" s="2"/>
      <c r="HXR6" s="2"/>
      <c r="HXS6" s="2"/>
      <c r="HXT6" s="2"/>
      <c r="HXU6" s="2"/>
      <c r="HXV6" s="2"/>
      <c r="HXW6" s="2"/>
      <c r="HXX6" s="2"/>
      <c r="HXY6" s="2"/>
      <c r="HXZ6" s="2"/>
      <c r="HYA6" s="2"/>
      <c r="HYB6" s="2"/>
      <c r="HYC6" s="2"/>
      <c r="HYD6" s="2"/>
      <c r="HYE6" s="2"/>
      <c r="HYF6" s="2"/>
      <c r="HYG6" s="2"/>
      <c r="HYH6" s="2"/>
      <c r="HYI6" s="2"/>
      <c r="HYJ6" s="2"/>
      <c r="HYK6" s="2"/>
      <c r="HYL6" s="2"/>
      <c r="HYM6" s="2"/>
      <c r="HYN6" s="2"/>
      <c r="HYO6" s="2"/>
      <c r="HYP6" s="2"/>
      <c r="HYQ6" s="2"/>
      <c r="HYR6" s="2"/>
      <c r="HYS6" s="2"/>
      <c r="HYT6" s="2"/>
      <c r="HYU6" s="2"/>
      <c r="HYV6" s="2"/>
      <c r="HYW6" s="2"/>
      <c r="HYX6" s="2"/>
      <c r="HYY6" s="2"/>
      <c r="HYZ6" s="2"/>
      <c r="HZA6" s="2"/>
      <c r="HZB6" s="2"/>
      <c r="HZC6" s="2"/>
      <c r="HZD6" s="2"/>
      <c r="HZE6" s="2"/>
      <c r="HZF6" s="2"/>
      <c r="HZG6" s="2"/>
      <c r="HZH6" s="2"/>
      <c r="HZI6" s="2"/>
      <c r="HZJ6" s="2"/>
      <c r="HZK6" s="2"/>
      <c r="HZL6" s="2"/>
      <c r="HZM6" s="2"/>
      <c r="HZN6" s="2"/>
      <c r="HZO6" s="2"/>
      <c r="HZP6" s="2"/>
      <c r="HZQ6" s="2"/>
      <c r="HZR6" s="2"/>
      <c r="HZS6" s="2"/>
      <c r="HZT6" s="2"/>
      <c r="HZU6" s="2"/>
      <c r="HZV6" s="2"/>
      <c r="HZW6" s="2"/>
      <c r="HZX6" s="2"/>
      <c r="HZY6" s="2"/>
      <c r="HZZ6" s="2"/>
      <c r="IAA6" s="2"/>
      <c r="IAB6" s="2"/>
      <c r="IAC6" s="2"/>
      <c r="IAD6" s="2"/>
      <c r="IAE6" s="2"/>
      <c r="IAF6" s="2"/>
      <c r="IAG6" s="2"/>
      <c r="IAH6" s="2"/>
      <c r="IAI6" s="2"/>
      <c r="IAJ6" s="2"/>
      <c r="IAK6" s="2"/>
      <c r="IAL6" s="2"/>
      <c r="IAM6" s="2"/>
      <c r="IAN6" s="2"/>
      <c r="IAO6" s="2"/>
      <c r="IAP6" s="2"/>
      <c r="IAQ6" s="2"/>
      <c r="IAR6" s="2"/>
      <c r="IAS6" s="2"/>
      <c r="IAT6" s="2"/>
      <c r="IAU6" s="2"/>
      <c r="IAV6" s="2"/>
      <c r="IAW6" s="2"/>
      <c r="IAX6" s="2"/>
      <c r="IAY6" s="2"/>
      <c r="IAZ6" s="2"/>
      <c r="IBA6" s="2"/>
      <c r="IBB6" s="2"/>
      <c r="IBC6" s="2"/>
      <c r="IBD6" s="2"/>
      <c r="IBE6" s="2"/>
      <c r="IBF6" s="2"/>
      <c r="IBG6" s="2"/>
      <c r="IBH6" s="2"/>
      <c r="IBI6" s="2"/>
      <c r="IBJ6" s="2"/>
      <c r="IBK6" s="2"/>
      <c r="IBL6" s="2"/>
      <c r="IBM6" s="2"/>
      <c r="IBN6" s="2"/>
      <c r="IBO6" s="2"/>
      <c r="IBP6" s="2"/>
      <c r="IBQ6" s="2"/>
      <c r="IBR6" s="2"/>
      <c r="IBS6" s="2"/>
      <c r="IBT6" s="2"/>
      <c r="IBU6" s="2"/>
      <c r="IBV6" s="2"/>
      <c r="IBW6" s="2"/>
      <c r="IBX6" s="2"/>
      <c r="IBY6" s="2"/>
      <c r="IBZ6" s="2"/>
      <c r="ICA6" s="2"/>
      <c r="ICB6" s="2"/>
      <c r="ICC6" s="2"/>
      <c r="ICD6" s="2"/>
      <c r="ICE6" s="2"/>
      <c r="ICF6" s="2"/>
      <c r="ICG6" s="2"/>
      <c r="ICH6" s="2"/>
      <c r="ICI6" s="2"/>
      <c r="ICJ6" s="2"/>
      <c r="ICK6" s="2"/>
      <c r="ICL6" s="2"/>
      <c r="ICM6" s="2"/>
      <c r="ICN6" s="2"/>
      <c r="ICO6" s="2"/>
      <c r="ICP6" s="2"/>
      <c r="ICQ6" s="2"/>
      <c r="ICR6" s="2"/>
      <c r="ICS6" s="2"/>
      <c r="ICT6" s="2"/>
      <c r="ICU6" s="2"/>
      <c r="ICV6" s="2"/>
      <c r="ICW6" s="2"/>
      <c r="ICX6" s="2"/>
      <c r="ICY6" s="2"/>
      <c r="ICZ6" s="2"/>
      <c r="IDA6" s="2"/>
      <c r="IDB6" s="2"/>
      <c r="IDC6" s="2"/>
      <c r="IDD6" s="2"/>
      <c r="IDE6" s="2"/>
      <c r="IDF6" s="2"/>
      <c r="IDG6" s="2"/>
      <c r="IDH6" s="2"/>
      <c r="IDI6" s="2"/>
      <c r="IDJ6" s="2"/>
      <c r="IDK6" s="2"/>
      <c r="IDL6" s="2"/>
      <c r="IDM6" s="2"/>
      <c r="IDN6" s="2"/>
      <c r="IDO6" s="2"/>
      <c r="IDP6" s="2"/>
      <c r="IDQ6" s="2"/>
      <c r="IDR6" s="2"/>
      <c r="IDS6" s="2"/>
      <c r="IDT6" s="2"/>
      <c r="IDU6" s="2"/>
      <c r="IDV6" s="2"/>
      <c r="IDW6" s="2"/>
      <c r="IDX6" s="2"/>
      <c r="IDY6" s="2"/>
      <c r="IDZ6" s="2"/>
      <c r="IEA6" s="2"/>
      <c r="IEB6" s="2"/>
      <c r="IEC6" s="2"/>
      <c r="IED6" s="2"/>
      <c r="IEE6" s="2"/>
      <c r="IEF6" s="2"/>
      <c r="IEG6" s="2"/>
      <c r="IEH6" s="2"/>
      <c r="IEI6" s="2"/>
      <c r="IEJ6" s="2"/>
      <c r="IEK6" s="2"/>
      <c r="IEL6" s="2"/>
      <c r="IEM6" s="2"/>
      <c r="IEN6" s="2"/>
      <c r="IEO6" s="2"/>
      <c r="IEP6" s="2"/>
      <c r="IEQ6" s="2"/>
      <c r="IER6" s="2"/>
      <c r="IES6" s="2"/>
      <c r="IET6" s="2"/>
      <c r="IEU6" s="2"/>
      <c r="IEV6" s="2"/>
      <c r="IEW6" s="2"/>
      <c r="IEX6" s="2"/>
      <c r="IEY6" s="2"/>
      <c r="IEZ6" s="2"/>
      <c r="IFA6" s="2"/>
      <c r="IFB6" s="2"/>
      <c r="IFC6" s="2"/>
      <c r="IFD6" s="2"/>
      <c r="IFE6" s="2"/>
      <c r="IFF6" s="2"/>
      <c r="IFG6" s="2"/>
      <c r="IFH6" s="2"/>
      <c r="IFI6" s="2"/>
      <c r="IFJ6" s="2"/>
      <c r="IFK6" s="2"/>
      <c r="IFL6" s="2"/>
      <c r="IFM6" s="2"/>
      <c r="IFN6" s="2"/>
      <c r="IFO6" s="2"/>
      <c r="IFP6" s="2"/>
      <c r="IFQ6" s="2"/>
      <c r="IFR6" s="2"/>
      <c r="IFS6" s="2"/>
      <c r="IFT6" s="2"/>
      <c r="IFU6" s="2"/>
      <c r="IFV6" s="2"/>
      <c r="IFW6" s="2"/>
      <c r="IFX6" s="2"/>
      <c r="IFY6" s="2"/>
      <c r="IFZ6" s="2"/>
      <c r="IGA6" s="2"/>
      <c r="IGB6" s="2"/>
      <c r="IGC6" s="2"/>
      <c r="IGD6" s="2"/>
      <c r="IGE6" s="2"/>
      <c r="IGF6" s="2"/>
      <c r="IGG6" s="2"/>
      <c r="IGH6" s="2"/>
      <c r="IGI6" s="2"/>
      <c r="IGJ6" s="2"/>
      <c r="IGK6" s="2"/>
      <c r="IGL6" s="2"/>
      <c r="IGM6" s="2"/>
      <c r="IGN6" s="2"/>
      <c r="IGO6" s="2"/>
      <c r="IGP6" s="2"/>
      <c r="IGQ6" s="2"/>
      <c r="IGR6" s="2"/>
      <c r="IGS6" s="2"/>
      <c r="IGT6" s="2"/>
      <c r="IGU6" s="2"/>
      <c r="IGV6" s="2"/>
      <c r="IGW6" s="2"/>
      <c r="IGX6" s="2"/>
      <c r="IGY6" s="2"/>
      <c r="IGZ6" s="2"/>
      <c r="IHA6" s="2"/>
      <c r="IHB6" s="2"/>
      <c r="IHC6" s="2"/>
      <c r="IHD6" s="2"/>
      <c r="IHE6" s="2"/>
      <c r="IHF6" s="2"/>
      <c r="IHG6" s="2"/>
      <c r="IHH6" s="2"/>
      <c r="IHI6" s="2"/>
      <c r="IHJ6" s="2"/>
      <c r="IHK6" s="2"/>
      <c r="IHL6" s="2"/>
      <c r="IHM6" s="2"/>
      <c r="IHN6" s="2"/>
      <c r="IHO6" s="2"/>
      <c r="IHP6" s="2"/>
      <c r="IHQ6" s="2"/>
      <c r="IHR6" s="2"/>
      <c r="IHS6" s="2"/>
      <c r="IHT6" s="2"/>
      <c r="IHU6" s="2"/>
      <c r="IHV6" s="2"/>
      <c r="IHW6" s="2"/>
      <c r="IHX6" s="2"/>
      <c r="IHY6" s="2"/>
      <c r="IHZ6" s="2"/>
      <c r="IIA6" s="2"/>
      <c r="IIB6" s="2"/>
      <c r="IIC6" s="2"/>
      <c r="IID6" s="2"/>
      <c r="IIE6" s="2"/>
      <c r="IIF6" s="2"/>
      <c r="IIG6" s="2"/>
      <c r="IIH6" s="2"/>
      <c r="III6" s="2"/>
      <c r="IIJ6" s="2"/>
      <c r="IIK6" s="2"/>
      <c r="IIL6" s="2"/>
      <c r="IIM6" s="2"/>
      <c r="IIN6" s="2"/>
      <c r="IIO6" s="2"/>
      <c r="IIP6" s="2"/>
      <c r="IIQ6" s="2"/>
      <c r="IIR6" s="2"/>
      <c r="IIS6" s="2"/>
      <c r="IIT6" s="2"/>
      <c r="IIU6" s="2"/>
      <c r="IIV6" s="2"/>
      <c r="IIW6" s="2"/>
      <c r="IIX6" s="2"/>
      <c r="IIY6" s="2"/>
      <c r="IIZ6" s="2"/>
      <c r="IJA6" s="2"/>
      <c r="IJB6" s="2"/>
      <c r="IJC6" s="2"/>
      <c r="IJD6" s="2"/>
      <c r="IJE6" s="2"/>
      <c r="IJF6" s="2"/>
      <c r="IJG6" s="2"/>
      <c r="IJH6" s="2"/>
      <c r="IJI6" s="2"/>
      <c r="IJJ6" s="2"/>
      <c r="IJK6" s="2"/>
      <c r="IJL6" s="2"/>
      <c r="IJM6" s="2"/>
      <c r="IJN6" s="2"/>
      <c r="IJO6" s="2"/>
      <c r="IJP6" s="2"/>
      <c r="IJQ6" s="2"/>
      <c r="IJR6" s="2"/>
      <c r="IJS6" s="2"/>
      <c r="IJT6" s="2"/>
      <c r="IJU6" s="2"/>
      <c r="IJV6" s="2"/>
      <c r="IJW6" s="2"/>
      <c r="IJX6" s="2"/>
      <c r="IJY6" s="2"/>
      <c r="IJZ6" s="2"/>
      <c r="IKA6" s="2"/>
      <c r="IKB6" s="2"/>
      <c r="IKC6" s="2"/>
      <c r="IKD6" s="2"/>
      <c r="IKE6" s="2"/>
      <c r="IKF6" s="2"/>
      <c r="IKG6" s="2"/>
      <c r="IKH6" s="2"/>
      <c r="IKI6" s="2"/>
      <c r="IKJ6" s="2"/>
      <c r="IKK6" s="2"/>
      <c r="IKL6" s="2"/>
      <c r="IKM6" s="2"/>
      <c r="IKN6" s="2"/>
      <c r="IKO6" s="2"/>
      <c r="IKP6" s="2"/>
      <c r="IKQ6" s="2"/>
      <c r="IKR6" s="2"/>
      <c r="IKS6" s="2"/>
      <c r="IKT6" s="2"/>
      <c r="IKU6" s="2"/>
      <c r="IKV6" s="2"/>
      <c r="IKW6" s="2"/>
      <c r="IKX6" s="2"/>
      <c r="IKY6" s="2"/>
      <c r="IKZ6" s="2"/>
      <c r="ILA6" s="2"/>
      <c r="ILB6" s="2"/>
      <c r="ILC6" s="2"/>
      <c r="ILD6" s="2"/>
      <c r="ILE6" s="2"/>
      <c r="ILF6" s="2"/>
      <c r="ILG6" s="2"/>
      <c r="ILH6" s="2"/>
      <c r="ILI6" s="2"/>
      <c r="ILJ6" s="2"/>
      <c r="ILK6" s="2"/>
      <c r="ILL6" s="2"/>
      <c r="ILM6" s="2"/>
      <c r="ILN6" s="2"/>
      <c r="ILO6" s="2"/>
      <c r="ILP6" s="2"/>
      <c r="ILQ6" s="2"/>
      <c r="ILR6" s="2"/>
      <c r="ILS6" s="2"/>
      <c r="ILT6" s="2"/>
      <c r="ILU6" s="2"/>
      <c r="ILV6" s="2"/>
      <c r="ILW6" s="2"/>
      <c r="ILX6" s="2"/>
      <c r="ILY6" s="2"/>
      <c r="ILZ6" s="2"/>
      <c r="IMA6" s="2"/>
      <c r="IMB6" s="2"/>
      <c r="IMC6" s="2"/>
      <c r="IMD6" s="2"/>
      <c r="IME6" s="2"/>
      <c r="IMF6" s="2"/>
      <c r="IMG6" s="2"/>
      <c r="IMH6" s="2"/>
      <c r="IMI6" s="2"/>
      <c r="IMJ6" s="2"/>
      <c r="IMK6" s="2"/>
      <c r="IML6" s="2"/>
      <c r="IMM6" s="2"/>
      <c r="IMN6" s="2"/>
      <c r="IMO6" s="2"/>
      <c r="IMP6" s="2"/>
      <c r="IMQ6" s="2"/>
      <c r="IMR6" s="2"/>
      <c r="IMS6" s="2"/>
      <c r="IMT6" s="2"/>
      <c r="IMU6" s="2"/>
      <c r="IMV6" s="2"/>
      <c r="IMW6" s="2"/>
      <c r="IMX6" s="2"/>
      <c r="IMY6" s="2"/>
      <c r="IMZ6" s="2"/>
      <c r="INA6" s="2"/>
      <c r="INB6" s="2"/>
      <c r="INC6" s="2"/>
      <c r="IND6" s="2"/>
      <c r="INE6" s="2"/>
      <c r="INF6" s="2"/>
      <c r="ING6" s="2"/>
      <c r="INH6" s="2"/>
      <c r="INI6" s="2"/>
      <c r="INJ6" s="2"/>
      <c r="INK6" s="2"/>
      <c r="INL6" s="2"/>
      <c r="INM6" s="2"/>
      <c r="INN6" s="2"/>
      <c r="INO6" s="2"/>
      <c r="INP6" s="2"/>
      <c r="INQ6" s="2"/>
      <c r="INR6" s="2"/>
      <c r="INS6" s="2"/>
      <c r="INT6" s="2"/>
      <c r="INU6" s="2"/>
      <c r="INV6" s="2"/>
      <c r="INW6" s="2"/>
      <c r="INX6" s="2"/>
      <c r="INY6" s="2"/>
      <c r="INZ6" s="2"/>
      <c r="IOA6" s="2"/>
      <c r="IOB6" s="2"/>
      <c r="IOC6" s="2"/>
      <c r="IOD6" s="2"/>
      <c r="IOE6" s="2"/>
      <c r="IOF6" s="2"/>
      <c r="IOG6" s="2"/>
      <c r="IOH6" s="2"/>
      <c r="IOI6" s="2"/>
      <c r="IOJ6" s="2"/>
      <c r="IOK6" s="2"/>
      <c r="IOL6" s="2"/>
      <c r="IOM6" s="2"/>
      <c r="ION6" s="2"/>
      <c r="IOO6" s="2"/>
      <c r="IOP6" s="2"/>
      <c r="IOQ6" s="2"/>
      <c r="IOR6" s="2"/>
      <c r="IOS6" s="2"/>
      <c r="IOT6" s="2"/>
      <c r="IOU6" s="2"/>
      <c r="IOV6" s="2"/>
      <c r="IOW6" s="2"/>
      <c r="IOX6" s="2"/>
      <c r="IOY6" s="2"/>
      <c r="IOZ6" s="2"/>
      <c r="IPA6" s="2"/>
      <c r="IPB6" s="2"/>
      <c r="IPC6" s="2"/>
      <c r="IPD6" s="2"/>
      <c r="IPE6" s="2"/>
      <c r="IPF6" s="2"/>
      <c r="IPG6" s="2"/>
      <c r="IPH6" s="2"/>
      <c r="IPI6" s="2"/>
      <c r="IPJ6" s="2"/>
      <c r="IPK6" s="2"/>
      <c r="IPL6" s="2"/>
      <c r="IPM6" s="2"/>
      <c r="IPN6" s="2"/>
      <c r="IPO6" s="2"/>
      <c r="IPP6" s="2"/>
      <c r="IPQ6" s="2"/>
      <c r="IPR6" s="2"/>
      <c r="IPS6" s="2"/>
      <c r="IPT6" s="2"/>
      <c r="IPU6" s="2"/>
      <c r="IPV6" s="2"/>
      <c r="IPW6" s="2"/>
      <c r="IPX6" s="2"/>
      <c r="IPY6" s="2"/>
      <c r="IPZ6" s="2"/>
      <c r="IQA6" s="2"/>
      <c r="IQB6" s="2"/>
      <c r="IQC6" s="2"/>
      <c r="IQD6" s="2"/>
      <c r="IQE6" s="2"/>
      <c r="IQF6" s="2"/>
      <c r="IQG6" s="2"/>
      <c r="IQH6" s="2"/>
      <c r="IQI6" s="2"/>
      <c r="IQJ6" s="2"/>
      <c r="IQK6" s="2"/>
      <c r="IQL6" s="2"/>
      <c r="IQM6" s="2"/>
      <c r="IQN6" s="2"/>
      <c r="IQO6" s="2"/>
      <c r="IQP6" s="2"/>
      <c r="IQQ6" s="2"/>
      <c r="IQR6" s="2"/>
      <c r="IQS6" s="2"/>
      <c r="IQT6" s="2"/>
      <c r="IQU6" s="2"/>
      <c r="IQV6" s="2"/>
      <c r="IQW6" s="2"/>
      <c r="IQX6" s="2"/>
      <c r="IQY6" s="2"/>
      <c r="IQZ6" s="2"/>
      <c r="IRA6" s="2"/>
      <c r="IRB6" s="2"/>
      <c r="IRC6" s="2"/>
      <c r="IRD6" s="2"/>
      <c r="IRE6" s="2"/>
      <c r="IRF6" s="2"/>
      <c r="IRG6" s="2"/>
      <c r="IRH6" s="2"/>
      <c r="IRI6" s="2"/>
      <c r="IRJ6" s="2"/>
      <c r="IRK6" s="2"/>
      <c r="IRL6" s="2"/>
      <c r="IRM6" s="2"/>
      <c r="IRN6" s="2"/>
      <c r="IRO6" s="2"/>
      <c r="IRP6" s="2"/>
      <c r="IRQ6" s="2"/>
      <c r="IRR6" s="2"/>
      <c r="IRS6" s="2"/>
      <c r="IRT6" s="2"/>
      <c r="IRU6" s="2"/>
      <c r="IRV6" s="2"/>
      <c r="IRW6" s="2"/>
      <c r="IRX6" s="2"/>
      <c r="IRY6" s="2"/>
      <c r="IRZ6" s="2"/>
      <c r="ISA6" s="2"/>
      <c r="ISB6" s="2"/>
      <c r="ISC6" s="2"/>
      <c r="ISD6" s="2"/>
      <c r="ISE6" s="2"/>
      <c r="ISF6" s="2"/>
      <c r="ISG6" s="2"/>
      <c r="ISH6" s="2"/>
      <c r="ISI6" s="2"/>
      <c r="ISJ6" s="2"/>
      <c r="ISK6" s="2"/>
      <c r="ISL6" s="2"/>
      <c r="ISM6" s="2"/>
      <c r="ISN6" s="2"/>
      <c r="ISO6" s="2"/>
      <c r="ISP6" s="2"/>
      <c r="ISQ6" s="2"/>
      <c r="ISR6" s="2"/>
      <c r="ISS6" s="2"/>
      <c r="IST6" s="2"/>
      <c r="ISU6" s="2"/>
      <c r="ISV6" s="2"/>
      <c r="ISW6" s="2"/>
      <c r="ISX6" s="2"/>
      <c r="ISY6" s="2"/>
      <c r="ISZ6" s="2"/>
      <c r="ITA6" s="2"/>
      <c r="ITB6" s="2"/>
      <c r="ITC6" s="2"/>
      <c r="ITD6" s="2"/>
      <c r="ITE6" s="2"/>
      <c r="ITF6" s="2"/>
      <c r="ITG6" s="2"/>
      <c r="ITH6" s="2"/>
      <c r="ITI6" s="2"/>
      <c r="ITJ6" s="2"/>
      <c r="ITK6" s="2"/>
      <c r="ITL6" s="2"/>
      <c r="ITM6" s="2"/>
      <c r="ITN6" s="2"/>
      <c r="ITO6" s="2"/>
      <c r="ITP6" s="2"/>
      <c r="ITQ6" s="2"/>
      <c r="ITR6" s="2"/>
      <c r="ITS6" s="2"/>
      <c r="ITT6" s="2"/>
      <c r="ITU6" s="2"/>
      <c r="ITV6" s="2"/>
      <c r="ITW6" s="2"/>
      <c r="ITX6" s="2"/>
      <c r="ITY6" s="2"/>
      <c r="ITZ6" s="2"/>
      <c r="IUA6" s="2"/>
      <c r="IUB6" s="2"/>
      <c r="IUC6" s="2"/>
      <c r="IUD6" s="2"/>
      <c r="IUE6" s="2"/>
      <c r="IUF6" s="2"/>
      <c r="IUG6" s="2"/>
      <c r="IUH6" s="2"/>
      <c r="IUI6" s="2"/>
      <c r="IUJ6" s="2"/>
      <c r="IUK6" s="2"/>
      <c r="IUL6" s="2"/>
      <c r="IUM6" s="2"/>
      <c r="IUN6" s="2"/>
      <c r="IUO6" s="2"/>
      <c r="IUP6" s="2"/>
      <c r="IUQ6" s="2"/>
      <c r="IUR6" s="2"/>
      <c r="IUS6" s="2"/>
      <c r="IUT6" s="2"/>
      <c r="IUU6" s="2"/>
      <c r="IUV6" s="2"/>
      <c r="IUW6" s="2"/>
      <c r="IUX6" s="2"/>
      <c r="IUY6" s="2"/>
      <c r="IUZ6" s="2"/>
      <c r="IVA6" s="2"/>
      <c r="IVB6" s="2"/>
      <c r="IVC6" s="2"/>
      <c r="IVD6" s="2"/>
      <c r="IVE6" s="2"/>
      <c r="IVF6" s="2"/>
      <c r="IVG6" s="2"/>
      <c r="IVH6" s="2"/>
      <c r="IVI6" s="2"/>
      <c r="IVJ6" s="2"/>
      <c r="IVK6" s="2"/>
      <c r="IVL6" s="2"/>
      <c r="IVM6" s="2"/>
      <c r="IVN6" s="2"/>
      <c r="IVO6" s="2"/>
      <c r="IVP6" s="2"/>
      <c r="IVQ6" s="2"/>
      <c r="IVR6" s="2"/>
      <c r="IVS6" s="2"/>
      <c r="IVT6" s="2"/>
      <c r="IVU6" s="2"/>
      <c r="IVV6" s="2"/>
      <c r="IVW6" s="2"/>
      <c r="IVX6" s="2"/>
      <c r="IVY6" s="2"/>
      <c r="IVZ6" s="2"/>
      <c r="IWA6" s="2"/>
      <c r="IWB6" s="2"/>
      <c r="IWC6" s="2"/>
      <c r="IWD6" s="2"/>
      <c r="IWE6" s="2"/>
      <c r="IWF6" s="2"/>
      <c r="IWG6" s="2"/>
      <c r="IWH6" s="2"/>
      <c r="IWI6" s="2"/>
      <c r="IWJ6" s="2"/>
      <c r="IWK6" s="2"/>
      <c r="IWL6" s="2"/>
      <c r="IWM6" s="2"/>
      <c r="IWN6" s="2"/>
      <c r="IWO6" s="2"/>
      <c r="IWP6" s="2"/>
      <c r="IWQ6" s="2"/>
      <c r="IWR6" s="2"/>
      <c r="IWS6" s="2"/>
      <c r="IWT6" s="2"/>
      <c r="IWU6" s="2"/>
      <c r="IWV6" s="2"/>
      <c r="IWW6" s="2"/>
      <c r="IWX6" s="2"/>
      <c r="IWY6" s="2"/>
      <c r="IWZ6" s="2"/>
      <c r="IXA6" s="2"/>
      <c r="IXB6" s="2"/>
      <c r="IXC6" s="2"/>
      <c r="IXD6" s="2"/>
      <c r="IXE6" s="2"/>
      <c r="IXF6" s="2"/>
      <c r="IXG6" s="2"/>
      <c r="IXH6" s="2"/>
      <c r="IXI6" s="2"/>
      <c r="IXJ6" s="2"/>
      <c r="IXK6" s="2"/>
      <c r="IXL6" s="2"/>
      <c r="IXM6" s="2"/>
      <c r="IXN6" s="2"/>
      <c r="IXO6" s="2"/>
      <c r="IXP6" s="2"/>
      <c r="IXQ6" s="2"/>
      <c r="IXR6" s="2"/>
      <c r="IXS6" s="2"/>
      <c r="IXT6" s="2"/>
      <c r="IXU6" s="2"/>
      <c r="IXV6" s="2"/>
      <c r="IXW6" s="2"/>
      <c r="IXX6" s="2"/>
      <c r="IXY6" s="2"/>
      <c r="IXZ6" s="2"/>
      <c r="IYA6" s="2"/>
      <c r="IYB6" s="2"/>
      <c r="IYC6" s="2"/>
      <c r="IYD6" s="2"/>
      <c r="IYE6" s="2"/>
      <c r="IYF6" s="2"/>
      <c r="IYG6" s="2"/>
      <c r="IYH6" s="2"/>
      <c r="IYI6" s="2"/>
      <c r="IYJ6" s="2"/>
      <c r="IYK6" s="2"/>
      <c r="IYL6" s="2"/>
      <c r="IYM6" s="2"/>
      <c r="IYN6" s="2"/>
      <c r="IYO6" s="2"/>
      <c r="IYP6" s="2"/>
      <c r="IYQ6" s="2"/>
      <c r="IYR6" s="2"/>
      <c r="IYS6" s="2"/>
      <c r="IYT6" s="2"/>
      <c r="IYU6" s="2"/>
      <c r="IYV6" s="2"/>
      <c r="IYW6" s="2"/>
      <c r="IYX6" s="2"/>
      <c r="IYY6" s="2"/>
      <c r="IYZ6" s="2"/>
      <c r="IZA6" s="2"/>
      <c r="IZB6" s="2"/>
      <c r="IZC6" s="2"/>
      <c r="IZD6" s="2"/>
      <c r="IZE6" s="2"/>
      <c r="IZF6" s="2"/>
      <c r="IZG6" s="2"/>
      <c r="IZH6" s="2"/>
      <c r="IZI6" s="2"/>
      <c r="IZJ6" s="2"/>
      <c r="IZK6" s="2"/>
      <c r="IZL6" s="2"/>
      <c r="IZM6" s="2"/>
      <c r="IZN6" s="2"/>
      <c r="IZO6" s="2"/>
      <c r="IZP6" s="2"/>
      <c r="IZQ6" s="2"/>
      <c r="IZR6" s="2"/>
      <c r="IZS6" s="2"/>
      <c r="IZT6" s="2"/>
      <c r="IZU6" s="2"/>
      <c r="IZV6" s="2"/>
      <c r="IZW6" s="2"/>
      <c r="IZX6" s="2"/>
      <c r="IZY6" s="2"/>
      <c r="IZZ6" s="2"/>
      <c r="JAA6" s="2"/>
      <c r="JAB6" s="2"/>
      <c r="JAC6" s="2"/>
      <c r="JAD6" s="2"/>
      <c r="JAE6" s="2"/>
      <c r="JAF6" s="2"/>
      <c r="JAG6" s="2"/>
      <c r="JAH6" s="2"/>
      <c r="JAI6" s="2"/>
      <c r="JAJ6" s="2"/>
      <c r="JAK6" s="2"/>
      <c r="JAL6" s="2"/>
      <c r="JAM6" s="2"/>
      <c r="JAN6" s="2"/>
      <c r="JAO6" s="2"/>
      <c r="JAP6" s="2"/>
      <c r="JAQ6" s="2"/>
      <c r="JAR6" s="2"/>
      <c r="JAS6" s="2"/>
      <c r="JAT6" s="2"/>
      <c r="JAU6" s="2"/>
      <c r="JAV6" s="2"/>
      <c r="JAW6" s="2"/>
      <c r="JAX6" s="2"/>
      <c r="JAY6" s="2"/>
      <c r="JAZ6" s="2"/>
      <c r="JBA6" s="2"/>
      <c r="JBB6" s="2"/>
      <c r="JBC6" s="2"/>
      <c r="JBD6" s="2"/>
      <c r="JBE6" s="2"/>
      <c r="JBF6" s="2"/>
      <c r="JBG6" s="2"/>
      <c r="JBH6" s="2"/>
      <c r="JBI6" s="2"/>
      <c r="JBJ6" s="2"/>
      <c r="JBK6" s="2"/>
      <c r="JBL6" s="2"/>
      <c r="JBM6" s="2"/>
      <c r="JBN6" s="2"/>
      <c r="JBO6" s="2"/>
      <c r="JBP6" s="2"/>
      <c r="JBQ6" s="2"/>
      <c r="JBR6" s="2"/>
      <c r="JBS6" s="2"/>
      <c r="JBT6" s="2"/>
      <c r="JBU6" s="2"/>
      <c r="JBV6" s="2"/>
      <c r="JBW6" s="2"/>
      <c r="JBX6" s="2"/>
      <c r="JBY6" s="2"/>
      <c r="JBZ6" s="2"/>
      <c r="JCA6" s="2"/>
      <c r="JCB6" s="2"/>
      <c r="JCC6" s="2"/>
      <c r="JCD6" s="2"/>
      <c r="JCE6" s="2"/>
      <c r="JCF6" s="2"/>
      <c r="JCG6" s="2"/>
      <c r="JCH6" s="2"/>
      <c r="JCI6" s="2"/>
      <c r="JCJ6" s="2"/>
      <c r="JCK6" s="2"/>
      <c r="JCL6" s="2"/>
      <c r="JCM6" s="2"/>
      <c r="JCN6" s="2"/>
      <c r="JCO6" s="2"/>
      <c r="JCP6" s="2"/>
      <c r="JCQ6" s="2"/>
      <c r="JCR6" s="2"/>
      <c r="JCS6" s="2"/>
      <c r="JCT6" s="2"/>
      <c r="JCU6" s="2"/>
      <c r="JCV6" s="2"/>
      <c r="JCW6" s="2"/>
      <c r="JCX6" s="2"/>
      <c r="JCY6" s="2"/>
      <c r="JCZ6" s="2"/>
      <c r="JDA6" s="2"/>
      <c r="JDB6" s="2"/>
      <c r="JDC6" s="2"/>
      <c r="JDD6" s="2"/>
      <c r="JDE6" s="2"/>
      <c r="JDF6" s="2"/>
      <c r="JDG6" s="2"/>
      <c r="JDH6" s="2"/>
      <c r="JDI6" s="2"/>
      <c r="JDJ6" s="2"/>
      <c r="JDK6" s="2"/>
      <c r="JDL6" s="2"/>
      <c r="JDM6" s="2"/>
      <c r="JDN6" s="2"/>
      <c r="JDO6" s="2"/>
      <c r="JDP6" s="2"/>
      <c r="JDQ6" s="2"/>
      <c r="JDR6" s="2"/>
      <c r="JDS6" s="2"/>
      <c r="JDT6" s="2"/>
      <c r="JDU6" s="2"/>
      <c r="JDV6" s="2"/>
      <c r="JDW6" s="2"/>
      <c r="JDX6" s="2"/>
      <c r="JDY6" s="2"/>
      <c r="JDZ6" s="2"/>
      <c r="JEA6" s="2"/>
      <c r="JEB6" s="2"/>
      <c r="JEC6" s="2"/>
      <c r="JED6" s="2"/>
      <c r="JEE6" s="2"/>
      <c r="JEF6" s="2"/>
      <c r="JEG6" s="2"/>
      <c r="JEH6" s="2"/>
      <c r="JEI6" s="2"/>
      <c r="JEJ6" s="2"/>
      <c r="JEK6" s="2"/>
      <c r="JEL6" s="2"/>
      <c r="JEM6" s="2"/>
      <c r="JEN6" s="2"/>
      <c r="JEO6" s="2"/>
      <c r="JEP6" s="2"/>
      <c r="JEQ6" s="2"/>
      <c r="JER6" s="2"/>
      <c r="JES6" s="2"/>
      <c r="JET6" s="2"/>
      <c r="JEU6" s="2"/>
      <c r="JEV6" s="2"/>
      <c r="JEW6" s="2"/>
      <c r="JEX6" s="2"/>
      <c r="JEY6" s="2"/>
      <c r="JEZ6" s="2"/>
      <c r="JFA6" s="2"/>
      <c r="JFB6" s="2"/>
      <c r="JFC6" s="2"/>
      <c r="JFD6" s="2"/>
      <c r="JFE6" s="2"/>
      <c r="JFF6" s="2"/>
      <c r="JFG6" s="2"/>
      <c r="JFH6" s="2"/>
      <c r="JFI6" s="2"/>
      <c r="JFJ6" s="2"/>
      <c r="JFK6" s="2"/>
      <c r="JFL6" s="2"/>
      <c r="JFM6" s="2"/>
      <c r="JFN6" s="2"/>
      <c r="JFO6" s="2"/>
      <c r="JFP6" s="2"/>
      <c r="JFQ6" s="2"/>
      <c r="JFR6" s="2"/>
      <c r="JFS6" s="2"/>
      <c r="JFT6" s="2"/>
      <c r="JFU6" s="2"/>
      <c r="JFV6" s="2"/>
      <c r="JFW6" s="2"/>
      <c r="JFX6" s="2"/>
      <c r="JFY6" s="2"/>
      <c r="JFZ6" s="2"/>
      <c r="JGA6" s="2"/>
      <c r="JGB6" s="2"/>
      <c r="JGC6" s="2"/>
      <c r="JGD6" s="2"/>
      <c r="JGE6" s="2"/>
      <c r="JGF6" s="2"/>
      <c r="JGG6" s="2"/>
      <c r="JGH6" s="2"/>
      <c r="JGI6" s="2"/>
      <c r="JGJ6" s="2"/>
      <c r="JGK6" s="2"/>
      <c r="JGL6" s="2"/>
      <c r="JGM6" s="2"/>
      <c r="JGN6" s="2"/>
      <c r="JGO6" s="2"/>
      <c r="JGP6" s="2"/>
      <c r="JGQ6" s="2"/>
      <c r="JGR6" s="2"/>
      <c r="JGS6" s="2"/>
      <c r="JGT6" s="2"/>
      <c r="JGU6" s="2"/>
      <c r="JGV6" s="2"/>
      <c r="JGW6" s="2"/>
      <c r="JGX6" s="2"/>
      <c r="JGY6" s="2"/>
      <c r="JGZ6" s="2"/>
      <c r="JHA6" s="2"/>
      <c r="JHB6" s="2"/>
      <c r="JHC6" s="2"/>
      <c r="JHD6" s="2"/>
      <c r="JHE6" s="2"/>
      <c r="JHF6" s="2"/>
      <c r="JHG6" s="2"/>
      <c r="JHH6" s="2"/>
      <c r="JHI6" s="2"/>
      <c r="JHJ6" s="2"/>
      <c r="JHK6" s="2"/>
      <c r="JHL6" s="2"/>
      <c r="JHM6" s="2"/>
      <c r="JHN6" s="2"/>
      <c r="JHO6" s="2"/>
      <c r="JHP6" s="2"/>
      <c r="JHQ6" s="2"/>
      <c r="JHR6" s="2"/>
      <c r="JHS6" s="2"/>
      <c r="JHT6" s="2"/>
      <c r="JHU6" s="2"/>
      <c r="JHV6" s="2"/>
      <c r="JHW6" s="2"/>
      <c r="JHX6" s="2"/>
      <c r="JHY6" s="2"/>
      <c r="JHZ6" s="2"/>
      <c r="JIA6" s="2"/>
      <c r="JIB6" s="2"/>
      <c r="JIC6" s="2"/>
      <c r="JID6" s="2"/>
      <c r="JIE6" s="2"/>
      <c r="JIF6" s="2"/>
      <c r="JIG6" s="2"/>
      <c r="JIH6" s="2"/>
      <c r="JII6" s="2"/>
      <c r="JIJ6" s="2"/>
      <c r="JIK6" s="2"/>
      <c r="JIL6" s="2"/>
      <c r="JIM6" s="2"/>
      <c r="JIN6" s="2"/>
      <c r="JIO6" s="2"/>
      <c r="JIP6" s="2"/>
      <c r="JIQ6" s="2"/>
      <c r="JIR6" s="2"/>
      <c r="JIS6" s="2"/>
      <c r="JIT6" s="2"/>
      <c r="JIU6" s="2"/>
      <c r="JIV6" s="2"/>
      <c r="JIW6" s="2"/>
      <c r="JIX6" s="2"/>
      <c r="JIY6" s="2"/>
      <c r="JIZ6" s="2"/>
      <c r="JJA6" s="2"/>
      <c r="JJB6" s="2"/>
      <c r="JJC6" s="2"/>
      <c r="JJD6" s="2"/>
      <c r="JJE6" s="2"/>
      <c r="JJF6" s="2"/>
      <c r="JJG6" s="2"/>
      <c r="JJH6" s="2"/>
      <c r="JJI6" s="2"/>
      <c r="JJJ6" s="2"/>
      <c r="JJK6" s="2"/>
      <c r="JJL6" s="2"/>
      <c r="JJM6" s="2"/>
      <c r="JJN6" s="2"/>
      <c r="JJO6" s="2"/>
      <c r="JJP6" s="2"/>
      <c r="JJQ6" s="2"/>
      <c r="JJR6" s="2"/>
      <c r="JJS6" s="2"/>
      <c r="JJT6" s="2"/>
      <c r="JJU6" s="2"/>
      <c r="JJV6" s="2"/>
      <c r="JJW6" s="2"/>
      <c r="JJX6" s="2"/>
      <c r="JJY6" s="2"/>
      <c r="JJZ6" s="2"/>
      <c r="JKA6" s="2"/>
      <c r="JKB6" s="2"/>
      <c r="JKC6" s="2"/>
      <c r="JKD6" s="2"/>
      <c r="JKE6" s="2"/>
      <c r="JKF6" s="2"/>
      <c r="JKG6" s="2"/>
      <c r="JKH6" s="2"/>
      <c r="JKI6" s="2"/>
      <c r="JKJ6" s="2"/>
      <c r="JKK6" s="2"/>
      <c r="JKL6" s="2"/>
      <c r="JKM6" s="2"/>
      <c r="JKN6" s="2"/>
      <c r="JKO6" s="2"/>
      <c r="JKP6" s="2"/>
      <c r="JKQ6" s="2"/>
      <c r="JKR6" s="2"/>
      <c r="JKS6" s="2"/>
      <c r="JKT6" s="2"/>
      <c r="JKU6" s="2"/>
      <c r="JKV6" s="2"/>
      <c r="JKW6" s="2"/>
      <c r="JKX6" s="2"/>
      <c r="JKY6" s="2"/>
      <c r="JKZ6" s="2"/>
      <c r="JLA6" s="2"/>
      <c r="JLB6" s="2"/>
      <c r="JLC6" s="2"/>
      <c r="JLD6" s="2"/>
      <c r="JLE6" s="2"/>
      <c r="JLF6" s="2"/>
      <c r="JLG6" s="2"/>
      <c r="JLH6" s="2"/>
      <c r="JLI6" s="2"/>
      <c r="JLJ6" s="2"/>
      <c r="JLK6" s="2"/>
      <c r="JLL6" s="2"/>
      <c r="JLM6" s="2"/>
      <c r="JLN6" s="2"/>
      <c r="JLO6" s="2"/>
      <c r="JLP6" s="2"/>
      <c r="JLQ6" s="2"/>
      <c r="JLR6" s="2"/>
      <c r="JLS6" s="2"/>
      <c r="JLT6" s="2"/>
      <c r="JLU6" s="2"/>
      <c r="JLV6" s="2"/>
      <c r="JLW6" s="2"/>
      <c r="JLX6" s="2"/>
      <c r="JLY6" s="2"/>
      <c r="JLZ6" s="2"/>
      <c r="JMA6" s="2"/>
      <c r="JMB6" s="2"/>
      <c r="JMC6" s="2"/>
      <c r="JMD6" s="2"/>
      <c r="JME6" s="2"/>
      <c r="JMF6" s="2"/>
      <c r="JMG6" s="2"/>
      <c r="JMH6" s="2"/>
      <c r="JMI6" s="2"/>
      <c r="JMJ6" s="2"/>
      <c r="JMK6" s="2"/>
      <c r="JML6" s="2"/>
      <c r="JMM6" s="2"/>
      <c r="JMN6" s="2"/>
      <c r="JMO6" s="2"/>
      <c r="JMP6" s="2"/>
      <c r="JMQ6" s="2"/>
      <c r="JMR6" s="2"/>
      <c r="JMS6" s="2"/>
      <c r="JMT6" s="2"/>
      <c r="JMU6" s="2"/>
      <c r="JMV6" s="2"/>
      <c r="JMW6" s="2"/>
      <c r="JMX6" s="2"/>
      <c r="JMY6" s="2"/>
      <c r="JMZ6" s="2"/>
      <c r="JNA6" s="2"/>
      <c r="JNB6" s="2"/>
      <c r="JNC6" s="2"/>
      <c r="JND6" s="2"/>
      <c r="JNE6" s="2"/>
      <c r="JNF6" s="2"/>
      <c r="JNG6" s="2"/>
      <c r="JNH6" s="2"/>
      <c r="JNI6" s="2"/>
      <c r="JNJ6" s="2"/>
      <c r="JNK6" s="2"/>
      <c r="JNL6" s="2"/>
      <c r="JNM6" s="2"/>
      <c r="JNN6" s="2"/>
      <c r="JNO6" s="2"/>
      <c r="JNP6" s="2"/>
      <c r="JNQ6" s="2"/>
      <c r="JNR6" s="2"/>
      <c r="JNS6" s="2"/>
      <c r="JNT6" s="2"/>
      <c r="JNU6" s="2"/>
      <c r="JNV6" s="2"/>
      <c r="JNW6" s="2"/>
      <c r="JNX6" s="2"/>
      <c r="JNY6" s="2"/>
      <c r="JNZ6" s="2"/>
      <c r="JOA6" s="2"/>
      <c r="JOB6" s="2"/>
      <c r="JOC6" s="2"/>
      <c r="JOD6" s="2"/>
      <c r="JOE6" s="2"/>
      <c r="JOF6" s="2"/>
      <c r="JOG6" s="2"/>
      <c r="JOH6" s="2"/>
      <c r="JOI6" s="2"/>
      <c r="JOJ6" s="2"/>
      <c r="JOK6" s="2"/>
      <c r="JOL6" s="2"/>
      <c r="JOM6" s="2"/>
      <c r="JON6" s="2"/>
      <c r="JOO6" s="2"/>
      <c r="JOP6" s="2"/>
      <c r="JOQ6" s="2"/>
      <c r="JOR6" s="2"/>
      <c r="JOS6" s="2"/>
      <c r="JOT6" s="2"/>
      <c r="JOU6" s="2"/>
      <c r="JOV6" s="2"/>
      <c r="JOW6" s="2"/>
      <c r="JOX6" s="2"/>
      <c r="JOY6" s="2"/>
      <c r="JOZ6" s="2"/>
      <c r="JPA6" s="2"/>
      <c r="JPB6" s="2"/>
      <c r="JPC6" s="2"/>
      <c r="JPD6" s="2"/>
      <c r="JPE6" s="2"/>
      <c r="JPF6" s="2"/>
      <c r="JPG6" s="2"/>
      <c r="JPH6" s="2"/>
      <c r="JPI6" s="2"/>
      <c r="JPJ6" s="2"/>
      <c r="JPK6" s="2"/>
      <c r="JPL6" s="2"/>
      <c r="JPM6" s="2"/>
      <c r="JPN6" s="2"/>
      <c r="JPO6" s="2"/>
      <c r="JPP6" s="2"/>
      <c r="JPQ6" s="2"/>
      <c r="JPR6" s="2"/>
      <c r="JPS6" s="2"/>
      <c r="JPT6" s="2"/>
      <c r="JPU6" s="2"/>
      <c r="JPV6" s="2"/>
      <c r="JPW6" s="2"/>
      <c r="JPX6" s="2"/>
      <c r="JPY6" s="2"/>
      <c r="JPZ6" s="2"/>
      <c r="JQA6" s="2"/>
      <c r="JQB6" s="2"/>
      <c r="JQC6" s="2"/>
      <c r="JQD6" s="2"/>
      <c r="JQE6" s="2"/>
      <c r="JQF6" s="2"/>
      <c r="JQG6" s="2"/>
      <c r="JQH6" s="2"/>
      <c r="JQI6" s="2"/>
      <c r="JQJ6" s="2"/>
      <c r="JQK6" s="2"/>
      <c r="JQL6" s="2"/>
      <c r="JQM6" s="2"/>
      <c r="JQN6" s="2"/>
      <c r="JQO6" s="2"/>
      <c r="JQP6" s="2"/>
      <c r="JQQ6" s="2"/>
      <c r="JQR6" s="2"/>
      <c r="JQS6" s="2"/>
      <c r="JQT6" s="2"/>
      <c r="JQU6" s="2"/>
      <c r="JQV6" s="2"/>
      <c r="JQW6" s="2"/>
      <c r="JQX6" s="2"/>
      <c r="JQY6" s="2"/>
      <c r="JQZ6" s="2"/>
      <c r="JRA6" s="2"/>
      <c r="JRB6" s="2"/>
      <c r="JRC6" s="2"/>
      <c r="JRD6" s="2"/>
      <c r="JRE6" s="2"/>
      <c r="JRF6" s="2"/>
      <c r="JRG6" s="2"/>
      <c r="JRH6" s="2"/>
      <c r="JRI6" s="2"/>
      <c r="JRJ6" s="2"/>
      <c r="JRK6" s="2"/>
      <c r="JRL6" s="2"/>
      <c r="JRM6" s="2"/>
      <c r="JRN6" s="2"/>
      <c r="JRO6" s="2"/>
      <c r="JRP6" s="2"/>
      <c r="JRQ6" s="2"/>
      <c r="JRR6" s="2"/>
      <c r="JRS6" s="2"/>
      <c r="JRT6" s="2"/>
      <c r="JRU6" s="2"/>
      <c r="JRV6" s="2"/>
      <c r="JRW6" s="2"/>
      <c r="JRX6" s="2"/>
      <c r="JRY6" s="2"/>
      <c r="JRZ6" s="2"/>
      <c r="JSA6" s="2"/>
      <c r="JSB6" s="2"/>
      <c r="JSC6" s="2"/>
      <c r="JSD6" s="2"/>
      <c r="JSE6" s="2"/>
      <c r="JSF6" s="2"/>
      <c r="JSG6" s="2"/>
      <c r="JSH6" s="2"/>
      <c r="JSI6" s="2"/>
      <c r="JSJ6" s="2"/>
      <c r="JSK6" s="2"/>
      <c r="JSL6" s="2"/>
      <c r="JSM6" s="2"/>
      <c r="JSN6" s="2"/>
      <c r="JSO6" s="2"/>
      <c r="JSP6" s="2"/>
      <c r="JSQ6" s="2"/>
      <c r="JSR6" s="2"/>
      <c r="JSS6" s="2"/>
      <c r="JST6" s="2"/>
      <c r="JSU6" s="2"/>
      <c r="JSV6" s="2"/>
      <c r="JSW6" s="2"/>
      <c r="JSX6" s="2"/>
      <c r="JSY6" s="2"/>
      <c r="JSZ6" s="2"/>
      <c r="JTA6" s="2"/>
      <c r="JTB6" s="2"/>
      <c r="JTC6" s="2"/>
      <c r="JTD6" s="2"/>
      <c r="JTE6" s="2"/>
      <c r="JTF6" s="2"/>
      <c r="JTG6" s="2"/>
      <c r="JTH6" s="2"/>
      <c r="JTI6" s="2"/>
      <c r="JTJ6" s="2"/>
      <c r="JTK6" s="2"/>
      <c r="JTL6" s="2"/>
      <c r="JTM6" s="2"/>
      <c r="JTN6" s="2"/>
      <c r="JTO6" s="2"/>
      <c r="JTP6" s="2"/>
      <c r="JTQ6" s="2"/>
      <c r="JTR6" s="2"/>
      <c r="JTS6" s="2"/>
      <c r="JTT6" s="2"/>
      <c r="JTU6" s="2"/>
      <c r="JTV6" s="2"/>
      <c r="JTW6" s="2"/>
      <c r="JTX6" s="2"/>
      <c r="JTY6" s="2"/>
      <c r="JTZ6" s="2"/>
      <c r="JUA6" s="2"/>
      <c r="JUB6" s="2"/>
      <c r="JUC6" s="2"/>
      <c r="JUD6" s="2"/>
      <c r="JUE6" s="2"/>
      <c r="JUF6" s="2"/>
      <c r="JUG6" s="2"/>
      <c r="JUH6" s="2"/>
      <c r="JUI6" s="2"/>
      <c r="JUJ6" s="2"/>
      <c r="JUK6" s="2"/>
      <c r="JUL6" s="2"/>
      <c r="JUM6" s="2"/>
      <c r="JUN6" s="2"/>
      <c r="JUO6" s="2"/>
      <c r="JUP6" s="2"/>
      <c r="JUQ6" s="2"/>
      <c r="JUR6" s="2"/>
      <c r="JUS6" s="2"/>
      <c r="JUT6" s="2"/>
      <c r="JUU6" s="2"/>
      <c r="JUV6" s="2"/>
      <c r="JUW6" s="2"/>
      <c r="JUX6" s="2"/>
      <c r="JUY6" s="2"/>
      <c r="JUZ6" s="2"/>
      <c r="JVA6" s="2"/>
      <c r="JVB6" s="2"/>
      <c r="JVC6" s="2"/>
      <c r="JVD6" s="2"/>
      <c r="JVE6" s="2"/>
      <c r="JVF6" s="2"/>
      <c r="JVG6" s="2"/>
      <c r="JVH6" s="2"/>
      <c r="JVI6" s="2"/>
      <c r="JVJ6" s="2"/>
      <c r="JVK6" s="2"/>
      <c r="JVL6" s="2"/>
      <c r="JVM6" s="2"/>
      <c r="JVN6" s="2"/>
      <c r="JVO6" s="2"/>
      <c r="JVP6" s="2"/>
      <c r="JVQ6" s="2"/>
      <c r="JVR6" s="2"/>
      <c r="JVS6" s="2"/>
      <c r="JVT6" s="2"/>
      <c r="JVU6" s="2"/>
      <c r="JVV6" s="2"/>
      <c r="JVW6" s="2"/>
      <c r="JVX6" s="2"/>
      <c r="JVY6" s="2"/>
      <c r="JVZ6" s="2"/>
      <c r="JWA6" s="2"/>
      <c r="JWB6" s="2"/>
      <c r="JWC6" s="2"/>
      <c r="JWD6" s="2"/>
      <c r="JWE6" s="2"/>
      <c r="JWF6" s="2"/>
      <c r="JWG6" s="2"/>
      <c r="JWH6" s="2"/>
      <c r="JWI6" s="2"/>
      <c r="JWJ6" s="2"/>
      <c r="JWK6" s="2"/>
      <c r="JWL6" s="2"/>
      <c r="JWM6" s="2"/>
      <c r="JWN6" s="2"/>
      <c r="JWO6" s="2"/>
      <c r="JWP6" s="2"/>
      <c r="JWQ6" s="2"/>
      <c r="JWR6" s="2"/>
      <c r="JWS6" s="2"/>
      <c r="JWT6" s="2"/>
      <c r="JWU6" s="2"/>
      <c r="JWV6" s="2"/>
      <c r="JWW6" s="2"/>
      <c r="JWX6" s="2"/>
      <c r="JWY6" s="2"/>
      <c r="JWZ6" s="2"/>
      <c r="JXA6" s="2"/>
      <c r="JXB6" s="2"/>
      <c r="JXC6" s="2"/>
      <c r="JXD6" s="2"/>
      <c r="JXE6" s="2"/>
      <c r="JXF6" s="2"/>
      <c r="JXG6" s="2"/>
      <c r="JXH6" s="2"/>
      <c r="JXI6" s="2"/>
      <c r="JXJ6" s="2"/>
      <c r="JXK6" s="2"/>
      <c r="JXL6" s="2"/>
      <c r="JXM6" s="2"/>
      <c r="JXN6" s="2"/>
      <c r="JXO6" s="2"/>
      <c r="JXP6" s="2"/>
      <c r="JXQ6" s="2"/>
      <c r="JXR6" s="2"/>
      <c r="JXS6" s="2"/>
      <c r="JXT6" s="2"/>
      <c r="JXU6" s="2"/>
      <c r="JXV6" s="2"/>
      <c r="JXW6" s="2"/>
      <c r="JXX6" s="2"/>
      <c r="JXY6" s="2"/>
      <c r="JXZ6" s="2"/>
      <c r="JYA6" s="2"/>
      <c r="JYB6" s="2"/>
      <c r="JYC6" s="2"/>
      <c r="JYD6" s="2"/>
      <c r="JYE6" s="2"/>
      <c r="JYF6" s="2"/>
      <c r="JYG6" s="2"/>
      <c r="JYH6" s="2"/>
      <c r="JYI6" s="2"/>
      <c r="JYJ6" s="2"/>
      <c r="JYK6" s="2"/>
      <c r="JYL6" s="2"/>
      <c r="JYM6" s="2"/>
      <c r="JYN6" s="2"/>
      <c r="JYO6" s="2"/>
      <c r="JYP6" s="2"/>
      <c r="JYQ6" s="2"/>
      <c r="JYR6" s="2"/>
      <c r="JYS6" s="2"/>
      <c r="JYT6" s="2"/>
      <c r="JYU6" s="2"/>
      <c r="JYV6" s="2"/>
      <c r="JYW6" s="2"/>
      <c r="JYX6" s="2"/>
      <c r="JYY6" s="2"/>
      <c r="JYZ6" s="2"/>
      <c r="JZA6" s="2"/>
      <c r="JZB6" s="2"/>
      <c r="JZC6" s="2"/>
      <c r="JZD6" s="2"/>
      <c r="JZE6" s="2"/>
      <c r="JZF6" s="2"/>
      <c r="JZG6" s="2"/>
      <c r="JZH6" s="2"/>
      <c r="JZI6" s="2"/>
      <c r="JZJ6" s="2"/>
      <c r="JZK6" s="2"/>
      <c r="JZL6" s="2"/>
      <c r="JZM6" s="2"/>
      <c r="JZN6" s="2"/>
      <c r="JZO6" s="2"/>
      <c r="JZP6" s="2"/>
      <c r="JZQ6" s="2"/>
      <c r="JZR6" s="2"/>
      <c r="JZS6" s="2"/>
      <c r="JZT6" s="2"/>
      <c r="JZU6" s="2"/>
      <c r="JZV6" s="2"/>
      <c r="JZW6" s="2"/>
      <c r="JZX6" s="2"/>
      <c r="JZY6" s="2"/>
      <c r="JZZ6" s="2"/>
      <c r="KAA6" s="2"/>
      <c r="KAB6" s="2"/>
      <c r="KAC6" s="2"/>
      <c r="KAD6" s="2"/>
      <c r="KAE6" s="2"/>
      <c r="KAF6" s="2"/>
      <c r="KAG6" s="2"/>
      <c r="KAH6" s="2"/>
      <c r="KAI6" s="2"/>
      <c r="KAJ6" s="2"/>
      <c r="KAK6" s="2"/>
      <c r="KAL6" s="2"/>
      <c r="KAM6" s="2"/>
      <c r="KAN6" s="2"/>
      <c r="KAO6" s="2"/>
      <c r="KAP6" s="2"/>
      <c r="KAQ6" s="2"/>
      <c r="KAR6" s="2"/>
      <c r="KAS6" s="2"/>
      <c r="KAT6" s="2"/>
      <c r="KAU6" s="2"/>
      <c r="KAV6" s="2"/>
      <c r="KAW6" s="2"/>
      <c r="KAX6" s="2"/>
      <c r="KAY6" s="2"/>
      <c r="KAZ6" s="2"/>
      <c r="KBA6" s="2"/>
      <c r="KBB6" s="2"/>
      <c r="KBC6" s="2"/>
      <c r="KBD6" s="2"/>
      <c r="KBE6" s="2"/>
      <c r="KBF6" s="2"/>
      <c r="KBG6" s="2"/>
      <c r="KBH6" s="2"/>
      <c r="KBI6" s="2"/>
      <c r="KBJ6" s="2"/>
      <c r="KBK6" s="2"/>
      <c r="KBL6" s="2"/>
      <c r="KBM6" s="2"/>
      <c r="KBN6" s="2"/>
      <c r="KBO6" s="2"/>
      <c r="KBP6" s="2"/>
      <c r="KBQ6" s="2"/>
      <c r="KBR6" s="2"/>
      <c r="KBS6" s="2"/>
      <c r="KBT6" s="2"/>
      <c r="KBU6" s="2"/>
      <c r="KBV6" s="2"/>
      <c r="KBW6" s="2"/>
      <c r="KBX6" s="2"/>
      <c r="KBY6" s="2"/>
      <c r="KBZ6" s="2"/>
      <c r="KCA6" s="2"/>
      <c r="KCB6" s="2"/>
      <c r="KCC6" s="2"/>
      <c r="KCD6" s="2"/>
      <c r="KCE6" s="2"/>
      <c r="KCF6" s="2"/>
      <c r="KCG6" s="2"/>
      <c r="KCH6" s="2"/>
      <c r="KCI6" s="2"/>
      <c r="KCJ6" s="2"/>
      <c r="KCK6" s="2"/>
      <c r="KCL6" s="2"/>
      <c r="KCM6" s="2"/>
      <c r="KCN6" s="2"/>
      <c r="KCO6" s="2"/>
      <c r="KCP6" s="2"/>
      <c r="KCQ6" s="2"/>
      <c r="KCR6" s="2"/>
      <c r="KCS6" s="2"/>
      <c r="KCT6" s="2"/>
      <c r="KCU6" s="2"/>
      <c r="KCV6" s="2"/>
      <c r="KCW6" s="2"/>
      <c r="KCX6" s="2"/>
      <c r="KCY6" s="2"/>
      <c r="KCZ6" s="2"/>
      <c r="KDA6" s="2"/>
      <c r="KDB6" s="2"/>
      <c r="KDC6" s="2"/>
      <c r="KDD6" s="2"/>
      <c r="KDE6" s="2"/>
      <c r="KDF6" s="2"/>
      <c r="KDG6" s="2"/>
      <c r="KDH6" s="2"/>
      <c r="KDI6" s="2"/>
      <c r="KDJ6" s="2"/>
      <c r="KDK6" s="2"/>
      <c r="KDL6" s="2"/>
      <c r="KDM6" s="2"/>
      <c r="KDN6" s="2"/>
      <c r="KDO6" s="2"/>
      <c r="KDP6" s="2"/>
      <c r="KDQ6" s="2"/>
      <c r="KDR6" s="2"/>
      <c r="KDS6" s="2"/>
      <c r="KDT6" s="2"/>
      <c r="KDU6" s="2"/>
      <c r="KDV6" s="2"/>
      <c r="KDW6" s="2"/>
      <c r="KDX6" s="2"/>
      <c r="KDY6" s="2"/>
      <c r="KDZ6" s="2"/>
      <c r="KEA6" s="2"/>
      <c r="KEB6" s="2"/>
      <c r="KEC6" s="2"/>
      <c r="KED6" s="2"/>
      <c r="KEE6" s="2"/>
      <c r="KEF6" s="2"/>
      <c r="KEG6" s="2"/>
      <c r="KEH6" s="2"/>
      <c r="KEI6" s="2"/>
      <c r="KEJ6" s="2"/>
      <c r="KEK6" s="2"/>
      <c r="KEL6" s="2"/>
      <c r="KEM6" s="2"/>
      <c r="KEN6" s="2"/>
      <c r="KEO6" s="2"/>
      <c r="KEP6" s="2"/>
      <c r="KEQ6" s="2"/>
      <c r="KER6" s="2"/>
      <c r="KES6" s="2"/>
      <c r="KET6" s="2"/>
      <c r="KEU6" s="2"/>
      <c r="KEV6" s="2"/>
      <c r="KEW6" s="2"/>
      <c r="KEX6" s="2"/>
      <c r="KEY6" s="2"/>
      <c r="KEZ6" s="2"/>
      <c r="KFA6" s="2"/>
      <c r="KFB6" s="2"/>
      <c r="KFC6" s="2"/>
      <c r="KFD6" s="2"/>
      <c r="KFE6" s="2"/>
      <c r="KFF6" s="2"/>
      <c r="KFG6" s="2"/>
      <c r="KFH6" s="2"/>
      <c r="KFI6" s="2"/>
      <c r="KFJ6" s="2"/>
      <c r="KFK6" s="2"/>
      <c r="KFL6" s="2"/>
      <c r="KFM6" s="2"/>
      <c r="KFN6" s="2"/>
      <c r="KFO6" s="2"/>
      <c r="KFP6" s="2"/>
      <c r="KFQ6" s="2"/>
      <c r="KFR6" s="2"/>
      <c r="KFS6" s="2"/>
      <c r="KFT6" s="2"/>
      <c r="KFU6" s="2"/>
      <c r="KFV6" s="2"/>
      <c r="KFW6" s="2"/>
      <c r="KFX6" s="2"/>
      <c r="KFY6" s="2"/>
      <c r="KFZ6" s="2"/>
      <c r="KGA6" s="2"/>
      <c r="KGB6" s="2"/>
      <c r="KGC6" s="2"/>
      <c r="KGD6" s="2"/>
      <c r="KGE6" s="2"/>
      <c r="KGF6" s="2"/>
      <c r="KGG6" s="2"/>
      <c r="KGH6" s="2"/>
      <c r="KGI6" s="2"/>
      <c r="KGJ6" s="2"/>
      <c r="KGK6" s="2"/>
      <c r="KGL6" s="2"/>
      <c r="KGM6" s="2"/>
      <c r="KGN6" s="2"/>
      <c r="KGO6" s="2"/>
      <c r="KGP6" s="2"/>
      <c r="KGQ6" s="2"/>
      <c r="KGR6" s="2"/>
      <c r="KGS6" s="2"/>
      <c r="KGT6" s="2"/>
      <c r="KGU6" s="2"/>
      <c r="KGV6" s="2"/>
      <c r="KGW6" s="2"/>
      <c r="KGX6" s="2"/>
      <c r="KGY6" s="2"/>
      <c r="KGZ6" s="2"/>
      <c r="KHA6" s="2"/>
      <c r="KHB6" s="2"/>
      <c r="KHC6" s="2"/>
      <c r="KHD6" s="2"/>
      <c r="KHE6" s="2"/>
      <c r="KHF6" s="2"/>
      <c r="KHG6" s="2"/>
      <c r="KHH6" s="2"/>
      <c r="KHI6" s="2"/>
      <c r="KHJ6" s="2"/>
      <c r="KHK6" s="2"/>
      <c r="KHL6" s="2"/>
      <c r="KHM6" s="2"/>
      <c r="KHN6" s="2"/>
      <c r="KHO6" s="2"/>
      <c r="KHP6" s="2"/>
      <c r="KHQ6" s="2"/>
      <c r="KHR6" s="2"/>
      <c r="KHS6" s="2"/>
      <c r="KHT6" s="2"/>
      <c r="KHU6" s="2"/>
      <c r="KHV6" s="2"/>
      <c r="KHW6" s="2"/>
      <c r="KHX6" s="2"/>
      <c r="KHY6" s="2"/>
      <c r="KHZ6" s="2"/>
      <c r="KIA6" s="2"/>
      <c r="KIB6" s="2"/>
      <c r="KIC6" s="2"/>
      <c r="KID6" s="2"/>
      <c r="KIE6" s="2"/>
      <c r="KIF6" s="2"/>
      <c r="KIG6" s="2"/>
      <c r="KIH6" s="2"/>
      <c r="KII6" s="2"/>
      <c r="KIJ6" s="2"/>
      <c r="KIK6" s="2"/>
      <c r="KIL6" s="2"/>
      <c r="KIM6" s="2"/>
      <c r="KIN6" s="2"/>
      <c r="KIO6" s="2"/>
      <c r="KIP6" s="2"/>
      <c r="KIQ6" s="2"/>
      <c r="KIR6" s="2"/>
      <c r="KIS6" s="2"/>
      <c r="KIT6" s="2"/>
      <c r="KIU6" s="2"/>
      <c r="KIV6" s="2"/>
      <c r="KIW6" s="2"/>
      <c r="KIX6" s="2"/>
      <c r="KIY6" s="2"/>
      <c r="KIZ6" s="2"/>
      <c r="KJA6" s="2"/>
      <c r="KJB6" s="2"/>
      <c r="KJC6" s="2"/>
      <c r="KJD6" s="2"/>
      <c r="KJE6" s="2"/>
      <c r="KJF6" s="2"/>
      <c r="KJG6" s="2"/>
      <c r="KJH6" s="2"/>
      <c r="KJI6" s="2"/>
      <c r="KJJ6" s="2"/>
      <c r="KJK6" s="2"/>
      <c r="KJL6" s="2"/>
      <c r="KJM6" s="2"/>
      <c r="KJN6" s="2"/>
      <c r="KJO6" s="2"/>
      <c r="KJP6" s="2"/>
      <c r="KJQ6" s="2"/>
      <c r="KJR6" s="2"/>
      <c r="KJS6" s="2"/>
      <c r="KJT6" s="2"/>
      <c r="KJU6" s="2"/>
      <c r="KJV6" s="2"/>
      <c r="KJW6" s="2"/>
      <c r="KJX6" s="2"/>
      <c r="KJY6" s="2"/>
      <c r="KJZ6" s="2"/>
      <c r="KKA6" s="2"/>
      <c r="KKB6" s="2"/>
      <c r="KKC6" s="2"/>
      <c r="KKD6" s="2"/>
      <c r="KKE6" s="2"/>
      <c r="KKF6" s="2"/>
      <c r="KKG6" s="2"/>
      <c r="KKH6" s="2"/>
      <c r="KKI6" s="2"/>
      <c r="KKJ6" s="2"/>
      <c r="KKK6" s="2"/>
      <c r="KKL6" s="2"/>
      <c r="KKM6" s="2"/>
      <c r="KKN6" s="2"/>
      <c r="KKO6" s="2"/>
      <c r="KKP6" s="2"/>
      <c r="KKQ6" s="2"/>
      <c r="KKR6" s="2"/>
      <c r="KKS6" s="2"/>
      <c r="KKT6" s="2"/>
      <c r="KKU6" s="2"/>
      <c r="KKV6" s="2"/>
      <c r="KKW6" s="2"/>
      <c r="KKX6" s="2"/>
      <c r="KKY6" s="2"/>
      <c r="KKZ6" s="2"/>
      <c r="KLA6" s="2"/>
      <c r="KLB6" s="2"/>
      <c r="KLC6" s="2"/>
      <c r="KLD6" s="2"/>
      <c r="KLE6" s="2"/>
      <c r="KLF6" s="2"/>
      <c r="KLG6" s="2"/>
      <c r="KLH6" s="2"/>
      <c r="KLI6" s="2"/>
      <c r="KLJ6" s="2"/>
      <c r="KLK6" s="2"/>
      <c r="KLL6" s="2"/>
      <c r="KLM6" s="2"/>
      <c r="KLN6" s="2"/>
      <c r="KLO6" s="2"/>
      <c r="KLP6" s="2"/>
      <c r="KLQ6" s="2"/>
      <c r="KLR6" s="2"/>
      <c r="KLS6" s="2"/>
      <c r="KLT6" s="2"/>
      <c r="KLU6" s="2"/>
      <c r="KLV6" s="2"/>
      <c r="KLW6" s="2"/>
      <c r="KLX6" s="2"/>
      <c r="KLY6" s="2"/>
      <c r="KLZ6" s="2"/>
      <c r="KMA6" s="2"/>
      <c r="KMB6" s="2"/>
      <c r="KMC6" s="2"/>
      <c r="KMD6" s="2"/>
      <c r="KME6" s="2"/>
      <c r="KMF6" s="2"/>
      <c r="KMG6" s="2"/>
      <c r="KMH6" s="2"/>
      <c r="KMI6" s="2"/>
      <c r="KMJ6" s="2"/>
      <c r="KMK6" s="2"/>
      <c r="KML6" s="2"/>
      <c r="KMM6" s="2"/>
      <c r="KMN6" s="2"/>
      <c r="KMO6" s="2"/>
      <c r="KMP6" s="2"/>
      <c r="KMQ6" s="2"/>
      <c r="KMR6" s="2"/>
      <c r="KMS6" s="2"/>
      <c r="KMT6" s="2"/>
      <c r="KMU6" s="2"/>
      <c r="KMV6" s="2"/>
      <c r="KMW6" s="2"/>
      <c r="KMX6" s="2"/>
      <c r="KMY6" s="2"/>
      <c r="KMZ6" s="2"/>
      <c r="KNA6" s="2"/>
      <c r="KNB6" s="2"/>
      <c r="KNC6" s="2"/>
      <c r="KND6" s="2"/>
      <c r="KNE6" s="2"/>
      <c r="KNF6" s="2"/>
      <c r="KNG6" s="2"/>
      <c r="KNH6" s="2"/>
      <c r="KNI6" s="2"/>
      <c r="KNJ6" s="2"/>
      <c r="KNK6" s="2"/>
      <c r="KNL6" s="2"/>
      <c r="KNM6" s="2"/>
      <c r="KNN6" s="2"/>
      <c r="KNO6" s="2"/>
      <c r="KNP6" s="2"/>
      <c r="KNQ6" s="2"/>
      <c r="KNR6" s="2"/>
      <c r="KNS6" s="2"/>
      <c r="KNT6" s="2"/>
      <c r="KNU6" s="2"/>
      <c r="KNV6" s="2"/>
      <c r="KNW6" s="2"/>
      <c r="KNX6" s="2"/>
      <c r="KNY6" s="2"/>
      <c r="KNZ6" s="2"/>
      <c r="KOA6" s="2"/>
      <c r="KOB6" s="2"/>
      <c r="KOC6" s="2"/>
      <c r="KOD6" s="2"/>
      <c r="KOE6" s="2"/>
      <c r="KOF6" s="2"/>
      <c r="KOG6" s="2"/>
      <c r="KOH6" s="2"/>
      <c r="KOI6" s="2"/>
      <c r="KOJ6" s="2"/>
      <c r="KOK6" s="2"/>
      <c r="KOL6" s="2"/>
      <c r="KOM6" s="2"/>
      <c r="KON6" s="2"/>
      <c r="KOO6" s="2"/>
      <c r="KOP6" s="2"/>
      <c r="KOQ6" s="2"/>
      <c r="KOR6" s="2"/>
      <c r="KOS6" s="2"/>
      <c r="KOT6" s="2"/>
      <c r="KOU6" s="2"/>
      <c r="KOV6" s="2"/>
      <c r="KOW6" s="2"/>
      <c r="KOX6" s="2"/>
      <c r="KOY6" s="2"/>
      <c r="KOZ6" s="2"/>
      <c r="KPA6" s="2"/>
      <c r="KPB6" s="2"/>
      <c r="KPC6" s="2"/>
      <c r="KPD6" s="2"/>
      <c r="KPE6" s="2"/>
      <c r="KPF6" s="2"/>
      <c r="KPG6" s="2"/>
      <c r="KPH6" s="2"/>
      <c r="KPI6" s="2"/>
      <c r="KPJ6" s="2"/>
      <c r="KPK6" s="2"/>
      <c r="KPL6" s="2"/>
      <c r="KPM6" s="2"/>
      <c r="KPN6" s="2"/>
      <c r="KPO6" s="2"/>
      <c r="KPP6" s="2"/>
      <c r="KPQ6" s="2"/>
      <c r="KPR6" s="2"/>
      <c r="KPS6" s="2"/>
      <c r="KPT6" s="2"/>
      <c r="KPU6" s="2"/>
      <c r="KPV6" s="2"/>
      <c r="KPW6" s="2"/>
      <c r="KPX6" s="2"/>
      <c r="KPY6" s="2"/>
      <c r="KPZ6" s="2"/>
      <c r="KQA6" s="2"/>
      <c r="KQB6" s="2"/>
      <c r="KQC6" s="2"/>
      <c r="KQD6" s="2"/>
      <c r="KQE6" s="2"/>
      <c r="KQF6" s="2"/>
      <c r="KQG6" s="2"/>
      <c r="KQH6" s="2"/>
      <c r="KQI6" s="2"/>
      <c r="KQJ6" s="2"/>
      <c r="KQK6" s="2"/>
      <c r="KQL6" s="2"/>
      <c r="KQM6" s="2"/>
      <c r="KQN6" s="2"/>
      <c r="KQO6" s="2"/>
      <c r="KQP6" s="2"/>
      <c r="KQQ6" s="2"/>
      <c r="KQR6" s="2"/>
      <c r="KQS6" s="2"/>
      <c r="KQT6" s="2"/>
      <c r="KQU6" s="2"/>
      <c r="KQV6" s="2"/>
      <c r="KQW6" s="2"/>
      <c r="KQX6" s="2"/>
      <c r="KQY6" s="2"/>
      <c r="KQZ6" s="2"/>
      <c r="KRA6" s="2"/>
      <c r="KRB6" s="2"/>
      <c r="KRC6" s="2"/>
      <c r="KRD6" s="2"/>
      <c r="KRE6" s="2"/>
      <c r="KRF6" s="2"/>
      <c r="KRG6" s="2"/>
      <c r="KRH6" s="2"/>
      <c r="KRI6" s="2"/>
      <c r="KRJ6" s="2"/>
      <c r="KRK6" s="2"/>
      <c r="KRL6" s="2"/>
      <c r="KRM6" s="2"/>
      <c r="KRN6" s="2"/>
      <c r="KRO6" s="2"/>
      <c r="KRP6" s="2"/>
      <c r="KRQ6" s="2"/>
      <c r="KRR6" s="2"/>
      <c r="KRS6" s="2"/>
      <c r="KRT6" s="2"/>
      <c r="KRU6" s="2"/>
      <c r="KRV6" s="2"/>
      <c r="KRW6" s="2"/>
      <c r="KRX6" s="2"/>
      <c r="KRY6" s="2"/>
      <c r="KRZ6" s="2"/>
      <c r="KSA6" s="2"/>
      <c r="KSB6" s="2"/>
      <c r="KSC6" s="2"/>
      <c r="KSD6" s="2"/>
      <c r="KSE6" s="2"/>
      <c r="KSF6" s="2"/>
      <c r="KSG6" s="2"/>
      <c r="KSH6" s="2"/>
      <c r="KSI6" s="2"/>
      <c r="KSJ6" s="2"/>
      <c r="KSK6" s="2"/>
      <c r="KSL6" s="2"/>
      <c r="KSM6" s="2"/>
      <c r="KSN6" s="2"/>
      <c r="KSO6" s="2"/>
      <c r="KSP6" s="2"/>
      <c r="KSQ6" s="2"/>
      <c r="KSR6" s="2"/>
      <c r="KSS6" s="2"/>
      <c r="KST6" s="2"/>
      <c r="KSU6" s="2"/>
      <c r="KSV6" s="2"/>
      <c r="KSW6" s="2"/>
      <c r="KSX6" s="2"/>
      <c r="KSY6" s="2"/>
      <c r="KSZ6" s="2"/>
      <c r="KTA6" s="2"/>
      <c r="KTB6" s="2"/>
      <c r="KTC6" s="2"/>
      <c r="KTD6" s="2"/>
      <c r="KTE6" s="2"/>
      <c r="KTF6" s="2"/>
      <c r="KTG6" s="2"/>
      <c r="KTH6" s="2"/>
      <c r="KTI6" s="2"/>
      <c r="KTJ6" s="2"/>
      <c r="KTK6" s="2"/>
      <c r="KTL6" s="2"/>
      <c r="KTM6" s="2"/>
      <c r="KTN6" s="2"/>
      <c r="KTO6" s="2"/>
      <c r="KTP6" s="2"/>
      <c r="KTQ6" s="2"/>
      <c r="KTR6" s="2"/>
      <c r="KTS6" s="2"/>
      <c r="KTT6" s="2"/>
      <c r="KTU6" s="2"/>
      <c r="KTV6" s="2"/>
      <c r="KTW6" s="2"/>
      <c r="KTX6" s="2"/>
      <c r="KTY6" s="2"/>
      <c r="KTZ6" s="2"/>
      <c r="KUA6" s="2"/>
      <c r="KUB6" s="2"/>
      <c r="KUC6" s="2"/>
      <c r="KUD6" s="2"/>
      <c r="KUE6" s="2"/>
      <c r="KUF6" s="2"/>
      <c r="KUG6" s="2"/>
      <c r="KUH6" s="2"/>
      <c r="KUI6" s="2"/>
      <c r="KUJ6" s="2"/>
      <c r="KUK6" s="2"/>
      <c r="KUL6" s="2"/>
      <c r="KUM6" s="2"/>
      <c r="KUN6" s="2"/>
      <c r="KUO6" s="2"/>
      <c r="KUP6" s="2"/>
      <c r="KUQ6" s="2"/>
      <c r="KUR6" s="2"/>
      <c r="KUS6" s="2"/>
      <c r="KUT6" s="2"/>
      <c r="KUU6" s="2"/>
      <c r="KUV6" s="2"/>
      <c r="KUW6" s="2"/>
      <c r="KUX6" s="2"/>
      <c r="KUY6" s="2"/>
      <c r="KUZ6" s="2"/>
      <c r="KVA6" s="2"/>
      <c r="KVB6" s="2"/>
      <c r="KVC6" s="2"/>
      <c r="KVD6" s="2"/>
      <c r="KVE6" s="2"/>
      <c r="KVF6" s="2"/>
      <c r="KVG6" s="2"/>
      <c r="KVH6" s="2"/>
      <c r="KVI6" s="2"/>
      <c r="KVJ6" s="2"/>
      <c r="KVK6" s="2"/>
      <c r="KVL6" s="2"/>
      <c r="KVM6" s="2"/>
      <c r="KVN6" s="2"/>
      <c r="KVO6" s="2"/>
      <c r="KVP6" s="2"/>
      <c r="KVQ6" s="2"/>
      <c r="KVR6" s="2"/>
      <c r="KVS6" s="2"/>
      <c r="KVT6" s="2"/>
      <c r="KVU6" s="2"/>
      <c r="KVV6" s="2"/>
      <c r="KVW6" s="2"/>
      <c r="KVX6" s="2"/>
      <c r="KVY6" s="2"/>
      <c r="KVZ6" s="2"/>
      <c r="KWA6" s="2"/>
      <c r="KWB6" s="2"/>
      <c r="KWC6" s="2"/>
      <c r="KWD6" s="2"/>
      <c r="KWE6" s="2"/>
      <c r="KWF6" s="2"/>
      <c r="KWG6" s="2"/>
      <c r="KWH6" s="2"/>
      <c r="KWI6" s="2"/>
      <c r="KWJ6" s="2"/>
      <c r="KWK6" s="2"/>
      <c r="KWL6" s="2"/>
      <c r="KWM6" s="2"/>
      <c r="KWN6" s="2"/>
      <c r="KWO6" s="2"/>
      <c r="KWP6" s="2"/>
      <c r="KWQ6" s="2"/>
      <c r="KWR6" s="2"/>
      <c r="KWS6" s="2"/>
      <c r="KWT6" s="2"/>
      <c r="KWU6" s="2"/>
      <c r="KWV6" s="2"/>
      <c r="KWW6" s="2"/>
      <c r="KWX6" s="2"/>
      <c r="KWY6" s="2"/>
      <c r="KWZ6" s="2"/>
      <c r="KXA6" s="2"/>
      <c r="KXB6" s="2"/>
      <c r="KXC6" s="2"/>
      <c r="KXD6" s="2"/>
      <c r="KXE6" s="2"/>
      <c r="KXF6" s="2"/>
      <c r="KXG6" s="2"/>
      <c r="KXH6" s="2"/>
      <c r="KXI6" s="2"/>
      <c r="KXJ6" s="2"/>
      <c r="KXK6" s="2"/>
      <c r="KXL6" s="2"/>
      <c r="KXM6" s="2"/>
      <c r="KXN6" s="2"/>
      <c r="KXO6" s="2"/>
      <c r="KXP6" s="2"/>
      <c r="KXQ6" s="2"/>
      <c r="KXR6" s="2"/>
      <c r="KXS6" s="2"/>
      <c r="KXT6" s="2"/>
      <c r="KXU6" s="2"/>
      <c r="KXV6" s="2"/>
      <c r="KXW6" s="2"/>
      <c r="KXX6" s="2"/>
      <c r="KXY6" s="2"/>
      <c r="KXZ6" s="2"/>
      <c r="KYA6" s="2"/>
      <c r="KYB6" s="2"/>
      <c r="KYC6" s="2"/>
      <c r="KYD6" s="2"/>
      <c r="KYE6" s="2"/>
      <c r="KYF6" s="2"/>
      <c r="KYG6" s="2"/>
      <c r="KYH6" s="2"/>
      <c r="KYI6" s="2"/>
      <c r="KYJ6" s="2"/>
      <c r="KYK6" s="2"/>
      <c r="KYL6" s="2"/>
      <c r="KYM6" s="2"/>
      <c r="KYN6" s="2"/>
      <c r="KYO6" s="2"/>
      <c r="KYP6" s="2"/>
      <c r="KYQ6" s="2"/>
      <c r="KYR6" s="2"/>
      <c r="KYS6" s="2"/>
      <c r="KYT6" s="2"/>
      <c r="KYU6" s="2"/>
      <c r="KYV6" s="2"/>
      <c r="KYW6" s="2"/>
      <c r="KYX6" s="2"/>
      <c r="KYY6" s="2"/>
      <c r="KYZ6" s="2"/>
      <c r="KZA6" s="2"/>
      <c r="KZB6" s="2"/>
      <c r="KZC6" s="2"/>
      <c r="KZD6" s="2"/>
      <c r="KZE6" s="2"/>
      <c r="KZF6" s="2"/>
      <c r="KZG6" s="2"/>
      <c r="KZH6" s="2"/>
      <c r="KZI6" s="2"/>
      <c r="KZJ6" s="2"/>
      <c r="KZK6" s="2"/>
      <c r="KZL6" s="2"/>
      <c r="KZM6" s="2"/>
      <c r="KZN6" s="2"/>
      <c r="KZO6" s="2"/>
      <c r="KZP6" s="2"/>
      <c r="KZQ6" s="2"/>
      <c r="KZR6" s="2"/>
      <c r="KZS6" s="2"/>
      <c r="KZT6" s="2"/>
      <c r="KZU6" s="2"/>
      <c r="KZV6" s="2"/>
      <c r="KZW6" s="2"/>
      <c r="KZX6" s="2"/>
      <c r="KZY6" s="2"/>
      <c r="KZZ6" s="2"/>
      <c r="LAA6" s="2"/>
      <c r="LAB6" s="2"/>
      <c r="LAC6" s="2"/>
      <c r="LAD6" s="2"/>
      <c r="LAE6" s="2"/>
      <c r="LAF6" s="2"/>
      <c r="LAG6" s="2"/>
      <c r="LAH6" s="2"/>
      <c r="LAI6" s="2"/>
      <c r="LAJ6" s="2"/>
      <c r="LAK6" s="2"/>
      <c r="LAL6" s="2"/>
      <c r="LAM6" s="2"/>
      <c r="LAN6" s="2"/>
      <c r="LAO6" s="2"/>
      <c r="LAP6" s="2"/>
      <c r="LAQ6" s="2"/>
      <c r="LAR6" s="2"/>
      <c r="LAS6" s="2"/>
      <c r="LAT6" s="2"/>
      <c r="LAU6" s="2"/>
      <c r="LAV6" s="2"/>
      <c r="LAW6" s="2"/>
      <c r="LAX6" s="2"/>
      <c r="LAY6" s="2"/>
      <c r="LAZ6" s="2"/>
      <c r="LBA6" s="2"/>
      <c r="LBB6" s="2"/>
      <c r="LBC6" s="2"/>
      <c r="LBD6" s="2"/>
      <c r="LBE6" s="2"/>
      <c r="LBF6" s="2"/>
      <c r="LBG6" s="2"/>
      <c r="LBH6" s="2"/>
      <c r="LBI6" s="2"/>
      <c r="LBJ6" s="2"/>
      <c r="LBK6" s="2"/>
      <c r="LBL6" s="2"/>
      <c r="LBM6" s="2"/>
      <c r="LBN6" s="2"/>
      <c r="LBO6" s="2"/>
      <c r="LBP6" s="2"/>
      <c r="LBQ6" s="2"/>
      <c r="LBR6" s="2"/>
      <c r="LBS6" s="2"/>
      <c r="LBT6" s="2"/>
      <c r="LBU6" s="2"/>
      <c r="LBV6" s="2"/>
      <c r="LBW6" s="2"/>
      <c r="LBX6" s="2"/>
      <c r="LBY6" s="2"/>
      <c r="LBZ6" s="2"/>
      <c r="LCA6" s="2"/>
      <c r="LCB6" s="2"/>
      <c r="LCC6" s="2"/>
      <c r="LCD6" s="2"/>
      <c r="LCE6" s="2"/>
      <c r="LCF6" s="2"/>
      <c r="LCG6" s="2"/>
      <c r="LCH6" s="2"/>
      <c r="LCI6" s="2"/>
      <c r="LCJ6" s="2"/>
      <c r="LCK6" s="2"/>
      <c r="LCL6" s="2"/>
      <c r="LCM6" s="2"/>
      <c r="LCN6" s="2"/>
      <c r="LCO6" s="2"/>
      <c r="LCP6" s="2"/>
      <c r="LCQ6" s="2"/>
      <c r="LCR6" s="2"/>
      <c r="LCS6" s="2"/>
      <c r="LCT6" s="2"/>
      <c r="LCU6" s="2"/>
      <c r="LCV6" s="2"/>
      <c r="LCW6" s="2"/>
      <c r="LCX6" s="2"/>
      <c r="LCY6" s="2"/>
      <c r="LCZ6" s="2"/>
      <c r="LDA6" s="2"/>
      <c r="LDB6" s="2"/>
      <c r="LDC6" s="2"/>
      <c r="LDD6" s="2"/>
      <c r="LDE6" s="2"/>
      <c r="LDF6" s="2"/>
      <c r="LDG6" s="2"/>
      <c r="LDH6" s="2"/>
      <c r="LDI6" s="2"/>
      <c r="LDJ6" s="2"/>
      <c r="LDK6" s="2"/>
      <c r="LDL6" s="2"/>
      <c r="LDM6" s="2"/>
      <c r="LDN6" s="2"/>
      <c r="LDO6" s="2"/>
      <c r="LDP6" s="2"/>
      <c r="LDQ6" s="2"/>
      <c r="LDR6" s="2"/>
      <c r="LDS6" s="2"/>
      <c r="LDT6" s="2"/>
      <c r="LDU6" s="2"/>
      <c r="LDV6" s="2"/>
      <c r="LDW6" s="2"/>
      <c r="LDX6" s="2"/>
      <c r="LDY6" s="2"/>
      <c r="LDZ6" s="2"/>
      <c r="LEA6" s="2"/>
      <c r="LEB6" s="2"/>
      <c r="LEC6" s="2"/>
      <c r="LED6" s="2"/>
      <c r="LEE6" s="2"/>
      <c r="LEF6" s="2"/>
      <c r="LEG6" s="2"/>
      <c r="LEH6" s="2"/>
      <c r="LEI6" s="2"/>
      <c r="LEJ6" s="2"/>
      <c r="LEK6" s="2"/>
      <c r="LEL6" s="2"/>
      <c r="LEM6" s="2"/>
      <c r="LEN6" s="2"/>
      <c r="LEO6" s="2"/>
      <c r="LEP6" s="2"/>
      <c r="LEQ6" s="2"/>
      <c r="LER6" s="2"/>
      <c r="LES6" s="2"/>
      <c r="LET6" s="2"/>
      <c r="LEU6" s="2"/>
      <c r="LEV6" s="2"/>
      <c r="LEW6" s="2"/>
      <c r="LEX6" s="2"/>
      <c r="LEY6" s="2"/>
      <c r="LEZ6" s="2"/>
      <c r="LFA6" s="2"/>
      <c r="LFB6" s="2"/>
      <c r="LFC6" s="2"/>
      <c r="LFD6" s="2"/>
      <c r="LFE6" s="2"/>
      <c r="LFF6" s="2"/>
      <c r="LFG6" s="2"/>
      <c r="LFH6" s="2"/>
      <c r="LFI6" s="2"/>
      <c r="LFJ6" s="2"/>
      <c r="LFK6" s="2"/>
      <c r="LFL6" s="2"/>
      <c r="LFM6" s="2"/>
      <c r="LFN6" s="2"/>
      <c r="LFO6" s="2"/>
      <c r="LFP6" s="2"/>
      <c r="LFQ6" s="2"/>
      <c r="LFR6" s="2"/>
      <c r="LFS6" s="2"/>
      <c r="LFT6" s="2"/>
      <c r="LFU6" s="2"/>
      <c r="LFV6" s="2"/>
      <c r="LFW6" s="2"/>
      <c r="LFX6" s="2"/>
      <c r="LFY6" s="2"/>
      <c r="LFZ6" s="2"/>
      <c r="LGA6" s="2"/>
      <c r="LGB6" s="2"/>
      <c r="LGC6" s="2"/>
      <c r="LGD6" s="2"/>
      <c r="LGE6" s="2"/>
      <c r="LGF6" s="2"/>
      <c r="LGG6" s="2"/>
      <c r="LGH6" s="2"/>
      <c r="LGI6" s="2"/>
      <c r="LGJ6" s="2"/>
      <c r="LGK6" s="2"/>
      <c r="LGL6" s="2"/>
      <c r="LGM6" s="2"/>
      <c r="LGN6" s="2"/>
      <c r="LGO6" s="2"/>
      <c r="LGP6" s="2"/>
      <c r="LGQ6" s="2"/>
      <c r="LGR6" s="2"/>
      <c r="LGS6" s="2"/>
      <c r="LGT6" s="2"/>
      <c r="LGU6" s="2"/>
      <c r="LGV6" s="2"/>
      <c r="LGW6" s="2"/>
      <c r="LGX6" s="2"/>
      <c r="LGY6" s="2"/>
      <c r="LGZ6" s="2"/>
      <c r="LHA6" s="2"/>
      <c r="LHB6" s="2"/>
      <c r="LHC6" s="2"/>
      <c r="LHD6" s="2"/>
      <c r="LHE6" s="2"/>
      <c r="LHF6" s="2"/>
      <c r="LHG6" s="2"/>
      <c r="LHH6" s="2"/>
      <c r="LHI6" s="2"/>
      <c r="LHJ6" s="2"/>
      <c r="LHK6" s="2"/>
      <c r="LHL6" s="2"/>
      <c r="LHM6" s="2"/>
      <c r="LHN6" s="2"/>
      <c r="LHO6" s="2"/>
      <c r="LHP6" s="2"/>
      <c r="LHQ6" s="2"/>
      <c r="LHR6" s="2"/>
      <c r="LHS6" s="2"/>
      <c r="LHT6" s="2"/>
      <c r="LHU6" s="2"/>
      <c r="LHV6" s="2"/>
      <c r="LHW6" s="2"/>
      <c r="LHX6" s="2"/>
      <c r="LHY6" s="2"/>
      <c r="LHZ6" s="2"/>
      <c r="LIA6" s="2"/>
      <c r="LIB6" s="2"/>
      <c r="LIC6" s="2"/>
      <c r="LID6" s="2"/>
      <c r="LIE6" s="2"/>
      <c r="LIF6" s="2"/>
      <c r="LIG6" s="2"/>
      <c r="LIH6" s="2"/>
      <c r="LII6" s="2"/>
      <c r="LIJ6" s="2"/>
      <c r="LIK6" s="2"/>
      <c r="LIL6" s="2"/>
      <c r="LIM6" s="2"/>
      <c r="LIN6" s="2"/>
      <c r="LIO6" s="2"/>
      <c r="LIP6" s="2"/>
      <c r="LIQ6" s="2"/>
      <c r="LIR6" s="2"/>
      <c r="LIS6" s="2"/>
      <c r="LIT6" s="2"/>
      <c r="LIU6" s="2"/>
      <c r="LIV6" s="2"/>
      <c r="LIW6" s="2"/>
      <c r="LIX6" s="2"/>
      <c r="LIY6" s="2"/>
      <c r="LIZ6" s="2"/>
      <c r="LJA6" s="2"/>
      <c r="LJB6" s="2"/>
      <c r="LJC6" s="2"/>
      <c r="LJD6" s="2"/>
      <c r="LJE6" s="2"/>
      <c r="LJF6" s="2"/>
      <c r="LJG6" s="2"/>
      <c r="LJH6" s="2"/>
      <c r="LJI6" s="2"/>
      <c r="LJJ6" s="2"/>
      <c r="LJK6" s="2"/>
      <c r="LJL6" s="2"/>
      <c r="LJM6" s="2"/>
      <c r="LJN6" s="2"/>
      <c r="LJO6" s="2"/>
      <c r="LJP6" s="2"/>
      <c r="LJQ6" s="2"/>
      <c r="LJR6" s="2"/>
      <c r="LJS6" s="2"/>
      <c r="LJT6" s="2"/>
      <c r="LJU6" s="2"/>
      <c r="LJV6" s="2"/>
      <c r="LJW6" s="2"/>
      <c r="LJX6" s="2"/>
      <c r="LJY6" s="2"/>
      <c r="LJZ6" s="2"/>
      <c r="LKA6" s="2"/>
      <c r="LKB6" s="2"/>
      <c r="LKC6" s="2"/>
      <c r="LKD6" s="2"/>
      <c r="LKE6" s="2"/>
      <c r="LKF6" s="2"/>
      <c r="LKG6" s="2"/>
      <c r="LKH6" s="2"/>
      <c r="LKI6" s="2"/>
      <c r="LKJ6" s="2"/>
      <c r="LKK6" s="2"/>
      <c r="LKL6" s="2"/>
      <c r="LKM6" s="2"/>
      <c r="LKN6" s="2"/>
      <c r="LKO6" s="2"/>
      <c r="LKP6" s="2"/>
      <c r="LKQ6" s="2"/>
      <c r="LKR6" s="2"/>
      <c r="LKS6" s="2"/>
      <c r="LKT6" s="2"/>
      <c r="LKU6" s="2"/>
      <c r="LKV6" s="2"/>
      <c r="LKW6" s="2"/>
      <c r="LKX6" s="2"/>
      <c r="LKY6" s="2"/>
      <c r="LKZ6" s="2"/>
      <c r="LLA6" s="2"/>
      <c r="LLB6" s="2"/>
      <c r="LLC6" s="2"/>
      <c r="LLD6" s="2"/>
      <c r="LLE6" s="2"/>
      <c r="LLF6" s="2"/>
      <c r="LLG6" s="2"/>
      <c r="LLH6" s="2"/>
      <c r="LLI6" s="2"/>
      <c r="LLJ6" s="2"/>
      <c r="LLK6" s="2"/>
      <c r="LLL6" s="2"/>
      <c r="LLM6" s="2"/>
      <c r="LLN6" s="2"/>
      <c r="LLO6" s="2"/>
      <c r="LLP6" s="2"/>
      <c r="LLQ6" s="2"/>
      <c r="LLR6" s="2"/>
      <c r="LLS6" s="2"/>
      <c r="LLT6" s="2"/>
      <c r="LLU6" s="2"/>
      <c r="LLV6" s="2"/>
      <c r="LLW6" s="2"/>
      <c r="LLX6" s="2"/>
      <c r="LLY6" s="2"/>
      <c r="LLZ6" s="2"/>
      <c r="LMA6" s="2"/>
      <c r="LMB6" s="2"/>
      <c r="LMC6" s="2"/>
      <c r="LMD6" s="2"/>
      <c r="LME6" s="2"/>
      <c r="LMF6" s="2"/>
      <c r="LMG6" s="2"/>
      <c r="LMH6" s="2"/>
      <c r="LMI6" s="2"/>
      <c r="LMJ6" s="2"/>
      <c r="LMK6" s="2"/>
      <c r="LML6" s="2"/>
      <c r="LMM6" s="2"/>
      <c r="LMN6" s="2"/>
      <c r="LMO6" s="2"/>
      <c r="LMP6" s="2"/>
      <c r="LMQ6" s="2"/>
      <c r="LMR6" s="2"/>
      <c r="LMS6" s="2"/>
      <c r="LMT6" s="2"/>
      <c r="LMU6" s="2"/>
      <c r="LMV6" s="2"/>
      <c r="LMW6" s="2"/>
      <c r="LMX6" s="2"/>
      <c r="LMY6" s="2"/>
      <c r="LMZ6" s="2"/>
      <c r="LNA6" s="2"/>
      <c r="LNB6" s="2"/>
      <c r="LNC6" s="2"/>
      <c r="LND6" s="2"/>
      <c r="LNE6" s="2"/>
      <c r="LNF6" s="2"/>
      <c r="LNG6" s="2"/>
      <c r="LNH6" s="2"/>
      <c r="LNI6" s="2"/>
      <c r="LNJ6" s="2"/>
      <c r="LNK6" s="2"/>
      <c r="LNL6" s="2"/>
      <c r="LNM6" s="2"/>
      <c r="LNN6" s="2"/>
      <c r="LNO6" s="2"/>
      <c r="LNP6" s="2"/>
      <c r="LNQ6" s="2"/>
      <c r="LNR6" s="2"/>
      <c r="LNS6" s="2"/>
      <c r="LNT6" s="2"/>
      <c r="LNU6" s="2"/>
      <c r="LNV6" s="2"/>
      <c r="LNW6" s="2"/>
      <c r="LNX6" s="2"/>
      <c r="LNY6" s="2"/>
      <c r="LNZ6" s="2"/>
      <c r="LOA6" s="2"/>
      <c r="LOB6" s="2"/>
      <c r="LOC6" s="2"/>
      <c r="LOD6" s="2"/>
      <c r="LOE6" s="2"/>
      <c r="LOF6" s="2"/>
      <c r="LOG6" s="2"/>
      <c r="LOH6" s="2"/>
      <c r="LOI6" s="2"/>
      <c r="LOJ6" s="2"/>
      <c r="LOK6" s="2"/>
      <c r="LOL6" s="2"/>
      <c r="LOM6" s="2"/>
      <c r="LON6" s="2"/>
      <c r="LOO6" s="2"/>
      <c r="LOP6" s="2"/>
      <c r="LOQ6" s="2"/>
      <c r="LOR6" s="2"/>
      <c r="LOS6" s="2"/>
      <c r="LOT6" s="2"/>
      <c r="LOU6" s="2"/>
      <c r="LOV6" s="2"/>
      <c r="LOW6" s="2"/>
      <c r="LOX6" s="2"/>
      <c r="LOY6" s="2"/>
      <c r="LOZ6" s="2"/>
      <c r="LPA6" s="2"/>
      <c r="LPB6" s="2"/>
      <c r="LPC6" s="2"/>
      <c r="LPD6" s="2"/>
      <c r="LPE6" s="2"/>
      <c r="LPF6" s="2"/>
      <c r="LPG6" s="2"/>
      <c r="LPH6" s="2"/>
      <c r="LPI6" s="2"/>
      <c r="LPJ6" s="2"/>
      <c r="LPK6" s="2"/>
      <c r="LPL6" s="2"/>
      <c r="LPM6" s="2"/>
      <c r="LPN6" s="2"/>
      <c r="LPO6" s="2"/>
      <c r="LPP6" s="2"/>
      <c r="LPQ6" s="2"/>
      <c r="LPR6" s="2"/>
      <c r="LPS6" s="2"/>
      <c r="LPT6" s="2"/>
      <c r="LPU6" s="2"/>
      <c r="LPV6" s="2"/>
      <c r="LPW6" s="2"/>
      <c r="LPX6" s="2"/>
      <c r="LPY6" s="2"/>
      <c r="LPZ6" s="2"/>
      <c r="LQA6" s="2"/>
      <c r="LQB6" s="2"/>
      <c r="LQC6" s="2"/>
      <c r="LQD6" s="2"/>
      <c r="LQE6" s="2"/>
      <c r="LQF6" s="2"/>
      <c r="LQG6" s="2"/>
      <c r="LQH6" s="2"/>
      <c r="LQI6" s="2"/>
      <c r="LQJ6" s="2"/>
      <c r="LQK6" s="2"/>
      <c r="LQL6" s="2"/>
      <c r="LQM6" s="2"/>
      <c r="LQN6" s="2"/>
      <c r="LQO6" s="2"/>
      <c r="LQP6" s="2"/>
      <c r="LQQ6" s="2"/>
      <c r="LQR6" s="2"/>
      <c r="LQS6" s="2"/>
      <c r="LQT6" s="2"/>
      <c r="LQU6" s="2"/>
      <c r="LQV6" s="2"/>
      <c r="LQW6" s="2"/>
      <c r="LQX6" s="2"/>
      <c r="LQY6" s="2"/>
      <c r="LQZ6" s="2"/>
      <c r="LRA6" s="2"/>
      <c r="LRB6" s="2"/>
      <c r="LRC6" s="2"/>
      <c r="LRD6" s="2"/>
      <c r="LRE6" s="2"/>
      <c r="LRF6" s="2"/>
      <c r="LRG6" s="2"/>
      <c r="LRH6" s="2"/>
      <c r="LRI6" s="2"/>
      <c r="LRJ6" s="2"/>
      <c r="LRK6" s="2"/>
      <c r="LRL6" s="2"/>
      <c r="LRM6" s="2"/>
      <c r="LRN6" s="2"/>
      <c r="LRO6" s="2"/>
      <c r="LRP6" s="2"/>
      <c r="LRQ6" s="2"/>
      <c r="LRR6" s="2"/>
      <c r="LRS6" s="2"/>
      <c r="LRT6" s="2"/>
      <c r="LRU6" s="2"/>
      <c r="LRV6" s="2"/>
      <c r="LRW6" s="2"/>
      <c r="LRX6" s="2"/>
      <c r="LRY6" s="2"/>
      <c r="LRZ6" s="2"/>
      <c r="LSA6" s="2"/>
      <c r="LSB6" s="2"/>
      <c r="LSC6" s="2"/>
      <c r="LSD6" s="2"/>
      <c r="LSE6" s="2"/>
      <c r="LSF6" s="2"/>
      <c r="LSG6" s="2"/>
      <c r="LSH6" s="2"/>
      <c r="LSI6" s="2"/>
      <c r="LSJ6" s="2"/>
      <c r="LSK6" s="2"/>
      <c r="LSL6" s="2"/>
      <c r="LSM6" s="2"/>
      <c r="LSN6" s="2"/>
      <c r="LSO6" s="2"/>
      <c r="LSP6" s="2"/>
      <c r="LSQ6" s="2"/>
      <c r="LSR6" s="2"/>
      <c r="LSS6" s="2"/>
      <c r="LST6" s="2"/>
      <c r="LSU6" s="2"/>
      <c r="LSV6" s="2"/>
      <c r="LSW6" s="2"/>
      <c r="LSX6" s="2"/>
      <c r="LSY6" s="2"/>
      <c r="LSZ6" s="2"/>
      <c r="LTA6" s="2"/>
      <c r="LTB6" s="2"/>
      <c r="LTC6" s="2"/>
      <c r="LTD6" s="2"/>
      <c r="LTE6" s="2"/>
      <c r="LTF6" s="2"/>
      <c r="LTG6" s="2"/>
      <c r="LTH6" s="2"/>
      <c r="LTI6" s="2"/>
      <c r="LTJ6" s="2"/>
      <c r="LTK6" s="2"/>
      <c r="LTL6" s="2"/>
      <c r="LTM6" s="2"/>
      <c r="LTN6" s="2"/>
      <c r="LTO6" s="2"/>
      <c r="LTP6" s="2"/>
      <c r="LTQ6" s="2"/>
      <c r="LTR6" s="2"/>
      <c r="LTS6" s="2"/>
      <c r="LTT6" s="2"/>
      <c r="LTU6" s="2"/>
      <c r="LTV6" s="2"/>
      <c r="LTW6" s="2"/>
      <c r="LTX6" s="2"/>
      <c r="LTY6" s="2"/>
      <c r="LTZ6" s="2"/>
      <c r="LUA6" s="2"/>
      <c r="LUB6" s="2"/>
      <c r="LUC6" s="2"/>
      <c r="LUD6" s="2"/>
      <c r="LUE6" s="2"/>
      <c r="LUF6" s="2"/>
      <c r="LUG6" s="2"/>
      <c r="LUH6" s="2"/>
      <c r="LUI6" s="2"/>
      <c r="LUJ6" s="2"/>
      <c r="LUK6" s="2"/>
      <c r="LUL6" s="2"/>
      <c r="LUM6" s="2"/>
      <c r="LUN6" s="2"/>
      <c r="LUO6" s="2"/>
      <c r="LUP6" s="2"/>
      <c r="LUQ6" s="2"/>
      <c r="LUR6" s="2"/>
      <c r="LUS6" s="2"/>
      <c r="LUT6" s="2"/>
      <c r="LUU6" s="2"/>
      <c r="LUV6" s="2"/>
      <c r="LUW6" s="2"/>
      <c r="LUX6" s="2"/>
      <c r="LUY6" s="2"/>
      <c r="LUZ6" s="2"/>
      <c r="LVA6" s="2"/>
      <c r="LVB6" s="2"/>
      <c r="LVC6" s="2"/>
      <c r="LVD6" s="2"/>
      <c r="LVE6" s="2"/>
      <c r="LVF6" s="2"/>
      <c r="LVG6" s="2"/>
      <c r="LVH6" s="2"/>
      <c r="LVI6" s="2"/>
      <c r="LVJ6" s="2"/>
      <c r="LVK6" s="2"/>
      <c r="LVL6" s="2"/>
      <c r="LVM6" s="2"/>
      <c r="LVN6" s="2"/>
      <c r="LVO6" s="2"/>
      <c r="LVP6" s="2"/>
      <c r="LVQ6" s="2"/>
      <c r="LVR6" s="2"/>
      <c r="LVS6" s="2"/>
      <c r="LVT6" s="2"/>
      <c r="LVU6" s="2"/>
      <c r="LVV6" s="2"/>
      <c r="LVW6" s="2"/>
      <c r="LVX6" s="2"/>
      <c r="LVY6" s="2"/>
      <c r="LVZ6" s="2"/>
      <c r="LWA6" s="2"/>
      <c r="LWB6" s="2"/>
      <c r="LWC6" s="2"/>
      <c r="LWD6" s="2"/>
      <c r="LWE6" s="2"/>
      <c r="LWF6" s="2"/>
      <c r="LWG6" s="2"/>
      <c r="LWH6" s="2"/>
      <c r="LWI6" s="2"/>
      <c r="LWJ6" s="2"/>
      <c r="LWK6" s="2"/>
      <c r="LWL6" s="2"/>
      <c r="LWM6" s="2"/>
      <c r="LWN6" s="2"/>
      <c r="LWO6" s="2"/>
      <c r="LWP6" s="2"/>
      <c r="LWQ6" s="2"/>
      <c r="LWR6" s="2"/>
      <c r="LWS6" s="2"/>
      <c r="LWT6" s="2"/>
      <c r="LWU6" s="2"/>
      <c r="LWV6" s="2"/>
      <c r="LWW6" s="2"/>
      <c r="LWX6" s="2"/>
      <c r="LWY6" s="2"/>
      <c r="LWZ6" s="2"/>
      <c r="LXA6" s="2"/>
      <c r="LXB6" s="2"/>
      <c r="LXC6" s="2"/>
      <c r="LXD6" s="2"/>
      <c r="LXE6" s="2"/>
      <c r="LXF6" s="2"/>
      <c r="LXG6" s="2"/>
      <c r="LXH6" s="2"/>
      <c r="LXI6" s="2"/>
      <c r="LXJ6" s="2"/>
      <c r="LXK6" s="2"/>
      <c r="LXL6" s="2"/>
      <c r="LXM6" s="2"/>
      <c r="LXN6" s="2"/>
      <c r="LXO6" s="2"/>
      <c r="LXP6" s="2"/>
      <c r="LXQ6" s="2"/>
      <c r="LXR6" s="2"/>
      <c r="LXS6" s="2"/>
      <c r="LXT6" s="2"/>
      <c r="LXU6" s="2"/>
      <c r="LXV6" s="2"/>
      <c r="LXW6" s="2"/>
      <c r="LXX6" s="2"/>
      <c r="LXY6" s="2"/>
      <c r="LXZ6" s="2"/>
      <c r="LYA6" s="2"/>
      <c r="LYB6" s="2"/>
      <c r="LYC6" s="2"/>
      <c r="LYD6" s="2"/>
      <c r="LYE6" s="2"/>
      <c r="LYF6" s="2"/>
      <c r="LYG6" s="2"/>
      <c r="LYH6" s="2"/>
      <c r="LYI6" s="2"/>
      <c r="LYJ6" s="2"/>
      <c r="LYK6" s="2"/>
      <c r="LYL6" s="2"/>
      <c r="LYM6" s="2"/>
      <c r="LYN6" s="2"/>
      <c r="LYO6" s="2"/>
      <c r="LYP6" s="2"/>
      <c r="LYQ6" s="2"/>
      <c r="LYR6" s="2"/>
      <c r="LYS6" s="2"/>
      <c r="LYT6" s="2"/>
      <c r="LYU6" s="2"/>
      <c r="LYV6" s="2"/>
      <c r="LYW6" s="2"/>
      <c r="LYX6" s="2"/>
      <c r="LYY6" s="2"/>
      <c r="LYZ6" s="2"/>
      <c r="LZA6" s="2"/>
      <c r="LZB6" s="2"/>
      <c r="LZC6" s="2"/>
      <c r="LZD6" s="2"/>
      <c r="LZE6" s="2"/>
      <c r="LZF6" s="2"/>
      <c r="LZG6" s="2"/>
      <c r="LZH6" s="2"/>
      <c r="LZI6" s="2"/>
      <c r="LZJ6" s="2"/>
      <c r="LZK6" s="2"/>
      <c r="LZL6" s="2"/>
      <c r="LZM6" s="2"/>
      <c r="LZN6" s="2"/>
      <c r="LZO6" s="2"/>
      <c r="LZP6" s="2"/>
      <c r="LZQ6" s="2"/>
      <c r="LZR6" s="2"/>
      <c r="LZS6" s="2"/>
      <c r="LZT6" s="2"/>
      <c r="LZU6" s="2"/>
      <c r="LZV6" s="2"/>
      <c r="LZW6" s="2"/>
      <c r="LZX6" s="2"/>
      <c r="LZY6" s="2"/>
      <c r="LZZ6" s="2"/>
      <c r="MAA6" s="2"/>
      <c r="MAB6" s="2"/>
      <c r="MAC6" s="2"/>
      <c r="MAD6" s="2"/>
      <c r="MAE6" s="2"/>
      <c r="MAF6" s="2"/>
      <c r="MAG6" s="2"/>
      <c r="MAH6" s="2"/>
      <c r="MAI6" s="2"/>
      <c r="MAJ6" s="2"/>
      <c r="MAK6" s="2"/>
      <c r="MAL6" s="2"/>
      <c r="MAM6" s="2"/>
      <c r="MAN6" s="2"/>
      <c r="MAO6" s="2"/>
      <c r="MAP6" s="2"/>
      <c r="MAQ6" s="2"/>
      <c r="MAR6" s="2"/>
      <c r="MAS6" s="2"/>
      <c r="MAT6" s="2"/>
      <c r="MAU6" s="2"/>
      <c r="MAV6" s="2"/>
      <c r="MAW6" s="2"/>
      <c r="MAX6" s="2"/>
      <c r="MAY6" s="2"/>
      <c r="MAZ6" s="2"/>
      <c r="MBA6" s="2"/>
      <c r="MBB6" s="2"/>
      <c r="MBC6" s="2"/>
      <c r="MBD6" s="2"/>
      <c r="MBE6" s="2"/>
      <c r="MBF6" s="2"/>
      <c r="MBG6" s="2"/>
      <c r="MBH6" s="2"/>
      <c r="MBI6" s="2"/>
      <c r="MBJ6" s="2"/>
      <c r="MBK6" s="2"/>
      <c r="MBL6" s="2"/>
      <c r="MBM6" s="2"/>
      <c r="MBN6" s="2"/>
      <c r="MBO6" s="2"/>
      <c r="MBP6" s="2"/>
      <c r="MBQ6" s="2"/>
      <c r="MBR6" s="2"/>
      <c r="MBS6" s="2"/>
      <c r="MBT6" s="2"/>
      <c r="MBU6" s="2"/>
      <c r="MBV6" s="2"/>
      <c r="MBW6" s="2"/>
      <c r="MBX6" s="2"/>
      <c r="MBY6" s="2"/>
      <c r="MBZ6" s="2"/>
      <c r="MCA6" s="2"/>
      <c r="MCB6" s="2"/>
      <c r="MCC6" s="2"/>
      <c r="MCD6" s="2"/>
      <c r="MCE6" s="2"/>
      <c r="MCF6" s="2"/>
      <c r="MCG6" s="2"/>
      <c r="MCH6" s="2"/>
      <c r="MCI6" s="2"/>
      <c r="MCJ6" s="2"/>
      <c r="MCK6" s="2"/>
      <c r="MCL6" s="2"/>
      <c r="MCM6" s="2"/>
      <c r="MCN6" s="2"/>
      <c r="MCO6" s="2"/>
      <c r="MCP6" s="2"/>
      <c r="MCQ6" s="2"/>
      <c r="MCR6" s="2"/>
      <c r="MCS6" s="2"/>
      <c r="MCT6" s="2"/>
      <c r="MCU6" s="2"/>
      <c r="MCV6" s="2"/>
      <c r="MCW6" s="2"/>
      <c r="MCX6" s="2"/>
      <c r="MCY6" s="2"/>
      <c r="MCZ6" s="2"/>
      <c r="MDA6" s="2"/>
      <c r="MDB6" s="2"/>
      <c r="MDC6" s="2"/>
      <c r="MDD6" s="2"/>
      <c r="MDE6" s="2"/>
      <c r="MDF6" s="2"/>
      <c r="MDG6" s="2"/>
      <c r="MDH6" s="2"/>
      <c r="MDI6" s="2"/>
      <c r="MDJ6" s="2"/>
      <c r="MDK6" s="2"/>
      <c r="MDL6" s="2"/>
      <c r="MDM6" s="2"/>
      <c r="MDN6" s="2"/>
      <c r="MDO6" s="2"/>
      <c r="MDP6" s="2"/>
      <c r="MDQ6" s="2"/>
      <c r="MDR6" s="2"/>
      <c r="MDS6" s="2"/>
      <c r="MDT6" s="2"/>
      <c r="MDU6" s="2"/>
      <c r="MDV6" s="2"/>
      <c r="MDW6" s="2"/>
      <c r="MDX6" s="2"/>
      <c r="MDY6" s="2"/>
      <c r="MDZ6" s="2"/>
      <c r="MEA6" s="2"/>
      <c r="MEB6" s="2"/>
      <c r="MEC6" s="2"/>
      <c r="MED6" s="2"/>
      <c r="MEE6" s="2"/>
      <c r="MEF6" s="2"/>
      <c r="MEG6" s="2"/>
      <c r="MEH6" s="2"/>
      <c r="MEI6" s="2"/>
      <c r="MEJ6" s="2"/>
      <c r="MEK6" s="2"/>
      <c r="MEL6" s="2"/>
      <c r="MEM6" s="2"/>
      <c r="MEN6" s="2"/>
      <c r="MEO6" s="2"/>
      <c r="MEP6" s="2"/>
      <c r="MEQ6" s="2"/>
      <c r="MER6" s="2"/>
      <c r="MES6" s="2"/>
      <c r="MET6" s="2"/>
      <c r="MEU6" s="2"/>
      <c r="MEV6" s="2"/>
      <c r="MEW6" s="2"/>
      <c r="MEX6" s="2"/>
      <c r="MEY6" s="2"/>
      <c r="MEZ6" s="2"/>
      <c r="MFA6" s="2"/>
      <c r="MFB6" s="2"/>
      <c r="MFC6" s="2"/>
      <c r="MFD6" s="2"/>
      <c r="MFE6" s="2"/>
      <c r="MFF6" s="2"/>
      <c r="MFG6" s="2"/>
      <c r="MFH6" s="2"/>
      <c r="MFI6" s="2"/>
      <c r="MFJ6" s="2"/>
      <c r="MFK6" s="2"/>
      <c r="MFL6" s="2"/>
      <c r="MFM6" s="2"/>
      <c r="MFN6" s="2"/>
      <c r="MFO6" s="2"/>
      <c r="MFP6" s="2"/>
      <c r="MFQ6" s="2"/>
      <c r="MFR6" s="2"/>
      <c r="MFS6" s="2"/>
      <c r="MFT6" s="2"/>
      <c r="MFU6" s="2"/>
      <c r="MFV6" s="2"/>
      <c r="MFW6" s="2"/>
      <c r="MFX6" s="2"/>
      <c r="MFY6" s="2"/>
      <c r="MFZ6" s="2"/>
      <c r="MGA6" s="2"/>
      <c r="MGB6" s="2"/>
      <c r="MGC6" s="2"/>
      <c r="MGD6" s="2"/>
      <c r="MGE6" s="2"/>
      <c r="MGF6" s="2"/>
      <c r="MGG6" s="2"/>
      <c r="MGH6" s="2"/>
      <c r="MGI6" s="2"/>
      <c r="MGJ6" s="2"/>
      <c r="MGK6" s="2"/>
      <c r="MGL6" s="2"/>
      <c r="MGM6" s="2"/>
      <c r="MGN6" s="2"/>
      <c r="MGO6" s="2"/>
      <c r="MGP6" s="2"/>
      <c r="MGQ6" s="2"/>
      <c r="MGR6" s="2"/>
      <c r="MGS6" s="2"/>
      <c r="MGT6" s="2"/>
      <c r="MGU6" s="2"/>
      <c r="MGV6" s="2"/>
      <c r="MGW6" s="2"/>
      <c r="MGX6" s="2"/>
      <c r="MGY6" s="2"/>
      <c r="MGZ6" s="2"/>
      <c r="MHA6" s="2"/>
      <c r="MHB6" s="2"/>
      <c r="MHC6" s="2"/>
      <c r="MHD6" s="2"/>
      <c r="MHE6" s="2"/>
      <c r="MHF6" s="2"/>
      <c r="MHG6" s="2"/>
      <c r="MHH6" s="2"/>
      <c r="MHI6" s="2"/>
      <c r="MHJ6" s="2"/>
      <c r="MHK6" s="2"/>
      <c r="MHL6" s="2"/>
      <c r="MHM6" s="2"/>
      <c r="MHN6" s="2"/>
      <c r="MHO6" s="2"/>
      <c r="MHP6" s="2"/>
      <c r="MHQ6" s="2"/>
      <c r="MHR6" s="2"/>
      <c r="MHS6" s="2"/>
      <c r="MHT6" s="2"/>
      <c r="MHU6" s="2"/>
      <c r="MHV6" s="2"/>
      <c r="MHW6" s="2"/>
      <c r="MHX6" s="2"/>
      <c r="MHY6" s="2"/>
      <c r="MHZ6" s="2"/>
      <c r="MIA6" s="2"/>
      <c r="MIB6" s="2"/>
      <c r="MIC6" s="2"/>
      <c r="MID6" s="2"/>
      <c r="MIE6" s="2"/>
      <c r="MIF6" s="2"/>
      <c r="MIG6" s="2"/>
      <c r="MIH6" s="2"/>
      <c r="MII6" s="2"/>
      <c r="MIJ6" s="2"/>
      <c r="MIK6" s="2"/>
      <c r="MIL6" s="2"/>
      <c r="MIM6" s="2"/>
      <c r="MIN6" s="2"/>
      <c r="MIO6" s="2"/>
      <c r="MIP6" s="2"/>
      <c r="MIQ6" s="2"/>
      <c r="MIR6" s="2"/>
      <c r="MIS6" s="2"/>
      <c r="MIT6" s="2"/>
      <c r="MIU6" s="2"/>
      <c r="MIV6" s="2"/>
      <c r="MIW6" s="2"/>
      <c r="MIX6" s="2"/>
      <c r="MIY6" s="2"/>
      <c r="MIZ6" s="2"/>
      <c r="MJA6" s="2"/>
      <c r="MJB6" s="2"/>
      <c r="MJC6" s="2"/>
      <c r="MJD6" s="2"/>
      <c r="MJE6" s="2"/>
      <c r="MJF6" s="2"/>
      <c r="MJG6" s="2"/>
      <c r="MJH6" s="2"/>
      <c r="MJI6" s="2"/>
      <c r="MJJ6" s="2"/>
      <c r="MJK6" s="2"/>
      <c r="MJL6" s="2"/>
      <c r="MJM6" s="2"/>
      <c r="MJN6" s="2"/>
      <c r="MJO6" s="2"/>
      <c r="MJP6" s="2"/>
      <c r="MJQ6" s="2"/>
      <c r="MJR6" s="2"/>
      <c r="MJS6" s="2"/>
      <c r="MJT6" s="2"/>
      <c r="MJU6" s="2"/>
      <c r="MJV6" s="2"/>
      <c r="MJW6" s="2"/>
      <c r="MJX6" s="2"/>
      <c r="MJY6" s="2"/>
      <c r="MJZ6" s="2"/>
      <c r="MKA6" s="2"/>
      <c r="MKB6" s="2"/>
      <c r="MKC6" s="2"/>
      <c r="MKD6" s="2"/>
      <c r="MKE6" s="2"/>
      <c r="MKF6" s="2"/>
      <c r="MKG6" s="2"/>
      <c r="MKH6" s="2"/>
      <c r="MKI6" s="2"/>
      <c r="MKJ6" s="2"/>
      <c r="MKK6" s="2"/>
      <c r="MKL6" s="2"/>
      <c r="MKM6" s="2"/>
      <c r="MKN6" s="2"/>
      <c r="MKO6" s="2"/>
      <c r="MKP6" s="2"/>
      <c r="MKQ6" s="2"/>
      <c r="MKR6" s="2"/>
      <c r="MKS6" s="2"/>
      <c r="MKT6" s="2"/>
      <c r="MKU6" s="2"/>
      <c r="MKV6" s="2"/>
      <c r="MKW6" s="2"/>
      <c r="MKX6" s="2"/>
      <c r="MKY6" s="2"/>
      <c r="MKZ6" s="2"/>
      <c r="MLA6" s="2"/>
      <c r="MLB6" s="2"/>
      <c r="MLC6" s="2"/>
      <c r="MLD6" s="2"/>
      <c r="MLE6" s="2"/>
      <c r="MLF6" s="2"/>
      <c r="MLG6" s="2"/>
      <c r="MLH6" s="2"/>
      <c r="MLI6" s="2"/>
      <c r="MLJ6" s="2"/>
      <c r="MLK6" s="2"/>
      <c r="MLL6" s="2"/>
      <c r="MLM6" s="2"/>
      <c r="MLN6" s="2"/>
      <c r="MLO6" s="2"/>
      <c r="MLP6" s="2"/>
      <c r="MLQ6" s="2"/>
      <c r="MLR6" s="2"/>
      <c r="MLS6" s="2"/>
      <c r="MLT6" s="2"/>
      <c r="MLU6" s="2"/>
      <c r="MLV6" s="2"/>
      <c r="MLW6" s="2"/>
      <c r="MLX6" s="2"/>
      <c r="MLY6" s="2"/>
      <c r="MLZ6" s="2"/>
      <c r="MMA6" s="2"/>
      <c r="MMB6" s="2"/>
      <c r="MMC6" s="2"/>
      <c r="MMD6" s="2"/>
      <c r="MME6" s="2"/>
      <c r="MMF6" s="2"/>
      <c r="MMG6" s="2"/>
      <c r="MMH6" s="2"/>
      <c r="MMI6" s="2"/>
      <c r="MMJ6" s="2"/>
      <c r="MMK6" s="2"/>
      <c r="MML6" s="2"/>
      <c r="MMM6" s="2"/>
      <c r="MMN6" s="2"/>
      <c r="MMO6" s="2"/>
      <c r="MMP6" s="2"/>
      <c r="MMQ6" s="2"/>
      <c r="MMR6" s="2"/>
      <c r="MMS6" s="2"/>
      <c r="MMT6" s="2"/>
      <c r="MMU6" s="2"/>
      <c r="MMV6" s="2"/>
      <c r="MMW6" s="2"/>
      <c r="MMX6" s="2"/>
      <c r="MMY6" s="2"/>
      <c r="MMZ6" s="2"/>
      <c r="MNA6" s="2"/>
      <c r="MNB6" s="2"/>
      <c r="MNC6" s="2"/>
      <c r="MND6" s="2"/>
      <c r="MNE6" s="2"/>
      <c r="MNF6" s="2"/>
      <c r="MNG6" s="2"/>
      <c r="MNH6" s="2"/>
      <c r="MNI6" s="2"/>
      <c r="MNJ6" s="2"/>
      <c r="MNK6" s="2"/>
      <c r="MNL6" s="2"/>
      <c r="MNM6" s="2"/>
      <c r="MNN6" s="2"/>
      <c r="MNO6" s="2"/>
      <c r="MNP6" s="2"/>
      <c r="MNQ6" s="2"/>
      <c r="MNR6" s="2"/>
      <c r="MNS6" s="2"/>
      <c r="MNT6" s="2"/>
      <c r="MNU6" s="2"/>
      <c r="MNV6" s="2"/>
      <c r="MNW6" s="2"/>
      <c r="MNX6" s="2"/>
      <c r="MNY6" s="2"/>
      <c r="MNZ6" s="2"/>
      <c r="MOA6" s="2"/>
      <c r="MOB6" s="2"/>
      <c r="MOC6" s="2"/>
      <c r="MOD6" s="2"/>
      <c r="MOE6" s="2"/>
      <c r="MOF6" s="2"/>
      <c r="MOG6" s="2"/>
      <c r="MOH6" s="2"/>
      <c r="MOI6" s="2"/>
      <c r="MOJ6" s="2"/>
      <c r="MOK6" s="2"/>
      <c r="MOL6" s="2"/>
      <c r="MOM6" s="2"/>
      <c r="MON6" s="2"/>
      <c r="MOO6" s="2"/>
      <c r="MOP6" s="2"/>
      <c r="MOQ6" s="2"/>
      <c r="MOR6" s="2"/>
      <c r="MOS6" s="2"/>
      <c r="MOT6" s="2"/>
      <c r="MOU6" s="2"/>
      <c r="MOV6" s="2"/>
      <c r="MOW6" s="2"/>
      <c r="MOX6" s="2"/>
      <c r="MOY6" s="2"/>
      <c r="MOZ6" s="2"/>
      <c r="MPA6" s="2"/>
      <c r="MPB6" s="2"/>
      <c r="MPC6" s="2"/>
      <c r="MPD6" s="2"/>
      <c r="MPE6" s="2"/>
      <c r="MPF6" s="2"/>
      <c r="MPG6" s="2"/>
      <c r="MPH6" s="2"/>
      <c r="MPI6" s="2"/>
      <c r="MPJ6" s="2"/>
      <c r="MPK6" s="2"/>
      <c r="MPL6" s="2"/>
      <c r="MPM6" s="2"/>
      <c r="MPN6" s="2"/>
      <c r="MPO6" s="2"/>
      <c r="MPP6" s="2"/>
      <c r="MPQ6" s="2"/>
      <c r="MPR6" s="2"/>
      <c r="MPS6" s="2"/>
      <c r="MPT6" s="2"/>
      <c r="MPU6" s="2"/>
      <c r="MPV6" s="2"/>
      <c r="MPW6" s="2"/>
      <c r="MPX6" s="2"/>
      <c r="MPY6" s="2"/>
      <c r="MPZ6" s="2"/>
      <c r="MQA6" s="2"/>
      <c r="MQB6" s="2"/>
      <c r="MQC6" s="2"/>
      <c r="MQD6" s="2"/>
      <c r="MQE6" s="2"/>
      <c r="MQF6" s="2"/>
      <c r="MQG6" s="2"/>
      <c r="MQH6" s="2"/>
      <c r="MQI6" s="2"/>
      <c r="MQJ6" s="2"/>
      <c r="MQK6" s="2"/>
      <c r="MQL6" s="2"/>
      <c r="MQM6" s="2"/>
      <c r="MQN6" s="2"/>
      <c r="MQO6" s="2"/>
      <c r="MQP6" s="2"/>
      <c r="MQQ6" s="2"/>
      <c r="MQR6" s="2"/>
      <c r="MQS6" s="2"/>
      <c r="MQT6" s="2"/>
      <c r="MQU6" s="2"/>
      <c r="MQV6" s="2"/>
      <c r="MQW6" s="2"/>
      <c r="MQX6" s="2"/>
      <c r="MQY6" s="2"/>
      <c r="MQZ6" s="2"/>
      <c r="MRA6" s="2"/>
      <c r="MRB6" s="2"/>
      <c r="MRC6" s="2"/>
      <c r="MRD6" s="2"/>
      <c r="MRE6" s="2"/>
      <c r="MRF6" s="2"/>
      <c r="MRG6" s="2"/>
      <c r="MRH6" s="2"/>
      <c r="MRI6" s="2"/>
      <c r="MRJ6" s="2"/>
      <c r="MRK6" s="2"/>
      <c r="MRL6" s="2"/>
      <c r="MRM6" s="2"/>
      <c r="MRN6" s="2"/>
      <c r="MRO6" s="2"/>
      <c r="MRP6" s="2"/>
      <c r="MRQ6" s="2"/>
      <c r="MRR6" s="2"/>
      <c r="MRS6" s="2"/>
      <c r="MRT6" s="2"/>
      <c r="MRU6" s="2"/>
      <c r="MRV6" s="2"/>
      <c r="MRW6" s="2"/>
      <c r="MRX6" s="2"/>
      <c r="MRY6" s="2"/>
      <c r="MRZ6" s="2"/>
      <c r="MSA6" s="2"/>
      <c r="MSB6" s="2"/>
      <c r="MSC6" s="2"/>
      <c r="MSD6" s="2"/>
      <c r="MSE6" s="2"/>
      <c r="MSF6" s="2"/>
      <c r="MSG6" s="2"/>
      <c r="MSH6" s="2"/>
      <c r="MSI6" s="2"/>
      <c r="MSJ6" s="2"/>
      <c r="MSK6" s="2"/>
      <c r="MSL6" s="2"/>
      <c r="MSM6" s="2"/>
      <c r="MSN6" s="2"/>
      <c r="MSO6" s="2"/>
      <c r="MSP6" s="2"/>
      <c r="MSQ6" s="2"/>
      <c r="MSR6" s="2"/>
      <c r="MSS6" s="2"/>
      <c r="MST6" s="2"/>
      <c r="MSU6" s="2"/>
      <c r="MSV6" s="2"/>
      <c r="MSW6" s="2"/>
      <c r="MSX6" s="2"/>
      <c r="MSY6" s="2"/>
      <c r="MSZ6" s="2"/>
      <c r="MTA6" s="2"/>
      <c r="MTB6" s="2"/>
      <c r="MTC6" s="2"/>
      <c r="MTD6" s="2"/>
      <c r="MTE6" s="2"/>
      <c r="MTF6" s="2"/>
      <c r="MTG6" s="2"/>
      <c r="MTH6" s="2"/>
      <c r="MTI6" s="2"/>
      <c r="MTJ6" s="2"/>
      <c r="MTK6" s="2"/>
      <c r="MTL6" s="2"/>
      <c r="MTM6" s="2"/>
      <c r="MTN6" s="2"/>
      <c r="MTO6" s="2"/>
      <c r="MTP6" s="2"/>
      <c r="MTQ6" s="2"/>
      <c r="MTR6" s="2"/>
      <c r="MTS6" s="2"/>
      <c r="MTT6" s="2"/>
      <c r="MTU6" s="2"/>
      <c r="MTV6" s="2"/>
      <c r="MTW6" s="2"/>
      <c r="MTX6" s="2"/>
      <c r="MTY6" s="2"/>
      <c r="MTZ6" s="2"/>
      <c r="MUA6" s="2"/>
      <c r="MUB6" s="2"/>
      <c r="MUC6" s="2"/>
      <c r="MUD6" s="2"/>
      <c r="MUE6" s="2"/>
      <c r="MUF6" s="2"/>
      <c r="MUG6" s="2"/>
      <c r="MUH6" s="2"/>
      <c r="MUI6" s="2"/>
      <c r="MUJ6" s="2"/>
      <c r="MUK6" s="2"/>
      <c r="MUL6" s="2"/>
      <c r="MUM6" s="2"/>
      <c r="MUN6" s="2"/>
      <c r="MUO6" s="2"/>
      <c r="MUP6" s="2"/>
      <c r="MUQ6" s="2"/>
      <c r="MUR6" s="2"/>
      <c r="MUS6" s="2"/>
      <c r="MUT6" s="2"/>
      <c r="MUU6" s="2"/>
      <c r="MUV6" s="2"/>
      <c r="MUW6" s="2"/>
      <c r="MUX6" s="2"/>
      <c r="MUY6" s="2"/>
      <c r="MUZ6" s="2"/>
      <c r="MVA6" s="2"/>
      <c r="MVB6" s="2"/>
      <c r="MVC6" s="2"/>
      <c r="MVD6" s="2"/>
      <c r="MVE6" s="2"/>
      <c r="MVF6" s="2"/>
      <c r="MVG6" s="2"/>
      <c r="MVH6" s="2"/>
      <c r="MVI6" s="2"/>
      <c r="MVJ6" s="2"/>
      <c r="MVK6" s="2"/>
      <c r="MVL6" s="2"/>
      <c r="MVM6" s="2"/>
      <c r="MVN6" s="2"/>
      <c r="MVO6" s="2"/>
      <c r="MVP6" s="2"/>
      <c r="MVQ6" s="2"/>
      <c r="MVR6" s="2"/>
      <c r="MVS6" s="2"/>
      <c r="MVT6" s="2"/>
      <c r="MVU6" s="2"/>
      <c r="MVV6" s="2"/>
      <c r="MVW6" s="2"/>
      <c r="MVX6" s="2"/>
      <c r="MVY6" s="2"/>
      <c r="MVZ6" s="2"/>
      <c r="MWA6" s="2"/>
      <c r="MWB6" s="2"/>
      <c r="MWC6" s="2"/>
      <c r="MWD6" s="2"/>
      <c r="MWE6" s="2"/>
      <c r="MWF6" s="2"/>
      <c r="MWG6" s="2"/>
      <c r="MWH6" s="2"/>
      <c r="MWI6" s="2"/>
      <c r="MWJ6" s="2"/>
      <c r="MWK6" s="2"/>
      <c r="MWL6" s="2"/>
      <c r="MWM6" s="2"/>
      <c r="MWN6" s="2"/>
      <c r="MWO6" s="2"/>
      <c r="MWP6" s="2"/>
      <c r="MWQ6" s="2"/>
      <c r="MWR6" s="2"/>
      <c r="MWS6" s="2"/>
      <c r="MWT6" s="2"/>
      <c r="MWU6" s="2"/>
      <c r="MWV6" s="2"/>
      <c r="MWW6" s="2"/>
      <c r="MWX6" s="2"/>
      <c r="MWY6" s="2"/>
      <c r="MWZ6" s="2"/>
      <c r="MXA6" s="2"/>
      <c r="MXB6" s="2"/>
      <c r="MXC6" s="2"/>
      <c r="MXD6" s="2"/>
      <c r="MXE6" s="2"/>
      <c r="MXF6" s="2"/>
      <c r="MXG6" s="2"/>
      <c r="MXH6" s="2"/>
      <c r="MXI6" s="2"/>
      <c r="MXJ6" s="2"/>
      <c r="MXK6" s="2"/>
      <c r="MXL6" s="2"/>
      <c r="MXM6" s="2"/>
      <c r="MXN6" s="2"/>
      <c r="MXO6" s="2"/>
      <c r="MXP6" s="2"/>
      <c r="MXQ6" s="2"/>
      <c r="MXR6" s="2"/>
      <c r="MXS6" s="2"/>
      <c r="MXT6" s="2"/>
      <c r="MXU6" s="2"/>
      <c r="MXV6" s="2"/>
      <c r="MXW6" s="2"/>
      <c r="MXX6" s="2"/>
      <c r="MXY6" s="2"/>
      <c r="MXZ6" s="2"/>
      <c r="MYA6" s="2"/>
      <c r="MYB6" s="2"/>
      <c r="MYC6" s="2"/>
      <c r="MYD6" s="2"/>
      <c r="MYE6" s="2"/>
      <c r="MYF6" s="2"/>
      <c r="MYG6" s="2"/>
      <c r="MYH6" s="2"/>
      <c r="MYI6" s="2"/>
      <c r="MYJ6" s="2"/>
      <c r="MYK6" s="2"/>
      <c r="MYL6" s="2"/>
      <c r="MYM6" s="2"/>
      <c r="MYN6" s="2"/>
      <c r="MYO6" s="2"/>
      <c r="MYP6" s="2"/>
      <c r="MYQ6" s="2"/>
      <c r="MYR6" s="2"/>
      <c r="MYS6" s="2"/>
      <c r="MYT6" s="2"/>
      <c r="MYU6" s="2"/>
      <c r="MYV6" s="2"/>
      <c r="MYW6" s="2"/>
      <c r="MYX6" s="2"/>
      <c r="MYY6" s="2"/>
      <c r="MYZ6" s="2"/>
      <c r="MZA6" s="2"/>
      <c r="MZB6" s="2"/>
      <c r="MZC6" s="2"/>
      <c r="MZD6" s="2"/>
      <c r="MZE6" s="2"/>
      <c r="MZF6" s="2"/>
      <c r="MZG6" s="2"/>
      <c r="MZH6" s="2"/>
      <c r="MZI6" s="2"/>
      <c r="MZJ6" s="2"/>
      <c r="MZK6" s="2"/>
      <c r="MZL6" s="2"/>
      <c r="MZM6" s="2"/>
      <c r="MZN6" s="2"/>
      <c r="MZO6" s="2"/>
      <c r="MZP6" s="2"/>
      <c r="MZQ6" s="2"/>
      <c r="MZR6" s="2"/>
      <c r="MZS6" s="2"/>
      <c r="MZT6" s="2"/>
      <c r="MZU6" s="2"/>
      <c r="MZV6" s="2"/>
      <c r="MZW6" s="2"/>
      <c r="MZX6" s="2"/>
      <c r="MZY6" s="2"/>
      <c r="MZZ6" s="2"/>
      <c r="NAA6" s="2"/>
      <c r="NAB6" s="2"/>
      <c r="NAC6" s="2"/>
      <c r="NAD6" s="2"/>
      <c r="NAE6" s="2"/>
      <c r="NAF6" s="2"/>
      <c r="NAG6" s="2"/>
      <c r="NAH6" s="2"/>
      <c r="NAI6" s="2"/>
      <c r="NAJ6" s="2"/>
      <c r="NAK6" s="2"/>
      <c r="NAL6" s="2"/>
      <c r="NAM6" s="2"/>
      <c r="NAN6" s="2"/>
      <c r="NAO6" s="2"/>
      <c r="NAP6" s="2"/>
      <c r="NAQ6" s="2"/>
      <c r="NAR6" s="2"/>
      <c r="NAS6" s="2"/>
      <c r="NAT6" s="2"/>
      <c r="NAU6" s="2"/>
      <c r="NAV6" s="2"/>
      <c r="NAW6" s="2"/>
      <c r="NAX6" s="2"/>
      <c r="NAY6" s="2"/>
      <c r="NAZ6" s="2"/>
      <c r="NBA6" s="2"/>
      <c r="NBB6" s="2"/>
      <c r="NBC6" s="2"/>
      <c r="NBD6" s="2"/>
      <c r="NBE6" s="2"/>
      <c r="NBF6" s="2"/>
      <c r="NBG6" s="2"/>
      <c r="NBH6" s="2"/>
      <c r="NBI6" s="2"/>
      <c r="NBJ6" s="2"/>
      <c r="NBK6" s="2"/>
      <c r="NBL6" s="2"/>
      <c r="NBM6" s="2"/>
      <c r="NBN6" s="2"/>
      <c r="NBO6" s="2"/>
      <c r="NBP6" s="2"/>
      <c r="NBQ6" s="2"/>
      <c r="NBR6" s="2"/>
      <c r="NBS6" s="2"/>
      <c r="NBT6" s="2"/>
      <c r="NBU6" s="2"/>
      <c r="NBV6" s="2"/>
      <c r="NBW6" s="2"/>
      <c r="NBX6" s="2"/>
      <c r="NBY6" s="2"/>
      <c r="NBZ6" s="2"/>
      <c r="NCA6" s="2"/>
      <c r="NCB6" s="2"/>
      <c r="NCC6" s="2"/>
      <c r="NCD6" s="2"/>
      <c r="NCE6" s="2"/>
      <c r="NCF6" s="2"/>
      <c r="NCG6" s="2"/>
      <c r="NCH6" s="2"/>
      <c r="NCI6" s="2"/>
      <c r="NCJ6" s="2"/>
      <c r="NCK6" s="2"/>
      <c r="NCL6" s="2"/>
      <c r="NCM6" s="2"/>
      <c r="NCN6" s="2"/>
      <c r="NCO6" s="2"/>
      <c r="NCP6" s="2"/>
      <c r="NCQ6" s="2"/>
      <c r="NCR6" s="2"/>
      <c r="NCS6" s="2"/>
      <c r="NCT6" s="2"/>
      <c r="NCU6" s="2"/>
      <c r="NCV6" s="2"/>
      <c r="NCW6" s="2"/>
      <c r="NCX6" s="2"/>
      <c r="NCY6" s="2"/>
      <c r="NCZ6" s="2"/>
      <c r="NDA6" s="2"/>
      <c r="NDB6" s="2"/>
      <c r="NDC6" s="2"/>
      <c r="NDD6" s="2"/>
      <c r="NDE6" s="2"/>
      <c r="NDF6" s="2"/>
      <c r="NDG6" s="2"/>
      <c r="NDH6" s="2"/>
      <c r="NDI6" s="2"/>
      <c r="NDJ6" s="2"/>
      <c r="NDK6" s="2"/>
      <c r="NDL6" s="2"/>
      <c r="NDM6" s="2"/>
      <c r="NDN6" s="2"/>
      <c r="NDO6" s="2"/>
      <c r="NDP6" s="2"/>
      <c r="NDQ6" s="2"/>
      <c r="NDR6" s="2"/>
      <c r="NDS6" s="2"/>
      <c r="NDT6" s="2"/>
      <c r="NDU6" s="2"/>
      <c r="NDV6" s="2"/>
      <c r="NDW6" s="2"/>
      <c r="NDX6" s="2"/>
      <c r="NDY6" s="2"/>
      <c r="NDZ6" s="2"/>
      <c r="NEA6" s="2"/>
      <c r="NEB6" s="2"/>
      <c r="NEC6" s="2"/>
      <c r="NED6" s="2"/>
      <c r="NEE6" s="2"/>
      <c r="NEF6" s="2"/>
      <c r="NEG6" s="2"/>
      <c r="NEH6" s="2"/>
      <c r="NEI6" s="2"/>
      <c r="NEJ6" s="2"/>
      <c r="NEK6" s="2"/>
      <c r="NEL6" s="2"/>
      <c r="NEM6" s="2"/>
      <c r="NEN6" s="2"/>
      <c r="NEO6" s="2"/>
      <c r="NEP6" s="2"/>
      <c r="NEQ6" s="2"/>
      <c r="NER6" s="2"/>
      <c r="NES6" s="2"/>
      <c r="NET6" s="2"/>
      <c r="NEU6" s="2"/>
      <c r="NEV6" s="2"/>
      <c r="NEW6" s="2"/>
      <c r="NEX6" s="2"/>
      <c r="NEY6" s="2"/>
      <c r="NEZ6" s="2"/>
      <c r="NFA6" s="2"/>
      <c r="NFB6" s="2"/>
      <c r="NFC6" s="2"/>
      <c r="NFD6" s="2"/>
      <c r="NFE6" s="2"/>
      <c r="NFF6" s="2"/>
      <c r="NFG6" s="2"/>
      <c r="NFH6" s="2"/>
      <c r="NFI6" s="2"/>
      <c r="NFJ6" s="2"/>
      <c r="NFK6" s="2"/>
      <c r="NFL6" s="2"/>
      <c r="NFM6" s="2"/>
      <c r="NFN6" s="2"/>
      <c r="NFO6" s="2"/>
      <c r="NFP6" s="2"/>
      <c r="NFQ6" s="2"/>
      <c r="NFR6" s="2"/>
      <c r="NFS6" s="2"/>
      <c r="NFT6" s="2"/>
      <c r="NFU6" s="2"/>
      <c r="NFV6" s="2"/>
      <c r="NFW6" s="2"/>
      <c r="NFX6" s="2"/>
      <c r="NFY6" s="2"/>
      <c r="NFZ6" s="2"/>
      <c r="NGA6" s="2"/>
      <c r="NGB6" s="2"/>
      <c r="NGC6" s="2"/>
      <c r="NGD6" s="2"/>
      <c r="NGE6" s="2"/>
      <c r="NGF6" s="2"/>
      <c r="NGG6" s="2"/>
      <c r="NGH6" s="2"/>
      <c r="NGI6" s="2"/>
      <c r="NGJ6" s="2"/>
      <c r="NGK6" s="2"/>
      <c r="NGL6" s="2"/>
      <c r="NGM6" s="2"/>
      <c r="NGN6" s="2"/>
      <c r="NGO6" s="2"/>
      <c r="NGP6" s="2"/>
      <c r="NGQ6" s="2"/>
      <c r="NGR6" s="2"/>
      <c r="NGS6" s="2"/>
      <c r="NGT6" s="2"/>
      <c r="NGU6" s="2"/>
      <c r="NGV6" s="2"/>
      <c r="NGW6" s="2"/>
      <c r="NGX6" s="2"/>
      <c r="NGY6" s="2"/>
      <c r="NGZ6" s="2"/>
      <c r="NHA6" s="2"/>
      <c r="NHB6" s="2"/>
      <c r="NHC6" s="2"/>
      <c r="NHD6" s="2"/>
      <c r="NHE6" s="2"/>
      <c r="NHF6" s="2"/>
      <c r="NHG6" s="2"/>
      <c r="NHH6" s="2"/>
      <c r="NHI6" s="2"/>
      <c r="NHJ6" s="2"/>
      <c r="NHK6" s="2"/>
      <c r="NHL6" s="2"/>
      <c r="NHM6" s="2"/>
      <c r="NHN6" s="2"/>
      <c r="NHO6" s="2"/>
      <c r="NHP6" s="2"/>
      <c r="NHQ6" s="2"/>
      <c r="NHR6" s="2"/>
      <c r="NHS6" s="2"/>
      <c r="NHT6" s="2"/>
      <c r="NHU6" s="2"/>
      <c r="NHV6" s="2"/>
      <c r="NHW6" s="2"/>
      <c r="NHX6" s="2"/>
      <c r="NHY6" s="2"/>
      <c r="NHZ6" s="2"/>
      <c r="NIA6" s="2"/>
      <c r="NIB6" s="2"/>
      <c r="NIC6" s="2"/>
      <c r="NID6" s="2"/>
      <c r="NIE6" s="2"/>
      <c r="NIF6" s="2"/>
      <c r="NIG6" s="2"/>
      <c r="NIH6" s="2"/>
      <c r="NII6" s="2"/>
      <c r="NIJ6" s="2"/>
      <c r="NIK6" s="2"/>
      <c r="NIL6" s="2"/>
      <c r="NIM6" s="2"/>
      <c r="NIN6" s="2"/>
      <c r="NIO6" s="2"/>
      <c r="NIP6" s="2"/>
      <c r="NIQ6" s="2"/>
      <c r="NIR6" s="2"/>
      <c r="NIS6" s="2"/>
      <c r="NIT6" s="2"/>
      <c r="NIU6" s="2"/>
      <c r="NIV6" s="2"/>
      <c r="NIW6" s="2"/>
      <c r="NIX6" s="2"/>
      <c r="NIY6" s="2"/>
      <c r="NIZ6" s="2"/>
      <c r="NJA6" s="2"/>
      <c r="NJB6" s="2"/>
      <c r="NJC6" s="2"/>
      <c r="NJD6" s="2"/>
      <c r="NJE6" s="2"/>
      <c r="NJF6" s="2"/>
      <c r="NJG6" s="2"/>
      <c r="NJH6" s="2"/>
      <c r="NJI6" s="2"/>
      <c r="NJJ6" s="2"/>
      <c r="NJK6" s="2"/>
      <c r="NJL6" s="2"/>
      <c r="NJM6" s="2"/>
      <c r="NJN6" s="2"/>
      <c r="NJO6" s="2"/>
      <c r="NJP6" s="2"/>
      <c r="NJQ6" s="2"/>
      <c r="NJR6" s="2"/>
      <c r="NJS6" s="2"/>
      <c r="NJT6" s="2"/>
      <c r="NJU6" s="2"/>
      <c r="NJV6" s="2"/>
      <c r="NJW6" s="2"/>
      <c r="NJX6" s="2"/>
      <c r="NJY6" s="2"/>
      <c r="NJZ6" s="2"/>
      <c r="NKA6" s="2"/>
      <c r="NKB6" s="2"/>
      <c r="NKC6" s="2"/>
      <c r="NKD6" s="2"/>
      <c r="NKE6" s="2"/>
      <c r="NKF6" s="2"/>
      <c r="NKG6" s="2"/>
      <c r="NKH6" s="2"/>
      <c r="NKI6" s="2"/>
      <c r="NKJ6" s="2"/>
      <c r="NKK6" s="2"/>
      <c r="NKL6" s="2"/>
      <c r="NKM6" s="2"/>
      <c r="NKN6" s="2"/>
      <c r="NKO6" s="2"/>
      <c r="NKP6" s="2"/>
      <c r="NKQ6" s="2"/>
      <c r="NKR6" s="2"/>
      <c r="NKS6" s="2"/>
      <c r="NKT6" s="2"/>
      <c r="NKU6" s="2"/>
      <c r="NKV6" s="2"/>
      <c r="NKW6" s="2"/>
      <c r="NKX6" s="2"/>
      <c r="NKY6" s="2"/>
      <c r="NKZ6" s="2"/>
      <c r="NLA6" s="2"/>
      <c r="NLB6" s="2"/>
      <c r="NLC6" s="2"/>
      <c r="NLD6" s="2"/>
      <c r="NLE6" s="2"/>
      <c r="NLF6" s="2"/>
      <c r="NLG6" s="2"/>
      <c r="NLH6" s="2"/>
      <c r="NLI6" s="2"/>
      <c r="NLJ6" s="2"/>
      <c r="NLK6" s="2"/>
      <c r="NLL6" s="2"/>
      <c r="NLM6" s="2"/>
      <c r="NLN6" s="2"/>
      <c r="NLO6" s="2"/>
      <c r="NLP6" s="2"/>
      <c r="NLQ6" s="2"/>
      <c r="NLR6" s="2"/>
      <c r="NLS6" s="2"/>
      <c r="NLT6" s="2"/>
      <c r="NLU6" s="2"/>
      <c r="NLV6" s="2"/>
      <c r="NLW6" s="2"/>
      <c r="NLX6" s="2"/>
      <c r="NLY6" s="2"/>
      <c r="NLZ6" s="2"/>
      <c r="NMA6" s="2"/>
      <c r="NMB6" s="2"/>
      <c r="NMC6" s="2"/>
      <c r="NMD6" s="2"/>
      <c r="NME6" s="2"/>
      <c r="NMF6" s="2"/>
      <c r="NMG6" s="2"/>
      <c r="NMH6" s="2"/>
      <c r="NMI6" s="2"/>
      <c r="NMJ6" s="2"/>
      <c r="NMK6" s="2"/>
      <c r="NML6" s="2"/>
      <c r="NMM6" s="2"/>
      <c r="NMN6" s="2"/>
      <c r="NMO6" s="2"/>
      <c r="NMP6" s="2"/>
      <c r="NMQ6" s="2"/>
      <c r="NMR6" s="2"/>
      <c r="NMS6" s="2"/>
      <c r="NMT6" s="2"/>
      <c r="NMU6" s="2"/>
      <c r="NMV6" s="2"/>
      <c r="NMW6" s="2"/>
      <c r="NMX6" s="2"/>
      <c r="NMY6" s="2"/>
      <c r="NMZ6" s="2"/>
      <c r="NNA6" s="2"/>
      <c r="NNB6" s="2"/>
      <c r="NNC6" s="2"/>
      <c r="NND6" s="2"/>
      <c r="NNE6" s="2"/>
      <c r="NNF6" s="2"/>
      <c r="NNG6" s="2"/>
      <c r="NNH6" s="2"/>
      <c r="NNI6" s="2"/>
      <c r="NNJ6" s="2"/>
      <c r="NNK6" s="2"/>
      <c r="NNL6" s="2"/>
      <c r="NNM6" s="2"/>
      <c r="NNN6" s="2"/>
      <c r="NNO6" s="2"/>
      <c r="NNP6" s="2"/>
      <c r="NNQ6" s="2"/>
      <c r="NNR6" s="2"/>
      <c r="NNS6" s="2"/>
      <c r="NNT6" s="2"/>
      <c r="NNU6" s="2"/>
      <c r="NNV6" s="2"/>
      <c r="NNW6" s="2"/>
      <c r="NNX6" s="2"/>
      <c r="NNY6" s="2"/>
      <c r="NNZ6" s="2"/>
      <c r="NOA6" s="2"/>
      <c r="NOB6" s="2"/>
      <c r="NOC6" s="2"/>
      <c r="NOD6" s="2"/>
      <c r="NOE6" s="2"/>
      <c r="NOF6" s="2"/>
      <c r="NOG6" s="2"/>
      <c r="NOH6" s="2"/>
      <c r="NOI6" s="2"/>
      <c r="NOJ6" s="2"/>
      <c r="NOK6" s="2"/>
      <c r="NOL6" s="2"/>
      <c r="NOM6" s="2"/>
      <c r="NON6" s="2"/>
      <c r="NOO6" s="2"/>
      <c r="NOP6" s="2"/>
      <c r="NOQ6" s="2"/>
      <c r="NOR6" s="2"/>
      <c r="NOS6" s="2"/>
      <c r="NOT6" s="2"/>
      <c r="NOU6" s="2"/>
      <c r="NOV6" s="2"/>
      <c r="NOW6" s="2"/>
      <c r="NOX6" s="2"/>
      <c r="NOY6" s="2"/>
      <c r="NOZ6" s="2"/>
      <c r="NPA6" s="2"/>
      <c r="NPB6" s="2"/>
      <c r="NPC6" s="2"/>
      <c r="NPD6" s="2"/>
      <c r="NPE6" s="2"/>
      <c r="NPF6" s="2"/>
      <c r="NPG6" s="2"/>
      <c r="NPH6" s="2"/>
      <c r="NPI6" s="2"/>
      <c r="NPJ6" s="2"/>
      <c r="NPK6" s="2"/>
      <c r="NPL6" s="2"/>
      <c r="NPM6" s="2"/>
      <c r="NPN6" s="2"/>
      <c r="NPO6" s="2"/>
      <c r="NPP6" s="2"/>
      <c r="NPQ6" s="2"/>
      <c r="NPR6" s="2"/>
      <c r="NPS6" s="2"/>
      <c r="NPT6" s="2"/>
      <c r="NPU6" s="2"/>
      <c r="NPV6" s="2"/>
      <c r="NPW6" s="2"/>
      <c r="NPX6" s="2"/>
      <c r="NPY6" s="2"/>
      <c r="NPZ6" s="2"/>
      <c r="NQA6" s="2"/>
      <c r="NQB6" s="2"/>
      <c r="NQC6" s="2"/>
      <c r="NQD6" s="2"/>
      <c r="NQE6" s="2"/>
      <c r="NQF6" s="2"/>
      <c r="NQG6" s="2"/>
      <c r="NQH6" s="2"/>
      <c r="NQI6" s="2"/>
      <c r="NQJ6" s="2"/>
      <c r="NQK6" s="2"/>
      <c r="NQL6" s="2"/>
      <c r="NQM6" s="2"/>
      <c r="NQN6" s="2"/>
      <c r="NQO6" s="2"/>
      <c r="NQP6" s="2"/>
      <c r="NQQ6" s="2"/>
      <c r="NQR6" s="2"/>
      <c r="NQS6" s="2"/>
      <c r="NQT6" s="2"/>
      <c r="NQU6" s="2"/>
      <c r="NQV6" s="2"/>
      <c r="NQW6" s="2"/>
      <c r="NQX6" s="2"/>
      <c r="NQY6" s="2"/>
      <c r="NQZ6" s="2"/>
      <c r="NRA6" s="2"/>
      <c r="NRB6" s="2"/>
      <c r="NRC6" s="2"/>
      <c r="NRD6" s="2"/>
      <c r="NRE6" s="2"/>
      <c r="NRF6" s="2"/>
      <c r="NRG6" s="2"/>
      <c r="NRH6" s="2"/>
      <c r="NRI6" s="2"/>
      <c r="NRJ6" s="2"/>
      <c r="NRK6" s="2"/>
      <c r="NRL6" s="2"/>
      <c r="NRM6" s="2"/>
      <c r="NRN6" s="2"/>
      <c r="NRO6" s="2"/>
      <c r="NRP6" s="2"/>
      <c r="NRQ6" s="2"/>
      <c r="NRR6" s="2"/>
      <c r="NRS6" s="2"/>
      <c r="NRT6" s="2"/>
      <c r="NRU6" s="2"/>
      <c r="NRV6" s="2"/>
      <c r="NRW6" s="2"/>
      <c r="NRX6" s="2"/>
      <c r="NRY6" s="2"/>
      <c r="NRZ6" s="2"/>
      <c r="NSA6" s="2"/>
      <c r="NSB6" s="2"/>
      <c r="NSC6" s="2"/>
      <c r="NSD6" s="2"/>
      <c r="NSE6" s="2"/>
      <c r="NSF6" s="2"/>
      <c r="NSG6" s="2"/>
      <c r="NSH6" s="2"/>
      <c r="NSI6" s="2"/>
      <c r="NSJ6" s="2"/>
      <c r="NSK6" s="2"/>
      <c r="NSL6" s="2"/>
      <c r="NSM6" s="2"/>
      <c r="NSN6" s="2"/>
      <c r="NSO6" s="2"/>
      <c r="NSP6" s="2"/>
      <c r="NSQ6" s="2"/>
      <c r="NSR6" s="2"/>
      <c r="NSS6" s="2"/>
      <c r="NST6" s="2"/>
      <c r="NSU6" s="2"/>
      <c r="NSV6" s="2"/>
      <c r="NSW6" s="2"/>
      <c r="NSX6" s="2"/>
      <c r="NSY6" s="2"/>
      <c r="NSZ6" s="2"/>
      <c r="NTA6" s="2"/>
      <c r="NTB6" s="2"/>
      <c r="NTC6" s="2"/>
      <c r="NTD6" s="2"/>
      <c r="NTE6" s="2"/>
      <c r="NTF6" s="2"/>
      <c r="NTG6" s="2"/>
      <c r="NTH6" s="2"/>
      <c r="NTI6" s="2"/>
      <c r="NTJ6" s="2"/>
      <c r="NTK6" s="2"/>
      <c r="NTL6" s="2"/>
      <c r="NTM6" s="2"/>
      <c r="NTN6" s="2"/>
      <c r="NTO6" s="2"/>
      <c r="NTP6" s="2"/>
      <c r="NTQ6" s="2"/>
      <c r="NTR6" s="2"/>
      <c r="NTS6" s="2"/>
      <c r="NTT6" s="2"/>
      <c r="NTU6" s="2"/>
      <c r="NTV6" s="2"/>
      <c r="NTW6" s="2"/>
      <c r="NTX6" s="2"/>
      <c r="NTY6" s="2"/>
      <c r="NTZ6" s="2"/>
      <c r="NUA6" s="2"/>
      <c r="NUB6" s="2"/>
      <c r="NUC6" s="2"/>
      <c r="NUD6" s="2"/>
      <c r="NUE6" s="2"/>
      <c r="NUF6" s="2"/>
      <c r="NUG6" s="2"/>
      <c r="NUH6" s="2"/>
      <c r="NUI6" s="2"/>
      <c r="NUJ6" s="2"/>
      <c r="NUK6" s="2"/>
      <c r="NUL6" s="2"/>
      <c r="NUM6" s="2"/>
      <c r="NUN6" s="2"/>
      <c r="NUO6" s="2"/>
      <c r="NUP6" s="2"/>
      <c r="NUQ6" s="2"/>
      <c r="NUR6" s="2"/>
      <c r="NUS6" s="2"/>
      <c r="NUT6" s="2"/>
      <c r="NUU6" s="2"/>
      <c r="NUV6" s="2"/>
      <c r="NUW6" s="2"/>
      <c r="NUX6" s="2"/>
      <c r="NUY6" s="2"/>
      <c r="NUZ6" s="2"/>
      <c r="NVA6" s="2"/>
      <c r="NVB6" s="2"/>
      <c r="NVC6" s="2"/>
      <c r="NVD6" s="2"/>
      <c r="NVE6" s="2"/>
      <c r="NVF6" s="2"/>
      <c r="NVG6" s="2"/>
      <c r="NVH6" s="2"/>
      <c r="NVI6" s="2"/>
      <c r="NVJ6" s="2"/>
      <c r="NVK6" s="2"/>
      <c r="NVL6" s="2"/>
      <c r="NVM6" s="2"/>
      <c r="NVN6" s="2"/>
      <c r="NVO6" s="2"/>
      <c r="NVP6" s="2"/>
      <c r="NVQ6" s="2"/>
      <c r="NVR6" s="2"/>
      <c r="NVS6" s="2"/>
      <c r="NVT6" s="2"/>
      <c r="NVU6" s="2"/>
      <c r="NVV6" s="2"/>
      <c r="NVW6" s="2"/>
      <c r="NVX6" s="2"/>
      <c r="NVY6" s="2"/>
      <c r="NVZ6" s="2"/>
      <c r="NWA6" s="2"/>
      <c r="NWB6" s="2"/>
      <c r="NWC6" s="2"/>
      <c r="NWD6" s="2"/>
      <c r="NWE6" s="2"/>
      <c r="NWF6" s="2"/>
      <c r="NWG6" s="2"/>
      <c r="NWH6" s="2"/>
      <c r="NWI6" s="2"/>
      <c r="NWJ6" s="2"/>
      <c r="NWK6" s="2"/>
      <c r="NWL6" s="2"/>
      <c r="NWM6" s="2"/>
      <c r="NWN6" s="2"/>
      <c r="NWO6" s="2"/>
      <c r="NWP6" s="2"/>
      <c r="NWQ6" s="2"/>
      <c r="NWR6" s="2"/>
      <c r="NWS6" s="2"/>
      <c r="NWT6" s="2"/>
      <c r="NWU6" s="2"/>
      <c r="NWV6" s="2"/>
      <c r="NWW6" s="2"/>
      <c r="NWX6" s="2"/>
      <c r="NWY6" s="2"/>
      <c r="NWZ6" s="2"/>
      <c r="NXA6" s="2"/>
      <c r="NXB6" s="2"/>
      <c r="NXC6" s="2"/>
      <c r="NXD6" s="2"/>
      <c r="NXE6" s="2"/>
      <c r="NXF6" s="2"/>
      <c r="NXG6" s="2"/>
      <c r="NXH6" s="2"/>
      <c r="NXI6" s="2"/>
      <c r="NXJ6" s="2"/>
      <c r="NXK6" s="2"/>
      <c r="NXL6" s="2"/>
      <c r="NXM6" s="2"/>
      <c r="NXN6" s="2"/>
      <c r="NXO6" s="2"/>
      <c r="NXP6" s="2"/>
      <c r="NXQ6" s="2"/>
      <c r="NXR6" s="2"/>
      <c r="NXS6" s="2"/>
      <c r="NXT6" s="2"/>
      <c r="NXU6" s="2"/>
      <c r="NXV6" s="2"/>
      <c r="NXW6" s="2"/>
      <c r="NXX6" s="2"/>
      <c r="NXY6" s="2"/>
      <c r="NXZ6" s="2"/>
      <c r="NYA6" s="2"/>
      <c r="NYB6" s="2"/>
      <c r="NYC6" s="2"/>
      <c r="NYD6" s="2"/>
      <c r="NYE6" s="2"/>
      <c r="NYF6" s="2"/>
      <c r="NYG6" s="2"/>
      <c r="NYH6" s="2"/>
      <c r="NYI6" s="2"/>
      <c r="NYJ6" s="2"/>
      <c r="NYK6" s="2"/>
      <c r="NYL6" s="2"/>
      <c r="NYM6" s="2"/>
      <c r="NYN6" s="2"/>
      <c r="NYO6" s="2"/>
      <c r="NYP6" s="2"/>
      <c r="NYQ6" s="2"/>
      <c r="NYR6" s="2"/>
      <c r="NYS6" s="2"/>
      <c r="NYT6" s="2"/>
      <c r="NYU6" s="2"/>
      <c r="NYV6" s="2"/>
      <c r="NYW6" s="2"/>
      <c r="NYX6" s="2"/>
      <c r="NYY6" s="2"/>
      <c r="NYZ6" s="2"/>
      <c r="NZA6" s="2"/>
      <c r="NZB6" s="2"/>
      <c r="NZC6" s="2"/>
      <c r="NZD6" s="2"/>
      <c r="NZE6" s="2"/>
      <c r="NZF6" s="2"/>
      <c r="NZG6" s="2"/>
      <c r="NZH6" s="2"/>
      <c r="NZI6" s="2"/>
      <c r="NZJ6" s="2"/>
      <c r="NZK6" s="2"/>
      <c r="NZL6" s="2"/>
      <c r="NZM6" s="2"/>
      <c r="NZN6" s="2"/>
      <c r="NZO6" s="2"/>
      <c r="NZP6" s="2"/>
      <c r="NZQ6" s="2"/>
      <c r="NZR6" s="2"/>
      <c r="NZS6" s="2"/>
      <c r="NZT6" s="2"/>
      <c r="NZU6" s="2"/>
      <c r="NZV6" s="2"/>
      <c r="NZW6" s="2"/>
      <c r="NZX6" s="2"/>
      <c r="NZY6" s="2"/>
      <c r="NZZ6" s="2"/>
      <c r="OAA6" s="2"/>
      <c r="OAB6" s="2"/>
      <c r="OAC6" s="2"/>
      <c r="OAD6" s="2"/>
      <c r="OAE6" s="2"/>
      <c r="OAF6" s="2"/>
      <c r="OAG6" s="2"/>
      <c r="OAH6" s="2"/>
      <c r="OAI6" s="2"/>
      <c r="OAJ6" s="2"/>
      <c r="OAK6" s="2"/>
      <c r="OAL6" s="2"/>
      <c r="OAM6" s="2"/>
      <c r="OAN6" s="2"/>
      <c r="OAO6" s="2"/>
      <c r="OAP6" s="2"/>
      <c r="OAQ6" s="2"/>
      <c r="OAR6" s="2"/>
      <c r="OAS6" s="2"/>
      <c r="OAT6" s="2"/>
      <c r="OAU6" s="2"/>
      <c r="OAV6" s="2"/>
      <c r="OAW6" s="2"/>
      <c r="OAX6" s="2"/>
      <c r="OAY6" s="2"/>
      <c r="OAZ6" s="2"/>
      <c r="OBA6" s="2"/>
      <c r="OBB6" s="2"/>
      <c r="OBC6" s="2"/>
      <c r="OBD6" s="2"/>
      <c r="OBE6" s="2"/>
      <c r="OBF6" s="2"/>
      <c r="OBG6" s="2"/>
      <c r="OBH6" s="2"/>
      <c r="OBI6" s="2"/>
      <c r="OBJ6" s="2"/>
      <c r="OBK6" s="2"/>
      <c r="OBL6" s="2"/>
      <c r="OBM6" s="2"/>
      <c r="OBN6" s="2"/>
      <c r="OBO6" s="2"/>
      <c r="OBP6" s="2"/>
      <c r="OBQ6" s="2"/>
      <c r="OBR6" s="2"/>
      <c r="OBS6" s="2"/>
      <c r="OBT6" s="2"/>
      <c r="OBU6" s="2"/>
      <c r="OBV6" s="2"/>
      <c r="OBW6" s="2"/>
      <c r="OBX6" s="2"/>
      <c r="OBY6" s="2"/>
      <c r="OBZ6" s="2"/>
      <c r="OCA6" s="2"/>
      <c r="OCB6" s="2"/>
      <c r="OCC6" s="2"/>
      <c r="OCD6" s="2"/>
      <c r="OCE6" s="2"/>
      <c r="OCF6" s="2"/>
      <c r="OCG6" s="2"/>
      <c r="OCH6" s="2"/>
      <c r="OCI6" s="2"/>
      <c r="OCJ6" s="2"/>
      <c r="OCK6" s="2"/>
      <c r="OCL6" s="2"/>
      <c r="OCM6" s="2"/>
      <c r="OCN6" s="2"/>
      <c r="OCO6" s="2"/>
      <c r="OCP6" s="2"/>
      <c r="OCQ6" s="2"/>
      <c r="OCR6" s="2"/>
      <c r="OCS6" s="2"/>
      <c r="OCT6" s="2"/>
      <c r="OCU6" s="2"/>
      <c r="OCV6" s="2"/>
      <c r="OCW6" s="2"/>
      <c r="OCX6" s="2"/>
      <c r="OCY6" s="2"/>
      <c r="OCZ6" s="2"/>
      <c r="ODA6" s="2"/>
      <c r="ODB6" s="2"/>
      <c r="ODC6" s="2"/>
      <c r="ODD6" s="2"/>
      <c r="ODE6" s="2"/>
      <c r="ODF6" s="2"/>
      <c r="ODG6" s="2"/>
      <c r="ODH6" s="2"/>
      <c r="ODI6" s="2"/>
      <c r="ODJ6" s="2"/>
      <c r="ODK6" s="2"/>
      <c r="ODL6" s="2"/>
      <c r="ODM6" s="2"/>
      <c r="ODN6" s="2"/>
      <c r="ODO6" s="2"/>
      <c r="ODP6" s="2"/>
      <c r="ODQ6" s="2"/>
      <c r="ODR6" s="2"/>
      <c r="ODS6" s="2"/>
      <c r="ODT6" s="2"/>
      <c r="ODU6" s="2"/>
      <c r="ODV6" s="2"/>
      <c r="ODW6" s="2"/>
      <c r="ODX6" s="2"/>
      <c r="ODY6" s="2"/>
      <c r="ODZ6" s="2"/>
      <c r="OEA6" s="2"/>
      <c r="OEB6" s="2"/>
      <c r="OEC6" s="2"/>
      <c r="OED6" s="2"/>
      <c r="OEE6" s="2"/>
      <c r="OEF6" s="2"/>
      <c r="OEG6" s="2"/>
      <c r="OEH6" s="2"/>
      <c r="OEI6" s="2"/>
      <c r="OEJ6" s="2"/>
      <c r="OEK6" s="2"/>
      <c r="OEL6" s="2"/>
      <c r="OEM6" s="2"/>
      <c r="OEN6" s="2"/>
      <c r="OEO6" s="2"/>
      <c r="OEP6" s="2"/>
      <c r="OEQ6" s="2"/>
      <c r="OER6" s="2"/>
      <c r="OES6" s="2"/>
      <c r="OET6" s="2"/>
      <c r="OEU6" s="2"/>
      <c r="OEV6" s="2"/>
      <c r="OEW6" s="2"/>
      <c r="OEX6" s="2"/>
      <c r="OEY6" s="2"/>
      <c r="OEZ6" s="2"/>
      <c r="OFA6" s="2"/>
      <c r="OFB6" s="2"/>
      <c r="OFC6" s="2"/>
      <c r="OFD6" s="2"/>
      <c r="OFE6" s="2"/>
      <c r="OFF6" s="2"/>
      <c r="OFG6" s="2"/>
      <c r="OFH6" s="2"/>
      <c r="OFI6" s="2"/>
      <c r="OFJ6" s="2"/>
      <c r="OFK6" s="2"/>
      <c r="OFL6" s="2"/>
      <c r="OFM6" s="2"/>
      <c r="OFN6" s="2"/>
      <c r="OFO6" s="2"/>
      <c r="OFP6" s="2"/>
      <c r="OFQ6" s="2"/>
      <c r="OFR6" s="2"/>
      <c r="OFS6" s="2"/>
      <c r="OFT6" s="2"/>
      <c r="OFU6" s="2"/>
      <c r="OFV6" s="2"/>
      <c r="OFW6" s="2"/>
      <c r="OFX6" s="2"/>
      <c r="OFY6" s="2"/>
      <c r="OFZ6" s="2"/>
      <c r="OGA6" s="2"/>
      <c r="OGB6" s="2"/>
      <c r="OGC6" s="2"/>
      <c r="OGD6" s="2"/>
      <c r="OGE6" s="2"/>
      <c r="OGF6" s="2"/>
      <c r="OGG6" s="2"/>
      <c r="OGH6" s="2"/>
      <c r="OGI6" s="2"/>
      <c r="OGJ6" s="2"/>
      <c r="OGK6" s="2"/>
      <c r="OGL6" s="2"/>
      <c r="OGM6" s="2"/>
      <c r="OGN6" s="2"/>
      <c r="OGO6" s="2"/>
      <c r="OGP6" s="2"/>
      <c r="OGQ6" s="2"/>
      <c r="OGR6" s="2"/>
      <c r="OGS6" s="2"/>
      <c r="OGT6" s="2"/>
      <c r="OGU6" s="2"/>
      <c r="OGV6" s="2"/>
      <c r="OGW6" s="2"/>
      <c r="OGX6" s="2"/>
      <c r="OGY6" s="2"/>
      <c r="OGZ6" s="2"/>
      <c r="OHA6" s="2"/>
      <c r="OHB6" s="2"/>
      <c r="OHC6" s="2"/>
      <c r="OHD6" s="2"/>
      <c r="OHE6" s="2"/>
      <c r="OHF6" s="2"/>
      <c r="OHG6" s="2"/>
      <c r="OHH6" s="2"/>
      <c r="OHI6" s="2"/>
      <c r="OHJ6" s="2"/>
      <c r="OHK6" s="2"/>
      <c r="OHL6" s="2"/>
      <c r="OHM6" s="2"/>
      <c r="OHN6" s="2"/>
      <c r="OHO6" s="2"/>
      <c r="OHP6" s="2"/>
      <c r="OHQ6" s="2"/>
      <c r="OHR6" s="2"/>
      <c r="OHS6" s="2"/>
      <c r="OHT6" s="2"/>
      <c r="OHU6" s="2"/>
      <c r="OHV6" s="2"/>
      <c r="OHW6" s="2"/>
      <c r="OHX6" s="2"/>
      <c r="OHY6" s="2"/>
      <c r="OHZ6" s="2"/>
      <c r="OIA6" s="2"/>
      <c r="OIB6" s="2"/>
      <c r="OIC6" s="2"/>
      <c r="OID6" s="2"/>
      <c r="OIE6" s="2"/>
      <c r="OIF6" s="2"/>
      <c r="OIG6" s="2"/>
      <c r="OIH6" s="2"/>
      <c r="OII6" s="2"/>
      <c r="OIJ6" s="2"/>
      <c r="OIK6" s="2"/>
      <c r="OIL6" s="2"/>
      <c r="OIM6" s="2"/>
      <c r="OIN6" s="2"/>
      <c r="OIO6" s="2"/>
      <c r="OIP6" s="2"/>
      <c r="OIQ6" s="2"/>
      <c r="OIR6" s="2"/>
      <c r="OIS6" s="2"/>
      <c r="OIT6" s="2"/>
      <c r="OIU6" s="2"/>
      <c r="OIV6" s="2"/>
      <c r="OIW6" s="2"/>
      <c r="OIX6" s="2"/>
      <c r="OIY6" s="2"/>
      <c r="OIZ6" s="2"/>
      <c r="OJA6" s="2"/>
      <c r="OJB6" s="2"/>
      <c r="OJC6" s="2"/>
      <c r="OJD6" s="2"/>
      <c r="OJE6" s="2"/>
      <c r="OJF6" s="2"/>
      <c r="OJG6" s="2"/>
      <c r="OJH6" s="2"/>
      <c r="OJI6" s="2"/>
      <c r="OJJ6" s="2"/>
      <c r="OJK6" s="2"/>
      <c r="OJL6" s="2"/>
      <c r="OJM6" s="2"/>
      <c r="OJN6" s="2"/>
      <c r="OJO6" s="2"/>
      <c r="OJP6" s="2"/>
      <c r="OJQ6" s="2"/>
      <c r="OJR6" s="2"/>
      <c r="OJS6" s="2"/>
      <c r="OJT6" s="2"/>
      <c r="OJU6" s="2"/>
      <c r="OJV6" s="2"/>
      <c r="OJW6" s="2"/>
      <c r="OJX6" s="2"/>
      <c r="OJY6" s="2"/>
      <c r="OJZ6" s="2"/>
      <c r="OKA6" s="2"/>
      <c r="OKB6" s="2"/>
      <c r="OKC6" s="2"/>
      <c r="OKD6" s="2"/>
      <c r="OKE6" s="2"/>
      <c r="OKF6" s="2"/>
      <c r="OKG6" s="2"/>
      <c r="OKH6" s="2"/>
      <c r="OKI6" s="2"/>
      <c r="OKJ6" s="2"/>
      <c r="OKK6" s="2"/>
      <c r="OKL6" s="2"/>
      <c r="OKM6" s="2"/>
      <c r="OKN6" s="2"/>
      <c r="OKO6" s="2"/>
      <c r="OKP6" s="2"/>
      <c r="OKQ6" s="2"/>
      <c r="OKR6" s="2"/>
      <c r="OKS6" s="2"/>
      <c r="OKT6" s="2"/>
      <c r="OKU6" s="2"/>
      <c r="OKV6" s="2"/>
      <c r="OKW6" s="2"/>
      <c r="OKX6" s="2"/>
      <c r="OKY6" s="2"/>
      <c r="OKZ6" s="2"/>
      <c r="OLA6" s="2"/>
      <c r="OLB6" s="2"/>
      <c r="OLC6" s="2"/>
      <c r="OLD6" s="2"/>
      <c r="OLE6" s="2"/>
      <c r="OLF6" s="2"/>
      <c r="OLG6" s="2"/>
      <c r="OLH6" s="2"/>
      <c r="OLI6" s="2"/>
      <c r="OLJ6" s="2"/>
      <c r="OLK6" s="2"/>
      <c r="OLL6" s="2"/>
      <c r="OLM6" s="2"/>
      <c r="OLN6" s="2"/>
      <c r="OLO6" s="2"/>
      <c r="OLP6" s="2"/>
      <c r="OLQ6" s="2"/>
      <c r="OLR6" s="2"/>
      <c r="OLS6" s="2"/>
      <c r="OLT6" s="2"/>
      <c r="OLU6" s="2"/>
      <c r="OLV6" s="2"/>
      <c r="OLW6" s="2"/>
      <c r="OLX6" s="2"/>
      <c r="OLY6" s="2"/>
      <c r="OLZ6" s="2"/>
      <c r="OMA6" s="2"/>
      <c r="OMB6" s="2"/>
      <c r="OMC6" s="2"/>
      <c r="OMD6" s="2"/>
      <c r="OME6" s="2"/>
      <c r="OMF6" s="2"/>
      <c r="OMG6" s="2"/>
      <c r="OMH6" s="2"/>
      <c r="OMI6" s="2"/>
      <c r="OMJ6" s="2"/>
      <c r="OMK6" s="2"/>
      <c r="OML6" s="2"/>
      <c r="OMM6" s="2"/>
      <c r="OMN6" s="2"/>
      <c r="OMO6" s="2"/>
      <c r="OMP6" s="2"/>
      <c r="OMQ6" s="2"/>
      <c r="OMR6" s="2"/>
      <c r="OMS6" s="2"/>
      <c r="OMT6" s="2"/>
      <c r="OMU6" s="2"/>
      <c r="OMV6" s="2"/>
      <c r="OMW6" s="2"/>
      <c r="OMX6" s="2"/>
      <c r="OMY6" s="2"/>
      <c r="OMZ6" s="2"/>
      <c r="ONA6" s="2"/>
      <c r="ONB6" s="2"/>
      <c r="ONC6" s="2"/>
      <c r="OND6" s="2"/>
      <c r="ONE6" s="2"/>
      <c r="ONF6" s="2"/>
      <c r="ONG6" s="2"/>
      <c r="ONH6" s="2"/>
      <c r="ONI6" s="2"/>
      <c r="ONJ6" s="2"/>
      <c r="ONK6" s="2"/>
      <c r="ONL6" s="2"/>
      <c r="ONM6" s="2"/>
      <c r="ONN6" s="2"/>
      <c r="ONO6" s="2"/>
      <c r="ONP6" s="2"/>
      <c r="ONQ6" s="2"/>
      <c r="ONR6" s="2"/>
      <c r="ONS6" s="2"/>
      <c r="ONT6" s="2"/>
      <c r="ONU6" s="2"/>
      <c r="ONV6" s="2"/>
      <c r="ONW6" s="2"/>
      <c r="ONX6" s="2"/>
      <c r="ONY6" s="2"/>
      <c r="ONZ6" s="2"/>
      <c r="OOA6" s="2"/>
      <c r="OOB6" s="2"/>
      <c r="OOC6" s="2"/>
      <c r="OOD6" s="2"/>
      <c r="OOE6" s="2"/>
      <c r="OOF6" s="2"/>
      <c r="OOG6" s="2"/>
      <c r="OOH6" s="2"/>
      <c r="OOI6" s="2"/>
      <c r="OOJ6" s="2"/>
      <c r="OOK6" s="2"/>
      <c r="OOL6" s="2"/>
      <c r="OOM6" s="2"/>
      <c r="OON6" s="2"/>
      <c r="OOO6" s="2"/>
      <c r="OOP6" s="2"/>
      <c r="OOQ6" s="2"/>
      <c r="OOR6" s="2"/>
      <c r="OOS6" s="2"/>
      <c r="OOT6" s="2"/>
      <c r="OOU6" s="2"/>
      <c r="OOV6" s="2"/>
      <c r="OOW6" s="2"/>
      <c r="OOX6" s="2"/>
      <c r="OOY6" s="2"/>
      <c r="OOZ6" s="2"/>
      <c r="OPA6" s="2"/>
      <c r="OPB6" s="2"/>
      <c r="OPC6" s="2"/>
      <c r="OPD6" s="2"/>
      <c r="OPE6" s="2"/>
      <c r="OPF6" s="2"/>
      <c r="OPG6" s="2"/>
      <c r="OPH6" s="2"/>
      <c r="OPI6" s="2"/>
      <c r="OPJ6" s="2"/>
      <c r="OPK6" s="2"/>
      <c r="OPL6" s="2"/>
      <c r="OPM6" s="2"/>
      <c r="OPN6" s="2"/>
      <c r="OPO6" s="2"/>
      <c r="OPP6" s="2"/>
      <c r="OPQ6" s="2"/>
      <c r="OPR6" s="2"/>
      <c r="OPS6" s="2"/>
      <c r="OPT6" s="2"/>
      <c r="OPU6" s="2"/>
      <c r="OPV6" s="2"/>
      <c r="OPW6" s="2"/>
      <c r="OPX6" s="2"/>
      <c r="OPY6" s="2"/>
      <c r="OPZ6" s="2"/>
      <c r="OQA6" s="2"/>
      <c r="OQB6" s="2"/>
      <c r="OQC6" s="2"/>
      <c r="OQD6" s="2"/>
      <c r="OQE6" s="2"/>
      <c r="OQF6" s="2"/>
      <c r="OQG6" s="2"/>
      <c r="OQH6" s="2"/>
      <c r="OQI6" s="2"/>
      <c r="OQJ6" s="2"/>
      <c r="OQK6" s="2"/>
      <c r="OQL6" s="2"/>
      <c r="OQM6" s="2"/>
      <c r="OQN6" s="2"/>
      <c r="OQO6" s="2"/>
      <c r="OQP6" s="2"/>
      <c r="OQQ6" s="2"/>
      <c r="OQR6" s="2"/>
      <c r="OQS6" s="2"/>
      <c r="OQT6" s="2"/>
      <c r="OQU6" s="2"/>
      <c r="OQV6" s="2"/>
      <c r="OQW6" s="2"/>
      <c r="OQX6" s="2"/>
      <c r="OQY6" s="2"/>
      <c r="OQZ6" s="2"/>
      <c r="ORA6" s="2"/>
      <c r="ORB6" s="2"/>
      <c r="ORC6" s="2"/>
      <c r="ORD6" s="2"/>
      <c r="ORE6" s="2"/>
      <c r="ORF6" s="2"/>
      <c r="ORG6" s="2"/>
      <c r="ORH6" s="2"/>
      <c r="ORI6" s="2"/>
      <c r="ORJ6" s="2"/>
      <c r="ORK6" s="2"/>
      <c r="ORL6" s="2"/>
      <c r="ORM6" s="2"/>
      <c r="ORN6" s="2"/>
      <c r="ORO6" s="2"/>
      <c r="ORP6" s="2"/>
      <c r="ORQ6" s="2"/>
      <c r="ORR6" s="2"/>
      <c r="ORS6" s="2"/>
      <c r="ORT6" s="2"/>
      <c r="ORU6" s="2"/>
      <c r="ORV6" s="2"/>
      <c r="ORW6" s="2"/>
      <c r="ORX6" s="2"/>
      <c r="ORY6" s="2"/>
      <c r="ORZ6" s="2"/>
      <c r="OSA6" s="2"/>
      <c r="OSB6" s="2"/>
      <c r="OSC6" s="2"/>
      <c r="OSD6" s="2"/>
      <c r="OSE6" s="2"/>
      <c r="OSF6" s="2"/>
      <c r="OSG6" s="2"/>
      <c r="OSH6" s="2"/>
      <c r="OSI6" s="2"/>
      <c r="OSJ6" s="2"/>
      <c r="OSK6" s="2"/>
      <c r="OSL6" s="2"/>
      <c r="OSM6" s="2"/>
      <c r="OSN6" s="2"/>
      <c r="OSO6" s="2"/>
      <c r="OSP6" s="2"/>
      <c r="OSQ6" s="2"/>
      <c r="OSR6" s="2"/>
      <c r="OSS6" s="2"/>
      <c r="OST6" s="2"/>
      <c r="OSU6" s="2"/>
      <c r="OSV6" s="2"/>
      <c r="OSW6" s="2"/>
      <c r="OSX6" s="2"/>
      <c r="OSY6" s="2"/>
      <c r="OSZ6" s="2"/>
      <c r="OTA6" s="2"/>
      <c r="OTB6" s="2"/>
      <c r="OTC6" s="2"/>
      <c r="OTD6" s="2"/>
      <c r="OTE6" s="2"/>
      <c r="OTF6" s="2"/>
      <c r="OTG6" s="2"/>
      <c r="OTH6" s="2"/>
      <c r="OTI6" s="2"/>
      <c r="OTJ6" s="2"/>
      <c r="OTK6" s="2"/>
      <c r="OTL6" s="2"/>
      <c r="OTM6" s="2"/>
      <c r="OTN6" s="2"/>
      <c r="OTO6" s="2"/>
      <c r="OTP6" s="2"/>
      <c r="OTQ6" s="2"/>
      <c r="OTR6" s="2"/>
      <c r="OTS6" s="2"/>
      <c r="OTT6" s="2"/>
      <c r="OTU6" s="2"/>
      <c r="OTV6" s="2"/>
      <c r="OTW6" s="2"/>
      <c r="OTX6" s="2"/>
      <c r="OTY6" s="2"/>
      <c r="OTZ6" s="2"/>
      <c r="OUA6" s="2"/>
      <c r="OUB6" s="2"/>
      <c r="OUC6" s="2"/>
      <c r="OUD6" s="2"/>
      <c r="OUE6" s="2"/>
      <c r="OUF6" s="2"/>
      <c r="OUG6" s="2"/>
      <c r="OUH6" s="2"/>
      <c r="OUI6" s="2"/>
      <c r="OUJ6" s="2"/>
      <c r="OUK6" s="2"/>
      <c r="OUL6" s="2"/>
      <c r="OUM6" s="2"/>
      <c r="OUN6" s="2"/>
      <c r="OUO6" s="2"/>
      <c r="OUP6" s="2"/>
      <c r="OUQ6" s="2"/>
      <c r="OUR6" s="2"/>
      <c r="OUS6" s="2"/>
      <c r="OUT6" s="2"/>
      <c r="OUU6" s="2"/>
      <c r="OUV6" s="2"/>
      <c r="OUW6" s="2"/>
      <c r="OUX6" s="2"/>
      <c r="OUY6" s="2"/>
      <c r="OUZ6" s="2"/>
      <c r="OVA6" s="2"/>
      <c r="OVB6" s="2"/>
      <c r="OVC6" s="2"/>
      <c r="OVD6" s="2"/>
      <c r="OVE6" s="2"/>
      <c r="OVF6" s="2"/>
      <c r="OVG6" s="2"/>
      <c r="OVH6" s="2"/>
      <c r="OVI6" s="2"/>
      <c r="OVJ6" s="2"/>
      <c r="OVK6" s="2"/>
      <c r="OVL6" s="2"/>
      <c r="OVM6" s="2"/>
      <c r="OVN6" s="2"/>
      <c r="OVO6" s="2"/>
      <c r="OVP6" s="2"/>
      <c r="OVQ6" s="2"/>
      <c r="OVR6" s="2"/>
      <c r="OVS6" s="2"/>
      <c r="OVT6" s="2"/>
      <c r="OVU6" s="2"/>
      <c r="OVV6" s="2"/>
      <c r="OVW6" s="2"/>
      <c r="OVX6" s="2"/>
      <c r="OVY6" s="2"/>
      <c r="OVZ6" s="2"/>
      <c r="OWA6" s="2"/>
      <c r="OWB6" s="2"/>
      <c r="OWC6" s="2"/>
      <c r="OWD6" s="2"/>
      <c r="OWE6" s="2"/>
      <c r="OWF6" s="2"/>
      <c r="OWG6" s="2"/>
      <c r="OWH6" s="2"/>
      <c r="OWI6" s="2"/>
      <c r="OWJ6" s="2"/>
      <c r="OWK6" s="2"/>
      <c r="OWL6" s="2"/>
      <c r="OWM6" s="2"/>
      <c r="OWN6" s="2"/>
      <c r="OWO6" s="2"/>
      <c r="OWP6" s="2"/>
      <c r="OWQ6" s="2"/>
      <c r="OWR6" s="2"/>
      <c r="OWS6" s="2"/>
      <c r="OWT6" s="2"/>
      <c r="OWU6" s="2"/>
      <c r="OWV6" s="2"/>
      <c r="OWW6" s="2"/>
      <c r="OWX6" s="2"/>
      <c r="OWY6" s="2"/>
      <c r="OWZ6" s="2"/>
      <c r="OXA6" s="2"/>
      <c r="OXB6" s="2"/>
      <c r="OXC6" s="2"/>
      <c r="OXD6" s="2"/>
      <c r="OXE6" s="2"/>
      <c r="OXF6" s="2"/>
      <c r="OXG6" s="2"/>
      <c r="OXH6" s="2"/>
      <c r="OXI6" s="2"/>
      <c r="OXJ6" s="2"/>
      <c r="OXK6" s="2"/>
      <c r="OXL6" s="2"/>
      <c r="OXM6" s="2"/>
      <c r="OXN6" s="2"/>
      <c r="OXO6" s="2"/>
      <c r="OXP6" s="2"/>
      <c r="OXQ6" s="2"/>
      <c r="OXR6" s="2"/>
      <c r="OXS6" s="2"/>
      <c r="OXT6" s="2"/>
      <c r="OXU6" s="2"/>
      <c r="OXV6" s="2"/>
      <c r="OXW6" s="2"/>
      <c r="OXX6" s="2"/>
      <c r="OXY6" s="2"/>
      <c r="OXZ6" s="2"/>
      <c r="OYA6" s="2"/>
      <c r="OYB6" s="2"/>
      <c r="OYC6" s="2"/>
      <c r="OYD6" s="2"/>
      <c r="OYE6" s="2"/>
      <c r="OYF6" s="2"/>
      <c r="OYG6" s="2"/>
      <c r="OYH6" s="2"/>
      <c r="OYI6" s="2"/>
      <c r="OYJ6" s="2"/>
      <c r="OYK6" s="2"/>
      <c r="OYL6" s="2"/>
      <c r="OYM6" s="2"/>
      <c r="OYN6" s="2"/>
      <c r="OYO6" s="2"/>
      <c r="OYP6" s="2"/>
      <c r="OYQ6" s="2"/>
      <c r="OYR6" s="2"/>
      <c r="OYS6" s="2"/>
      <c r="OYT6" s="2"/>
      <c r="OYU6" s="2"/>
      <c r="OYV6" s="2"/>
      <c r="OYW6" s="2"/>
      <c r="OYX6" s="2"/>
      <c r="OYY6" s="2"/>
      <c r="OYZ6" s="2"/>
      <c r="OZA6" s="2"/>
      <c r="OZB6" s="2"/>
      <c r="OZC6" s="2"/>
      <c r="OZD6" s="2"/>
      <c r="OZE6" s="2"/>
      <c r="OZF6" s="2"/>
      <c r="OZG6" s="2"/>
      <c r="OZH6" s="2"/>
      <c r="OZI6" s="2"/>
      <c r="OZJ6" s="2"/>
      <c r="OZK6" s="2"/>
      <c r="OZL6" s="2"/>
      <c r="OZM6" s="2"/>
      <c r="OZN6" s="2"/>
      <c r="OZO6" s="2"/>
      <c r="OZP6" s="2"/>
      <c r="OZQ6" s="2"/>
      <c r="OZR6" s="2"/>
      <c r="OZS6" s="2"/>
      <c r="OZT6" s="2"/>
      <c r="OZU6" s="2"/>
      <c r="OZV6" s="2"/>
      <c r="OZW6" s="2"/>
      <c r="OZX6" s="2"/>
      <c r="OZY6" s="2"/>
      <c r="OZZ6" s="2"/>
      <c r="PAA6" s="2"/>
      <c r="PAB6" s="2"/>
      <c r="PAC6" s="2"/>
      <c r="PAD6" s="2"/>
      <c r="PAE6" s="2"/>
      <c r="PAF6" s="2"/>
      <c r="PAG6" s="2"/>
      <c r="PAH6" s="2"/>
      <c r="PAI6" s="2"/>
      <c r="PAJ6" s="2"/>
      <c r="PAK6" s="2"/>
      <c r="PAL6" s="2"/>
      <c r="PAM6" s="2"/>
      <c r="PAN6" s="2"/>
      <c r="PAO6" s="2"/>
      <c r="PAP6" s="2"/>
      <c r="PAQ6" s="2"/>
      <c r="PAR6" s="2"/>
      <c r="PAS6" s="2"/>
      <c r="PAT6" s="2"/>
      <c r="PAU6" s="2"/>
      <c r="PAV6" s="2"/>
      <c r="PAW6" s="2"/>
      <c r="PAX6" s="2"/>
      <c r="PAY6" s="2"/>
      <c r="PAZ6" s="2"/>
      <c r="PBA6" s="2"/>
      <c r="PBB6" s="2"/>
      <c r="PBC6" s="2"/>
      <c r="PBD6" s="2"/>
      <c r="PBE6" s="2"/>
      <c r="PBF6" s="2"/>
      <c r="PBG6" s="2"/>
      <c r="PBH6" s="2"/>
      <c r="PBI6" s="2"/>
      <c r="PBJ6" s="2"/>
      <c r="PBK6" s="2"/>
      <c r="PBL6" s="2"/>
      <c r="PBM6" s="2"/>
      <c r="PBN6" s="2"/>
      <c r="PBO6" s="2"/>
      <c r="PBP6" s="2"/>
      <c r="PBQ6" s="2"/>
      <c r="PBR6" s="2"/>
      <c r="PBS6" s="2"/>
      <c r="PBT6" s="2"/>
      <c r="PBU6" s="2"/>
      <c r="PBV6" s="2"/>
      <c r="PBW6" s="2"/>
      <c r="PBX6" s="2"/>
      <c r="PBY6" s="2"/>
      <c r="PBZ6" s="2"/>
      <c r="PCA6" s="2"/>
      <c r="PCB6" s="2"/>
      <c r="PCC6" s="2"/>
      <c r="PCD6" s="2"/>
      <c r="PCE6" s="2"/>
      <c r="PCF6" s="2"/>
      <c r="PCG6" s="2"/>
      <c r="PCH6" s="2"/>
      <c r="PCI6" s="2"/>
      <c r="PCJ6" s="2"/>
      <c r="PCK6" s="2"/>
      <c r="PCL6" s="2"/>
      <c r="PCM6" s="2"/>
      <c r="PCN6" s="2"/>
      <c r="PCO6" s="2"/>
      <c r="PCP6" s="2"/>
      <c r="PCQ6" s="2"/>
      <c r="PCR6" s="2"/>
      <c r="PCS6" s="2"/>
      <c r="PCT6" s="2"/>
      <c r="PCU6" s="2"/>
      <c r="PCV6" s="2"/>
      <c r="PCW6" s="2"/>
      <c r="PCX6" s="2"/>
      <c r="PCY6" s="2"/>
      <c r="PCZ6" s="2"/>
      <c r="PDA6" s="2"/>
      <c r="PDB6" s="2"/>
      <c r="PDC6" s="2"/>
      <c r="PDD6" s="2"/>
      <c r="PDE6" s="2"/>
      <c r="PDF6" s="2"/>
      <c r="PDG6" s="2"/>
      <c r="PDH6" s="2"/>
      <c r="PDI6" s="2"/>
      <c r="PDJ6" s="2"/>
      <c r="PDK6" s="2"/>
      <c r="PDL6" s="2"/>
      <c r="PDM6" s="2"/>
      <c r="PDN6" s="2"/>
      <c r="PDO6" s="2"/>
      <c r="PDP6" s="2"/>
      <c r="PDQ6" s="2"/>
      <c r="PDR6" s="2"/>
      <c r="PDS6" s="2"/>
      <c r="PDT6" s="2"/>
      <c r="PDU6" s="2"/>
      <c r="PDV6" s="2"/>
      <c r="PDW6" s="2"/>
      <c r="PDX6" s="2"/>
      <c r="PDY6" s="2"/>
      <c r="PDZ6" s="2"/>
      <c r="PEA6" s="2"/>
      <c r="PEB6" s="2"/>
      <c r="PEC6" s="2"/>
      <c r="PED6" s="2"/>
      <c r="PEE6" s="2"/>
      <c r="PEF6" s="2"/>
      <c r="PEG6" s="2"/>
      <c r="PEH6" s="2"/>
      <c r="PEI6" s="2"/>
      <c r="PEJ6" s="2"/>
      <c r="PEK6" s="2"/>
      <c r="PEL6" s="2"/>
      <c r="PEM6" s="2"/>
      <c r="PEN6" s="2"/>
      <c r="PEO6" s="2"/>
      <c r="PEP6" s="2"/>
      <c r="PEQ6" s="2"/>
      <c r="PER6" s="2"/>
      <c r="PES6" s="2"/>
      <c r="PET6" s="2"/>
      <c r="PEU6" s="2"/>
      <c r="PEV6" s="2"/>
      <c r="PEW6" s="2"/>
      <c r="PEX6" s="2"/>
      <c r="PEY6" s="2"/>
      <c r="PEZ6" s="2"/>
      <c r="PFA6" s="2"/>
      <c r="PFB6" s="2"/>
      <c r="PFC6" s="2"/>
      <c r="PFD6" s="2"/>
      <c r="PFE6" s="2"/>
      <c r="PFF6" s="2"/>
      <c r="PFG6" s="2"/>
      <c r="PFH6" s="2"/>
      <c r="PFI6" s="2"/>
      <c r="PFJ6" s="2"/>
      <c r="PFK6" s="2"/>
      <c r="PFL6" s="2"/>
      <c r="PFM6" s="2"/>
      <c r="PFN6" s="2"/>
      <c r="PFO6" s="2"/>
      <c r="PFP6" s="2"/>
      <c r="PFQ6" s="2"/>
      <c r="PFR6" s="2"/>
      <c r="PFS6" s="2"/>
      <c r="PFT6" s="2"/>
      <c r="PFU6" s="2"/>
      <c r="PFV6" s="2"/>
      <c r="PFW6" s="2"/>
      <c r="PFX6" s="2"/>
      <c r="PFY6" s="2"/>
      <c r="PFZ6" s="2"/>
      <c r="PGA6" s="2"/>
      <c r="PGB6" s="2"/>
      <c r="PGC6" s="2"/>
      <c r="PGD6" s="2"/>
      <c r="PGE6" s="2"/>
      <c r="PGF6" s="2"/>
      <c r="PGG6" s="2"/>
      <c r="PGH6" s="2"/>
      <c r="PGI6" s="2"/>
      <c r="PGJ6" s="2"/>
      <c r="PGK6" s="2"/>
      <c r="PGL6" s="2"/>
      <c r="PGM6" s="2"/>
      <c r="PGN6" s="2"/>
      <c r="PGO6" s="2"/>
      <c r="PGP6" s="2"/>
      <c r="PGQ6" s="2"/>
      <c r="PGR6" s="2"/>
      <c r="PGS6" s="2"/>
      <c r="PGT6" s="2"/>
      <c r="PGU6" s="2"/>
      <c r="PGV6" s="2"/>
      <c r="PGW6" s="2"/>
      <c r="PGX6" s="2"/>
      <c r="PGY6" s="2"/>
      <c r="PGZ6" s="2"/>
      <c r="PHA6" s="2"/>
      <c r="PHB6" s="2"/>
      <c r="PHC6" s="2"/>
      <c r="PHD6" s="2"/>
      <c r="PHE6" s="2"/>
      <c r="PHF6" s="2"/>
      <c r="PHG6" s="2"/>
      <c r="PHH6" s="2"/>
      <c r="PHI6" s="2"/>
      <c r="PHJ6" s="2"/>
      <c r="PHK6" s="2"/>
      <c r="PHL6" s="2"/>
      <c r="PHM6" s="2"/>
      <c r="PHN6" s="2"/>
      <c r="PHO6" s="2"/>
      <c r="PHP6" s="2"/>
      <c r="PHQ6" s="2"/>
      <c r="PHR6" s="2"/>
      <c r="PHS6" s="2"/>
      <c r="PHT6" s="2"/>
      <c r="PHU6" s="2"/>
      <c r="PHV6" s="2"/>
      <c r="PHW6" s="2"/>
      <c r="PHX6" s="2"/>
      <c r="PHY6" s="2"/>
      <c r="PHZ6" s="2"/>
      <c r="PIA6" s="2"/>
      <c r="PIB6" s="2"/>
      <c r="PIC6" s="2"/>
      <c r="PID6" s="2"/>
      <c r="PIE6" s="2"/>
      <c r="PIF6" s="2"/>
      <c r="PIG6" s="2"/>
      <c r="PIH6" s="2"/>
      <c r="PII6" s="2"/>
      <c r="PIJ6" s="2"/>
      <c r="PIK6" s="2"/>
      <c r="PIL6" s="2"/>
      <c r="PIM6" s="2"/>
      <c r="PIN6" s="2"/>
      <c r="PIO6" s="2"/>
      <c r="PIP6" s="2"/>
      <c r="PIQ6" s="2"/>
      <c r="PIR6" s="2"/>
      <c r="PIS6" s="2"/>
      <c r="PIT6" s="2"/>
      <c r="PIU6" s="2"/>
      <c r="PIV6" s="2"/>
      <c r="PIW6" s="2"/>
      <c r="PIX6" s="2"/>
      <c r="PIY6" s="2"/>
      <c r="PIZ6" s="2"/>
      <c r="PJA6" s="2"/>
      <c r="PJB6" s="2"/>
      <c r="PJC6" s="2"/>
      <c r="PJD6" s="2"/>
      <c r="PJE6" s="2"/>
      <c r="PJF6" s="2"/>
      <c r="PJG6" s="2"/>
      <c r="PJH6" s="2"/>
      <c r="PJI6" s="2"/>
      <c r="PJJ6" s="2"/>
      <c r="PJK6" s="2"/>
      <c r="PJL6" s="2"/>
      <c r="PJM6" s="2"/>
      <c r="PJN6" s="2"/>
      <c r="PJO6" s="2"/>
      <c r="PJP6" s="2"/>
      <c r="PJQ6" s="2"/>
      <c r="PJR6" s="2"/>
      <c r="PJS6" s="2"/>
      <c r="PJT6" s="2"/>
      <c r="PJU6" s="2"/>
      <c r="PJV6" s="2"/>
      <c r="PJW6" s="2"/>
      <c r="PJX6" s="2"/>
      <c r="PJY6" s="2"/>
      <c r="PJZ6" s="2"/>
      <c r="PKA6" s="2"/>
      <c r="PKB6" s="2"/>
      <c r="PKC6" s="2"/>
      <c r="PKD6" s="2"/>
      <c r="PKE6" s="2"/>
      <c r="PKF6" s="2"/>
      <c r="PKG6" s="2"/>
      <c r="PKH6" s="2"/>
      <c r="PKI6" s="2"/>
      <c r="PKJ6" s="2"/>
      <c r="PKK6" s="2"/>
      <c r="PKL6" s="2"/>
      <c r="PKM6" s="2"/>
      <c r="PKN6" s="2"/>
      <c r="PKO6" s="2"/>
      <c r="PKP6" s="2"/>
      <c r="PKQ6" s="2"/>
      <c r="PKR6" s="2"/>
      <c r="PKS6" s="2"/>
      <c r="PKT6" s="2"/>
      <c r="PKU6" s="2"/>
      <c r="PKV6" s="2"/>
      <c r="PKW6" s="2"/>
      <c r="PKX6" s="2"/>
      <c r="PKY6" s="2"/>
      <c r="PKZ6" s="2"/>
      <c r="PLA6" s="2"/>
      <c r="PLB6" s="2"/>
      <c r="PLC6" s="2"/>
      <c r="PLD6" s="2"/>
      <c r="PLE6" s="2"/>
      <c r="PLF6" s="2"/>
      <c r="PLG6" s="2"/>
      <c r="PLH6" s="2"/>
      <c r="PLI6" s="2"/>
      <c r="PLJ6" s="2"/>
      <c r="PLK6" s="2"/>
      <c r="PLL6" s="2"/>
      <c r="PLM6" s="2"/>
      <c r="PLN6" s="2"/>
      <c r="PLO6" s="2"/>
      <c r="PLP6" s="2"/>
      <c r="PLQ6" s="2"/>
      <c r="PLR6" s="2"/>
      <c r="PLS6" s="2"/>
      <c r="PLT6" s="2"/>
      <c r="PLU6" s="2"/>
      <c r="PLV6" s="2"/>
      <c r="PLW6" s="2"/>
      <c r="PLX6" s="2"/>
      <c r="PLY6" s="2"/>
      <c r="PLZ6" s="2"/>
      <c r="PMA6" s="2"/>
      <c r="PMB6" s="2"/>
      <c r="PMC6" s="2"/>
      <c r="PMD6" s="2"/>
      <c r="PME6" s="2"/>
      <c r="PMF6" s="2"/>
      <c r="PMG6" s="2"/>
      <c r="PMH6" s="2"/>
      <c r="PMI6" s="2"/>
      <c r="PMJ6" s="2"/>
      <c r="PMK6" s="2"/>
      <c r="PML6" s="2"/>
      <c r="PMM6" s="2"/>
      <c r="PMN6" s="2"/>
      <c r="PMO6" s="2"/>
      <c r="PMP6" s="2"/>
      <c r="PMQ6" s="2"/>
      <c r="PMR6" s="2"/>
      <c r="PMS6" s="2"/>
      <c r="PMT6" s="2"/>
      <c r="PMU6" s="2"/>
      <c r="PMV6" s="2"/>
      <c r="PMW6" s="2"/>
      <c r="PMX6" s="2"/>
      <c r="PMY6" s="2"/>
      <c r="PMZ6" s="2"/>
      <c r="PNA6" s="2"/>
      <c r="PNB6" s="2"/>
      <c r="PNC6" s="2"/>
      <c r="PND6" s="2"/>
      <c r="PNE6" s="2"/>
      <c r="PNF6" s="2"/>
      <c r="PNG6" s="2"/>
      <c r="PNH6" s="2"/>
      <c r="PNI6" s="2"/>
      <c r="PNJ6" s="2"/>
      <c r="PNK6" s="2"/>
      <c r="PNL6" s="2"/>
      <c r="PNM6" s="2"/>
      <c r="PNN6" s="2"/>
      <c r="PNO6" s="2"/>
      <c r="PNP6" s="2"/>
      <c r="PNQ6" s="2"/>
      <c r="PNR6" s="2"/>
      <c r="PNS6" s="2"/>
      <c r="PNT6" s="2"/>
      <c r="PNU6" s="2"/>
      <c r="PNV6" s="2"/>
      <c r="PNW6" s="2"/>
      <c r="PNX6" s="2"/>
      <c r="PNY6" s="2"/>
      <c r="PNZ6" s="2"/>
      <c r="POA6" s="2"/>
      <c r="POB6" s="2"/>
      <c r="POC6" s="2"/>
      <c r="POD6" s="2"/>
      <c r="POE6" s="2"/>
      <c r="POF6" s="2"/>
      <c r="POG6" s="2"/>
      <c r="POH6" s="2"/>
      <c r="POI6" s="2"/>
      <c r="POJ6" s="2"/>
      <c r="POK6" s="2"/>
      <c r="POL6" s="2"/>
      <c r="POM6" s="2"/>
      <c r="PON6" s="2"/>
      <c r="POO6" s="2"/>
      <c r="POP6" s="2"/>
      <c r="POQ6" s="2"/>
      <c r="POR6" s="2"/>
      <c r="POS6" s="2"/>
      <c r="POT6" s="2"/>
      <c r="POU6" s="2"/>
      <c r="POV6" s="2"/>
      <c r="POW6" s="2"/>
      <c r="POX6" s="2"/>
      <c r="POY6" s="2"/>
      <c r="POZ6" s="2"/>
      <c r="PPA6" s="2"/>
      <c r="PPB6" s="2"/>
      <c r="PPC6" s="2"/>
      <c r="PPD6" s="2"/>
      <c r="PPE6" s="2"/>
      <c r="PPF6" s="2"/>
      <c r="PPG6" s="2"/>
      <c r="PPH6" s="2"/>
      <c r="PPI6" s="2"/>
      <c r="PPJ6" s="2"/>
      <c r="PPK6" s="2"/>
      <c r="PPL6" s="2"/>
      <c r="PPM6" s="2"/>
      <c r="PPN6" s="2"/>
      <c r="PPO6" s="2"/>
      <c r="PPP6" s="2"/>
      <c r="PPQ6" s="2"/>
      <c r="PPR6" s="2"/>
      <c r="PPS6" s="2"/>
      <c r="PPT6" s="2"/>
      <c r="PPU6" s="2"/>
      <c r="PPV6" s="2"/>
      <c r="PPW6" s="2"/>
      <c r="PPX6" s="2"/>
      <c r="PPY6" s="2"/>
      <c r="PPZ6" s="2"/>
      <c r="PQA6" s="2"/>
      <c r="PQB6" s="2"/>
      <c r="PQC6" s="2"/>
      <c r="PQD6" s="2"/>
      <c r="PQE6" s="2"/>
      <c r="PQF6" s="2"/>
      <c r="PQG6" s="2"/>
      <c r="PQH6" s="2"/>
      <c r="PQI6" s="2"/>
      <c r="PQJ6" s="2"/>
      <c r="PQK6" s="2"/>
      <c r="PQL6" s="2"/>
      <c r="PQM6" s="2"/>
      <c r="PQN6" s="2"/>
      <c r="PQO6" s="2"/>
      <c r="PQP6" s="2"/>
      <c r="PQQ6" s="2"/>
      <c r="PQR6" s="2"/>
      <c r="PQS6" s="2"/>
      <c r="PQT6" s="2"/>
      <c r="PQU6" s="2"/>
      <c r="PQV6" s="2"/>
      <c r="PQW6" s="2"/>
      <c r="PQX6" s="2"/>
      <c r="PQY6" s="2"/>
      <c r="PQZ6" s="2"/>
      <c r="PRA6" s="2"/>
      <c r="PRB6" s="2"/>
      <c r="PRC6" s="2"/>
      <c r="PRD6" s="2"/>
      <c r="PRE6" s="2"/>
      <c r="PRF6" s="2"/>
      <c r="PRG6" s="2"/>
      <c r="PRH6" s="2"/>
      <c r="PRI6" s="2"/>
      <c r="PRJ6" s="2"/>
      <c r="PRK6" s="2"/>
      <c r="PRL6" s="2"/>
      <c r="PRM6" s="2"/>
      <c r="PRN6" s="2"/>
      <c r="PRO6" s="2"/>
      <c r="PRP6" s="2"/>
      <c r="PRQ6" s="2"/>
      <c r="PRR6" s="2"/>
      <c r="PRS6" s="2"/>
      <c r="PRT6" s="2"/>
      <c r="PRU6" s="2"/>
      <c r="PRV6" s="2"/>
      <c r="PRW6" s="2"/>
      <c r="PRX6" s="2"/>
      <c r="PRY6" s="2"/>
      <c r="PRZ6" s="2"/>
      <c r="PSA6" s="2"/>
      <c r="PSB6" s="2"/>
      <c r="PSC6" s="2"/>
      <c r="PSD6" s="2"/>
      <c r="PSE6" s="2"/>
      <c r="PSF6" s="2"/>
      <c r="PSG6" s="2"/>
      <c r="PSH6" s="2"/>
      <c r="PSI6" s="2"/>
      <c r="PSJ6" s="2"/>
      <c r="PSK6" s="2"/>
      <c r="PSL6" s="2"/>
      <c r="PSM6" s="2"/>
      <c r="PSN6" s="2"/>
      <c r="PSO6" s="2"/>
      <c r="PSP6" s="2"/>
      <c r="PSQ6" s="2"/>
      <c r="PSR6" s="2"/>
      <c r="PSS6" s="2"/>
      <c r="PST6" s="2"/>
      <c r="PSU6" s="2"/>
      <c r="PSV6" s="2"/>
      <c r="PSW6" s="2"/>
      <c r="PSX6" s="2"/>
      <c r="PSY6" s="2"/>
      <c r="PSZ6" s="2"/>
      <c r="PTA6" s="2"/>
      <c r="PTB6" s="2"/>
      <c r="PTC6" s="2"/>
      <c r="PTD6" s="2"/>
      <c r="PTE6" s="2"/>
      <c r="PTF6" s="2"/>
      <c r="PTG6" s="2"/>
      <c r="PTH6" s="2"/>
      <c r="PTI6" s="2"/>
      <c r="PTJ6" s="2"/>
      <c r="PTK6" s="2"/>
      <c r="PTL6" s="2"/>
      <c r="PTM6" s="2"/>
      <c r="PTN6" s="2"/>
      <c r="PTO6" s="2"/>
      <c r="PTP6" s="2"/>
      <c r="PTQ6" s="2"/>
      <c r="PTR6" s="2"/>
      <c r="PTS6" s="2"/>
      <c r="PTT6" s="2"/>
      <c r="PTU6" s="2"/>
      <c r="PTV6" s="2"/>
      <c r="PTW6" s="2"/>
      <c r="PTX6" s="2"/>
      <c r="PTY6" s="2"/>
      <c r="PTZ6" s="2"/>
      <c r="PUA6" s="2"/>
      <c r="PUB6" s="2"/>
      <c r="PUC6" s="2"/>
      <c r="PUD6" s="2"/>
      <c r="PUE6" s="2"/>
      <c r="PUF6" s="2"/>
      <c r="PUG6" s="2"/>
      <c r="PUH6" s="2"/>
      <c r="PUI6" s="2"/>
      <c r="PUJ6" s="2"/>
      <c r="PUK6" s="2"/>
      <c r="PUL6" s="2"/>
      <c r="PUM6" s="2"/>
      <c r="PUN6" s="2"/>
      <c r="PUO6" s="2"/>
      <c r="PUP6" s="2"/>
      <c r="PUQ6" s="2"/>
      <c r="PUR6" s="2"/>
      <c r="PUS6" s="2"/>
      <c r="PUT6" s="2"/>
      <c r="PUU6" s="2"/>
      <c r="PUV6" s="2"/>
      <c r="PUW6" s="2"/>
      <c r="PUX6" s="2"/>
      <c r="PUY6" s="2"/>
      <c r="PUZ6" s="2"/>
      <c r="PVA6" s="2"/>
      <c r="PVB6" s="2"/>
      <c r="PVC6" s="2"/>
      <c r="PVD6" s="2"/>
      <c r="PVE6" s="2"/>
      <c r="PVF6" s="2"/>
      <c r="PVG6" s="2"/>
      <c r="PVH6" s="2"/>
      <c r="PVI6" s="2"/>
      <c r="PVJ6" s="2"/>
      <c r="PVK6" s="2"/>
      <c r="PVL6" s="2"/>
      <c r="PVM6" s="2"/>
      <c r="PVN6" s="2"/>
      <c r="PVO6" s="2"/>
      <c r="PVP6" s="2"/>
      <c r="PVQ6" s="2"/>
      <c r="PVR6" s="2"/>
      <c r="PVS6" s="2"/>
      <c r="PVT6" s="2"/>
      <c r="PVU6" s="2"/>
      <c r="PVV6" s="2"/>
      <c r="PVW6" s="2"/>
      <c r="PVX6" s="2"/>
      <c r="PVY6" s="2"/>
      <c r="PVZ6" s="2"/>
      <c r="PWA6" s="2"/>
      <c r="PWB6" s="2"/>
      <c r="PWC6" s="2"/>
      <c r="PWD6" s="2"/>
      <c r="PWE6" s="2"/>
      <c r="PWF6" s="2"/>
      <c r="PWG6" s="2"/>
      <c r="PWH6" s="2"/>
      <c r="PWI6" s="2"/>
      <c r="PWJ6" s="2"/>
      <c r="PWK6" s="2"/>
      <c r="PWL6" s="2"/>
      <c r="PWM6" s="2"/>
      <c r="PWN6" s="2"/>
      <c r="PWO6" s="2"/>
      <c r="PWP6" s="2"/>
      <c r="PWQ6" s="2"/>
      <c r="PWR6" s="2"/>
      <c r="PWS6" s="2"/>
      <c r="PWT6" s="2"/>
      <c r="PWU6" s="2"/>
      <c r="PWV6" s="2"/>
      <c r="PWW6" s="2"/>
      <c r="PWX6" s="2"/>
      <c r="PWY6" s="2"/>
      <c r="PWZ6" s="2"/>
      <c r="PXA6" s="2"/>
      <c r="PXB6" s="2"/>
      <c r="PXC6" s="2"/>
      <c r="PXD6" s="2"/>
      <c r="PXE6" s="2"/>
      <c r="PXF6" s="2"/>
      <c r="PXG6" s="2"/>
      <c r="PXH6" s="2"/>
      <c r="PXI6" s="2"/>
      <c r="PXJ6" s="2"/>
      <c r="PXK6" s="2"/>
      <c r="PXL6" s="2"/>
      <c r="PXM6" s="2"/>
      <c r="PXN6" s="2"/>
      <c r="PXO6" s="2"/>
      <c r="PXP6" s="2"/>
      <c r="PXQ6" s="2"/>
      <c r="PXR6" s="2"/>
      <c r="PXS6" s="2"/>
      <c r="PXT6" s="2"/>
      <c r="PXU6" s="2"/>
      <c r="PXV6" s="2"/>
      <c r="PXW6" s="2"/>
      <c r="PXX6" s="2"/>
      <c r="PXY6" s="2"/>
      <c r="PXZ6" s="2"/>
      <c r="PYA6" s="2"/>
      <c r="PYB6" s="2"/>
      <c r="PYC6" s="2"/>
      <c r="PYD6" s="2"/>
      <c r="PYE6" s="2"/>
      <c r="PYF6" s="2"/>
      <c r="PYG6" s="2"/>
      <c r="PYH6" s="2"/>
      <c r="PYI6" s="2"/>
      <c r="PYJ6" s="2"/>
      <c r="PYK6" s="2"/>
      <c r="PYL6" s="2"/>
      <c r="PYM6" s="2"/>
      <c r="PYN6" s="2"/>
      <c r="PYO6" s="2"/>
      <c r="PYP6" s="2"/>
      <c r="PYQ6" s="2"/>
      <c r="PYR6" s="2"/>
      <c r="PYS6" s="2"/>
      <c r="PYT6" s="2"/>
      <c r="PYU6" s="2"/>
      <c r="PYV6" s="2"/>
      <c r="PYW6" s="2"/>
      <c r="PYX6" s="2"/>
      <c r="PYY6" s="2"/>
      <c r="PYZ6" s="2"/>
      <c r="PZA6" s="2"/>
      <c r="PZB6" s="2"/>
      <c r="PZC6" s="2"/>
      <c r="PZD6" s="2"/>
      <c r="PZE6" s="2"/>
      <c r="PZF6" s="2"/>
      <c r="PZG6" s="2"/>
      <c r="PZH6" s="2"/>
      <c r="PZI6" s="2"/>
      <c r="PZJ6" s="2"/>
      <c r="PZK6" s="2"/>
      <c r="PZL6" s="2"/>
      <c r="PZM6" s="2"/>
      <c r="PZN6" s="2"/>
      <c r="PZO6" s="2"/>
      <c r="PZP6" s="2"/>
      <c r="PZQ6" s="2"/>
      <c r="PZR6" s="2"/>
      <c r="PZS6" s="2"/>
      <c r="PZT6" s="2"/>
      <c r="PZU6" s="2"/>
      <c r="PZV6" s="2"/>
      <c r="PZW6" s="2"/>
      <c r="PZX6" s="2"/>
      <c r="PZY6" s="2"/>
      <c r="PZZ6" s="2"/>
      <c r="QAA6" s="2"/>
      <c r="QAB6" s="2"/>
      <c r="QAC6" s="2"/>
      <c r="QAD6" s="2"/>
      <c r="QAE6" s="2"/>
      <c r="QAF6" s="2"/>
      <c r="QAG6" s="2"/>
      <c r="QAH6" s="2"/>
      <c r="QAI6" s="2"/>
      <c r="QAJ6" s="2"/>
      <c r="QAK6" s="2"/>
      <c r="QAL6" s="2"/>
      <c r="QAM6" s="2"/>
      <c r="QAN6" s="2"/>
      <c r="QAO6" s="2"/>
      <c r="QAP6" s="2"/>
      <c r="QAQ6" s="2"/>
      <c r="QAR6" s="2"/>
      <c r="QAS6" s="2"/>
      <c r="QAT6" s="2"/>
      <c r="QAU6" s="2"/>
      <c r="QAV6" s="2"/>
      <c r="QAW6" s="2"/>
      <c r="QAX6" s="2"/>
      <c r="QAY6" s="2"/>
      <c r="QAZ6" s="2"/>
      <c r="QBA6" s="2"/>
      <c r="QBB6" s="2"/>
      <c r="QBC6" s="2"/>
      <c r="QBD6" s="2"/>
      <c r="QBE6" s="2"/>
      <c r="QBF6" s="2"/>
      <c r="QBG6" s="2"/>
      <c r="QBH6" s="2"/>
      <c r="QBI6" s="2"/>
      <c r="QBJ6" s="2"/>
      <c r="QBK6" s="2"/>
      <c r="QBL6" s="2"/>
      <c r="QBM6" s="2"/>
      <c r="QBN6" s="2"/>
      <c r="QBO6" s="2"/>
      <c r="QBP6" s="2"/>
      <c r="QBQ6" s="2"/>
      <c r="QBR6" s="2"/>
      <c r="QBS6" s="2"/>
      <c r="QBT6" s="2"/>
      <c r="QBU6" s="2"/>
      <c r="QBV6" s="2"/>
      <c r="QBW6" s="2"/>
      <c r="QBX6" s="2"/>
      <c r="QBY6" s="2"/>
      <c r="QBZ6" s="2"/>
      <c r="QCA6" s="2"/>
      <c r="QCB6" s="2"/>
      <c r="QCC6" s="2"/>
      <c r="QCD6" s="2"/>
      <c r="QCE6" s="2"/>
      <c r="QCF6" s="2"/>
      <c r="QCG6" s="2"/>
      <c r="QCH6" s="2"/>
      <c r="QCI6" s="2"/>
      <c r="QCJ6" s="2"/>
      <c r="QCK6" s="2"/>
      <c r="QCL6" s="2"/>
      <c r="QCM6" s="2"/>
      <c r="QCN6" s="2"/>
      <c r="QCO6" s="2"/>
      <c r="QCP6" s="2"/>
      <c r="QCQ6" s="2"/>
      <c r="QCR6" s="2"/>
      <c r="QCS6" s="2"/>
      <c r="QCT6" s="2"/>
      <c r="QCU6" s="2"/>
      <c r="QCV6" s="2"/>
      <c r="QCW6" s="2"/>
      <c r="QCX6" s="2"/>
      <c r="QCY6" s="2"/>
      <c r="QCZ6" s="2"/>
      <c r="QDA6" s="2"/>
      <c r="QDB6" s="2"/>
      <c r="QDC6" s="2"/>
      <c r="QDD6" s="2"/>
      <c r="QDE6" s="2"/>
      <c r="QDF6" s="2"/>
      <c r="QDG6" s="2"/>
      <c r="QDH6" s="2"/>
      <c r="QDI6" s="2"/>
      <c r="QDJ6" s="2"/>
      <c r="QDK6" s="2"/>
      <c r="QDL6" s="2"/>
      <c r="QDM6" s="2"/>
      <c r="QDN6" s="2"/>
      <c r="QDO6" s="2"/>
      <c r="QDP6" s="2"/>
      <c r="QDQ6" s="2"/>
      <c r="QDR6" s="2"/>
      <c r="QDS6" s="2"/>
      <c r="QDT6" s="2"/>
      <c r="QDU6" s="2"/>
      <c r="QDV6" s="2"/>
      <c r="QDW6" s="2"/>
      <c r="QDX6" s="2"/>
      <c r="QDY6" s="2"/>
      <c r="QDZ6" s="2"/>
      <c r="QEA6" s="2"/>
      <c r="QEB6" s="2"/>
      <c r="QEC6" s="2"/>
      <c r="QED6" s="2"/>
      <c r="QEE6" s="2"/>
      <c r="QEF6" s="2"/>
      <c r="QEG6" s="2"/>
      <c r="QEH6" s="2"/>
      <c r="QEI6" s="2"/>
      <c r="QEJ6" s="2"/>
      <c r="QEK6" s="2"/>
      <c r="QEL6" s="2"/>
      <c r="QEM6" s="2"/>
      <c r="QEN6" s="2"/>
      <c r="QEO6" s="2"/>
      <c r="QEP6" s="2"/>
      <c r="QEQ6" s="2"/>
      <c r="QER6" s="2"/>
      <c r="QES6" s="2"/>
      <c r="QET6" s="2"/>
      <c r="QEU6" s="2"/>
      <c r="QEV6" s="2"/>
      <c r="QEW6" s="2"/>
      <c r="QEX6" s="2"/>
      <c r="QEY6" s="2"/>
      <c r="QEZ6" s="2"/>
      <c r="QFA6" s="2"/>
      <c r="QFB6" s="2"/>
      <c r="QFC6" s="2"/>
      <c r="QFD6" s="2"/>
      <c r="QFE6" s="2"/>
      <c r="QFF6" s="2"/>
      <c r="QFG6" s="2"/>
      <c r="QFH6" s="2"/>
      <c r="QFI6" s="2"/>
      <c r="QFJ6" s="2"/>
      <c r="QFK6" s="2"/>
      <c r="QFL6" s="2"/>
      <c r="QFM6" s="2"/>
      <c r="QFN6" s="2"/>
      <c r="QFO6" s="2"/>
      <c r="QFP6" s="2"/>
      <c r="QFQ6" s="2"/>
      <c r="QFR6" s="2"/>
      <c r="QFS6" s="2"/>
      <c r="QFT6" s="2"/>
      <c r="QFU6" s="2"/>
      <c r="QFV6" s="2"/>
      <c r="QFW6" s="2"/>
      <c r="QFX6" s="2"/>
      <c r="QFY6" s="2"/>
      <c r="QFZ6" s="2"/>
      <c r="QGA6" s="2"/>
      <c r="QGB6" s="2"/>
      <c r="QGC6" s="2"/>
      <c r="QGD6" s="2"/>
      <c r="QGE6" s="2"/>
      <c r="QGF6" s="2"/>
      <c r="QGG6" s="2"/>
      <c r="QGH6" s="2"/>
      <c r="QGI6" s="2"/>
      <c r="QGJ6" s="2"/>
      <c r="QGK6" s="2"/>
      <c r="QGL6" s="2"/>
      <c r="QGM6" s="2"/>
      <c r="QGN6" s="2"/>
      <c r="QGO6" s="2"/>
      <c r="QGP6" s="2"/>
      <c r="QGQ6" s="2"/>
      <c r="QGR6" s="2"/>
      <c r="QGS6" s="2"/>
      <c r="QGT6" s="2"/>
      <c r="QGU6" s="2"/>
      <c r="QGV6" s="2"/>
      <c r="QGW6" s="2"/>
      <c r="QGX6" s="2"/>
      <c r="QGY6" s="2"/>
      <c r="QGZ6" s="2"/>
      <c r="QHA6" s="2"/>
      <c r="QHB6" s="2"/>
      <c r="QHC6" s="2"/>
      <c r="QHD6" s="2"/>
      <c r="QHE6" s="2"/>
      <c r="QHF6" s="2"/>
      <c r="QHG6" s="2"/>
      <c r="QHH6" s="2"/>
      <c r="QHI6" s="2"/>
      <c r="QHJ6" s="2"/>
      <c r="QHK6" s="2"/>
      <c r="QHL6" s="2"/>
      <c r="QHM6" s="2"/>
      <c r="QHN6" s="2"/>
      <c r="QHO6" s="2"/>
      <c r="QHP6" s="2"/>
      <c r="QHQ6" s="2"/>
      <c r="QHR6" s="2"/>
      <c r="QHS6" s="2"/>
      <c r="QHT6" s="2"/>
      <c r="QHU6" s="2"/>
      <c r="QHV6" s="2"/>
      <c r="QHW6" s="2"/>
      <c r="QHX6" s="2"/>
      <c r="QHY6" s="2"/>
      <c r="QHZ6" s="2"/>
      <c r="QIA6" s="2"/>
      <c r="QIB6" s="2"/>
      <c r="QIC6" s="2"/>
      <c r="QID6" s="2"/>
      <c r="QIE6" s="2"/>
      <c r="QIF6" s="2"/>
      <c r="QIG6" s="2"/>
      <c r="QIH6" s="2"/>
      <c r="QII6" s="2"/>
      <c r="QIJ6" s="2"/>
      <c r="QIK6" s="2"/>
      <c r="QIL6" s="2"/>
      <c r="QIM6" s="2"/>
      <c r="QIN6" s="2"/>
      <c r="QIO6" s="2"/>
      <c r="QIP6" s="2"/>
      <c r="QIQ6" s="2"/>
      <c r="QIR6" s="2"/>
      <c r="QIS6" s="2"/>
      <c r="QIT6" s="2"/>
      <c r="QIU6" s="2"/>
      <c r="QIV6" s="2"/>
      <c r="QIW6" s="2"/>
      <c r="QIX6" s="2"/>
      <c r="QIY6" s="2"/>
      <c r="QIZ6" s="2"/>
      <c r="QJA6" s="2"/>
      <c r="QJB6" s="2"/>
      <c r="QJC6" s="2"/>
      <c r="QJD6" s="2"/>
      <c r="QJE6" s="2"/>
      <c r="QJF6" s="2"/>
      <c r="QJG6" s="2"/>
      <c r="QJH6" s="2"/>
      <c r="QJI6" s="2"/>
      <c r="QJJ6" s="2"/>
      <c r="QJK6" s="2"/>
      <c r="QJL6" s="2"/>
      <c r="QJM6" s="2"/>
      <c r="QJN6" s="2"/>
      <c r="QJO6" s="2"/>
      <c r="QJP6" s="2"/>
      <c r="QJQ6" s="2"/>
      <c r="QJR6" s="2"/>
      <c r="QJS6" s="2"/>
      <c r="QJT6" s="2"/>
      <c r="QJU6" s="2"/>
      <c r="QJV6" s="2"/>
      <c r="QJW6" s="2"/>
      <c r="QJX6" s="2"/>
      <c r="QJY6" s="2"/>
      <c r="QJZ6" s="2"/>
      <c r="QKA6" s="2"/>
      <c r="QKB6" s="2"/>
      <c r="QKC6" s="2"/>
      <c r="QKD6" s="2"/>
      <c r="QKE6" s="2"/>
      <c r="QKF6" s="2"/>
      <c r="QKG6" s="2"/>
      <c r="QKH6" s="2"/>
      <c r="QKI6" s="2"/>
      <c r="QKJ6" s="2"/>
      <c r="QKK6" s="2"/>
      <c r="QKL6" s="2"/>
      <c r="QKM6" s="2"/>
      <c r="QKN6" s="2"/>
      <c r="QKO6" s="2"/>
      <c r="QKP6" s="2"/>
      <c r="QKQ6" s="2"/>
      <c r="QKR6" s="2"/>
      <c r="QKS6" s="2"/>
      <c r="QKT6" s="2"/>
      <c r="QKU6" s="2"/>
      <c r="QKV6" s="2"/>
      <c r="QKW6" s="2"/>
      <c r="QKX6" s="2"/>
      <c r="QKY6" s="2"/>
      <c r="QKZ6" s="2"/>
      <c r="QLA6" s="2"/>
      <c r="QLB6" s="2"/>
      <c r="QLC6" s="2"/>
      <c r="QLD6" s="2"/>
      <c r="QLE6" s="2"/>
      <c r="QLF6" s="2"/>
      <c r="QLG6" s="2"/>
      <c r="QLH6" s="2"/>
      <c r="QLI6" s="2"/>
      <c r="QLJ6" s="2"/>
      <c r="QLK6" s="2"/>
      <c r="QLL6" s="2"/>
      <c r="QLM6" s="2"/>
      <c r="QLN6" s="2"/>
      <c r="QLO6" s="2"/>
      <c r="QLP6" s="2"/>
      <c r="QLQ6" s="2"/>
      <c r="QLR6" s="2"/>
      <c r="QLS6" s="2"/>
      <c r="QLT6" s="2"/>
      <c r="QLU6" s="2"/>
      <c r="QLV6" s="2"/>
      <c r="QLW6" s="2"/>
      <c r="QLX6" s="2"/>
      <c r="QLY6" s="2"/>
      <c r="QLZ6" s="2"/>
      <c r="QMA6" s="2"/>
      <c r="QMB6" s="2"/>
      <c r="QMC6" s="2"/>
      <c r="QMD6" s="2"/>
      <c r="QME6" s="2"/>
      <c r="QMF6" s="2"/>
      <c r="QMG6" s="2"/>
      <c r="QMH6" s="2"/>
      <c r="QMI6" s="2"/>
      <c r="QMJ6" s="2"/>
      <c r="QMK6" s="2"/>
      <c r="QML6" s="2"/>
      <c r="QMM6" s="2"/>
      <c r="QMN6" s="2"/>
      <c r="QMO6" s="2"/>
      <c r="QMP6" s="2"/>
      <c r="QMQ6" s="2"/>
      <c r="QMR6" s="2"/>
      <c r="QMS6" s="2"/>
      <c r="QMT6" s="2"/>
      <c r="QMU6" s="2"/>
      <c r="QMV6" s="2"/>
      <c r="QMW6" s="2"/>
      <c r="QMX6" s="2"/>
      <c r="QMY6" s="2"/>
      <c r="QMZ6" s="2"/>
      <c r="QNA6" s="2"/>
      <c r="QNB6" s="2"/>
      <c r="QNC6" s="2"/>
      <c r="QND6" s="2"/>
      <c r="QNE6" s="2"/>
      <c r="QNF6" s="2"/>
      <c r="QNG6" s="2"/>
      <c r="QNH6" s="2"/>
      <c r="QNI6" s="2"/>
      <c r="QNJ6" s="2"/>
      <c r="QNK6" s="2"/>
      <c r="QNL6" s="2"/>
      <c r="QNM6" s="2"/>
      <c r="QNN6" s="2"/>
      <c r="QNO6" s="2"/>
      <c r="QNP6" s="2"/>
      <c r="QNQ6" s="2"/>
      <c r="QNR6" s="2"/>
      <c r="QNS6" s="2"/>
      <c r="QNT6" s="2"/>
      <c r="QNU6" s="2"/>
      <c r="QNV6" s="2"/>
      <c r="QNW6" s="2"/>
      <c r="QNX6" s="2"/>
      <c r="QNY6" s="2"/>
      <c r="QNZ6" s="2"/>
      <c r="QOA6" s="2"/>
      <c r="QOB6" s="2"/>
      <c r="QOC6" s="2"/>
      <c r="QOD6" s="2"/>
      <c r="QOE6" s="2"/>
      <c r="QOF6" s="2"/>
      <c r="QOG6" s="2"/>
      <c r="QOH6" s="2"/>
      <c r="QOI6" s="2"/>
      <c r="QOJ6" s="2"/>
      <c r="QOK6" s="2"/>
      <c r="QOL6" s="2"/>
      <c r="QOM6" s="2"/>
      <c r="QON6" s="2"/>
      <c r="QOO6" s="2"/>
      <c r="QOP6" s="2"/>
      <c r="QOQ6" s="2"/>
      <c r="QOR6" s="2"/>
      <c r="QOS6" s="2"/>
      <c r="QOT6" s="2"/>
      <c r="QOU6" s="2"/>
      <c r="QOV6" s="2"/>
      <c r="QOW6" s="2"/>
      <c r="QOX6" s="2"/>
      <c r="QOY6" s="2"/>
      <c r="QOZ6" s="2"/>
      <c r="QPA6" s="2"/>
      <c r="QPB6" s="2"/>
      <c r="QPC6" s="2"/>
      <c r="QPD6" s="2"/>
      <c r="QPE6" s="2"/>
      <c r="QPF6" s="2"/>
      <c r="QPG6" s="2"/>
      <c r="QPH6" s="2"/>
      <c r="QPI6" s="2"/>
      <c r="QPJ6" s="2"/>
      <c r="QPK6" s="2"/>
      <c r="QPL6" s="2"/>
      <c r="QPM6" s="2"/>
      <c r="QPN6" s="2"/>
      <c r="QPO6" s="2"/>
      <c r="QPP6" s="2"/>
      <c r="QPQ6" s="2"/>
      <c r="QPR6" s="2"/>
      <c r="QPS6" s="2"/>
      <c r="QPT6" s="2"/>
      <c r="QPU6" s="2"/>
      <c r="QPV6" s="2"/>
      <c r="QPW6" s="2"/>
      <c r="QPX6" s="2"/>
      <c r="QPY6" s="2"/>
      <c r="QPZ6" s="2"/>
      <c r="QQA6" s="2"/>
      <c r="QQB6" s="2"/>
      <c r="QQC6" s="2"/>
      <c r="QQD6" s="2"/>
      <c r="QQE6" s="2"/>
      <c r="QQF6" s="2"/>
      <c r="QQG6" s="2"/>
      <c r="QQH6" s="2"/>
      <c r="QQI6" s="2"/>
      <c r="QQJ6" s="2"/>
      <c r="QQK6" s="2"/>
      <c r="QQL6" s="2"/>
      <c r="QQM6" s="2"/>
      <c r="QQN6" s="2"/>
      <c r="QQO6" s="2"/>
      <c r="QQP6" s="2"/>
      <c r="QQQ6" s="2"/>
      <c r="QQR6" s="2"/>
      <c r="QQS6" s="2"/>
      <c r="QQT6" s="2"/>
      <c r="QQU6" s="2"/>
      <c r="QQV6" s="2"/>
      <c r="QQW6" s="2"/>
      <c r="QQX6" s="2"/>
      <c r="QQY6" s="2"/>
      <c r="QQZ6" s="2"/>
      <c r="QRA6" s="2"/>
      <c r="QRB6" s="2"/>
      <c r="QRC6" s="2"/>
      <c r="QRD6" s="2"/>
      <c r="QRE6" s="2"/>
      <c r="QRF6" s="2"/>
      <c r="QRG6" s="2"/>
      <c r="QRH6" s="2"/>
      <c r="QRI6" s="2"/>
      <c r="QRJ6" s="2"/>
      <c r="QRK6" s="2"/>
      <c r="QRL6" s="2"/>
      <c r="QRM6" s="2"/>
      <c r="QRN6" s="2"/>
      <c r="QRO6" s="2"/>
      <c r="QRP6" s="2"/>
      <c r="QRQ6" s="2"/>
      <c r="QRR6" s="2"/>
      <c r="QRS6" s="2"/>
      <c r="QRT6" s="2"/>
      <c r="QRU6" s="2"/>
      <c r="QRV6" s="2"/>
      <c r="QRW6" s="2"/>
      <c r="QRX6" s="2"/>
      <c r="QRY6" s="2"/>
      <c r="QRZ6" s="2"/>
      <c r="QSA6" s="2"/>
      <c r="QSB6" s="2"/>
      <c r="QSC6" s="2"/>
      <c r="QSD6" s="2"/>
      <c r="QSE6" s="2"/>
      <c r="QSF6" s="2"/>
      <c r="QSG6" s="2"/>
      <c r="QSH6" s="2"/>
      <c r="QSI6" s="2"/>
      <c r="QSJ6" s="2"/>
      <c r="QSK6" s="2"/>
      <c r="QSL6" s="2"/>
      <c r="QSM6" s="2"/>
      <c r="QSN6" s="2"/>
      <c r="QSO6" s="2"/>
      <c r="QSP6" s="2"/>
      <c r="QSQ6" s="2"/>
      <c r="QSR6" s="2"/>
      <c r="QSS6" s="2"/>
      <c r="QST6" s="2"/>
      <c r="QSU6" s="2"/>
      <c r="QSV6" s="2"/>
      <c r="QSW6" s="2"/>
      <c r="QSX6" s="2"/>
      <c r="QSY6" s="2"/>
      <c r="QSZ6" s="2"/>
      <c r="QTA6" s="2"/>
      <c r="QTB6" s="2"/>
      <c r="QTC6" s="2"/>
      <c r="QTD6" s="2"/>
      <c r="QTE6" s="2"/>
      <c r="QTF6" s="2"/>
      <c r="QTG6" s="2"/>
      <c r="QTH6" s="2"/>
      <c r="QTI6" s="2"/>
      <c r="QTJ6" s="2"/>
      <c r="QTK6" s="2"/>
      <c r="QTL6" s="2"/>
      <c r="QTM6" s="2"/>
      <c r="QTN6" s="2"/>
      <c r="QTO6" s="2"/>
      <c r="QTP6" s="2"/>
      <c r="QTQ6" s="2"/>
      <c r="QTR6" s="2"/>
      <c r="QTS6" s="2"/>
      <c r="QTT6" s="2"/>
      <c r="QTU6" s="2"/>
      <c r="QTV6" s="2"/>
      <c r="QTW6" s="2"/>
      <c r="QTX6" s="2"/>
      <c r="QTY6" s="2"/>
      <c r="QTZ6" s="2"/>
      <c r="QUA6" s="2"/>
      <c r="QUB6" s="2"/>
      <c r="QUC6" s="2"/>
      <c r="QUD6" s="2"/>
      <c r="QUE6" s="2"/>
      <c r="QUF6" s="2"/>
      <c r="QUG6" s="2"/>
      <c r="QUH6" s="2"/>
      <c r="QUI6" s="2"/>
      <c r="QUJ6" s="2"/>
      <c r="QUK6" s="2"/>
      <c r="QUL6" s="2"/>
      <c r="QUM6" s="2"/>
      <c r="QUN6" s="2"/>
      <c r="QUO6" s="2"/>
      <c r="QUP6" s="2"/>
      <c r="QUQ6" s="2"/>
      <c r="QUR6" s="2"/>
      <c r="QUS6" s="2"/>
      <c r="QUT6" s="2"/>
      <c r="QUU6" s="2"/>
      <c r="QUV6" s="2"/>
      <c r="QUW6" s="2"/>
      <c r="QUX6" s="2"/>
      <c r="QUY6" s="2"/>
      <c r="QUZ6" s="2"/>
      <c r="QVA6" s="2"/>
      <c r="QVB6" s="2"/>
      <c r="QVC6" s="2"/>
      <c r="QVD6" s="2"/>
      <c r="QVE6" s="2"/>
      <c r="QVF6" s="2"/>
      <c r="QVG6" s="2"/>
      <c r="QVH6" s="2"/>
      <c r="QVI6" s="2"/>
      <c r="QVJ6" s="2"/>
      <c r="QVK6" s="2"/>
      <c r="QVL6" s="2"/>
      <c r="QVM6" s="2"/>
      <c r="QVN6" s="2"/>
      <c r="QVO6" s="2"/>
      <c r="QVP6" s="2"/>
      <c r="QVQ6" s="2"/>
      <c r="QVR6" s="2"/>
      <c r="QVS6" s="2"/>
      <c r="QVT6" s="2"/>
      <c r="QVU6" s="2"/>
      <c r="QVV6" s="2"/>
      <c r="QVW6" s="2"/>
      <c r="QVX6" s="2"/>
      <c r="QVY6" s="2"/>
      <c r="QVZ6" s="2"/>
      <c r="QWA6" s="2"/>
      <c r="QWB6" s="2"/>
      <c r="QWC6" s="2"/>
      <c r="QWD6" s="2"/>
      <c r="QWE6" s="2"/>
      <c r="QWF6" s="2"/>
      <c r="QWG6" s="2"/>
      <c r="QWH6" s="2"/>
      <c r="QWI6" s="2"/>
      <c r="QWJ6" s="2"/>
      <c r="QWK6" s="2"/>
      <c r="QWL6" s="2"/>
      <c r="QWM6" s="2"/>
      <c r="QWN6" s="2"/>
      <c r="QWO6" s="2"/>
      <c r="QWP6" s="2"/>
      <c r="QWQ6" s="2"/>
      <c r="QWR6" s="2"/>
      <c r="QWS6" s="2"/>
      <c r="QWT6" s="2"/>
      <c r="QWU6" s="2"/>
      <c r="QWV6" s="2"/>
      <c r="QWW6" s="2"/>
      <c r="QWX6" s="2"/>
      <c r="QWY6" s="2"/>
      <c r="QWZ6" s="2"/>
      <c r="QXA6" s="2"/>
      <c r="QXB6" s="2"/>
      <c r="QXC6" s="2"/>
      <c r="QXD6" s="2"/>
      <c r="QXE6" s="2"/>
      <c r="QXF6" s="2"/>
      <c r="QXG6" s="2"/>
      <c r="QXH6" s="2"/>
      <c r="QXI6" s="2"/>
      <c r="QXJ6" s="2"/>
      <c r="QXK6" s="2"/>
      <c r="QXL6" s="2"/>
      <c r="QXM6" s="2"/>
      <c r="QXN6" s="2"/>
      <c r="QXO6" s="2"/>
      <c r="QXP6" s="2"/>
      <c r="QXQ6" s="2"/>
      <c r="QXR6" s="2"/>
      <c r="QXS6" s="2"/>
      <c r="QXT6" s="2"/>
      <c r="QXU6" s="2"/>
      <c r="QXV6" s="2"/>
      <c r="QXW6" s="2"/>
      <c r="QXX6" s="2"/>
      <c r="QXY6" s="2"/>
      <c r="QXZ6" s="2"/>
      <c r="QYA6" s="2"/>
      <c r="QYB6" s="2"/>
      <c r="QYC6" s="2"/>
      <c r="QYD6" s="2"/>
      <c r="QYE6" s="2"/>
      <c r="QYF6" s="2"/>
      <c r="QYG6" s="2"/>
      <c r="QYH6" s="2"/>
      <c r="QYI6" s="2"/>
      <c r="QYJ6" s="2"/>
      <c r="QYK6" s="2"/>
      <c r="QYL6" s="2"/>
      <c r="QYM6" s="2"/>
      <c r="QYN6" s="2"/>
      <c r="QYO6" s="2"/>
      <c r="QYP6" s="2"/>
      <c r="QYQ6" s="2"/>
      <c r="QYR6" s="2"/>
      <c r="QYS6" s="2"/>
      <c r="QYT6" s="2"/>
      <c r="QYU6" s="2"/>
      <c r="QYV6" s="2"/>
      <c r="QYW6" s="2"/>
      <c r="QYX6" s="2"/>
      <c r="QYY6" s="2"/>
      <c r="QYZ6" s="2"/>
      <c r="QZA6" s="2"/>
      <c r="QZB6" s="2"/>
      <c r="QZC6" s="2"/>
      <c r="QZD6" s="2"/>
      <c r="QZE6" s="2"/>
      <c r="QZF6" s="2"/>
      <c r="QZG6" s="2"/>
      <c r="QZH6" s="2"/>
      <c r="QZI6" s="2"/>
      <c r="QZJ6" s="2"/>
      <c r="QZK6" s="2"/>
      <c r="QZL6" s="2"/>
      <c r="QZM6" s="2"/>
      <c r="QZN6" s="2"/>
      <c r="QZO6" s="2"/>
      <c r="QZP6" s="2"/>
      <c r="QZQ6" s="2"/>
      <c r="QZR6" s="2"/>
      <c r="QZS6" s="2"/>
      <c r="QZT6" s="2"/>
      <c r="QZU6" s="2"/>
      <c r="QZV6" s="2"/>
      <c r="QZW6" s="2"/>
      <c r="QZX6" s="2"/>
      <c r="QZY6" s="2"/>
      <c r="QZZ6" s="2"/>
      <c r="RAA6" s="2"/>
      <c r="RAB6" s="2"/>
      <c r="RAC6" s="2"/>
      <c r="RAD6" s="2"/>
      <c r="RAE6" s="2"/>
      <c r="RAF6" s="2"/>
      <c r="RAG6" s="2"/>
      <c r="RAH6" s="2"/>
      <c r="RAI6" s="2"/>
      <c r="RAJ6" s="2"/>
      <c r="RAK6" s="2"/>
      <c r="RAL6" s="2"/>
      <c r="RAM6" s="2"/>
      <c r="RAN6" s="2"/>
      <c r="RAO6" s="2"/>
      <c r="RAP6" s="2"/>
      <c r="RAQ6" s="2"/>
      <c r="RAR6" s="2"/>
      <c r="RAS6" s="2"/>
      <c r="RAT6" s="2"/>
      <c r="RAU6" s="2"/>
      <c r="RAV6" s="2"/>
      <c r="RAW6" s="2"/>
      <c r="RAX6" s="2"/>
      <c r="RAY6" s="2"/>
      <c r="RAZ6" s="2"/>
      <c r="RBA6" s="2"/>
      <c r="RBB6" s="2"/>
      <c r="RBC6" s="2"/>
      <c r="RBD6" s="2"/>
      <c r="RBE6" s="2"/>
      <c r="RBF6" s="2"/>
      <c r="RBG6" s="2"/>
      <c r="RBH6" s="2"/>
      <c r="RBI6" s="2"/>
      <c r="RBJ6" s="2"/>
      <c r="RBK6" s="2"/>
      <c r="RBL6" s="2"/>
      <c r="RBM6" s="2"/>
      <c r="RBN6" s="2"/>
      <c r="RBO6" s="2"/>
      <c r="RBP6" s="2"/>
      <c r="RBQ6" s="2"/>
      <c r="RBR6" s="2"/>
      <c r="RBS6" s="2"/>
      <c r="RBT6" s="2"/>
      <c r="RBU6" s="2"/>
      <c r="RBV6" s="2"/>
      <c r="RBW6" s="2"/>
      <c r="RBX6" s="2"/>
      <c r="RBY6" s="2"/>
      <c r="RBZ6" s="2"/>
      <c r="RCA6" s="2"/>
      <c r="RCB6" s="2"/>
      <c r="RCC6" s="2"/>
      <c r="RCD6" s="2"/>
      <c r="RCE6" s="2"/>
      <c r="RCF6" s="2"/>
      <c r="RCG6" s="2"/>
      <c r="RCH6" s="2"/>
      <c r="RCI6" s="2"/>
      <c r="RCJ6" s="2"/>
      <c r="RCK6" s="2"/>
      <c r="RCL6" s="2"/>
      <c r="RCM6" s="2"/>
      <c r="RCN6" s="2"/>
      <c r="RCO6" s="2"/>
      <c r="RCP6" s="2"/>
      <c r="RCQ6" s="2"/>
      <c r="RCR6" s="2"/>
      <c r="RCS6" s="2"/>
      <c r="RCT6" s="2"/>
      <c r="RCU6" s="2"/>
      <c r="RCV6" s="2"/>
      <c r="RCW6" s="2"/>
      <c r="RCX6" s="2"/>
      <c r="RCY6" s="2"/>
      <c r="RCZ6" s="2"/>
      <c r="RDA6" s="2"/>
      <c r="RDB6" s="2"/>
      <c r="RDC6" s="2"/>
      <c r="RDD6" s="2"/>
      <c r="RDE6" s="2"/>
      <c r="RDF6" s="2"/>
      <c r="RDG6" s="2"/>
      <c r="RDH6" s="2"/>
      <c r="RDI6" s="2"/>
      <c r="RDJ6" s="2"/>
      <c r="RDK6" s="2"/>
      <c r="RDL6" s="2"/>
      <c r="RDM6" s="2"/>
      <c r="RDN6" s="2"/>
      <c r="RDO6" s="2"/>
      <c r="RDP6" s="2"/>
      <c r="RDQ6" s="2"/>
      <c r="RDR6" s="2"/>
      <c r="RDS6" s="2"/>
      <c r="RDT6" s="2"/>
      <c r="RDU6" s="2"/>
      <c r="RDV6" s="2"/>
      <c r="RDW6" s="2"/>
      <c r="RDX6" s="2"/>
      <c r="RDY6" s="2"/>
      <c r="RDZ6" s="2"/>
      <c r="REA6" s="2"/>
      <c r="REB6" s="2"/>
      <c r="REC6" s="2"/>
      <c r="RED6" s="2"/>
      <c r="REE6" s="2"/>
      <c r="REF6" s="2"/>
      <c r="REG6" s="2"/>
      <c r="REH6" s="2"/>
      <c r="REI6" s="2"/>
      <c r="REJ6" s="2"/>
      <c r="REK6" s="2"/>
      <c r="REL6" s="2"/>
      <c r="REM6" s="2"/>
      <c r="REN6" s="2"/>
      <c r="REO6" s="2"/>
      <c r="REP6" s="2"/>
      <c r="REQ6" s="2"/>
      <c r="RER6" s="2"/>
      <c r="RES6" s="2"/>
      <c r="RET6" s="2"/>
      <c r="REU6" s="2"/>
      <c r="REV6" s="2"/>
      <c r="REW6" s="2"/>
      <c r="REX6" s="2"/>
      <c r="REY6" s="2"/>
      <c r="REZ6" s="2"/>
      <c r="RFA6" s="2"/>
      <c r="RFB6" s="2"/>
      <c r="RFC6" s="2"/>
      <c r="RFD6" s="2"/>
      <c r="RFE6" s="2"/>
      <c r="RFF6" s="2"/>
      <c r="RFG6" s="2"/>
      <c r="RFH6" s="2"/>
      <c r="RFI6" s="2"/>
      <c r="RFJ6" s="2"/>
      <c r="RFK6" s="2"/>
      <c r="RFL6" s="2"/>
      <c r="RFM6" s="2"/>
      <c r="RFN6" s="2"/>
      <c r="RFO6" s="2"/>
      <c r="RFP6" s="2"/>
      <c r="RFQ6" s="2"/>
      <c r="RFR6" s="2"/>
      <c r="RFS6" s="2"/>
      <c r="RFT6" s="2"/>
      <c r="RFU6" s="2"/>
      <c r="RFV6" s="2"/>
      <c r="RFW6" s="2"/>
      <c r="RFX6" s="2"/>
      <c r="RFY6" s="2"/>
      <c r="RFZ6" s="2"/>
      <c r="RGA6" s="2"/>
      <c r="RGB6" s="2"/>
      <c r="RGC6" s="2"/>
      <c r="RGD6" s="2"/>
      <c r="RGE6" s="2"/>
      <c r="RGF6" s="2"/>
      <c r="RGG6" s="2"/>
      <c r="RGH6" s="2"/>
      <c r="RGI6" s="2"/>
      <c r="RGJ6" s="2"/>
      <c r="RGK6" s="2"/>
      <c r="RGL6" s="2"/>
      <c r="RGM6" s="2"/>
      <c r="RGN6" s="2"/>
      <c r="RGO6" s="2"/>
      <c r="RGP6" s="2"/>
      <c r="RGQ6" s="2"/>
      <c r="RGR6" s="2"/>
      <c r="RGS6" s="2"/>
      <c r="RGT6" s="2"/>
      <c r="RGU6" s="2"/>
      <c r="RGV6" s="2"/>
      <c r="RGW6" s="2"/>
      <c r="RGX6" s="2"/>
      <c r="RGY6" s="2"/>
      <c r="RGZ6" s="2"/>
      <c r="RHA6" s="2"/>
      <c r="RHB6" s="2"/>
      <c r="RHC6" s="2"/>
      <c r="RHD6" s="2"/>
      <c r="RHE6" s="2"/>
      <c r="RHF6" s="2"/>
      <c r="RHG6" s="2"/>
      <c r="RHH6" s="2"/>
      <c r="RHI6" s="2"/>
      <c r="RHJ6" s="2"/>
      <c r="RHK6" s="2"/>
      <c r="RHL6" s="2"/>
      <c r="RHM6" s="2"/>
      <c r="RHN6" s="2"/>
      <c r="RHO6" s="2"/>
      <c r="RHP6" s="2"/>
      <c r="RHQ6" s="2"/>
      <c r="RHR6" s="2"/>
      <c r="RHS6" s="2"/>
      <c r="RHT6" s="2"/>
      <c r="RHU6" s="2"/>
      <c r="RHV6" s="2"/>
      <c r="RHW6" s="2"/>
      <c r="RHX6" s="2"/>
      <c r="RHY6" s="2"/>
      <c r="RHZ6" s="2"/>
      <c r="RIA6" s="2"/>
      <c r="RIB6" s="2"/>
      <c r="RIC6" s="2"/>
      <c r="RID6" s="2"/>
      <c r="RIE6" s="2"/>
      <c r="RIF6" s="2"/>
      <c r="RIG6" s="2"/>
      <c r="RIH6" s="2"/>
      <c r="RII6" s="2"/>
      <c r="RIJ6" s="2"/>
      <c r="RIK6" s="2"/>
      <c r="RIL6" s="2"/>
      <c r="RIM6" s="2"/>
      <c r="RIN6" s="2"/>
      <c r="RIO6" s="2"/>
      <c r="RIP6" s="2"/>
      <c r="RIQ6" s="2"/>
      <c r="RIR6" s="2"/>
      <c r="RIS6" s="2"/>
      <c r="RIT6" s="2"/>
      <c r="RIU6" s="2"/>
      <c r="RIV6" s="2"/>
      <c r="RIW6" s="2"/>
      <c r="RIX6" s="2"/>
      <c r="RIY6" s="2"/>
      <c r="RIZ6" s="2"/>
      <c r="RJA6" s="2"/>
      <c r="RJB6" s="2"/>
      <c r="RJC6" s="2"/>
      <c r="RJD6" s="2"/>
      <c r="RJE6" s="2"/>
      <c r="RJF6" s="2"/>
      <c r="RJG6" s="2"/>
      <c r="RJH6" s="2"/>
      <c r="RJI6" s="2"/>
      <c r="RJJ6" s="2"/>
      <c r="RJK6" s="2"/>
      <c r="RJL6" s="2"/>
      <c r="RJM6" s="2"/>
      <c r="RJN6" s="2"/>
      <c r="RJO6" s="2"/>
      <c r="RJP6" s="2"/>
      <c r="RJQ6" s="2"/>
      <c r="RJR6" s="2"/>
      <c r="RJS6" s="2"/>
      <c r="RJT6" s="2"/>
      <c r="RJU6" s="2"/>
      <c r="RJV6" s="2"/>
      <c r="RJW6" s="2"/>
      <c r="RJX6" s="2"/>
      <c r="RJY6" s="2"/>
      <c r="RJZ6" s="2"/>
      <c r="RKA6" s="2"/>
      <c r="RKB6" s="2"/>
      <c r="RKC6" s="2"/>
      <c r="RKD6" s="2"/>
      <c r="RKE6" s="2"/>
      <c r="RKF6" s="2"/>
      <c r="RKG6" s="2"/>
      <c r="RKH6" s="2"/>
      <c r="RKI6" s="2"/>
      <c r="RKJ6" s="2"/>
      <c r="RKK6" s="2"/>
      <c r="RKL6" s="2"/>
      <c r="RKM6" s="2"/>
      <c r="RKN6" s="2"/>
      <c r="RKO6" s="2"/>
      <c r="RKP6" s="2"/>
      <c r="RKQ6" s="2"/>
      <c r="RKR6" s="2"/>
      <c r="RKS6" s="2"/>
      <c r="RKT6" s="2"/>
      <c r="RKU6" s="2"/>
      <c r="RKV6" s="2"/>
      <c r="RKW6" s="2"/>
      <c r="RKX6" s="2"/>
      <c r="RKY6" s="2"/>
      <c r="RKZ6" s="2"/>
      <c r="RLA6" s="2"/>
      <c r="RLB6" s="2"/>
      <c r="RLC6" s="2"/>
      <c r="RLD6" s="2"/>
      <c r="RLE6" s="2"/>
      <c r="RLF6" s="2"/>
      <c r="RLG6" s="2"/>
      <c r="RLH6" s="2"/>
      <c r="RLI6" s="2"/>
      <c r="RLJ6" s="2"/>
      <c r="RLK6" s="2"/>
      <c r="RLL6" s="2"/>
      <c r="RLM6" s="2"/>
      <c r="RLN6" s="2"/>
      <c r="RLO6" s="2"/>
      <c r="RLP6" s="2"/>
      <c r="RLQ6" s="2"/>
      <c r="RLR6" s="2"/>
      <c r="RLS6" s="2"/>
      <c r="RLT6" s="2"/>
      <c r="RLU6" s="2"/>
      <c r="RLV6" s="2"/>
      <c r="RLW6" s="2"/>
      <c r="RLX6" s="2"/>
      <c r="RLY6" s="2"/>
      <c r="RLZ6" s="2"/>
      <c r="RMA6" s="2"/>
      <c r="RMB6" s="2"/>
      <c r="RMC6" s="2"/>
      <c r="RMD6" s="2"/>
      <c r="RME6" s="2"/>
      <c r="RMF6" s="2"/>
      <c r="RMG6" s="2"/>
      <c r="RMH6" s="2"/>
      <c r="RMI6" s="2"/>
      <c r="RMJ6" s="2"/>
      <c r="RMK6" s="2"/>
      <c r="RML6" s="2"/>
      <c r="RMM6" s="2"/>
      <c r="RMN6" s="2"/>
      <c r="RMO6" s="2"/>
      <c r="RMP6" s="2"/>
      <c r="RMQ6" s="2"/>
      <c r="RMR6" s="2"/>
      <c r="RMS6" s="2"/>
      <c r="RMT6" s="2"/>
      <c r="RMU6" s="2"/>
      <c r="RMV6" s="2"/>
      <c r="RMW6" s="2"/>
      <c r="RMX6" s="2"/>
      <c r="RMY6" s="2"/>
      <c r="RMZ6" s="2"/>
      <c r="RNA6" s="2"/>
      <c r="RNB6" s="2"/>
      <c r="RNC6" s="2"/>
      <c r="RND6" s="2"/>
      <c r="RNE6" s="2"/>
      <c r="RNF6" s="2"/>
      <c r="RNG6" s="2"/>
      <c r="RNH6" s="2"/>
      <c r="RNI6" s="2"/>
      <c r="RNJ6" s="2"/>
      <c r="RNK6" s="2"/>
      <c r="RNL6" s="2"/>
      <c r="RNM6" s="2"/>
      <c r="RNN6" s="2"/>
      <c r="RNO6" s="2"/>
      <c r="RNP6" s="2"/>
      <c r="RNQ6" s="2"/>
      <c r="RNR6" s="2"/>
      <c r="RNS6" s="2"/>
      <c r="RNT6" s="2"/>
      <c r="RNU6" s="2"/>
      <c r="RNV6" s="2"/>
      <c r="RNW6" s="2"/>
      <c r="RNX6" s="2"/>
      <c r="RNY6" s="2"/>
      <c r="RNZ6" s="2"/>
      <c r="ROA6" s="2"/>
      <c r="ROB6" s="2"/>
      <c r="ROC6" s="2"/>
      <c r="ROD6" s="2"/>
      <c r="ROE6" s="2"/>
      <c r="ROF6" s="2"/>
      <c r="ROG6" s="2"/>
      <c r="ROH6" s="2"/>
      <c r="ROI6" s="2"/>
      <c r="ROJ6" s="2"/>
      <c r="ROK6" s="2"/>
      <c r="ROL6" s="2"/>
      <c r="ROM6" s="2"/>
      <c r="RON6" s="2"/>
      <c r="ROO6" s="2"/>
      <c r="ROP6" s="2"/>
      <c r="ROQ6" s="2"/>
      <c r="ROR6" s="2"/>
      <c r="ROS6" s="2"/>
      <c r="ROT6" s="2"/>
      <c r="ROU6" s="2"/>
      <c r="ROV6" s="2"/>
      <c r="ROW6" s="2"/>
      <c r="ROX6" s="2"/>
      <c r="ROY6" s="2"/>
      <c r="ROZ6" s="2"/>
      <c r="RPA6" s="2"/>
      <c r="RPB6" s="2"/>
      <c r="RPC6" s="2"/>
      <c r="RPD6" s="2"/>
      <c r="RPE6" s="2"/>
      <c r="RPF6" s="2"/>
      <c r="RPG6" s="2"/>
      <c r="RPH6" s="2"/>
      <c r="RPI6" s="2"/>
      <c r="RPJ6" s="2"/>
      <c r="RPK6" s="2"/>
      <c r="RPL6" s="2"/>
      <c r="RPM6" s="2"/>
      <c r="RPN6" s="2"/>
      <c r="RPO6" s="2"/>
      <c r="RPP6" s="2"/>
      <c r="RPQ6" s="2"/>
      <c r="RPR6" s="2"/>
      <c r="RPS6" s="2"/>
      <c r="RPT6" s="2"/>
      <c r="RPU6" s="2"/>
      <c r="RPV6" s="2"/>
      <c r="RPW6" s="2"/>
      <c r="RPX6" s="2"/>
      <c r="RPY6" s="2"/>
      <c r="RPZ6" s="2"/>
      <c r="RQA6" s="2"/>
      <c r="RQB6" s="2"/>
      <c r="RQC6" s="2"/>
      <c r="RQD6" s="2"/>
      <c r="RQE6" s="2"/>
      <c r="RQF6" s="2"/>
      <c r="RQG6" s="2"/>
      <c r="RQH6" s="2"/>
      <c r="RQI6" s="2"/>
      <c r="RQJ6" s="2"/>
      <c r="RQK6" s="2"/>
      <c r="RQL6" s="2"/>
      <c r="RQM6" s="2"/>
      <c r="RQN6" s="2"/>
      <c r="RQO6" s="2"/>
      <c r="RQP6" s="2"/>
      <c r="RQQ6" s="2"/>
      <c r="RQR6" s="2"/>
      <c r="RQS6" s="2"/>
      <c r="RQT6" s="2"/>
      <c r="RQU6" s="2"/>
      <c r="RQV6" s="2"/>
      <c r="RQW6" s="2"/>
      <c r="RQX6" s="2"/>
      <c r="RQY6" s="2"/>
      <c r="RQZ6" s="2"/>
      <c r="RRA6" s="2"/>
      <c r="RRB6" s="2"/>
      <c r="RRC6" s="2"/>
      <c r="RRD6" s="2"/>
      <c r="RRE6" s="2"/>
      <c r="RRF6" s="2"/>
      <c r="RRG6" s="2"/>
      <c r="RRH6" s="2"/>
      <c r="RRI6" s="2"/>
      <c r="RRJ6" s="2"/>
      <c r="RRK6" s="2"/>
      <c r="RRL6" s="2"/>
      <c r="RRM6" s="2"/>
      <c r="RRN6" s="2"/>
      <c r="RRO6" s="2"/>
      <c r="RRP6" s="2"/>
      <c r="RRQ6" s="2"/>
      <c r="RRR6" s="2"/>
      <c r="RRS6" s="2"/>
      <c r="RRT6" s="2"/>
      <c r="RRU6" s="2"/>
      <c r="RRV6" s="2"/>
      <c r="RRW6" s="2"/>
      <c r="RRX6" s="2"/>
      <c r="RRY6" s="2"/>
      <c r="RRZ6" s="2"/>
      <c r="RSA6" s="2"/>
      <c r="RSB6" s="2"/>
      <c r="RSC6" s="2"/>
      <c r="RSD6" s="2"/>
      <c r="RSE6" s="2"/>
      <c r="RSF6" s="2"/>
      <c r="RSG6" s="2"/>
      <c r="RSH6" s="2"/>
      <c r="RSI6" s="2"/>
      <c r="RSJ6" s="2"/>
      <c r="RSK6" s="2"/>
      <c r="RSL6" s="2"/>
      <c r="RSM6" s="2"/>
      <c r="RSN6" s="2"/>
      <c r="RSO6" s="2"/>
      <c r="RSP6" s="2"/>
      <c r="RSQ6" s="2"/>
      <c r="RSR6" s="2"/>
      <c r="RSS6" s="2"/>
      <c r="RST6" s="2"/>
      <c r="RSU6" s="2"/>
      <c r="RSV6" s="2"/>
      <c r="RSW6" s="2"/>
      <c r="RSX6" s="2"/>
      <c r="RSY6" s="2"/>
      <c r="RSZ6" s="2"/>
      <c r="RTA6" s="2"/>
      <c r="RTB6" s="2"/>
      <c r="RTC6" s="2"/>
      <c r="RTD6" s="2"/>
      <c r="RTE6" s="2"/>
      <c r="RTF6" s="2"/>
      <c r="RTG6" s="2"/>
      <c r="RTH6" s="2"/>
      <c r="RTI6" s="2"/>
      <c r="RTJ6" s="2"/>
      <c r="RTK6" s="2"/>
      <c r="RTL6" s="2"/>
      <c r="RTM6" s="2"/>
      <c r="RTN6" s="2"/>
      <c r="RTO6" s="2"/>
      <c r="RTP6" s="2"/>
      <c r="RTQ6" s="2"/>
      <c r="RTR6" s="2"/>
      <c r="RTS6" s="2"/>
      <c r="RTT6" s="2"/>
      <c r="RTU6" s="2"/>
      <c r="RTV6" s="2"/>
      <c r="RTW6" s="2"/>
      <c r="RTX6" s="2"/>
      <c r="RTY6" s="2"/>
      <c r="RTZ6" s="2"/>
      <c r="RUA6" s="2"/>
      <c r="RUB6" s="2"/>
      <c r="RUC6" s="2"/>
      <c r="RUD6" s="2"/>
      <c r="RUE6" s="2"/>
      <c r="RUF6" s="2"/>
      <c r="RUG6" s="2"/>
      <c r="RUH6" s="2"/>
      <c r="RUI6" s="2"/>
      <c r="RUJ6" s="2"/>
      <c r="RUK6" s="2"/>
      <c r="RUL6" s="2"/>
      <c r="RUM6" s="2"/>
      <c r="RUN6" s="2"/>
      <c r="RUO6" s="2"/>
      <c r="RUP6" s="2"/>
      <c r="RUQ6" s="2"/>
      <c r="RUR6" s="2"/>
      <c r="RUS6" s="2"/>
      <c r="RUT6" s="2"/>
      <c r="RUU6" s="2"/>
      <c r="RUV6" s="2"/>
      <c r="RUW6" s="2"/>
      <c r="RUX6" s="2"/>
      <c r="RUY6" s="2"/>
      <c r="RUZ6" s="2"/>
      <c r="RVA6" s="2"/>
      <c r="RVB6" s="2"/>
      <c r="RVC6" s="2"/>
      <c r="RVD6" s="2"/>
      <c r="RVE6" s="2"/>
      <c r="RVF6" s="2"/>
      <c r="RVG6" s="2"/>
      <c r="RVH6" s="2"/>
      <c r="RVI6" s="2"/>
      <c r="RVJ6" s="2"/>
      <c r="RVK6" s="2"/>
      <c r="RVL6" s="2"/>
      <c r="RVM6" s="2"/>
      <c r="RVN6" s="2"/>
      <c r="RVO6" s="2"/>
      <c r="RVP6" s="2"/>
      <c r="RVQ6" s="2"/>
      <c r="RVR6" s="2"/>
      <c r="RVS6" s="2"/>
      <c r="RVT6" s="2"/>
      <c r="RVU6" s="2"/>
      <c r="RVV6" s="2"/>
      <c r="RVW6" s="2"/>
      <c r="RVX6" s="2"/>
      <c r="RVY6" s="2"/>
      <c r="RVZ6" s="2"/>
      <c r="RWA6" s="2"/>
      <c r="RWB6" s="2"/>
      <c r="RWC6" s="2"/>
      <c r="RWD6" s="2"/>
      <c r="RWE6" s="2"/>
      <c r="RWF6" s="2"/>
      <c r="RWG6" s="2"/>
      <c r="RWH6" s="2"/>
      <c r="RWI6" s="2"/>
      <c r="RWJ6" s="2"/>
      <c r="RWK6" s="2"/>
      <c r="RWL6" s="2"/>
      <c r="RWM6" s="2"/>
      <c r="RWN6" s="2"/>
      <c r="RWO6" s="2"/>
      <c r="RWP6" s="2"/>
      <c r="RWQ6" s="2"/>
      <c r="RWR6" s="2"/>
      <c r="RWS6" s="2"/>
      <c r="RWT6" s="2"/>
      <c r="RWU6" s="2"/>
      <c r="RWV6" s="2"/>
      <c r="RWW6" s="2"/>
      <c r="RWX6" s="2"/>
      <c r="RWY6" s="2"/>
      <c r="RWZ6" s="2"/>
      <c r="RXA6" s="2"/>
      <c r="RXB6" s="2"/>
      <c r="RXC6" s="2"/>
      <c r="RXD6" s="2"/>
      <c r="RXE6" s="2"/>
      <c r="RXF6" s="2"/>
      <c r="RXG6" s="2"/>
      <c r="RXH6" s="2"/>
      <c r="RXI6" s="2"/>
      <c r="RXJ6" s="2"/>
      <c r="RXK6" s="2"/>
      <c r="RXL6" s="2"/>
      <c r="RXM6" s="2"/>
      <c r="RXN6" s="2"/>
      <c r="RXO6" s="2"/>
      <c r="RXP6" s="2"/>
      <c r="RXQ6" s="2"/>
      <c r="RXR6" s="2"/>
      <c r="RXS6" s="2"/>
      <c r="RXT6" s="2"/>
      <c r="RXU6" s="2"/>
      <c r="RXV6" s="2"/>
      <c r="RXW6" s="2"/>
      <c r="RXX6" s="2"/>
      <c r="RXY6" s="2"/>
      <c r="RXZ6" s="2"/>
      <c r="RYA6" s="2"/>
      <c r="RYB6" s="2"/>
      <c r="RYC6" s="2"/>
      <c r="RYD6" s="2"/>
      <c r="RYE6" s="2"/>
      <c r="RYF6" s="2"/>
      <c r="RYG6" s="2"/>
      <c r="RYH6" s="2"/>
      <c r="RYI6" s="2"/>
      <c r="RYJ6" s="2"/>
      <c r="RYK6" s="2"/>
      <c r="RYL6" s="2"/>
      <c r="RYM6" s="2"/>
      <c r="RYN6" s="2"/>
      <c r="RYO6" s="2"/>
      <c r="RYP6" s="2"/>
      <c r="RYQ6" s="2"/>
      <c r="RYR6" s="2"/>
      <c r="RYS6" s="2"/>
      <c r="RYT6" s="2"/>
      <c r="RYU6" s="2"/>
      <c r="RYV6" s="2"/>
      <c r="RYW6" s="2"/>
      <c r="RYX6" s="2"/>
      <c r="RYY6" s="2"/>
      <c r="RYZ6" s="2"/>
      <c r="RZA6" s="2"/>
      <c r="RZB6" s="2"/>
      <c r="RZC6" s="2"/>
      <c r="RZD6" s="2"/>
      <c r="RZE6" s="2"/>
      <c r="RZF6" s="2"/>
      <c r="RZG6" s="2"/>
      <c r="RZH6" s="2"/>
      <c r="RZI6" s="2"/>
      <c r="RZJ6" s="2"/>
      <c r="RZK6" s="2"/>
      <c r="RZL6" s="2"/>
      <c r="RZM6" s="2"/>
      <c r="RZN6" s="2"/>
      <c r="RZO6" s="2"/>
      <c r="RZP6" s="2"/>
      <c r="RZQ6" s="2"/>
      <c r="RZR6" s="2"/>
      <c r="RZS6" s="2"/>
      <c r="RZT6" s="2"/>
      <c r="RZU6" s="2"/>
      <c r="RZV6" s="2"/>
      <c r="RZW6" s="2"/>
      <c r="RZX6" s="2"/>
      <c r="RZY6" s="2"/>
      <c r="RZZ6" s="2"/>
      <c r="SAA6" s="2"/>
      <c r="SAB6" s="2"/>
      <c r="SAC6" s="2"/>
      <c r="SAD6" s="2"/>
      <c r="SAE6" s="2"/>
      <c r="SAF6" s="2"/>
      <c r="SAG6" s="2"/>
      <c r="SAH6" s="2"/>
      <c r="SAI6" s="2"/>
      <c r="SAJ6" s="2"/>
      <c r="SAK6" s="2"/>
      <c r="SAL6" s="2"/>
      <c r="SAM6" s="2"/>
      <c r="SAN6" s="2"/>
      <c r="SAO6" s="2"/>
      <c r="SAP6" s="2"/>
      <c r="SAQ6" s="2"/>
      <c r="SAR6" s="2"/>
      <c r="SAS6" s="2"/>
      <c r="SAT6" s="2"/>
      <c r="SAU6" s="2"/>
      <c r="SAV6" s="2"/>
      <c r="SAW6" s="2"/>
      <c r="SAX6" s="2"/>
      <c r="SAY6" s="2"/>
      <c r="SAZ6" s="2"/>
      <c r="SBA6" s="2"/>
      <c r="SBB6" s="2"/>
      <c r="SBC6" s="2"/>
      <c r="SBD6" s="2"/>
      <c r="SBE6" s="2"/>
      <c r="SBF6" s="2"/>
      <c r="SBG6" s="2"/>
      <c r="SBH6" s="2"/>
      <c r="SBI6" s="2"/>
      <c r="SBJ6" s="2"/>
      <c r="SBK6" s="2"/>
      <c r="SBL6" s="2"/>
      <c r="SBM6" s="2"/>
      <c r="SBN6" s="2"/>
      <c r="SBO6" s="2"/>
      <c r="SBP6" s="2"/>
      <c r="SBQ6" s="2"/>
      <c r="SBR6" s="2"/>
      <c r="SBS6" s="2"/>
      <c r="SBT6" s="2"/>
      <c r="SBU6" s="2"/>
      <c r="SBV6" s="2"/>
      <c r="SBW6" s="2"/>
      <c r="SBX6" s="2"/>
      <c r="SBY6" s="2"/>
      <c r="SBZ6" s="2"/>
      <c r="SCA6" s="2"/>
      <c r="SCB6" s="2"/>
      <c r="SCC6" s="2"/>
      <c r="SCD6" s="2"/>
      <c r="SCE6" s="2"/>
      <c r="SCF6" s="2"/>
      <c r="SCG6" s="2"/>
      <c r="SCH6" s="2"/>
      <c r="SCI6" s="2"/>
      <c r="SCJ6" s="2"/>
      <c r="SCK6" s="2"/>
      <c r="SCL6" s="2"/>
      <c r="SCM6" s="2"/>
      <c r="SCN6" s="2"/>
      <c r="SCO6" s="2"/>
      <c r="SCP6" s="2"/>
      <c r="SCQ6" s="2"/>
      <c r="SCR6" s="2"/>
      <c r="SCS6" s="2"/>
      <c r="SCT6" s="2"/>
      <c r="SCU6" s="2"/>
      <c r="SCV6" s="2"/>
      <c r="SCW6" s="2"/>
      <c r="SCX6" s="2"/>
      <c r="SCY6" s="2"/>
      <c r="SCZ6" s="2"/>
      <c r="SDA6" s="2"/>
      <c r="SDB6" s="2"/>
      <c r="SDC6" s="2"/>
      <c r="SDD6" s="2"/>
      <c r="SDE6" s="2"/>
      <c r="SDF6" s="2"/>
      <c r="SDG6" s="2"/>
      <c r="SDH6" s="2"/>
      <c r="SDI6" s="2"/>
      <c r="SDJ6" s="2"/>
      <c r="SDK6" s="2"/>
      <c r="SDL6" s="2"/>
      <c r="SDM6" s="2"/>
      <c r="SDN6" s="2"/>
      <c r="SDO6" s="2"/>
      <c r="SDP6" s="2"/>
      <c r="SDQ6" s="2"/>
      <c r="SDR6" s="2"/>
      <c r="SDS6" s="2"/>
      <c r="SDT6" s="2"/>
      <c r="SDU6" s="2"/>
      <c r="SDV6" s="2"/>
      <c r="SDW6" s="2"/>
      <c r="SDX6" s="2"/>
      <c r="SDY6" s="2"/>
      <c r="SDZ6" s="2"/>
      <c r="SEA6" s="2"/>
      <c r="SEB6" s="2"/>
      <c r="SEC6" s="2"/>
      <c r="SED6" s="2"/>
      <c r="SEE6" s="2"/>
      <c r="SEF6" s="2"/>
      <c r="SEG6" s="2"/>
      <c r="SEH6" s="2"/>
      <c r="SEI6" s="2"/>
      <c r="SEJ6" s="2"/>
      <c r="SEK6" s="2"/>
      <c r="SEL6" s="2"/>
      <c r="SEM6" s="2"/>
      <c r="SEN6" s="2"/>
      <c r="SEO6" s="2"/>
      <c r="SEP6" s="2"/>
      <c r="SEQ6" s="2"/>
      <c r="SER6" s="2"/>
      <c r="SES6" s="2"/>
      <c r="SET6" s="2"/>
      <c r="SEU6" s="2"/>
      <c r="SEV6" s="2"/>
      <c r="SEW6" s="2"/>
      <c r="SEX6" s="2"/>
      <c r="SEY6" s="2"/>
      <c r="SEZ6" s="2"/>
      <c r="SFA6" s="2"/>
      <c r="SFB6" s="2"/>
      <c r="SFC6" s="2"/>
      <c r="SFD6" s="2"/>
      <c r="SFE6" s="2"/>
      <c r="SFF6" s="2"/>
      <c r="SFG6" s="2"/>
      <c r="SFH6" s="2"/>
      <c r="SFI6" s="2"/>
      <c r="SFJ6" s="2"/>
      <c r="SFK6" s="2"/>
      <c r="SFL6" s="2"/>
      <c r="SFM6" s="2"/>
      <c r="SFN6" s="2"/>
      <c r="SFO6" s="2"/>
      <c r="SFP6" s="2"/>
      <c r="SFQ6" s="2"/>
      <c r="SFR6" s="2"/>
      <c r="SFS6" s="2"/>
      <c r="SFT6" s="2"/>
      <c r="SFU6" s="2"/>
      <c r="SFV6" s="2"/>
      <c r="SFW6" s="2"/>
      <c r="SFX6" s="2"/>
      <c r="SFY6" s="2"/>
      <c r="SFZ6" s="2"/>
      <c r="SGA6" s="2"/>
      <c r="SGB6" s="2"/>
      <c r="SGC6" s="2"/>
      <c r="SGD6" s="2"/>
      <c r="SGE6" s="2"/>
      <c r="SGF6" s="2"/>
      <c r="SGG6" s="2"/>
      <c r="SGH6" s="2"/>
      <c r="SGI6" s="2"/>
      <c r="SGJ6" s="2"/>
      <c r="SGK6" s="2"/>
      <c r="SGL6" s="2"/>
      <c r="SGM6" s="2"/>
      <c r="SGN6" s="2"/>
      <c r="SGO6" s="2"/>
      <c r="SGP6" s="2"/>
      <c r="SGQ6" s="2"/>
      <c r="SGR6" s="2"/>
      <c r="SGS6" s="2"/>
      <c r="SGT6" s="2"/>
      <c r="SGU6" s="2"/>
      <c r="SGV6" s="2"/>
      <c r="SGW6" s="2"/>
      <c r="SGX6" s="2"/>
      <c r="SGY6" s="2"/>
      <c r="SGZ6" s="2"/>
      <c r="SHA6" s="2"/>
      <c r="SHB6" s="2"/>
      <c r="SHC6" s="2"/>
      <c r="SHD6" s="2"/>
      <c r="SHE6" s="2"/>
      <c r="SHF6" s="2"/>
      <c r="SHG6" s="2"/>
      <c r="SHH6" s="2"/>
      <c r="SHI6" s="2"/>
      <c r="SHJ6" s="2"/>
      <c r="SHK6" s="2"/>
      <c r="SHL6" s="2"/>
      <c r="SHM6" s="2"/>
      <c r="SHN6" s="2"/>
      <c r="SHO6" s="2"/>
      <c r="SHP6" s="2"/>
      <c r="SHQ6" s="2"/>
      <c r="SHR6" s="2"/>
      <c r="SHS6" s="2"/>
      <c r="SHT6" s="2"/>
      <c r="SHU6" s="2"/>
      <c r="SHV6" s="2"/>
      <c r="SHW6" s="2"/>
      <c r="SHX6" s="2"/>
      <c r="SHY6" s="2"/>
      <c r="SHZ6" s="2"/>
      <c r="SIA6" s="2"/>
      <c r="SIB6" s="2"/>
      <c r="SIC6" s="2"/>
      <c r="SID6" s="2"/>
      <c r="SIE6" s="2"/>
      <c r="SIF6" s="2"/>
      <c r="SIG6" s="2"/>
      <c r="SIH6" s="2"/>
      <c r="SII6" s="2"/>
      <c r="SIJ6" s="2"/>
      <c r="SIK6" s="2"/>
      <c r="SIL6" s="2"/>
      <c r="SIM6" s="2"/>
      <c r="SIN6" s="2"/>
      <c r="SIO6" s="2"/>
      <c r="SIP6" s="2"/>
      <c r="SIQ6" s="2"/>
      <c r="SIR6" s="2"/>
      <c r="SIS6" s="2"/>
      <c r="SIT6" s="2"/>
      <c r="SIU6" s="2"/>
      <c r="SIV6" s="2"/>
      <c r="SIW6" s="2"/>
      <c r="SIX6" s="2"/>
      <c r="SIY6" s="2"/>
      <c r="SIZ6" s="2"/>
      <c r="SJA6" s="2"/>
      <c r="SJB6" s="2"/>
      <c r="SJC6" s="2"/>
      <c r="SJD6" s="2"/>
      <c r="SJE6" s="2"/>
      <c r="SJF6" s="2"/>
      <c r="SJG6" s="2"/>
      <c r="SJH6" s="2"/>
      <c r="SJI6" s="2"/>
      <c r="SJJ6" s="2"/>
      <c r="SJK6" s="2"/>
      <c r="SJL6" s="2"/>
      <c r="SJM6" s="2"/>
      <c r="SJN6" s="2"/>
      <c r="SJO6" s="2"/>
      <c r="SJP6" s="2"/>
      <c r="SJQ6" s="2"/>
      <c r="SJR6" s="2"/>
      <c r="SJS6" s="2"/>
      <c r="SJT6" s="2"/>
      <c r="SJU6" s="2"/>
      <c r="SJV6" s="2"/>
      <c r="SJW6" s="2"/>
      <c r="SJX6" s="2"/>
      <c r="SJY6" s="2"/>
      <c r="SJZ6" s="2"/>
      <c r="SKA6" s="2"/>
      <c r="SKB6" s="2"/>
      <c r="SKC6" s="2"/>
      <c r="SKD6" s="2"/>
      <c r="SKE6" s="2"/>
      <c r="SKF6" s="2"/>
      <c r="SKG6" s="2"/>
      <c r="SKH6" s="2"/>
      <c r="SKI6" s="2"/>
      <c r="SKJ6" s="2"/>
      <c r="SKK6" s="2"/>
      <c r="SKL6" s="2"/>
      <c r="SKM6" s="2"/>
      <c r="SKN6" s="2"/>
      <c r="SKO6" s="2"/>
      <c r="SKP6" s="2"/>
      <c r="SKQ6" s="2"/>
      <c r="SKR6" s="2"/>
      <c r="SKS6" s="2"/>
      <c r="SKT6" s="2"/>
      <c r="SKU6" s="2"/>
      <c r="SKV6" s="2"/>
      <c r="SKW6" s="2"/>
      <c r="SKX6" s="2"/>
      <c r="SKY6" s="2"/>
      <c r="SKZ6" s="2"/>
      <c r="SLA6" s="2"/>
      <c r="SLB6" s="2"/>
      <c r="SLC6" s="2"/>
      <c r="SLD6" s="2"/>
      <c r="SLE6" s="2"/>
      <c r="SLF6" s="2"/>
      <c r="SLG6" s="2"/>
      <c r="SLH6" s="2"/>
      <c r="SLI6" s="2"/>
      <c r="SLJ6" s="2"/>
      <c r="SLK6" s="2"/>
      <c r="SLL6" s="2"/>
      <c r="SLM6" s="2"/>
      <c r="SLN6" s="2"/>
      <c r="SLO6" s="2"/>
      <c r="SLP6" s="2"/>
      <c r="SLQ6" s="2"/>
      <c r="SLR6" s="2"/>
      <c r="SLS6" s="2"/>
      <c r="SLT6" s="2"/>
      <c r="SLU6" s="2"/>
      <c r="SLV6" s="2"/>
      <c r="SLW6" s="2"/>
      <c r="SLX6" s="2"/>
      <c r="SLY6" s="2"/>
      <c r="SLZ6" s="2"/>
      <c r="SMA6" s="2"/>
      <c r="SMB6" s="2"/>
      <c r="SMC6" s="2"/>
      <c r="SMD6" s="2"/>
      <c r="SME6" s="2"/>
      <c r="SMF6" s="2"/>
      <c r="SMG6" s="2"/>
      <c r="SMH6" s="2"/>
      <c r="SMI6" s="2"/>
      <c r="SMJ6" s="2"/>
      <c r="SMK6" s="2"/>
      <c r="SML6" s="2"/>
      <c r="SMM6" s="2"/>
      <c r="SMN6" s="2"/>
      <c r="SMO6" s="2"/>
      <c r="SMP6" s="2"/>
      <c r="SMQ6" s="2"/>
      <c r="SMR6" s="2"/>
      <c r="SMS6" s="2"/>
      <c r="SMT6" s="2"/>
      <c r="SMU6" s="2"/>
      <c r="SMV6" s="2"/>
      <c r="SMW6" s="2"/>
      <c r="SMX6" s="2"/>
      <c r="SMY6" s="2"/>
      <c r="SMZ6" s="2"/>
      <c r="SNA6" s="2"/>
      <c r="SNB6" s="2"/>
      <c r="SNC6" s="2"/>
      <c r="SND6" s="2"/>
      <c r="SNE6" s="2"/>
      <c r="SNF6" s="2"/>
      <c r="SNG6" s="2"/>
      <c r="SNH6" s="2"/>
      <c r="SNI6" s="2"/>
      <c r="SNJ6" s="2"/>
      <c r="SNK6" s="2"/>
      <c r="SNL6" s="2"/>
      <c r="SNM6" s="2"/>
      <c r="SNN6" s="2"/>
      <c r="SNO6" s="2"/>
      <c r="SNP6" s="2"/>
      <c r="SNQ6" s="2"/>
      <c r="SNR6" s="2"/>
      <c r="SNS6" s="2"/>
      <c r="SNT6" s="2"/>
      <c r="SNU6" s="2"/>
      <c r="SNV6" s="2"/>
      <c r="SNW6" s="2"/>
      <c r="SNX6" s="2"/>
      <c r="SNY6" s="2"/>
      <c r="SNZ6" s="2"/>
      <c r="SOA6" s="2"/>
      <c r="SOB6" s="2"/>
      <c r="SOC6" s="2"/>
      <c r="SOD6" s="2"/>
      <c r="SOE6" s="2"/>
      <c r="SOF6" s="2"/>
      <c r="SOG6" s="2"/>
      <c r="SOH6" s="2"/>
      <c r="SOI6" s="2"/>
      <c r="SOJ6" s="2"/>
      <c r="SOK6" s="2"/>
      <c r="SOL6" s="2"/>
      <c r="SOM6" s="2"/>
      <c r="SON6" s="2"/>
      <c r="SOO6" s="2"/>
      <c r="SOP6" s="2"/>
      <c r="SOQ6" s="2"/>
      <c r="SOR6" s="2"/>
      <c r="SOS6" s="2"/>
      <c r="SOT6" s="2"/>
      <c r="SOU6" s="2"/>
      <c r="SOV6" s="2"/>
      <c r="SOW6" s="2"/>
      <c r="SOX6" s="2"/>
      <c r="SOY6" s="2"/>
      <c r="SOZ6" s="2"/>
      <c r="SPA6" s="2"/>
      <c r="SPB6" s="2"/>
      <c r="SPC6" s="2"/>
      <c r="SPD6" s="2"/>
      <c r="SPE6" s="2"/>
      <c r="SPF6" s="2"/>
      <c r="SPG6" s="2"/>
      <c r="SPH6" s="2"/>
      <c r="SPI6" s="2"/>
      <c r="SPJ6" s="2"/>
      <c r="SPK6" s="2"/>
      <c r="SPL6" s="2"/>
      <c r="SPM6" s="2"/>
      <c r="SPN6" s="2"/>
      <c r="SPO6" s="2"/>
      <c r="SPP6" s="2"/>
      <c r="SPQ6" s="2"/>
      <c r="SPR6" s="2"/>
      <c r="SPS6" s="2"/>
      <c r="SPT6" s="2"/>
      <c r="SPU6" s="2"/>
      <c r="SPV6" s="2"/>
      <c r="SPW6" s="2"/>
      <c r="SPX6" s="2"/>
      <c r="SPY6" s="2"/>
      <c r="SPZ6" s="2"/>
      <c r="SQA6" s="2"/>
      <c r="SQB6" s="2"/>
      <c r="SQC6" s="2"/>
      <c r="SQD6" s="2"/>
      <c r="SQE6" s="2"/>
      <c r="SQF6" s="2"/>
      <c r="SQG6" s="2"/>
      <c r="SQH6" s="2"/>
      <c r="SQI6" s="2"/>
      <c r="SQJ6" s="2"/>
      <c r="SQK6" s="2"/>
      <c r="SQL6" s="2"/>
      <c r="SQM6" s="2"/>
      <c r="SQN6" s="2"/>
      <c r="SQO6" s="2"/>
      <c r="SQP6" s="2"/>
      <c r="SQQ6" s="2"/>
      <c r="SQR6" s="2"/>
      <c r="SQS6" s="2"/>
      <c r="SQT6" s="2"/>
      <c r="SQU6" s="2"/>
      <c r="SQV6" s="2"/>
      <c r="SQW6" s="2"/>
      <c r="SQX6" s="2"/>
      <c r="SQY6" s="2"/>
      <c r="SQZ6" s="2"/>
      <c r="SRA6" s="2"/>
      <c r="SRB6" s="2"/>
      <c r="SRC6" s="2"/>
      <c r="SRD6" s="2"/>
      <c r="SRE6" s="2"/>
      <c r="SRF6" s="2"/>
      <c r="SRG6" s="2"/>
      <c r="SRH6" s="2"/>
      <c r="SRI6" s="2"/>
      <c r="SRJ6" s="2"/>
      <c r="SRK6" s="2"/>
      <c r="SRL6" s="2"/>
      <c r="SRM6" s="2"/>
      <c r="SRN6" s="2"/>
      <c r="SRO6" s="2"/>
      <c r="SRP6" s="2"/>
      <c r="SRQ6" s="2"/>
      <c r="SRR6" s="2"/>
      <c r="SRS6" s="2"/>
      <c r="SRT6" s="2"/>
      <c r="SRU6" s="2"/>
      <c r="SRV6" s="2"/>
      <c r="SRW6" s="2"/>
      <c r="SRX6" s="2"/>
      <c r="SRY6" s="2"/>
      <c r="SRZ6" s="2"/>
      <c r="SSA6" s="2"/>
      <c r="SSB6" s="2"/>
      <c r="SSC6" s="2"/>
      <c r="SSD6" s="2"/>
      <c r="SSE6" s="2"/>
      <c r="SSF6" s="2"/>
      <c r="SSG6" s="2"/>
      <c r="SSH6" s="2"/>
      <c r="SSI6" s="2"/>
      <c r="SSJ6" s="2"/>
      <c r="SSK6" s="2"/>
      <c r="SSL6" s="2"/>
      <c r="SSM6" s="2"/>
      <c r="SSN6" s="2"/>
      <c r="SSO6" s="2"/>
      <c r="SSP6" s="2"/>
      <c r="SSQ6" s="2"/>
      <c r="SSR6" s="2"/>
      <c r="SSS6" s="2"/>
      <c r="SST6" s="2"/>
      <c r="SSU6" s="2"/>
      <c r="SSV6" s="2"/>
      <c r="SSW6" s="2"/>
      <c r="SSX6" s="2"/>
      <c r="SSY6" s="2"/>
      <c r="SSZ6" s="2"/>
      <c r="STA6" s="2"/>
      <c r="STB6" s="2"/>
      <c r="STC6" s="2"/>
      <c r="STD6" s="2"/>
      <c r="STE6" s="2"/>
      <c r="STF6" s="2"/>
      <c r="STG6" s="2"/>
      <c r="STH6" s="2"/>
      <c r="STI6" s="2"/>
      <c r="STJ6" s="2"/>
      <c r="STK6" s="2"/>
      <c r="STL6" s="2"/>
      <c r="STM6" s="2"/>
      <c r="STN6" s="2"/>
      <c r="STO6" s="2"/>
      <c r="STP6" s="2"/>
      <c r="STQ6" s="2"/>
      <c r="STR6" s="2"/>
      <c r="STS6" s="2"/>
      <c r="STT6" s="2"/>
      <c r="STU6" s="2"/>
      <c r="STV6" s="2"/>
      <c r="STW6" s="2"/>
      <c r="STX6" s="2"/>
      <c r="STY6" s="2"/>
      <c r="STZ6" s="2"/>
      <c r="SUA6" s="2"/>
      <c r="SUB6" s="2"/>
      <c r="SUC6" s="2"/>
      <c r="SUD6" s="2"/>
      <c r="SUE6" s="2"/>
      <c r="SUF6" s="2"/>
      <c r="SUG6" s="2"/>
      <c r="SUH6" s="2"/>
      <c r="SUI6" s="2"/>
      <c r="SUJ6" s="2"/>
      <c r="SUK6" s="2"/>
      <c r="SUL6" s="2"/>
      <c r="SUM6" s="2"/>
      <c r="SUN6" s="2"/>
      <c r="SUO6" s="2"/>
      <c r="SUP6" s="2"/>
      <c r="SUQ6" s="2"/>
      <c r="SUR6" s="2"/>
      <c r="SUS6" s="2"/>
      <c r="SUT6" s="2"/>
      <c r="SUU6" s="2"/>
      <c r="SUV6" s="2"/>
      <c r="SUW6" s="2"/>
      <c r="SUX6" s="2"/>
      <c r="SUY6" s="2"/>
      <c r="SUZ6" s="2"/>
      <c r="SVA6" s="2"/>
      <c r="SVB6" s="2"/>
      <c r="SVC6" s="2"/>
      <c r="SVD6" s="2"/>
      <c r="SVE6" s="2"/>
      <c r="SVF6" s="2"/>
      <c r="SVG6" s="2"/>
      <c r="SVH6" s="2"/>
      <c r="SVI6" s="2"/>
      <c r="SVJ6" s="2"/>
      <c r="SVK6" s="2"/>
      <c r="SVL6" s="2"/>
      <c r="SVM6" s="2"/>
      <c r="SVN6" s="2"/>
      <c r="SVO6" s="2"/>
      <c r="SVP6" s="2"/>
      <c r="SVQ6" s="2"/>
      <c r="SVR6" s="2"/>
      <c r="SVS6" s="2"/>
      <c r="SVT6" s="2"/>
      <c r="SVU6" s="2"/>
      <c r="SVV6" s="2"/>
      <c r="SVW6" s="2"/>
      <c r="SVX6" s="2"/>
      <c r="SVY6" s="2"/>
      <c r="SVZ6" s="2"/>
      <c r="SWA6" s="2"/>
      <c r="SWB6" s="2"/>
      <c r="SWC6" s="2"/>
      <c r="SWD6" s="2"/>
      <c r="SWE6" s="2"/>
      <c r="SWF6" s="2"/>
      <c r="SWG6" s="2"/>
      <c r="SWH6" s="2"/>
      <c r="SWI6" s="2"/>
      <c r="SWJ6" s="2"/>
      <c r="SWK6" s="2"/>
      <c r="SWL6" s="2"/>
      <c r="SWM6" s="2"/>
      <c r="SWN6" s="2"/>
      <c r="SWO6" s="2"/>
      <c r="SWP6" s="2"/>
      <c r="SWQ6" s="2"/>
      <c r="SWR6" s="2"/>
      <c r="SWS6" s="2"/>
      <c r="SWT6" s="2"/>
      <c r="SWU6" s="2"/>
      <c r="SWV6" s="2"/>
      <c r="SWW6" s="2"/>
      <c r="SWX6" s="2"/>
      <c r="SWY6" s="2"/>
      <c r="SWZ6" s="2"/>
      <c r="SXA6" s="2"/>
      <c r="SXB6" s="2"/>
      <c r="SXC6" s="2"/>
      <c r="SXD6" s="2"/>
      <c r="SXE6" s="2"/>
      <c r="SXF6" s="2"/>
      <c r="SXG6" s="2"/>
      <c r="SXH6" s="2"/>
      <c r="SXI6" s="2"/>
      <c r="SXJ6" s="2"/>
      <c r="SXK6" s="2"/>
      <c r="SXL6" s="2"/>
      <c r="SXM6" s="2"/>
      <c r="SXN6" s="2"/>
      <c r="SXO6" s="2"/>
      <c r="SXP6" s="2"/>
      <c r="SXQ6" s="2"/>
      <c r="SXR6" s="2"/>
      <c r="SXS6" s="2"/>
      <c r="SXT6" s="2"/>
      <c r="SXU6" s="2"/>
      <c r="SXV6" s="2"/>
      <c r="SXW6" s="2"/>
      <c r="SXX6" s="2"/>
      <c r="SXY6" s="2"/>
      <c r="SXZ6" s="2"/>
      <c r="SYA6" s="2"/>
      <c r="SYB6" s="2"/>
      <c r="SYC6" s="2"/>
      <c r="SYD6" s="2"/>
      <c r="SYE6" s="2"/>
      <c r="SYF6" s="2"/>
      <c r="SYG6" s="2"/>
      <c r="SYH6" s="2"/>
      <c r="SYI6" s="2"/>
      <c r="SYJ6" s="2"/>
      <c r="SYK6" s="2"/>
      <c r="SYL6" s="2"/>
      <c r="SYM6" s="2"/>
      <c r="SYN6" s="2"/>
      <c r="SYO6" s="2"/>
      <c r="SYP6" s="2"/>
      <c r="SYQ6" s="2"/>
      <c r="SYR6" s="2"/>
      <c r="SYS6" s="2"/>
      <c r="SYT6" s="2"/>
      <c r="SYU6" s="2"/>
      <c r="SYV6" s="2"/>
      <c r="SYW6" s="2"/>
      <c r="SYX6" s="2"/>
      <c r="SYY6" s="2"/>
      <c r="SYZ6" s="2"/>
      <c r="SZA6" s="2"/>
      <c r="SZB6" s="2"/>
      <c r="SZC6" s="2"/>
      <c r="SZD6" s="2"/>
      <c r="SZE6" s="2"/>
      <c r="SZF6" s="2"/>
      <c r="SZG6" s="2"/>
      <c r="SZH6" s="2"/>
      <c r="SZI6" s="2"/>
      <c r="SZJ6" s="2"/>
      <c r="SZK6" s="2"/>
      <c r="SZL6" s="2"/>
      <c r="SZM6" s="2"/>
      <c r="SZN6" s="2"/>
      <c r="SZO6" s="2"/>
      <c r="SZP6" s="2"/>
      <c r="SZQ6" s="2"/>
      <c r="SZR6" s="2"/>
      <c r="SZS6" s="2"/>
      <c r="SZT6" s="2"/>
      <c r="SZU6" s="2"/>
      <c r="SZV6" s="2"/>
      <c r="SZW6" s="2"/>
      <c r="SZX6" s="2"/>
      <c r="SZY6" s="2"/>
      <c r="SZZ6" s="2"/>
      <c r="TAA6" s="2"/>
      <c r="TAB6" s="2"/>
      <c r="TAC6" s="2"/>
      <c r="TAD6" s="2"/>
      <c r="TAE6" s="2"/>
      <c r="TAF6" s="2"/>
      <c r="TAG6" s="2"/>
      <c r="TAH6" s="2"/>
      <c r="TAI6" s="2"/>
      <c r="TAJ6" s="2"/>
      <c r="TAK6" s="2"/>
      <c r="TAL6" s="2"/>
      <c r="TAM6" s="2"/>
      <c r="TAN6" s="2"/>
      <c r="TAO6" s="2"/>
      <c r="TAP6" s="2"/>
      <c r="TAQ6" s="2"/>
      <c r="TAR6" s="2"/>
      <c r="TAS6" s="2"/>
      <c r="TAT6" s="2"/>
      <c r="TAU6" s="2"/>
      <c r="TAV6" s="2"/>
      <c r="TAW6" s="2"/>
      <c r="TAX6" s="2"/>
      <c r="TAY6" s="2"/>
      <c r="TAZ6" s="2"/>
      <c r="TBA6" s="2"/>
      <c r="TBB6" s="2"/>
      <c r="TBC6" s="2"/>
      <c r="TBD6" s="2"/>
      <c r="TBE6" s="2"/>
      <c r="TBF6" s="2"/>
      <c r="TBG6" s="2"/>
      <c r="TBH6" s="2"/>
      <c r="TBI6" s="2"/>
      <c r="TBJ6" s="2"/>
      <c r="TBK6" s="2"/>
      <c r="TBL6" s="2"/>
      <c r="TBM6" s="2"/>
      <c r="TBN6" s="2"/>
      <c r="TBO6" s="2"/>
      <c r="TBP6" s="2"/>
      <c r="TBQ6" s="2"/>
      <c r="TBR6" s="2"/>
      <c r="TBS6" s="2"/>
      <c r="TBT6" s="2"/>
      <c r="TBU6" s="2"/>
      <c r="TBV6" s="2"/>
      <c r="TBW6" s="2"/>
      <c r="TBX6" s="2"/>
      <c r="TBY6" s="2"/>
      <c r="TBZ6" s="2"/>
      <c r="TCA6" s="2"/>
      <c r="TCB6" s="2"/>
      <c r="TCC6" s="2"/>
      <c r="TCD6" s="2"/>
      <c r="TCE6" s="2"/>
      <c r="TCF6" s="2"/>
      <c r="TCG6" s="2"/>
      <c r="TCH6" s="2"/>
      <c r="TCI6" s="2"/>
      <c r="TCJ6" s="2"/>
      <c r="TCK6" s="2"/>
      <c r="TCL6" s="2"/>
      <c r="TCM6" s="2"/>
      <c r="TCN6" s="2"/>
      <c r="TCO6" s="2"/>
      <c r="TCP6" s="2"/>
      <c r="TCQ6" s="2"/>
      <c r="TCR6" s="2"/>
      <c r="TCS6" s="2"/>
      <c r="TCT6" s="2"/>
      <c r="TCU6" s="2"/>
      <c r="TCV6" s="2"/>
      <c r="TCW6" s="2"/>
      <c r="TCX6" s="2"/>
      <c r="TCY6" s="2"/>
      <c r="TCZ6" s="2"/>
      <c r="TDA6" s="2"/>
      <c r="TDB6" s="2"/>
      <c r="TDC6" s="2"/>
      <c r="TDD6" s="2"/>
      <c r="TDE6" s="2"/>
      <c r="TDF6" s="2"/>
      <c r="TDG6" s="2"/>
      <c r="TDH6" s="2"/>
      <c r="TDI6" s="2"/>
      <c r="TDJ6" s="2"/>
      <c r="TDK6" s="2"/>
      <c r="TDL6" s="2"/>
      <c r="TDM6" s="2"/>
      <c r="TDN6" s="2"/>
      <c r="TDO6" s="2"/>
      <c r="TDP6" s="2"/>
      <c r="TDQ6" s="2"/>
      <c r="TDR6" s="2"/>
      <c r="TDS6" s="2"/>
      <c r="TDT6" s="2"/>
      <c r="TDU6" s="2"/>
      <c r="TDV6" s="2"/>
      <c r="TDW6" s="2"/>
      <c r="TDX6" s="2"/>
      <c r="TDY6" s="2"/>
      <c r="TDZ6" s="2"/>
      <c r="TEA6" s="2"/>
      <c r="TEB6" s="2"/>
      <c r="TEC6" s="2"/>
      <c r="TED6" s="2"/>
      <c r="TEE6" s="2"/>
      <c r="TEF6" s="2"/>
      <c r="TEG6" s="2"/>
      <c r="TEH6" s="2"/>
      <c r="TEI6" s="2"/>
      <c r="TEJ6" s="2"/>
      <c r="TEK6" s="2"/>
      <c r="TEL6" s="2"/>
      <c r="TEM6" s="2"/>
      <c r="TEN6" s="2"/>
      <c r="TEO6" s="2"/>
      <c r="TEP6" s="2"/>
      <c r="TEQ6" s="2"/>
      <c r="TER6" s="2"/>
      <c r="TES6" s="2"/>
      <c r="TET6" s="2"/>
      <c r="TEU6" s="2"/>
      <c r="TEV6" s="2"/>
      <c r="TEW6" s="2"/>
      <c r="TEX6" s="2"/>
      <c r="TEY6" s="2"/>
      <c r="TEZ6" s="2"/>
      <c r="TFA6" s="2"/>
      <c r="TFB6" s="2"/>
      <c r="TFC6" s="2"/>
      <c r="TFD6" s="2"/>
      <c r="TFE6" s="2"/>
      <c r="TFF6" s="2"/>
      <c r="TFG6" s="2"/>
      <c r="TFH6" s="2"/>
      <c r="TFI6" s="2"/>
      <c r="TFJ6" s="2"/>
      <c r="TFK6" s="2"/>
      <c r="TFL6" s="2"/>
      <c r="TFM6" s="2"/>
      <c r="TFN6" s="2"/>
      <c r="TFO6" s="2"/>
      <c r="TFP6" s="2"/>
      <c r="TFQ6" s="2"/>
      <c r="TFR6" s="2"/>
      <c r="TFS6" s="2"/>
      <c r="TFT6" s="2"/>
      <c r="TFU6" s="2"/>
      <c r="TFV6" s="2"/>
      <c r="TFW6" s="2"/>
      <c r="TFX6" s="2"/>
      <c r="TFY6" s="2"/>
      <c r="TFZ6" s="2"/>
      <c r="TGA6" s="2"/>
      <c r="TGB6" s="2"/>
      <c r="TGC6" s="2"/>
      <c r="TGD6" s="2"/>
      <c r="TGE6" s="2"/>
      <c r="TGF6" s="2"/>
      <c r="TGG6" s="2"/>
      <c r="TGH6" s="2"/>
      <c r="TGI6" s="2"/>
      <c r="TGJ6" s="2"/>
      <c r="TGK6" s="2"/>
      <c r="TGL6" s="2"/>
      <c r="TGM6" s="2"/>
      <c r="TGN6" s="2"/>
      <c r="TGO6" s="2"/>
      <c r="TGP6" s="2"/>
      <c r="TGQ6" s="2"/>
      <c r="TGR6" s="2"/>
      <c r="TGS6" s="2"/>
      <c r="TGT6" s="2"/>
      <c r="TGU6" s="2"/>
      <c r="TGV6" s="2"/>
      <c r="TGW6" s="2"/>
      <c r="TGX6" s="2"/>
      <c r="TGY6" s="2"/>
      <c r="TGZ6" s="2"/>
      <c r="THA6" s="2"/>
      <c r="THB6" s="2"/>
      <c r="THC6" s="2"/>
      <c r="THD6" s="2"/>
      <c r="THE6" s="2"/>
      <c r="THF6" s="2"/>
      <c r="THG6" s="2"/>
      <c r="THH6" s="2"/>
      <c r="THI6" s="2"/>
      <c r="THJ6" s="2"/>
      <c r="THK6" s="2"/>
      <c r="THL6" s="2"/>
      <c r="THM6" s="2"/>
      <c r="THN6" s="2"/>
      <c r="THO6" s="2"/>
      <c r="THP6" s="2"/>
      <c r="THQ6" s="2"/>
      <c r="THR6" s="2"/>
      <c r="THS6" s="2"/>
      <c r="THT6" s="2"/>
      <c r="THU6" s="2"/>
      <c r="THV6" s="2"/>
      <c r="THW6" s="2"/>
      <c r="THX6" s="2"/>
      <c r="THY6" s="2"/>
      <c r="THZ6" s="2"/>
      <c r="TIA6" s="2"/>
      <c r="TIB6" s="2"/>
      <c r="TIC6" s="2"/>
      <c r="TID6" s="2"/>
      <c r="TIE6" s="2"/>
      <c r="TIF6" s="2"/>
      <c r="TIG6" s="2"/>
      <c r="TIH6" s="2"/>
      <c r="TII6" s="2"/>
      <c r="TIJ6" s="2"/>
      <c r="TIK6" s="2"/>
      <c r="TIL6" s="2"/>
      <c r="TIM6" s="2"/>
      <c r="TIN6" s="2"/>
      <c r="TIO6" s="2"/>
      <c r="TIP6" s="2"/>
      <c r="TIQ6" s="2"/>
      <c r="TIR6" s="2"/>
      <c r="TIS6" s="2"/>
      <c r="TIT6" s="2"/>
      <c r="TIU6" s="2"/>
      <c r="TIV6" s="2"/>
      <c r="TIW6" s="2"/>
      <c r="TIX6" s="2"/>
      <c r="TIY6" s="2"/>
      <c r="TIZ6" s="2"/>
      <c r="TJA6" s="2"/>
      <c r="TJB6" s="2"/>
      <c r="TJC6" s="2"/>
      <c r="TJD6" s="2"/>
      <c r="TJE6" s="2"/>
      <c r="TJF6" s="2"/>
      <c r="TJG6" s="2"/>
      <c r="TJH6" s="2"/>
      <c r="TJI6" s="2"/>
      <c r="TJJ6" s="2"/>
      <c r="TJK6" s="2"/>
      <c r="TJL6" s="2"/>
      <c r="TJM6" s="2"/>
      <c r="TJN6" s="2"/>
      <c r="TJO6" s="2"/>
      <c r="TJP6" s="2"/>
      <c r="TJQ6" s="2"/>
      <c r="TJR6" s="2"/>
      <c r="TJS6" s="2"/>
      <c r="TJT6" s="2"/>
      <c r="TJU6" s="2"/>
      <c r="TJV6" s="2"/>
      <c r="TJW6" s="2"/>
      <c r="TJX6" s="2"/>
      <c r="TJY6" s="2"/>
      <c r="TJZ6" s="2"/>
      <c r="TKA6" s="2"/>
      <c r="TKB6" s="2"/>
      <c r="TKC6" s="2"/>
      <c r="TKD6" s="2"/>
      <c r="TKE6" s="2"/>
      <c r="TKF6" s="2"/>
      <c r="TKG6" s="2"/>
      <c r="TKH6" s="2"/>
      <c r="TKI6" s="2"/>
      <c r="TKJ6" s="2"/>
      <c r="TKK6" s="2"/>
      <c r="TKL6" s="2"/>
      <c r="TKM6" s="2"/>
      <c r="TKN6" s="2"/>
      <c r="TKO6" s="2"/>
      <c r="TKP6" s="2"/>
      <c r="TKQ6" s="2"/>
      <c r="TKR6" s="2"/>
      <c r="TKS6" s="2"/>
      <c r="TKT6" s="2"/>
      <c r="TKU6" s="2"/>
      <c r="TKV6" s="2"/>
      <c r="TKW6" s="2"/>
      <c r="TKX6" s="2"/>
      <c r="TKY6" s="2"/>
      <c r="TKZ6" s="2"/>
      <c r="TLA6" s="2"/>
      <c r="TLB6" s="2"/>
      <c r="TLC6" s="2"/>
      <c r="TLD6" s="2"/>
      <c r="TLE6" s="2"/>
      <c r="TLF6" s="2"/>
      <c r="TLG6" s="2"/>
      <c r="TLH6" s="2"/>
      <c r="TLI6" s="2"/>
      <c r="TLJ6" s="2"/>
      <c r="TLK6" s="2"/>
      <c r="TLL6" s="2"/>
      <c r="TLM6" s="2"/>
      <c r="TLN6" s="2"/>
      <c r="TLO6" s="2"/>
      <c r="TLP6" s="2"/>
      <c r="TLQ6" s="2"/>
      <c r="TLR6" s="2"/>
      <c r="TLS6" s="2"/>
      <c r="TLT6" s="2"/>
      <c r="TLU6" s="2"/>
      <c r="TLV6" s="2"/>
      <c r="TLW6" s="2"/>
      <c r="TLX6" s="2"/>
      <c r="TLY6" s="2"/>
      <c r="TLZ6" s="2"/>
      <c r="TMA6" s="2"/>
      <c r="TMB6" s="2"/>
      <c r="TMC6" s="2"/>
      <c r="TMD6" s="2"/>
      <c r="TME6" s="2"/>
      <c r="TMF6" s="2"/>
      <c r="TMG6" s="2"/>
      <c r="TMH6" s="2"/>
      <c r="TMI6" s="2"/>
      <c r="TMJ6" s="2"/>
      <c r="TMK6" s="2"/>
      <c r="TML6" s="2"/>
      <c r="TMM6" s="2"/>
      <c r="TMN6" s="2"/>
      <c r="TMO6" s="2"/>
      <c r="TMP6" s="2"/>
      <c r="TMQ6" s="2"/>
      <c r="TMR6" s="2"/>
      <c r="TMS6" s="2"/>
      <c r="TMT6" s="2"/>
      <c r="TMU6" s="2"/>
      <c r="TMV6" s="2"/>
      <c r="TMW6" s="2"/>
      <c r="TMX6" s="2"/>
      <c r="TMY6" s="2"/>
      <c r="TMZ6" s="2"/>
      <c r="TNA6" s="2"/>
      <c r="TNB6" s="2"/>
      <c r="TNC6" s="2"/>
      <c r="TND6" s="2"/>
      <c r="TNE6" s="2"/>
      <c r="TNF6" s="2"/>
      <c r="TNG6" s="2"/>
      <c r="TNH6" s="2"/>
      <c r="TNI6" s="2"/>
      <c r="TNJ6" s="2"/>
      <c r="TNK6" s="2"/>
      <c r="TNL6" s="2"/>
      <c r="TNM6" s="2"/>
      <c r="TNN6" s="2"/>
      <c r="TNO6" s="2"/>
      <c r="TNP6" s="2"/>
      <c r="TNQ6" s="2"/>
      <c r="TNR6" s="2"/>
      <c r="TNS6" s="2"/>
      <c r="TNT6" s="2"/>
      <c r="TNU6" s="2"/>
      <c r="TNV6" s="2"/>
      <c r="TNW6" s="2"/>
      <c r="TNX6" s="2"/>
      <c r="TNY6" s="2"/>
      <c r="TNZ6" s="2"/>
      <c r="TOA6" s="2"/>
      <c r="TOB6" s="2"/>
      <c r="TOC6" s="2"/>
      <c r="TOD6" s="2"/>
      <c r="TOE6" s="2"/>
      <c r="TOF6" s="2"/>
      <c r="TOG6" s="2"/>
      <c r="TOH6" s="2"/>
      <c r="TOI6" s="2"/>
      <c r="TOJ6" s="2"/>
      <c r="TOK6" s="2"/>
      <c r="TOL6" s="2"/>
      <c r="TOM6" s="2"/>
      <c r="TON6" s="2"/>
      <c r="TOO6" s="2"/>
      <c r="TOP6" s="2"/>
      <c r="TOQ6" s="2"/>
      <c r="TOR6" s="2"/>
      <c r="TOS6" s="2"/>
      <c r="TOT6" s="2"/>
      <c r="TOU6" s="2"/>
      <c r="TOV6" s="2"/>
      <c r="TOW6" s="2"/>
      <c r="TOX6" s="2"/>
      <c r="TOY6" s="2"/>
      <c r="TOZ6" s="2"/>
      <c r="TPA6" s="2"/>
      <c r="TPB6" s="2"/>
      <c r="TPC6" s="2"/>
      <c r="TPD6" s="2"/>
      <c r="TPE6" s="2"/>
      <c r="TPF6" s="2"/>
      <c r="TPG6" s="2"/>
      <c r="TPH6" s="2"/>
      <c r="TPI6" s="2"/>
      <c r="TPJ6" s="2"/>
      <c r="TPK6" s="2"/>
      <c r="TPL6" s="2"/>
      <c r="TPM6" s="2"/>
      <c r="TPN6" s="2"/>
      <c r="TPO6" s="2"/>
      <c r="TPP6" s="2"/>
      <c r="TPQ6" s="2"/>
      <c r="TPR6" s="2"/>
      <c r="TPS6" s="2"/>
      <c r="TPT6" s="2"/>
      <c r="TPU6" s="2"/>
      <c r="TPV6" s="2"/>
      <c r="TPW6" s="2"/>
      <c r="TPX6" s="2"/>
      <c r="TPY6" s="2"/>
      <c r="TPZ6" s="2"/>
      <c r="TQA6" s="2"/>
      <c r="TQB6" s="2"/>
      <c r="TQC6" s="2"/>
      <c r="TQD6" s="2"/>
      <c r="TQE6" s="2"/>
      <c r="TQF6" s="2"/>
      <c r="TQG6" s="2"/>
      <c r="TQH6" s="2"/>
      <c r="TQI6" s="2"/>
      <c r="TQJ6" s="2"/>
      <c r="TQK6" s="2"/>
      <c r="TQL6" s="2"/>
      <c r="TQM6" s="2"/>
      <c r="TQN6" s="2"/>
      <c r="TQO6" s="2"/>
      <c r="TQP6" s="2"/>
      <c r="TQQ6" s="2"/>
      <c r="TQR6" s="2"/>
      <c r="TQS6" s="2"/>
      <c r="TQT6" s="2"/>
      <c r="TQU6" s="2"/>
      <c r="TQV6" s="2"/>
      <c r="TQW6" s="2"/>
      <c r="TQX6" s="2"/>
      <c r="TQY6" s="2"/>
      <c r="TQZ6" s="2"/>
      <c r="TRA6" s="2"/>
      <c r="TRB6" s="2"/>
      <c r="TRC6" s="2"/>
      <c r="TRD6" s="2"/>
      <c r="TRE6" s="2"/>
      <c r="TRF6" s="2"/>
      <c r="TRG6" s="2"/>
      <c r="TRH6" s="2"/>
      <c r="TRI6" s="2"/>
      <c r="TRJ6" s="2"/>
      <c r="TRK6" s="2"/>
      <c r="TRL6" s="2"/>
      <c r="TRM6" s="2"/>
      <c r="TRN6" s="2"/>
      <c r="TRO6" s="2"/>
      <c r="TRP6" s="2"/>
      <c r="TRQ6" s="2"/>
      <c r="TRR6" s="2"/>
      <c r="TRS6" s="2"/>
      <c r="TRT6" s="2"/>
      <c r="TRU6" s="2"/>
      <c r="TRV6" s="2"/>
      <c r="TRW6" s="2"/>
      <c r="TRX6" s="2"/>
      <c r="TRY6" s="2"/>
      <c r="TRZ6" s="2"/>
      <c r="TSA6" s="2"/>
      <c r="TSB6" s="2"/>
      <c r="TSC6" s="2"/>
      <c r="TSD6" s="2"/>
      <c r="TSE6" s="2"/>
      <c r="TSF6" s="2"/>
      <c r="TSG6" s="2"/>
      <c r="TSH6" s="2"/>
      <c r="TSI6" s="2"/>
      <c r="TSJ6" s="2"/>
      <c r="TSK6" s="2"/>
      <c r="TSL6" s="2"/>
      <c r="TSM6" s="2"/>
      <c r="TSN6" s="2"/>
      <c r="TSO6" s="2"/>
      <c r="TSP6" s="2"/>
      <c r="TSQ6" s="2"/>
      <c r="TSR6" s="2"/>
      <c r="TSS6" s="2"/>
      <c r="TST6" s="2"/>
      <c r="TSU6" s="2"/>
      <c r="TSV6" s="2"/>
      <c r="TSW6" s="2"/>
      <c r="TSX6" s="2"/>
      <c r="TSY6" s="2"/>
      <c r="TSZ6" s="2"/>
      <c r="TTA6" s="2"/>
      <c r="TTB6" s="2"/>
      <c r="TTC6" s="2"/>
      <c r="TTD6" s="2"/>
      <c r="TTE6" s="2"/>
      <c r="TTF6" s="2"/>
      <c r="TTG6" s="2"/>
      <c r="TTH6" s="2"/>
      <c r="TTI6" s="2"/>
      <c r="TTJ6" s="2"/>
      <c r="TTK6" s="2"/>
      <c r="TTL6" s="2"/>
      <c r="TTM6" s="2"/>
      <c r="TTN6" s="2"/>
      <c r="TTO6" s="2"/>
      <c r="TTP6" s="2"/>
      <c r="TTQ6" s="2"/>
      <c r="TTR6" s="2"/>
      <c r="TTS6" s="2"/>
      <c r="TTT6" s="2"/>
      <c r="TTU6" s="2"/>
      <c r="TTV6" s="2"/>
      <c r="TTW6" s="2"/>
      <c r="TTX6" s="2"/>
      <c r="TTY6" s="2"/>
      <c r="TTZ6" s="2"/>
      <c r="TUA6" s="2"/>
      <c r="TUB6" s="2"/>
      <c r="TUC6" s="2"/>
      <c r="TUD6" s="2"/>
      <c r="TUE6" s="2"/>
      <c r="TUF6" s="2"/>
      <c r="TUG6" s="2"/>
      <c r="TUH6" s="2"/>
      <c r="TUI6" s="2"/>
      <c r="TUJ6" s="2"/>
      <c r="TUK6" s="2"/>
      <c r="TUL6" s="2"/>
      <c r="TUM6" s="2"/>
      <c r="TUN6" s="2"/>
      <c r="TUO6" s="2"/>
      <c r="TUP6" s="2"/>
      <c r="TUQ6" s="2"/>
      <c r="TUR6" s="2"/>
      <c r="TUS6" s="2"/>
      <c r="TUT6" s="2"/>
      <c r="TUU6" s="2"/>
      <c r="TUV6" s="2"/>
      <c r="TUW6" s="2"/>
      <c r="TUX6" s="2"/>
      <c r="TUY6" s="2"/>
      <c r="TUZ6" s="2"/>
      <c r="TVA6" s="2"/>
      <c r="TVB6" s="2"/>
      <c r="TVC6" s="2"/>
      <c r="TVD6" s="2"/>
      <c r="TVE6" s="2"/>
      <c r="TVF6" s="2"/>
      <c r="TVG6" s="2"/>
      <c r="TVH6" s="2"/>
      <c r="TVI6" s="2"/>
      <c r="TVJ6" s="2"/>
      <c r="TVK6" s="2"/>
      <c r="TVL6" s="2"/>
      <c r="TVM6" s="2"/>
      <c r="TVN6" s="2"/>
      <c r="TVO6" s="2"/>
      <c r="TVP6" s="2"/>
      <c r="TVQ6" s="2"/>
      <c r="TVR6" s="2"/>
      <c r="TVS6" s="2"/>
      <c r="TVT6" s="2"/>
      <c r="TVU6" s="2"/>
      <c r="TVV6" s="2"/>
      <c r="TVW6" s="2"/>
      <c r="TVX6" s="2"/>
      <c r="TVY6" s="2"/>
      <c r="TVZ6" s="2"/>
      <c r="TWA6" s="2"/>
      <c r="TWB6" s="2"/>
      <c r="TWC6" s="2"/>
      <c r="TWD6" s="2"/>
      <c r="TWE6" s="2"/>
      <c r="TWF6" s="2"/>
      <c r="TWG6" s="2"/>
      <c r="TWH6" s="2"/>
      <c r="TWI6" s="2"/>
      <c r="TWJ6" s="2"/>
      <c r="TWK6" s="2"/>
      <c r="TWL6" s="2"/>
      <c r="TWM6" s="2"/>
      <c r="TWN6" s="2"/>
      <c r="TWO6" s="2"/>
      <c r="TWP6" s="2"/>
      <c r="TWQ6" s="2"/>
      <c r="TWR6" s="2"/>
      <c r="TWS6" s="2"/>
      <c r="TWT6" s="2"/>
      <c r="TWU6" s="2"/>
      <c r="TWV6" s="2"/>
      <c r="TWW6" s="2"/>
      <c r="TWX6" s="2"/>
      <c r="TWY6" s="2"/>
      <c r="TWZ6" s="2"/>
      <c r="TXA6" s="2"/>
      <c r="TXB6" s="2"/>
      <c r="TXC6" s="2"/>
      <c r="TXD6" s="2"/>
      <c r="TXE6" s="2"/>
      <c r="TXF6" s="2"/>
      <c r="TXG6" s="2"/>
      <c r="TXH6" s="2"/>
      <c r="TXI6" s="2"/>
      <c r="TXJ6" s="2"/>
      <c r="TXK6" s="2"/>
      <c r="TXL6" s="2"/>
      <c r="TXM6" s="2"/>
      <c r="TXN6" s="2"/>
      <c r="TXO6" s="2"/>
      <c r="TXP6" s="2"/>
      <c r="TXQ6" s="2"/>
      <c r="TXR6" s="2"/>
      <c r="TXS6" s="2"/>
      <c r="TXT6" s="2"/>
      <c r="TXU6" s="2"/>
      <c r="TXV6" s="2"/>
      <c r="TXW6" s="2"/>
      <c r="TXX6" s="2"/>
      <c r="TXY6" s="2"/>
      <c r="TXZ6" s="2"/>
      <c r="TYA6" s="2"/>
      <c r="TYB6" s="2"/>
      <c r="TYC6" s="2"/>
      <c r="TYD6" s="2"/>
      <c r="TYE6" s="2"/>
      <c r="TYF6" s="2"/>
      <c r="TYG6" s="2"/>
      <c r="TYH6" s="2"/>
      <c r="TYI6" s="2"/>
      <c r="TYJ6" s="2"/>
      <c r="TYK6" s="2"/>
      <c r="TYL6" s="2"/>
      <c r="TYM6" s="2"/>
      <c r="TYN6" s="2"/>
      <c r="TYO6" s="2"/>
      <c r="TYP6" s="2"/>
      <c r="TYQ6" s="2"/>
      <c r="TYR6" s="2"/>
      <c r="TYS6" s="2"/>
      <c r="TYT6" s="2"/>
      <c r="TYU6" s="2"/>
      <c r="TYV6" s="2"/>
      <c r="TYW6" s="2"/>
      <c r="TYX6" s="2"/>
      <c r="TYY6" s="2"/>
      <c r="TYZ6" s="2"/>
      <c r="TZA6" s="2"/>
      <c r="TZB6" s="2"/>
      <c r="TZC6" s="2"/>
      <c r="TZD6" s="2"/>
      <c r="TZE6" s="2"/>
      <c r="TZF6" s="2"/>
      <c r="TZG6" s="2"/>
      <c r="TZH6" s="2"/>
      <c r="TZI6" s="2"/>
      <c r="TZJ6" s="2"/>
      <c r="TZK6" s="2"/>
      <c r="TZL6" s="2"/>
      <c r="TZM6" s="2"/>
      <c r="TZN6" s="2"/>
      <c r="TZO6" s="2"/>
      <c r="TZP6" s="2"/>
      <c r="TZQ6" s="2"/>
      <c r="TZR6" s="2"/>
      <c r="TZS6" s="2"/>
      <c r="TZT6" s="2"/>
      <c r="TZU6" s="2"/>
      <c r="TZV6" s="2"/>
      <c r="TZW6" s="2"/>
      <c r="TZX6" s="2"/>
      <c r="TZY6" s="2"/>
      <c r="TZZ6" s="2"/>
      <c r="UAA6" s="2"/>
      <c r="UAB6" s="2"/>
      <c r="UAC6" s="2"/>
      <c r="UAD6" s="2"/>
      <c r="UAE6" s="2"/>
      <c r="UAF6" s="2"/>
      <c r="UAG6" s="2"/>
      <c r="UAH6" s="2"/>
      <c r="UAI6" s="2"/>
      <c r="UAJ6" s="2"/>
      <c r="UAK6" s="2"/>
      <c r="UAL6" s="2"/>
      <c r="UAM6" s="2"/>
      <c r="UAN6" s="2"/>
      <c r="UAO6" s="2"/>
      <c r="UAP6" s="2"/>
      <c r="UAQ6" s="2"/>
      <c r="UAR6" s="2"/>
      <c r="UAS6" s="2"/>
      <c r="UAT6" s="2"/>
      <c r="UAU6" s="2"/>
      <c r="UAV6" s="2"/>
      <c r="UAW6" s="2"/>
      <c r="UAX6" s="2"/>
      <c r="UAY6" s="2"/>
      <c r="UAZ6" s="2"/>
      <c r="UBA6" s="2"/>
      <c r="UBB6" s="2"/>
      <c r="UBC6" s="2"/>
      <c r="UBD6" s="2"/>
      <c r="UBE6" s="2"/>
      <c r="UBF6" s="2"/>
      <c r="UBG6" s="2"/>
      <c r="UBH6" s="2"/>
      <c r="UBI6" s="2"/>
      <c r="UBJ6" s="2"/>
      <c r="UBK6" s="2"/>
      <c r="UBL6" s="2"/>
      <c r="UBM6" s="2"/>
      <c r="UBN6" s="2"/>
      <c r="UBO6" s="2"/>
      <c r="UBP6" s="2"/>
      <c r="UBQ6" s="2"/>
      <c r="UBR6" s="2"/>
      <c r="UBS6" s="2"/>
      <c r="UBT6" s="2"/>
      <c r="UBU6" s="2"/>
      <c r="UBV6" s="2"/>
      <c r="UBW6" s="2"/>
      <c r="UBX6" s="2"/>
      <c r="UBY6" s="2"/>
      <c r="UBZ6" s="2"/>
      <c r="UCA6" s="2"/>
      <c r="UCB6" s="2"/>
      <c r="UCC6" s="2"/>
      <c r="UCD6" s="2"/>
      <c r="UCE6" s="2"/>
      <c r="UCF6" s="2"/>
      <c r="UCG6" s="2"/>
      <c r="UCH6" s="2"/>
      <c r="UCI6" s="2"/>
      <c r="UCJ6" s="2"/>
      <c r="UCK6" s="2"/>
      <c r="UCL6" s="2"/>
      <c r="UCM6" s="2"/>
      <c r="UCN6" s="2"/>
      <c r="UCO6" s="2"/>
      <c r="UCP6" s="2"/>
      <c r="UCQ6" s="2"/>
      <c r="UCR6" s="2"/>
      <c r="UCS6" s="2"/>
      <c r="UCT6" s="2"/>
      <c r="UCU6" s="2"/>
      <c r="UCV6" s="2"/>
      <c r="UCW6" s="2"/>
      <c r="UCX6" s="2"/>
      <c r="UCY6" s="2"/>
      <c r="UCZ6" s="2"/>
      <c r="UDA6" s="2"/>
      <c r="UDB6" s="2"/>
      <c r="UDC6" s="2"/>
      <c r="UDD6" s="2"/>
      <c r="UDE6" s="2"/>
      <c r="UDF6" s="2"/>
      <c r="UDG6" s="2"/>
      <c r="UDH6" s="2"/>
      <c r="UDI6" s="2"/>
      <c r="UDJ6" s="2"/>
      <c r="UDK6" s="2"/>
      <c r="UDL6" s="2"/>
      <c r="UDM6" s="2"/>
      <c r="UDN6" s="2"/>
      <c r="UDO6" s="2"/>
      <c r="UDP6" s="2"/>
      <c r="UDQ6" s="2"/>
      <c r="UDR6" s="2"/>
      <c r="UDS6" s="2"/>
      <c r="UDT6" s="2"/>
      <c r="UDU6" s="2"/>
      <c r="UDV6" s="2"/>
      <c r="UDW6" s="2"/>
      <c r="UDX6" s="2"/>
      <c r="UDY6" s="2"/>
      <c r="UDZ6" s="2"/>
      <c r="UEA6" s="2"/>
      <c r="UEB6" s="2"/>
      <c r="UEC6" s="2"/>
      <c r="UED6" s="2"/>
      <c r="UEE6" s="2"/>
      <c r="UEF6" s="2"/>
      <c r="UEG6" s="2"/>
      <c r="UEH6" s="2"/>
      <c r="UEI6" s="2"/>
      <c r="UEJ6" s="2"/>
      <c r="UEK6" s="2"/>
      <c r="UEL6" s="2"/>
      <c r="UEM6" s="2"/>
      <c r="UEN6" s="2"/>
      <c r="UEO6" s="2"/>
      <c r="UEP6" s="2"/>
      <c r="UEQ6" s="2"/>
      <c r="UER6" s="2"/>
      <c r="UES6" s="2"/>
      <c r="UET6" s="2"/>
      <c r="UEU6" s="2"/>
      <c r="UEV6" s="2"/>
      <c r="UEW6" s="2"/>
      <c r="UEX6" s="2"/>
      <c r="UEY6" s="2"/>
      <c r="UEZ6" s="2"/>
      <c r="UFA6" s="2"/>
      <c r="UFB6" s="2"/>
      <c r="UFC6" s="2"/>
      <c r="UFD6" s="2"/>
      <c r="UFE6" s="2"/>
      <c r="UFF6" s="2"/>
      <c r="UFG6" s="2"/>
      <c r="UFH6" s="2"/>
      <c r="UFI6" s="2"/>
      <c r="UFJ6" s="2"/>
      <c r="UFK6" s="2"/>
      <c r="UFL6" s="2"/>
      <c r="UFM6" s="2"/>
      <c r="UFN6" s="2"/>
      <c r="UFO6" s="2"/>
      <c r="UFP6" s="2"/>
      <c r="UFQ6" s="2"/>
      <c r="UFR6" s="2"/>
      <c r="UFS6" s="2"/>
      <c r="UFT6" s="2"/>
      <c r="UFU6" s="2"/>
      <c r="UFV6" s="2"/>
      <c r="UFW6" s="2"/>
      <c r="UFX6" s="2"/>
      <c r="UFY6" s="2"/>
      <c r="UFZ6" s="2"/>
      <c r="UGA6" s="2"/>
      <c r="UGB6" s="2"/>
      <c r="UGC6" s="2"/>
      <c r="UGD6" s="2"/>
      <c r="UGE6" s="2"/>
      <c r="UGF6" s="2"/>
      <c r="UGG6" s="2"/>
      <c r="UGH6" s="2"/>
      <c r="UGI6" s="2"/>
      <c r="UGJ6" s="2"/>
      <c r="UGK6" s="2"/>
      <c r="UGL6" s="2"/>
      <c r="UGM6" s="2"/>
      <c r="UGN6" s="2"/>
      <c r="UGO6" s="2"/>
      <c r="UGP6" s="2"/>
      <c r="UGQ6" s="2"/>
      <c r="UGR6" s="2"/>
      <c r="UGS6" s="2"/>
      <c r="UGT6" s="2"/>
      <c r="UGU6" s="2"/>
      <c r="UGV6" s="2"/>
      <c r="UGW6" s="2"/>
      <c r="UGX6" s="2"/>
      <c r="UGY6" s="2"/>
      <c r="UGZ6" s="2"/>
      <c r="UHA6" s="2"/>
      <c r="UHB6" s="2"/>
      <c r="UHC6" s="2"/>
      <c r="UHD6" s="2"/>
      <c r="UHE6" s="2"/>
      <c r="UHF6" s="2"/>
      <c r="UHG6" s="2"/>
      <c r="UHH6" s="2"/>
      <c r="UHI6" s="2"/>
      <c r="UHJ6" s="2"/>
      <c r="UHK6" s="2"/>
      <c r="UHL6" s="2"/>
      <c r="UHM6" s="2"/>
      <c r="UHN6" s="2"/>
      <c r="UHO6" s="2"/>
      <c r="UHP6" s="2"/>
      <c r="UHQ6" s="2"/>
      <c r="UHR6" s="2"/>
      <c r="UHS6" s="2"/>
      <c r="UHT6" s="2"/>
      <c r="UHU6" s="2"/>
      <c r="UHV6" s="2"/>
      <c r="UHW6" s="2"/>
      <c r="UHX6" s="2"/>
      <c r="UHY6" s="2"/>
      <c r="UHZ6" s="2"/>
      <c r="UIA6" s="2"/>
      <c r="UIB6" s="2"/>
      <c r="UIC6" s="2"/>
      <c r="UID6" s="2"/>
      <c r="UIE6" s="2"/>
      <c r="UIF6" s="2"/>
      <c r="UIG6" s="2"/>
      <c r="UIH6" s="2"/>
      <c r="UII6" s="2"/>
      <c r="UIJ6" s="2"/>
      <c r="UIK6" s="2"/>
      <c r="UIL6" s="2"/>
      <c r="UIM6" s="2"/>
      <c r="UIN6" s="2"/>
      <c r="UIO6" s="2"/>
      <c r="UIP6" s="2"/>
      <c r="UIQ6" s="2"/>
      <c r="UIR6" s="2"/>
      <c r="UIS6" s="2"/>
      <c r="UIT6" s="2"/>
      <c r="UIU6" s="2"/>
      <c r="UIV6" s="2"/>
      <c r="UIW6" s="2"/>
      <c r="UIX6" s="2"/>
      <c r="UIY6" s="2"/>
      <c r="UIZ6" s="2"/>
      <c r="UJA6" s="2"/>
      <c r="UJB6" s="2"/>
      <c r="UJC6" s="2"/>
      <c r="UJD6" s="2"/>
      <c r="UJE6" s="2"/>
      <c r="UJF6" s="2"/>
      <c r="UJG6" s="2"/>
      <c r="UJH6" s="2"/>
      <c r="UJI6" s="2"/>
      <c r="UJJ6" s="2"/>
      <c r="UJK6" s="2"/>
      <c r="UJL6" s="2"/>
      <c r="UJM6" s="2"/>
      <c r="UJN6" s="2"/>
      <c r="UJO6" s="2"/>
      <c r="UJP6" s="2"/>
      <c r="UJQ6" s="2"/>
      <c r="UJR6" s="2"/>
      <c r="UJS6" s="2"/>
      <c r="UJT6" s="2"/>
      <c r="UJU6" s="2"/>
      <c r="UJV6" s="2"/>
      <c r="UJW6" s="2"/>
      <c r="UJX6" s="2"/>
      <c r="UJY6" s="2"/>
      <c r="UJZ6" s="2"/>
      <c r="UKA6" s="2"/>
      <c r="UKB6" s="2"/>
      <c r="UKC6" s="2"/>
      <c r="UKD6" s="2"/>
      <c r="UKE6" s="2"/>
      <c r="UKF6" s="2"/>
      <c r="UKG6" s="2"/>
      <c r="UKH6" s="2"/>
      <c r="UKI6" s="2"/>
      <c r="UKJ6" s="2"/>
      <c r="UKK6" s="2"/>
      <c r="UKL6" s="2"/>
      <c r="UKM6" s="2"/>
      <c r="UKN6" s="2"/>
      <c r="UKO6" s="2"/>
      <c r="UKP6" s="2"/>
      <c r="UKQ6" s="2"/>
      <c r="UKR6" s="2"/>
      <c r="UKS6" s="2"/>
      <c r="UKT6" s="2"/>
      <c r="UKU6" s="2"/>
      <c r="UKV6" s="2"/>
      <c r="UKW6" s="2"/>
      <c r="UKX6" s="2"/>
      <c r="UKY6" s="2"/>
      <c r="UKZ6" s="2"/>
      <c r="ULA6" s="2"/>
      <c r="ULB6" s="2"/>
      <c r="ULC6" s="2"/>
      <c r="ULD6" s="2"/>
      <c r="ULE6" s="2"/>
      <c r="ULF6" s="2"/>
      <c r="ULG6" s="2"/>
      <c r="ULH6" s="2"/>
      <c r="ULI6" s="2"/>
      <c r="ULJ6" s="2"/>
      <c r="ULK6" s="2"/>
      <c r="ULL6" s="2"/>
      <c r="ULM6" s="2"/>
      <c r="ULN6" s="2"/>
      <c r="ULO6" s="2"/>
      <c r="ULP6" s="2"/>
      <c r="ULQ6" s="2"/>
      <c r="ULR6" s="2"/>
      <c r="ULS6" s="2"/>
      <c r="ULT6" s="2"/>
      <c r="ULU6" s="2"/>
      <c r="ULV6" s="2"/>
      <c r="ULW6" s="2"/>
      <c r="ULX6" s="2"/>
      <c r="ULY6" s="2"/>
      <c r="ULZ6" s="2"/>
      <c r="UMA6" s="2"/>
      <c r="UMB6" s="2"/>
      <c r="UMC6" s="2"/>
      <c r="UMD6" s="2"/>
      <c r="UME6" s="2"/>
      <c r="UMF6" s="2"/>
      <c r="UMG6" s="2"/>
      <c r="UMH6" s="2"/>
      <c r="UMI6" s="2"/>
      <c r="UMJ6" s="2"/>
      <c r="UMK6" s="2"/>
      <c r="UML6" s="2"/>
      <c r="UMM6" s="2"/>
      <c r="UMN6" s="2"/>
      <c r="UMO6" s="2"/>
      <c r="UMP6" s="2"/>
      <c r="UMQ6" s="2"/>
      <c r="UMR6" s="2"/>
      <c r="UMS6" s="2"/>
      <c r="UMT6" s="2"/>
      <c r="UMU6" s="2"/>
      <c r="UMV6" s="2"/>
      <c r="UMW6" s="2"/>
      <c r="UMX6" s="2"/>
      <c r="UMY6" s="2"/>
      <c r="UMZ6" s="2"/>
      <c r="UNA6" s="2"/>
      <c r="UNB6" s="2"/>
      <c r="UNC6" s="2"/>
      <c r="UND6" s="2"/>
      <c r="UNE6" s="2"/>
      <c r="UNF6" s="2"/>
      <c r="UNG6" s="2"/>
      <c r="UNH6" s="2"/>
      <c r="UNI6" s="2"/>
      <c r="UNJ6" s="2"/>
      <c r="UNK6" s="2"/>
      <c r="UNL6" s="2"/>
      <c r="UNM6" s="2"/>
      <c r="UNN6" s="2"/>
      <c r="UNO6" s="2"/>
      <c r="UNP6" s="2"/>
      <c r="UNQ6" s="2"/>
      <c r="UNR6" s="2"/>
      <c r="UNS6" s="2"/>
      <c r="UNT6" s="2"/>
      <c r="UNU6" s="2"/>
      <c r="UNV6" s="2"/>
      <c r="UNW6" s="2"/>
      <c r="UNX6" s="2"/>
      <c r="UNY6" s="2"/>
      <c r="UNZ6" s="2"/>
      <c r="UOA6" s="2"/>
      <c r="UOB6" s="2"/>
      <c r="UOC6" s="2"/>
      <c r="UOD6" s="2"/>
      <c r="UOE6" s="2"/>
      <c r="UOF6" s="2"/>
      <c r="UOG6" s="2"/>
      <c r="UOH6" s="2"/>
      <c r="UOI6" s="2"/>
      <c r="UOJ6" s="2"/>
      <c r="UOK6" s="2"/>
      <c r="UOL6" s="2"/>
      <c r="UOM6" s="2"/>
      <c r="UON6" s="2"/>
      <c r="UOO6" s="2"/>
      <c r="UOP6" s="2"/>
      <c r="UOQ6" s="2"/>
      <c r="UOR6" s="2"/>
      <c r="UOS6" s="2"/>
      <c r="UOT6" s="2"/>
      <c r="UOU6" s="2"/>
      <c r="UOV6" s="2"/>
      <c r="UOW6" s="2"/>
      <c r="UOX6" s="2"/>
      <c r="UOY6" s="2"/>
      <c r="UOZ6" s="2"/>
      <c r="UPA6" s="2"/>
      <c r="UPB6" s="2"/>
      <c r="UPC6" s="2"/>
      <c r="UPD6" s="2"/>
      <c r="UPE6" s="2"/>
      <c r="UPF6" s="2"/>
      <c r="UPG6" s="2"/>
      <c r="UPH6" s="2"/>
      <c r="UPI6" s="2"/>
      <c r="UPJ6" s="2"/>
      <c r="UPK6" s="2"/>
      <c r="UPL6" s="2"/>
      <c r="UPM6" s="2"/>
      <c r="UPN6" s="2"/>
      <c r="UPO6" s="2"/>
      <c r="UPP6" s="2"/>
      <c r="UPQ6" s="2"/>
      <c r="UPR6" s="2"/>
      <c r="UPS6" s="2"/>
      <c r="UPT6" s="2"/>
      <c r="UPU6" s="2"/>
      <c r="UPV6" s="2"/>
      <c r="UPW6" s="2"/>
      <c r="UPX6" s="2"/>
      <c r="UPY6" s="2"/>
      <c r="UPZ6" s="2"/>
      <c r="UQA6" s="2"/>
      <c r="UQB6" s="2"/>
      <c r="UQC6" s="2"/>
      <c r="UQD6" s="2"/>
      <c r="UQE6" s="2"/>
      <c r="UQF6" s="2"/>
      <c r="UQG6" s="2"/>
      <c r="UQH6" s="2"/>
      <c r="UQI6" s="2"/>
      <c r="UQJ6" s="2"/>
      <c r="UQK6" s="2"/>
      <c r="UQL6" s="2"/>
      <c r="UQM6" s="2"/>
      <c r="UQN6" s="2"/>
      <c r="UQO6" s="2"/>
      <c r="UQP6" s="2"/>
      <c r="UQQ6" s="2"/>
      <c r="UQR6" s="2"/>
      <c r="UQS6" s="2"/>
      <c r="UQT6" s="2"/>
      <c r="UQU6" s="2"/>
      <c r="UQV6" s="2"/>
      <c r="UQW6" s="2"/>
      <c r="UQX6" s="2"/>
      <c r="UQY6" s="2"/>
      <c r="UQZ6" s="2"/>
      <c r="URA6" s="2"/>
      <c r="URB6" s="2"/>
      <c r="URC6" s="2"/>
      <c r="URD6" s="2"/>
      <c r="URE6" s="2"/>
      <c r="URF6" s="2"/>
      <c r="URG6" s="2"/>
      <c r="URH6" s="2"/>
      <c r="URI6" s="2"/>
      <c r="URJ6" s="2"/>
      <c r="URK6" s="2"/>
      <c r="URL6" s="2"/>
      <c r="URM6" s="2"/>
      <c r="URN6" s="2"/>
      <c r="URO6" s="2"/>
      <c r="URP6" s="2"/>
      <c r="URQ6" s="2"/>
      <c r="URR6" s="2"/>
      <c r="URS6" s="2"/>
      <c r="URT6" s="2"/>
      <c r="URU6" s="2"/>
      <c r="URV6" s="2"/>
      <c r="URW6" s="2"/>
      <c r="URX6" s="2"/>
      <c r="URY6" s="2"/>
      <c r="URZ6" s="2"/>
      <c r="USA6" s="2"/>
      <c r="USB6" s="2"/>
      <c r="USC6" s="2"/>
      <c r="USD6" s="2"/>
      <c r="USE6" s="2"/>
      <c r="USF6" s="2"/>
      <c r="USG6" s="2"/>
      <c r="USH6" s="2"/>
      <c r="USI6" s="2"/>
      <c r="USJ6" s="2"/>
      <c r="USK6" s="2"/>
      <c r="USL6" s="2"/>
      <c r="USM6" s="2"/>
      <c r="USN6" s="2"/>
      <c r="USO6" s="2"/>
      <c r="USP6" s="2"/>
      <c r="USQ6" s="2"/>
      <c r="USR6" s="2"/>
      <c r="USS6" s="2"/>
      <c r="UST6" s="2"/>
      <c r="USU6" s="2"/>
      <c r="USV6" s="2"/>
      <c r="USW6" s="2"/>
      <c r="USX6" s="2"/>
      <c r="USY6" s="2"/>
      <c r="USZ6" s="2"/>
      <c r="UTA6" s="2"/>
      <c r="UTB6" s="2"/>
      <c r="UTC6" s="2"/>
      <c r="UTD6" s="2"/>
      <c r="UTE6" s="2"/>
      <c r="UTF6" s="2"/>
      <c r="UTG6" s="2"/>
      <c r="UTH6" s="2"/>
      <c r="UTI6" s="2"/>
      <c r="UTJ6" s="2"/>
      <c r="UTK6" s="2"/>
      <c r="UTL6" s="2"/>
      <c r="UTM6" s="2"/>
      <c r="UTN6" s="2"/>
      <c r="UTO6" s="2"/>
      <c r="UTP6" s="2"/>
      <c r="UTQ6" s="2"/>
      <c r="UTR6" s="2"/>
      <c r="UTS6" s="2"/>
      <c r="UTT6" s="2"/>
      <c r="UTU6" s="2"/>
      <c r="UTV6" s="2"/>
      <c r="UTW6" s="2"/>
      <c r="UTX6" s="2"/>
      <c r="UTY6" s="2"/>
      <c r="UTZ6" s="2"/>
      <c r="UUA6" s="2"/>
      <c r="UUB6" s="2"/>
      <c r="UUC6" s="2"/>
      <c r="UUD6" s="2"/>
      <c r="UUE6" s="2"/>
      <c r="UUF6" s="2"/>
      <c r="UUG6" s="2"/>
      <c r="UUH6" s="2"/>
      <c r="UUI6" s="2"/>
      <c r="UUJ6" s="2"/>
      <c r="UUK6" s="2"/>
      <c r="UUL6" s="2"/>
      <c r="UUM6" s="2"/>
      <c r="UUN6" s="2"/>
      <c r="UUO6" s="2"/>
      <c r="UUP6" s="2"/>
      <c r="UUQ6" s="2"/>
      <c r="UUR6" s="2"/>
      <c r="UUS6" s="2"/>
      <c r="UUT6" s="2"/>
      <c r="UUU6" s="2"/>
      <c r="UUV6" s="2"/>
      <c r="UUW6" s="2"/>
      <c r="UUX6" s="2"/>
      <c r="UUY6" s="2"/>
      <c r="UUZ6" s="2"/>
      <c r="UVA6" s="2"/>
      <c r="UVB6" s="2"/>
      <c r="UVC6" s="2"/>
      <c r="UVD6" s="2"/>
      <c r="UVE6" s="2"/>
      <c r="UVF6" s="2"/>
      <c r="UVG6" s="2"/>
      <c r="UVH6" s="2"/>
      <c r="UVI6" s="2"/>
      <c r="UVJ6" s="2"/>
      <c r="UVK6" s="2"/>
      <c r="UVL6" s="2"/>
      <c r="UVM6" s="2"/>
      <c r="UVN6" s="2"/>
      <c r="UVO6" s="2"/>
      <c r="UVP6" s="2"/>
      <c r="UVQ6" s="2"/>
      <c r="UVR6" s="2"/>
      <c r="UVS6" s="2"/>
      <c r="UVT6" s="2"/>
      <c r="UVU6" s="2"/>
      <c r="UVV6" s="2"/>
      <c r="UVW6" s="2"/>
      <c r="UVX6" s="2"/>
      <c r="UVY6" s="2"/>
      <c r="UVZ6" s="2"/>
      <c r="UWA6" s="2"/>
      <c r="UWB6" s="2"/>
      <c r="UWC6" s="2"/>
      <c r="UWD6" s="2"/>
      <c r="UWE6" s="2"/>
      <c r="UWF6" s="2"/>
      <c r="UWG6" s="2"/>
      <c r="UWH6" s="2"/>
      <c r="UWI6" s="2"/>
      <c r="UWJ6" s="2"/>
      <c r="UWK6" s="2"/>
      <c r="UWL6" s="2"/>
      <c r="UWM6" s="2"/>
      <c r="UWN6" s="2"/>
      <c r="UWO6" s="2"/>
      <c r="UWP6" s="2"/>
      <c r="UWQ6" s="2"/>
      <c r="UWR6" s="2"/>
      <c r="UWS6" s="2"/>
      <c r="UWT6" s="2"/>
      <c r="UWU6" s="2"/>
      <c r="UWV6" s="2"/>
      <c r="UWW6" s="2"/>
      <c r="UWX6" s="2"/>
      <c r="UWY6" s="2"/>
      <c r="UWZ6" s="2"/>
      <c r="UXA6" s="2"/>
      <c r="UXB6" s="2"/>
      <c r="UXC6" s="2"/>
      <c r="UXD6" s="2"/>
      <c r="UXE6" s="2"/>
      <c r="UXF6" s="2"/>
      <c r="UXG6" s="2"/>
      <c r="UXH6" s="2"/>
      <c r="UXI6" s="2"/>
      <c r="UXJ6" s="2"/>
      <c r="UXK6" s="2"/>
      <c r="UXL6" s="2"/>
      <c r="UXM6" s="2"/>
      <c r="UXN6" s="2"/>
      <c r="UXO6" s="2"/>
      <c r="UXP6" s="2"/>
      <c r="UXQ6" s="2"/>
      <c r="UXR6" s="2"/>
      <c r="UXS6" s="2"/>
      <c r="UXT6" s="2"/>
      <c r="UXU6" s="2"/>
      <c r="UXV6" s="2"/>
      <c r="UXW6" s="2"/>
      <c r="UXX6" s="2"/>
      <c r="UXY6" s="2"/>
      <c r="UXZ6" s="2"/>
      <c r="UYA6" s="2"/>
      <c r="UYB6" s="2"/>
      <c r="UYC6" s="2"/>
      <c r="UYD6" s="2"/>
      <c r="UYE6" s="2"/>
      <c r="UYF6" s="2"/>
      <c r="UYG6" s="2"/>
      <c r="UYH6" s="2"/>
      <c r="UYI6" s="2"/>
      <c r="UYJ6" s="2"/>
      <c r="UYK6" s="2"/>
      <c r="UYL6" s="2"/>
      <c r="UYM6" s="2"/>
      <c r="UYN6" s="2"/>
      <c r="UYO6" s="2"/>
      <c r="UYP6" s="2"/>
      <c r="UYQ6" s="2"/>
      <c r="UYR6" s="2"/>
      <c r="UYS6" s="2"/>
      <c r="UYT6" s="2"/>
      <c r="UYU6" s="2"/>
      <c r="UYV6" s="2"/>
      <c r="UYW6" s="2"/>
      <c r="UYX6" s="2"/>
      <c r="UYY6" s="2"/>
      <c r="UYZ6" s="2"/>
      <c r="UZA6" s="2"/>
      <c r="UZB6" s="2"/>
      <c r="UZC6" s="2"/>
      <c r="UZD6" s="2"/>
      <c r="UZE6" s="2"/>
      <c r="UZF6" s="2"/>
      <c r="UZG6" s="2"/>
      <c r="UZH6" s="2"/>
      <c r="UZI6" s="2"/>
      <c r="UZJ6" s="2"/>
      <c r="UZK6" s="2"/>
      <c r="UZL6" s="2"/>
      <c r="UZM6" s="2"/>
      <c r="UZN6" s="2"/>
      <c r="UZO6" s="2"/>
      <c r="UZP6" s="2"/>
      <c r="UZQ6" s="2"/>
      <c r="UZR6" s="2"/>
      <c r="UZS6" s="2"/>
      <c r="UZT6" s="2"/>
      <c r="UZU6" s="2"/>
      <c r="UZV6" s="2"/>
      <c r="UZW6" s="2"/>
      <c r="UZX6" s="2"/>
      <c r="UZY6" s="2"/>
      <c r="UZZ6" s="2"/>
      <c r="VAA6" s="2"/>
      <c r="VAB6" s="2"/>
      <c r="VAC6" s="2"/>
      <c r="VAD6" s="2"/>
      <c r="VAE6" s="2"/>
      <c r="VAF6" s="2"/>
      <c r="VAG6" s="2"/>
      <c r="VAH6" s="2"/>
      <c r="VAI6" s="2"/>
      <c r="VAJ6" s="2"/>
      <c r="VAK6" s="2"/>
      <c r="VAL6" s="2"/>
      <c r="VAM6" s="2"/>
      <c r="VAN6" s="2"/>
      <c r="VAO6" s="2"/>
      <c r="VAP6" s="2"/>
      <c r="VAQ6" s="2"/>
      <c r="VAR6" s="2"/>
      <c r="VAS6" s="2"/>
      <c r="VAT6" s="2"/>
      <c r="VAU6" s="2"/>
      <c r="VAV6" s="2"/>
      <c r="VAW6" s="2"/>
      <c r="VAX6" s="2"/>
      <c r="VAY6" s="2"/>
      <c r="VAZ6" s="2"/>
      <c r="VBA6" s="2"/>
      <c r="VBB6" s="2"/>
      <c r="VBC6" s="2"/>
      <c r="VBD6" s="2"/>
      <c r="VBE6" s="2"/>
      <c r="VBF6" s="2"/>
      <c r="VBG6" s="2"/>
      <c r="VBH6" s="2"/>
      <c r="VBI6" s="2"/>
      <c r="VBJ6" s="2"/>
      <c r="VBK6" s="2"/>
      <c r="VBL6" s="2"/>
      <c r="VBM6" s="2"/>
      <c r="VBN6" s="2"/>
      <c r="VBO6" s="2"/>
      <c r="VBP6" s="2"/>
      <c r="VBQ6" s="2"/>
      <c r="VBR6" s="2"/>
      <c r="VBS6" s="2"/>
      <c r="VBT6" s="2"/>
      <c r="VBU6" s="2"/>
      <c r="VBV6" s="2"/>
      <c r="VBW6" s="2"/>
      <c r="VBX6" s="2"/>
      <c r="VBY6" s="2"/>
      <c r="VBZ6" s="2"/>
      <c r="VCA6" s="2"/>
      <c r="VCB6" s="2"/>
      <c r="VCC6" s="2"/>
      <c r="VCD6" s="2"/>
      <c r="VCE6" s="2"/>
      <c r="VCF6" s="2"/>
      <c r="VCG6" s="2"/>
      <c r="VCH6" s="2"/>
      <c r="VCI6" s="2"/>
      <c r="VCJ6" s="2"/>
      <c r="VCK6" s="2"/>
      <c r="VCL6" s="2"/>
      <c r="VCM6" s="2"/>
      <c r="VCN6" s="2"/>
      <c r="VCO6" s="2"/>
      <c r="VCP6" s="2"/>
      <c r="VCQ6" s="2"/>
      <c r="VCR6" s="2"/>
      <c r="VCS6" s="2"/>
      <c r="VCT6" s="2"/>
      <c r="VCU6" s="2"/>
      <c r="VCV6" s="2"/>
      <c r="VCW6" s="2"/>
      <c r="VCX6" s="2"/>
      <c r="VCY6" s="2"/>
      <c r="VCZ6" s="2"/>
      <c r="VDA6" s="2"/>
      <c r="VDB6" s="2"/>
      <c r="VDC6" s="2"/>
      <c r="VDD6" s="2"/>
      <c r="VDE6" s="2"/>
      <c r="VDF6" s="2"/>
      <c r="VDG6" s="2"/>
      <c r="VDH6" s="2"/>
      <c r="VDI6" s="2"/>
      <c r="VDJ6" s="2"/>
      <c r="VDK6" s="2"/>
      <c r="VDL6" s="2"/>
      <c r="VDM6" s="2"/>
      <c r="VDN6" s="2"/>
      <c r="VDO6" s="2"/>
      <c r="VDP6" s="2"/>
      <c r="VDQ6" s="2"/>
      <c r="VDR6" s="2"/>
      <c r="VDS6" s="2"/>
      <c r="VDT6" s="2"/>
      <c r="VDU6" s="2"/>
      <c r="VDV6" s="2"/>
      <c r="VDW6" s="2"/>
      <c r="VDX6" s="2"/>
      <c r="VDY6" s="2"/>
      <c r="VDZ6" s="2"/>
      <c r="VEA6" s="2"/>
      <c r="VEB6" s="2"/>
      <c r="VEC6" s="2"/>
      <c r="VED6" s="2"/>
      <c r="VEE6" s="2"/>
      <c r="VEF6" s="2"/>
      <c r="VEG6" s="2"/>
      <c r="VEH6" s="2"/>
      <c r="VEI6" s="2"/>
      <c r="VEJ6" s="2"/>
      <c r="VEK6" s="2"/>
      <c r="VEL6" s="2"/>
      <c r="VEM6" s="2"/>
      <c r="VEN6" s="2"/>
      <c r="VEO6" s="2"/>
      <c r="VEP6" s="2"/>
      <c r="VEQ6" s="2"/>
      <c r="VER6" s="2"/>
      <c r="VES6" s="2"/>
      <c r="VET6" s="2"/>
      <c r="VEU6" s="2"/>
      <c r="VEV6" s="2"/>
      <c r="VEW6" s="2"/>
      <c r="VEX6" s="2"/>
      <c r="VEY6" s="2"/>
      <c r="VEZ6" s="2"/>
      <c r="VFA6" s="2"/>
      <c r="VFB6" s="2"/>
      <c r="VFC6" s="2"/>
      <c r="VFD6" s="2"/>
      <c r="VFE6" s="2"/>
      <c r="VFF6" s="2"/>
      <c r="VFG6" s="2"/>
      <c r="VFH6" s="2"/>
      <c r="VFI6" s="2"/>
      <c r="VFJ6" s="2"/>
      <c r="VFK6" s="2"/>
      <c r="VFL6" s="2"/>
      <c r="VFM6" s="2"/>
      <c r="VFN6" s="2"/>
      <c r="VFO6" s="2"/>
      <c r="VFP6" s="2"/>
      <c r="VFQ6" s="2"/>
      <c r="VFR6" s="2"/>
      <c r="VFS6" s="2"/>
      <c r="VFT6" s="2"/>
      <c r="VFU6" s="2"/>
      <c r="VFV6" s="2"/>
      <c r="VFW6" s="2"/>
      <c r="VFX6" s="2"/>
      <c r="VFY6" s="2"/>
      <c r="VFZ6" s="2"/>
      <c r="VGA6" s="2"/>
      <c r="VGB6" s="2"/>
      <c r="VGC6" s="2"/>
      <c r="VGD6" s="2"/>
      <c r="VGE6" s="2"/>
      <c r="VGF6" s="2"/>
      <c r="VGG6" s="2"/>
      <c r="VGH6" s="2"/>
      <c r="VGI6" s="2"/>
      <c r="VGJ6" s="2"/>
      <c r="VGK6" s="2"/>
      <c r="VGL6" s="2"/>
      <c r="VGM6" s="2"/>
      <c r="VGN6" s="2"/>
      <c r="VGO6" s="2"/>
      <c r="VGP6" s="2"/>
      <c r="VGQ6" s="2"/>
      <c r="VGR6" s="2"/>
      <c r="VGS6" s="2"/>
      <c r="VGT6" s="2"/>
      <c r="VGU6" s="2"/>
      <c r="VGV6" s="2"/>
      <c r="VGW6" s="2"/>
      <c r="VGX6" s="2"/>
      <c r="VGY6" s="2"/>
      <c r="VGZ6" s="2"/>
      <c r="VHA6" s="2"/>
      <c r="VHB6" s="2"/>
      <c r="VHC6" s="2"/>
      <c r="VHD6" s="2"/>
      <c r="VHE6" s="2"/>
      <c r="VHF6" s="2"/>
      <c r="VHG6" s="2"/>
      <c r="VHH6" s="2"/>
      <c r="VHI6" s="2"/>
      <c r="VHJ6" s="2"/>
      <c r="VHK6" s="2"/>
      <c r="VHL6" s="2"/>
      <c r="VHM6" s="2"/>
      <c r="VHN6" s="2"/>
      <c r="VHO6" s="2"/>
      <c r="VHP6" s="2"/>
      <c r="VHQ6" s="2"/>
      <c r="VHR6" s="2"/>
      <c r="VHS6" s="2"/>
      <c r="VHT6" s="2"/>
      <c r="VHU6" s="2"/>
      <c r="VHV6" s="2"/>
      <c r="VHW6" s="2"/>
      <c r="VHX6" s="2"/>
      <c r="VHY6" s="2"/>
      <c r="VHZ6" s="2"/>
      <c r="VIA6" s="2"/>
      <c r="VIB6" s="2"/>
      <c r="VIC6" s="2"/>
      <c r="VID6" s="2"/>
      <c r="VIE6" s="2"/>
      <c r="VIF6" s="2"/>
      <c r="VIG6" s="2"/>
      <c r="VIH6" s="2"/>
      <c r="VII6" s="2"/>
      <c r="VIJ6" s="2"/>
      <c r="VIK6" s="2"/>
      <c r="VIL6" s="2"/>
      <c r="VIM6" s="2"/>
      <c r="VIN6" s="2"/>
      <c r="VIO6" s="2"/>
      <c r="VIP6" s="2"/>
      <c r="VIQ6" s="2"/>
      <c r="VIR6" s="2"/>
      <c r="VIS6" s="2"/>
      <c r="VIT6" s="2"/>
      <c r="VIU6" s="2"/>
      <c r="VIV6" s="2"/>
      <c r="VIW6" s="2"/>
      <c r="VIX6" s="2"/>
      <c r="VIY6" s="2"/>
      <c r="VIZ6" s="2"/>
      <c r="VJA6" s="2"/>
      <c r="VJB6" s="2"/>
      <c r="VJC6" s="2"/>
      <c r="VJD6" s="2"/>
      <c r="VJE6" s="2"/>
      <c r="VJF6" s="2"/>
      <c r="VJG6" s="2"/>
      <c r="VJH6" s="2"/>
      <c r="VJI6" s="2"/>
      <c r="VJJ6" s="2"/>
      <c r="VJK6" s="2"/>
      <c r="VJL6" s="2"/>
      <c r="VJM6" s="2"/>
      <c r="VJN6" s="2"/>
      <c r="VJO6" s="2"/>
      <c r="VJP6" s="2"/>
      <c r="VJQ6" s="2"/>
      <c r="VJR6" s="2"/>
      <c r="VJS6" s="2"/>
      <c r="VJT6" s="2"/>
      <c r="VJU6" s="2"/>
      <c r="VJV6" s="2"/>
      <c r="VJW6" s="2"/>
      <c r="VJX6" s="2"/>
      <c r="VJY6" s="2"/>
      <c r="VJZ6" s="2"/>
      <c r="VKA6" s="2"/>
      <c r="VKB6" s="2"/>
      <c r="VKC6" s="2"/>
      <c r="VKD6" s="2"/>
      <c r="VKE6" s="2"/>
      <c r="VKF6" s="2"/>
      <c r="VKG6" s="2"/>
      <c r="VKH6" s="2"/>
      <c r="VKI6" s="2"/>
      <c r="VKJ6" s="2"/>
      <c r="VKK6" s="2"/>
      <c r="VKL6" s="2"/>
      <c r="VKM6" s="2"/>
      <c r="VKN6" s="2"/>
      <c r="VKO6" s="2"/>
      <c r="VKP6" s="2"/>
      <c r="VKQ6" s="2"/>
      <c r="VKR6" s="2"/>
      <c r="VKS6" s="2"/>
      <c r="VKT6" s="2"/>
      <c r="VKU6" s="2"/>
      <c r="VKV6" s="2"/>
      <c r="VKW6" s="2"/>
      <c r="VKX6" s="2"/>
      <c r="VKY6" s="2"/>
      <c r="VKZ6" s="2"/>
      <c r="VLA6" s="2"/>
      <c r="VLB6" s="2"/>
      <c r="VLC6" s="2"/>
      <c r="VLD6" s="2"/>
      <c r="VLE6" s="2"/>
      <c r="VLF6" s="2"/>
      <c r="VLG6" s="2"/>
      <c r="VLH6" s="2"/>
      <c r="VLI6" s="2"/>
      <c r="VLJ6" s="2"/>
      <c r="VLK6" s="2"/>
      <c r="VLL6" s="2"/>
      <c r="VLM6" s="2"/>
      <c r="VLN6" s="2"/>
      <c r="VLO6" s="2"/>
      <c r="VLP6" s="2"/>
      <c r="VLQ6" s="2"/>
      <c r="VLR6" s="2"/>
      <c r="VLS6" s="2"/>
      <c r="VLT6" s="2"/>
      <c r="VLU6" s="2"/>
      <c r="VLV6" s="2"/>
      <c r="VLW6" s="2"/>
      <c r="VLX6" s="2"/>
      <c r="VLY6" s="2"/>
      <c r="VLZ6" s="2"/>
      <c r="VMA6" s="2"/>
      <c r="VMB6" s="2"/>
      <c r="VMC6" s="2"/>
      <c r="VMD6" s="2"/>
      <c r="VME6" s="2"/>
      <c r="VMF6" s="2"/>
      <c r="VMG6" s="2"/>
      <c r="VMH6" s="2"/>
      <c r="VMI6" s="2"/>
      <c r="VMJ6" s="2"/>
      <c r="VMK6" s="2"/>
      <c r="VML6" s="2"/>
      <c r="VMM6" s="2"/>
      <c r="VMN6" s="2"/>
      <c r="VMO6" s="2"/>
      <c r="VMP6" s="2"/>
      <c r="VMQ6" s="2"/>
      <c r="VMR6" s="2"/>
      <c r="VMS6" s="2"/>
      <c r="VMT6" s="2"/>
      <c r="VMU6" s="2"/>
      <c r="VMV6" s="2"/>
      <c r="VMW6" s="2"/>
      <c r="VMX6" s="2"/>
      <c r="VMY6" s="2"/>
      <c r="VMZ6" s="2"/>
      <c r="VNA6" s="2"/>
      <c r="VNB6" s="2"/>
      <c r="VNC6" s="2"/>
      <c r="VND6" s="2"/>
      <c r="VNE6" s="2"/>
      <c r="VNF6" s="2"/>
      <c r="VNG6" s="2"/>
      <c r="VNH6" s="2"/>
      <c r="VNI6" s="2"/>
      <c r="VNJ6" s="2"/>
      <c r="VNK6" s="2"/>
      <c r="VNL6" s="2"/>
      <c r="VNM6" s="2"/>
      <c r="VNN6" s="2"/>
      <c r="VNO6" s="2"/>
      <c r="VNP6" s="2"/>
      <c r="VNQ6" s="2"/>
      <c r="VNR6" s="2"/>
      <c r="VNS6" s="2"/>
      <c r="VNT6" s="2"/>
      <c r="VNU6" s="2"/>
      <c r="VNV6" s="2"/>
      <c r="VNW6" s="2"/>
      <c r="VNX6" s="2"/>
      <c r="VNY6" s="2"/>
      <c r="VNZ6" s="2"/>
      <c r="VOA6" s="2"/>
      <c r="VOB6" s="2"/>
      <c r="VOC6" s="2"/>
      <c r="VOD6" s="2"/>
      <c r="VOE6" s="2"/>
      <c r="VOF6" s="2"/>
      <c r="VOG6" s="2"/>
      <c r="VOH6" s="2"/>
      <c r="VOI6" s="2"/>
      <c r="VOJ6" s="2"/>
      <c r="VOK6" s="2"/>
      <c r="VOL6" s="2"/>
      <c r="VOM6" s="2"/>
      <c r="VON6" s="2"/>
      <c r="VOO6" s="2"/>
      <c r="VOP6" s="2"/>
      <c r="VOQ6" s="2"/>
      <c r="VOR6" s="2"/>
      <c r="VOS6" s="2"/>
      <c r="VOT6" s="2"/>
      <c r="VOU6" s="2"/>
      <c r="VOV6" s="2"/>
      <c r="VOW6" s="2"/>
      <c r="VOX6" s="2"/>
      <c r="VOY6" s="2"/>
      <c r="VOZ6" s="2"/>
      <c r="VPA6" s="2"/>
      <c r="VPB6" s="2"/>
      <c r="VPC6" s="2"/>
      <c r="VPD6" s="2"/>
      <c r="VPE6" s="2"/>
      <c r="VPF6" s="2"/>
      <c r="VPG6" s="2"/>
      <c r="VPH6" s="2"/>
      <c r="VPI6" s="2"/>
      <c r="VPJ6" s="2"/>
      <c r="VPK6" s="2"/>
      <c r="VPL6" s="2"/>
      <c r="VPM6" s="2"/>
      <c r="VPN6" s="2"/>
      <c r="VPO6" s="2"/>
      <c r="VPP6" s="2"/>
      <c r="VPQ6" s="2"/>
      <c r="VPR6" s="2"/>
      <c r="VPS6" s="2"/>
      <c r="VPT6" s="2"/>
      <c r="VPU6" s="2"/>
      <c r="VPV6" s="2"/>
      <c r="VPW6" s="2"/>
      <c r="VPX6" s="2"/>
      <c r="VPY6" s="2"/>
      <c r="VPZ6" s="2"/>
      <c r="VQA6" s="2"/>
      <c r="VQB6" s="2"/>
      <c r="VQC6" s="2"/>
      <c r="VQD6" s="2"/>
      <c r="VQE6" s="2"/>
      <c r="VQF6" s="2"/>
      <c r="VQG6" s="2"/>
      <c r="VQH6" s="2"/>
      <c r="VQI6" s="2"/>
      <c r="VQJ6" s="2"/>
      <c r="VQK6" s="2"/>
      <c r="VQL6" s="2"/>
      <c r="VQM6" s="2"/>
      <c r="VQN6" s="2"/>
      <c r="VQO6" s="2"/>
      <c r="VQP6" s="2"/>
      <c r="VQQ6" s="2"/>
      <c r="VQR6" s="2"/>
      <c r="VQS6" s="2"/>
      <c r="VQT6" s="2"/>
      <c r="VQU6" s="2"/>
      <c r="VQV6" s="2"/>
      <c r="VQW6" s="2"/>
      <c r="VQX6" s="2"/>
      <c r="VQY6" s="2"/>
      <c r="VQZ6" s="2"/>
      <c r="VRA6" s="2"/>
      <c r="VRB6" s="2"/>
      <c r="VRC6" s="2"/>
      <c r="VRD6" s="2"/>
      <c r="VRE6" s="2"/>
      <c r="VRF6" s="2"/>
      <c r="VRG6" s="2"/>
      <c r="VRH6" s="2"/>
      <c r="VRI6" s="2"/>
      <c r="VRJ6" s="2"/>
      <c r="VRK6" s="2"/>
      <c r="VRL6" s="2"/>
      <c r="VRM6" s="2"/>
      <c r="VRN6" s="2"/>
      <c r="VRO6" s="2"/>
      <c r="VRP6" s="2"/>
      <c r="VRQ6" s="2"/>
      <c r="VRR6" s="2"/>
      <c r="VRS6" s="2"/>
      <c r="VRT6" s="2"/>
      <c r="VRU6" s="2"/>
      <c r="VRV6" s="2"/>
      <c r="VRW6" s="2"/>
      <c r="VRX6" s="2"/>
      <c r="VRY6" s="2"/>
      <c r="VRZ6" s="2"/>
      <c r="VSA6" s="2"/>
      <c r="VSB6" s="2"/>
      <c r="VSC6" s="2"/>
      <c r="VSD6" s="2"/>
      <c r="VSE6" s="2"/>
      <c r="VSF6" s="2"/>
      <c r="VSG6" s="2"/>
      <c r="VSH6" s="2"/>
      <c r="VSI6" s="2"/>
      <c r="VSJ6" s="2"/>
      <c r="VSK6" s="2"/>
      <c r="VSL6" s="2"/>
      <c r="VSM6" s="2"/>
      <c r="VSN6" s="2"/>
      <c r="VSO6" s="2"/>
      <c r="VSP6" s="2"/>
      <c r="VSQ6" s="2"/>
      <c r="VSR6" s="2"/>
      <c r="VSS6" s="2"/>
      <c r="VST6" s="2"/>
      <c r="VSU6" s="2"/>
      <c r="VSV6" s="2"/>
      <c r="VSW6" s="2"/>
      <c r="VSX6" s="2"/>
      <c r="VSY6" s="2"/>
      <c r="VSZ6" s="2"/>
      <c r="VTA6" s="2"/>
      <c r="VTB6" s="2"/>
      <c r="VTC6" s="2"/>
      <c r="VTD6" s="2"/>
      <c r="VTE6" s="2"/>
      <c r="VTF6" s="2"/>
      <c r="VTG6" s="2"/>
      <c r="VTH6" s="2"/>
      <c r="VTI6" s="2"/>
      <c r="VTJ6" s="2"/>
      <c r="VTK6" s="2"/>
      <c r="VTL6" s="2"/>
      <c r="VTM6" s="2"/>
      <c r="VTN6" s="2"/>
      <c r="VTO6" s="2"/>
      <c r="VTP6" s="2"/>
      <c r="VTQ6" s="2"/>
      <c r="VTR6" s="2"/>
      <c r="VTS6" s="2"/>
      <c r="VTT6" s="2"/>
      <c r="VTU6" s="2"/>
      <c r="VTV6" s="2"/>
      <c r="VTW6" s="2"/>
      <c r="VTX6" s="2"/>
      <c r="VTY6" s="2"/>
      <c r="VTZ6" s="2"/>
      <c r="VUA6" s="2"/>
      <c r="VUB6" s="2"/>
      <c r="VUC6" s="2"/>
      <c r="VUD6" s="2"/>
      <c r="VUE6" s="2"/>
      <c r="VUF6" s="2"/>
      <c r="VUG6" s="2"/>
      <c r="VUH6" s="2"/>
      <c r="VUI6" s="2"/>
      <c r="VUJ6" s="2"/>
      <c r="VUK6" s="2"/>
      <c r="VUL6" s="2"/>
      <c r="VUM6" s="2"/>
      <c r="VUN6" s="2"/>
      <c r="VUO6" s="2"/>
      <c r="VUP6" s="2"/>
      <c r="VUQ6" s="2"/>
      <c r="VUR6" s="2"/>
      <c r="VUS6" s="2"/>
      <c r="VUT6" s="2"/>
      <c r="VUU6" s="2"/>
      <c r="VUV6" s="2"/>
      <c r="VUW6" s="2"/>
      <c r="VUX6" s="2"/>
      <c r="VUY6" s="2"/>
      <c r="VUZ6" s="2"/>
      <c r="VVA6" s="2"/>
      <c r="VVB6" s="2"/>
      <c r="VVC6" s="2"/>
      <c r="VVD6" s="2"/>
      <c r="VVE6" s="2"/>
      <c r="VVF6" s="2"/>
      <c r="VVG6" s="2"/>
      <c r="VVH6" s="2"/>
      <c r="VVI6" s="2"/>
      <c r="VVJ6" s="2"/>
      <c r="VVK6" s="2"/>
      <c r="VVL6" s="2"/>
      <c r="VVM6" s="2"/>
      <c r="VVN6" s="2"/>
      <c r="VVO6" s="2"/>
      <c r="VVP6" s="2"/>
      <c r="VVQ6" s="2"/>
      <c r="VVR6" s="2"/>
      <c r="VVS6" s="2"/>
      <c r="VVT6" s="2"/>
      <c r="VVU6" s="2"/>
      <c r="VVV6" s="2"/>
      <c r="VVW6" s="2"/>
      <c r="VVX6" s="2"/>
      <c r="VVY6" s="2"/>
      <c r="VVZ6" s="2"/>
      <c r="VWA6" s="2"/>
      <c r="VWB6" s="2"/>
      <c r="VWC6" s="2"/>
      <c r="VWD6" s="2"/>
      <c r="VWE6" s="2"/>
      <c r="VWF6" s="2"/>
      <c r="VWG6" s="2"/>
      <c r="VWH6" s="2"/>
      <c r="VWI6" s="2"/>
      <c r="VWJ6" s="2"/>
      <c r="VWK6" s="2"/>
      <c r="VWL6" s="2"/>
      <c r="VWM6" s="2"/>
      <c r="VWN6" s="2"/>
      <c r="VWO6" s="2"/>
      <c r="VWP6" s="2"/>
      <c r="VWQ6" s="2"/>
      <c r="VWR6" s="2"/>
      <c r="VWS6" s="2"/>
      <c r="VWT6" s="2"/>
      <c r="VWU6" s="2"/>
      <c r="VWV6" s="2"/>
      <c r="VWW6" s="2"/>
      <c r="VWX6" s="2"/>
      <c r="VWY6" s="2"/>
      <c r="VWZ6" s="2"/>
      <c r="VXA6" s="2"/>
      <c r="VXB6" s="2"/>
      <c r="VXC6" s="2"/>
      <c r="VXD6" s="2"/>
      <c r="VXE6" s="2"/>
      <c r="VXF6" s="2"/>
      <c r="VXG6" s="2"/>
      <c r="VXH6" s="2"/>
      <c r="VXI6" s="2"/>
      <c r="VXJ6" s="2"/>
      <c r="VXK6" s="2"/>
      <c r="VXL6" s="2"/>
      <c r="VXM6" s="2"/>
      <c r="VXN6" s="2"/>
      <c r="VXO6" s="2"/>
      <c r="VXP6" s="2"/>
      <c r="VXQ6" s="2"/>
      <c r="VXR6" s="2"/>
      <c r="VXS6" s="2"/>
      <c r="VXT6" s="2"/>
      <c r="VXU6" s="2"/>
      <c r="VXV6" s="2"/>
      <c r="VXW6" s="2"/>
      <c r="VXX6" s="2"/>
      <c r="VXY6" s="2"/>
      <c r="VXZ6" s="2"/>
      <c r="VYA6" s="2"/>
      <c r="VYB6" s="2"/>
      <c r="VYC6" s="2"/>
      <c r="VYD6" s="2"/>
      <c r="VYE6" s="2"/>
      <c r="VYF6" s="2"/>
      <c r="VYG6" s="2"/>
      <c r="VYH6" s="2"/>
      <c r="VYI6" s="2"/>
      <c r="VYJ6" s="2"/>
      <c r="VYK6" s="2"/>
      <c r="VYL6" s="2"/>
      <c r="VYM6" s="2"/>
      <c r="VYN6" s="2"/>
      <c r="VYO6" s="2"/>
      <c r="VYP6" s="2"/>
      <c r="VYQ6" s="2"/>
      <c r="VYR6" s="2"/>
      <c r="VYS6" s="2"/>
      <c r="VYT6" s="2"/>
      <c r="VYU6" s="2"/>
      <c r="VYV6" s="2"/>
      <c r="VYW6" s="2"/>
      <c r="VYX6" s="2"/>
      <c r="VYY6" s="2"/>
      <c r="VYZ6" s="2"/>
      <c r="VZA6" s="2"/>
      <c r="VZB6" s="2"/>
      <c r="VZC6" s="2"/>
      <c r="VZD6" s="2"/>
      <c r="VZE6" s="2"/>
      <c r="VZF6" s="2"/>
      <c r="VZG6" s="2"/>
      <c r="VZH6" s="2"/>
      <c r="VZI6" s="2"/>
      <c r="VZJ6" s="2"/>
      <c r="VZK6" s="2"/>
      <c r="VZL6" s="2"/>
      <c r="VZM6" s="2"/>
      <c r="VZN6" s="2"/>
      <c r="VZO6" s="2"/>
      <c r="VZP6" s="2"/>
      <c r="VZQ6" s="2"/>
      <c r="VZR6" s="2"/>
      <c r="VZS6" s="2"/>
      <c r="VZT6" s="2"/>
      <c r="VZU6" s="2"/>
      <c r="VZV6" s="2"/>
      <c r="VZW6" s="2"/>
      <c r="VZX6" s="2"/>
      <c r="VZY6" s="2"/>
      <c r="VZZ6" s="2"/>
      <c r="WAA6" s="2"/>
      <c r="WAB6" s="2"/>
      <c r="WAC6" s="2"/>
      <c r="WAD6" s="2"/>
      <c r="WAE6" s="2"/>
      <c r="WAF6" s="2"/>
      <c r="WAG6" s="2"/>
      <c r="WAH6" s="2"/>
      <c r="WAI6" s="2"/>
      <c r="WAJ6" s="2"/>
      <c r="WAK6" s="2"/>
      <c r="WAL6" s="2"/>
      <c r="WAM6" s="2"/>
      <c r="WAN6" s="2"/>
      <c r="WAO6" s="2"/>
      <c r="WAP6" s="2"/>
      <c r="WAQ6" s="2"/>
      <c r="WAR6" s="2"/>
      <c r="WAS6" s="2"/>
      <c r="WAT6" s="2"/>
      <c r="WAU6" s="2"/>
      <c r="WAV6" s="2"/>
      <c r="WAW6" s="2"/>
      <c r="WAX6" s="2"/>
      <c r="WAY6" s="2"/>
      <c r="WAZ6" s="2"/>
      <c r="WBA6" s="2"/>
      <c r="WBB6" s="2"/>
      <c r="WBC6" s="2"/>
      <c r="WBD6" s="2"/>
      <c r="WBE6" s="2"/>
      <c r="WBF6" s="2"/>
      <c r="WBG6" s="2"/>
      <c r="WBH6" s="2"/>
      <c r="WBI6" s="2"/>
      <c r="WBJ6" s="2"/>
      <c r="WBK6" s="2"/>
      <c r="WBL6" s="2"/>
      <c r="WBM6" s="2"/>
      <c r="WBN6" s="2"/>
      <c r="WBO6" s="2"/>
      <c r="WBP6" s="2"/>
      <c r="WBQ6" s="2"/>
      <c r="WBR6" s="2"/>
      <c r="WBS6" s="2"/>
      <c r="WBT6" s="2"/>
      <c r="WBU6" s="2"/>
      <c r="WBV6" s="2"/>
      <c r="WBW6" s="2"/>
      <c r="WBX6" s="2"/>
      <c r="WBY6" s="2"/>
      <c r="WBZ6" s="2"/>
      <c r="WCA6" s="2"/>
      <c r="WCB6" s="2"/>
      <c r="WCC6" s="2"/>
      <c r="WCD6" s="2"/>
      <c r="WCE6" s="2"/>
      <c r="WCF6" s="2"/>
      <c r="WCG6" s="2"/>
      <c r="WCH6" s="2"/>
      <c r="WCI6" s="2"/>
      <c r="WCJ6" s="2"/>
      <c r="WCK6" s="2"/>
      <c r="WCL6" s="2"/>
      <c r="WCM6" s="2"/>
      <c r="WCN6" s="2"/>
      <c r="WCO6" s="2"/>
      <c r="WCP6" s="2"/>
      <c r="WCQ6" s="2"/>
      <c r="WCR6" s="2"/>
      <c r="WCS6" s="2"/>
      <c r="WCT6" s="2"/>
      <c r="WCU6" s="2"/>
      <c r="WCV6" s="2"/>
      <c r="WCW6" s="2"/>
      <c r="WCX6" s="2"/>
      <c r="WCY6" s="2"/>
      <c r="WCZ6" s="2"/>
      <c r="WDA6" s="2"/>
      <c r="WDB6" s="2"/>
      <c r="WDC6" s="2"/>
      <c r="WDD6" s="2"/>
      <c r="WDE6" s="2"/>
      <c r="WDF6" s="2"/>
      <c r="WDG6" s="2"/>
      <c r="WDH6" s="2"/>
      <c r="WDI6" s="2"/>
      <c r="WDJ6" s="2"/>
      <c r="WDK6" s="2"/>
      <c r="WDL6" s="2"/>
      <c r="WDM6" s="2"/>
      <c r="WDN6" s="2"/>
      <c r="WDO6" s="2"/>
      <c r="WDP6" s="2"/>
      <c r="WDQ6" s="2"/>
      <c r="WDR6" s="2"/>
      <c r="WDS6" s="2"/>
      <c r="WDT6" s="2"/>
      <c r="WDU6" s="2"/>
      <c r="WDV6" s="2"/>
      <c r="WDW6" s="2"/>
      <c r="WDX6" s="2"/>
      <c r="WDY6" s="2"/>
      <c r="WDZ6" s="2"/>
      <c r="WEA6" s="2"/>
      <c r="WEB6" s="2"/>
      <c r="WEC6" s="2"/>
      <c r="WED6" s="2"/>
      <c r="WEE6" s="2"/>
      <c r="WEF6" s="2"/>
      <c r="WEG6" s="2"/>
      <c r="WEH6" s="2"/>
      <c r="WEI6" s="2"/>
      <c r="WEJ6" s="2"/>
      <c r="WEK6" s="2"/>
      <c r="WEL6" s="2"/>
      <c r="WEM6" s="2"/>
      <c r="WEN6" s="2"/>
      <c r="WEO6" s="2"/>
      <c r="WEP6" s="2"/>
      <c r="WEQ6" s="2"/>
      <c r="WER6" s="2"/>
      <c r="WES6" s="2"/>
      <c r="WET6" s="2"/>
      <c r="WEU6" s="2"/>
      <c r="WEV6" s="2"/>
      <c r="WEW6" s="2"/>
      <c r="WEX6" s="2"/>
      <c r="WEY6" s="2"/>
      <c r="WEZ6" s="2"/>
      <c r="WFA6" s="2"/>
      <c r="WFB6" s="2"/>
      <c r="WFC6" s="2"/>
      <c r="WFD6" s="2"/>
      <c r="WFE6" s="2"/>
      <c r="WFF6" s="2"/>
      <c r="WFG6" s="2"/>
      <c r="WFH6" s="2"/>
      <c r="WFI6" s="2"/>
      <c r="WFJ6" s="2"/>
      <c r="WFK6" s="2"/>
      <c r="WFL6" s="2"/>
      <c r="WFM6" s="2"/>
      <c r="WFN6" s="2"/>
      <c r="WFO6" s="2"/>
      <c r="WFP6" s="2"/>
      <c r="WFQ6" s="2"/>
      <c r="WFR6" s="2"/>
      <c r="WFS6" s="2"/>
      <c r="WFT6" s="2"/>
      <c r="WFU6" s="2"/>
      <c r="WFV6" s="2"/>
      <c r="WFW6" s="2"/>
      <c r="WFX6" s="2"/>
      <c r="WFY6" s="2"/>
      <c r="WFZ6" s="2"/>
      <c r="WGA6" s="2"/>
      <c r="WGB6" s="2"/>
      <c r="WGC6" s="2"/>
      <c r="WGD6" s="2"/>
      <c r="WGE6" s="2"/>
      <c r="WGF6" s="2"/>
      <c r="WGG6" s="2"/>
      <c r="WGH6" s="2"/>
      <c r="WGI6" s="2"/>
      <c r="WGJ6" s="2"/>
      <c r="WGK6" s="2"/>
      <c r="WGL6" s="2"/>
      <c r="WGM6" s="2"/>
      <c r="WGN6" s="2"/>
      <c r="WGO6" s="2"/>
      <c r="WGP6" s="2"/>
      <c r="WGQ6" s="2"/>
      <c r="WGR6" s="2"/>
      <c r="WGS6" s="2"/>
      <c r="WGT6" s="2"/>
      <c r="WGU6" s="2"/>
      <c r="WGV6" s="2"/>
      <c r="WGW6" s="2"/>
      <c r="WGX6" s="2"/>
      <c r="WGY6" s="2"/>
      <c r="WGZ6" s="2"/>
      <c r="WHA6" s="2"/>
      <c r="WHB6" s="2"/>
      <c r="WHC6" s="2"/>
      <c r="WHD6" s="2"/>
      <c r="WHE6" s="2"/>
      <c r="WHF6" s="2"/>
      <c r="WHG6" s="2"/>
      <c r="WHH6" s="2"/>
      <c r="WHI6" s="2"/>
      <c r="WHJ6" s="2"/>
      <c r="WHK6" s="2"/>
      <c r="WHL6" s="2"/>
      <c r="WHM6" s="2"/>
      <c r="WHN6" s="2"/>
      <c r="WHO6" s="2"/>
      <c r="WHP6" s="2"/>
      <c r="WHQ6" s="2"/>
      <c r="WHR6" s="2"/>
      <c r="WHS6" s="2"/>
      <c r="WHT6" s="2"/>
      <c r="WHU6" s="2"/>
      <c r="WHV6" s="2"/>
      <c r="WHW6" s="2"/>
      <c r="WHX6" s="2"/>
      <c r="WHY6" s="2"/>
      <c r="WHZ6" s="2"/>
      <c r="WIA6" s="2"/>
      <c r="WIB6" s="2"/>
      <c r="WIC6" s="2"/>
      <c r="WID6" s="2"/>
      <c r="WIE6" s="2"/>
      <c r="WIF6" s="2"/>
      <c r="WIG6" s="2"/>
      <c r="WIH6" s="2"/>
      <c r="WII6" s="2"/>
      <c r="WIJ6" s="2"/>
      <c r="WIK6" s="2"/>
      <c r="WIL6" s="2"/>
      <c r="WIM6" s="2"/>
      <c r="WIN6" s="2"/>
      <c r="WIO6" s="2"/>
      <c r="WIP6" s="2"/>
      <c r="WIQ6" s="2"/>
      <c r="WIR6" s="2"/>
      <c r="WIS6" s="2"/>
      <c r="WIT6" s="2"/>
      <c r="WIU6" s="2"/>
      <c r="WIV6" s="2"/>
      <c r="WIW6" s="2"/>
      <c r="WIX6" s="2"/>
      <c r="WIY6" s="2"/>
      <c r="WIZ6" s="2"/>
      <c r="WJA6" s="2"/>
      <c r="WJB6" s="2"/>
      <c r="WJC6" s="2"/>
      <c r="WJD6" s="2"/>
      <c r="WJE6" s="2"/>
      <c r="WJF6" s="2"/>
      <c r="WJG6" s="2"/>
      <c r="WJH6" s="2"/>
      <c r="WJI6" s="2"/>
      <c r="WJJ6" s="2"/>
      <c r="WJK6" s="2"/>
      <c r="WJL6" s="2"/>
      <c r="WJM6" s="2"/>
      <c r="WJN6" s="2"/>
      <c r="WJO6" s="2"/>
      <c r="WJP6" s="2"/>
      <c r="WJQ6" s="2"/>
      <c r="WJR6" s="2"/>
      <c r="WJS6" s="2"/>
      <c r="WJT6" s="2"/>
      <c r="WJU6" s="2"/>
      <c r="WJV6" s="2"/>
      <c r="WJW6" s="2"/>
      <c r="WJX6" s="2"/>
      <c r="WJY6" s="2"/>
      <c r="WJZ6" s="2"/>
      <c r="WKA6" s="2"/>
      <c r="WKB6" s="2"/>
      <c r="WKC6" s="2"/>
      <c r="WKD6" s="2"/>
      <c r="WKE6" s="2"/>
      <c r="WKF6" s="2"/>
      <c r="WKG6" s="2"/>
      <c r="WKH6" s="2"/>
      <c r="WKI6" s="2"/>
      <c r="WKJ6" s="2"/>
      <c r="WKK6" s="2"/>
      <c r="WKL6" s="2"/>
      <c r="WKM6" s="2"/>
      <c r="WKN6" s="2"/>
      <c r="WKO6" s="2"/>
      <c r="WKP6" s="2"/>
      <c r="WKQ6" s="2"/>
      <c r="WKR6" s="2"/>
      <c r="WKS6" s="2"/>
      <c r="WKT6" s="2"/>
      <c r="WKU6" s="2"/>
      <c r="WKV6" s="2"/>
      <c r="WKW6" s="2"/>
      <c r="WKX6" s="2"/>
      <c r="WKY6" s="2"/>
      <c r="WKZ6" s="2"/>
      <c r="WLA6" s="2"/>
      <c r="WLB6" s="2"/>
      <c r="WLC6" s="2"/>
      <c r="WLD6" s="2"/>
      <c r="WLE6" s="2"/>
      <c r="WLF6" s="2"/>
      <c r="WLG6" s="2"/>
      <c r="WLH6" s="2"/>
      <c r="WLI6" s="2"/>
      <c r="WLJ6" s="2"/>
      <c r="WLK6" s="2"/>
      <c r="WLL6" s="2"/>
      <c r="WLM6" s="2"/>
      <c r="WLN6" s="2"/>
      <c r="WLO6" s="2"/>
      <c r="WLP6" s="2"/>
      <c r="WLQ6" s="2"/>
      <c r="WLR6" s="2"/>
      <c r="WLS6" s="2"/>
      <c r="WLT6" s="2"/>
      <c r="WLU6" s="2"/>
      <c r="WLV6" s="2"/>
      <c r="WLW6" s="2"/>
      <c r="WLX6" s="2"/>
      <c r="WLY6" s="2"/>
      <c r="WLZ6" s="2"/>
      <c r="WMA6" s="2"/>
      <c r="WMB6" s="2"/>
      <c r="WMC6" s="2"/>
      <c r="WMD6" s="2"/>
      <c r="WME6" s="2"/>
      <c r="WMF6" s="2"/>
      <c r="WMG6" s="2"/>
      <c r="WMH6" s="2"/>
      <c r="WMI6" s="2"/>
      <c r="WMJ6" s="2"/>
      <c r="WMK6" s="2"/>
      <c r="WML6" s="2"/>
      <c r="WMM6" s="2"/>
      <c r="WMN6" s="2"/>
      <c r="WMO6" s="2"/>
      <c r="WMP6" s="2"/>
      <c r="WMQ6" s="2"/>
      <c r="WMR6" s="2"/>
      <c r="WMS6" s="2"/>
      <c r="WMT6" s="2"/>
      <c r="WMU6" s="2"/>
      <c r="WMV6" s="2"/>
      <c r="WMW6" s="2"/>
      <c r="WMX6" s="2"/>
      <c r="WMY6" s="2"/>
      <c r="WMZ6" s="2"/>
      <c r="WNA6" s="2"/>
      <c r="WNB6" s="2"/>
      <c r="WNC6" s="2"/>
      <c r="WND6" s="2"/>
      <c r="WNE6" s="2"/>
      <c r="WNF6" s="2"/>
      <c r="WNG6" s="2"/>
      <c r="WNH6" s="2"/>
      <c r="WNI6" s="2"/>
      <c r="WNJ6" s="2"/>
      <c r="WNK6" s="2"/>
      <c r="WNL6" s="2"/>
      <c r="WNM6" s="2"/>
      <c r="WNN6" s="2"/>
      <c r="WNO6" s="2"/>
      <c r="WNP6" s="2"/>
      <c r="WNQ6" s="2"/>
      <c r="WNR6" s="2"/>
      <c r="WNS6" s="2"/>
      <c r="WNT6" s="2"/>
      <c r="WNU6" s="2"/>
      <c r="WNV6" s="2"/>
      <c r="WNW6" s="2"/>
      <c r="WNX6" s="2"/>
      <c r="WNY6" s="2"/>
      <c r="WNZ6" s="2"/>
      <c r="WOA6" s="2"/>
      <c r="WOB6" s="2"/>
      <c r="WOC6" s="2"/>
      <c r="WOD6" s="2"/>
      <c r="WOE6" s="2"/>
      <c r="WOF6" s="2"/>
      <c r="WOG6" s="2"/>
      <c r="WOH6" s="2"/>
      <c r="WOI6" s="2"/>
      <c r="WOJ6" s="2"/>
      <c r="WOK6" s="2"/>
      <c r="WOL6" s="2"/>
      <c r="WOM6" s="2"/>
      <c r="WON6" s="2"/>
      <c r="WOO6" s="2"/>
      <c r="WOP6" s="2"/>
      <c r="WOQ6" s="2"/>
      <c r="WOR6" s="2"/>
      <c r="WOS6" s="2"/>
      <c r="WOT6" s="2"/>
      <c r="WOU6" s="2"/>
      <c r="WOV6" s="2"/>
      <c r="WOW6" s="2"/>
      <c r="WOX6" s="2"/>
      <c r="WOY6" s="2"/>
      <c r="WOZ6" s="2"/>
      <c r="WPA6" s="2"/>
      <c r="WPB6" s="2"/>
      <c r="WPC6" s="2"/>
      <c r="WPD6" s="2"/>
      <c r="WPE6" s="2"/>
      <c r="WPF6" s="2"/>
      <c r="WPG6" s="2"/>
      <c r="WPH6" s="2"/>
      <c r="WPI6" s="2"/>
      <c r="WPJ6" s="2"/>
      <c r="WPK6" s="2"/>
      <c r="WPL6" s="2"/>
      <c r="WPM6" s="2"/>
      <c r="WPN6" s="2"/>
      <c r="WPO6" s="2"/>
      <c r="WPP6" s="2"/>
      <c r="WPQ6" s="2"/>
      <c r="WPR6" s="2"/>
      <c r="WPS6" s="2"/>
      <c r="WPT6" s="2"/>
      <c r="WPU6" s="2"/>
      <c r="WPV6" s="2"/>
      <c r="WPW6" s="2"/>
      <c r="WPX6" s="2"/>
      <c r="WPY6" s="2"/>
      <c r="WPZ6" s="2"/>
      <c r="WQA6" s="2"/>
      <c r="WQB6" s="2"/>
      <c r="WQC6" s="2"/>
      <c r="WQD6" s="2"/>
      <c r="WQE6" s="2"/>
      <c r="WQF6" s="2"/>
      <c r="WQG6" s="2"/>
      <c r="WQH6" s="2"/>
      <c r="WQI6" s="2"/>
      <c r="WQJ6" s="2"/>
      <c r="WQK6" s="2"/>
      <c r="WQL6" s="2"/>
      <c r="WQM6" s="2"/>
      <c r="WQN6" s="2"/>
      <c r="WQO6" s="2"/>
      <c r="WQP6" s="2"/>
      <c r="WQQ6" s="2"/>
      <c r="WQR6" s="2"/>
      <c r="WQS6" s="2"/>
      <c r="WQT6" s="2"/>
      <c r="WQU6" s="2"/>
      <c r="WQV6" s="2"/>
      <c r="WQW6" s="2"/>
      <c r="WQX6" s="2"/>
      <c r="WQY6" s="2"/>
      <c r="WQZ6" s="2"/>
      <c r="WRA6" s="2"/>
      <c r="WRB6" s="2"/>
      <c r="WRC6" s="2"/>
      <c r="WRD6" s="2"/>
      <c r="WRE6" s="2"/>
      <c r="WRF6" s="2"/>
      <c r="WRG6" s="2"/>
      <c r="WRH6" s="2"/>
      <c r="WRI6" s="2"/>
      <c r="WRJ6" s="2"/>
      <c r="WRK6" s="2"/>
      <c r="WRL6" s="2"/>
      <c r="WRM6" s="2"/>
      <c r="WRN6" s="2"/>
      <c r="WRO6" s="2"/>
      <c r="WRP6" s="2"/>
      <c r="WRQ6" s="2"/>
      <c r="WRR6" s="2"/>
      <c r="WRS6" s="2"/>
      <c r="WRT6" s="2"/>
      <c r="WRU6" s="2"/>
      <c r="WRV6" s="2"/>
      <c r="WRW6" s="2"/>
      <c r="WRX6" s="2"/>
      <c r="WRY6" s="2"/>
      <c r="WRZ6" s="2"/>
      <c r="WSA6" s="2"/>
      <c r="WSB6" s="2"/>
      <c r="WSC6" s="2"/>
      <c r="WSD6" s="2"/>
      <c r="WSE6" s="2"/>
      <c r="WSF6" s="2"/>
      <c r="WSG6" s="2"/>
      <c r="WSH6" s="2"/>
      <c r="WSI6" s="2"/>
      <c r="WSJ6" s="2"/>
      <c r="WSK6" s="2"/>
      <c r="WSL6" s="2"/>
      <c r="WSM6" s="2"/>
      <c r="WSN6" s="2"/>
      <c r="WSO6" s="2"/>
      <c r="WSP6" s="2"/>
      <c r="WSQ6" s="2"/>
      <c r="WSR6" s="2"/>
      <c r="WSS6" s="2"/>
      <c r="WST6" s="2"/>
      <c r="WSU6" s="2"/>
      <c r="WSV6" s="2"/>
      <c r="WSW6" s="2"/>
      <c r="WSX6" s="2"/>
      <c r="WSY6" s="2"/>
      <c r="WSZ6" s="2"/>
      <c r="WTA6" s="2"/>
      <c r="WTB6" s="2"/>
      <c r="WTC6" s="2"/>
      <c r="WTD6" s="2"/>
      <c r="WTE6" s="2"/>
      <c r="WTF6" s="2"/>
      <c r="WTG6" s="2"/>
      <c r="WTH6" s="2"/>
      <c r="WTI6" s="2"/>
      <c r="WTJ6" s="2"/>
      <c r="WTK6" s="2"/>
      <c r="WTL6" s="2"/>
      <c r="WTM6" s="2"/>
      <c r="WTN6" s="2"/>
      <c r="WTO6" s="2"/>
      <c r="WTP6" s="2"/>
      <c r="WTQ6" s="2"/>
      <c r="WTR6" s="2"/>
      <c r="WTS6" s="2"/>
      <c r="WTT6" s="2"/>
      <c r="WTU6" s="2"/>
      <c r="WTV6" s="2"/>
      <c r="WTW6" s="2"/>
      <c r="WTX6" s="2"/>
      <c r="WTY6" s="2"/>
      <c r="WTZ6" s="2"/>
      <c r="WUA6" s="2"/>
      <c r="WUB6" s="2"/>
      <c r="WUC6" s="2"/>
      <c r="WUD6" s="2"/>
      <c r="WUE6" s="2"/>
      <c r="WUF6" s="2"/>
      <c r="WUG6" s="2"/>
      <c r="WUH6" s="2"/>
      <c r="WUI6" s="2"/>
      <c r="WUJ6" s="2"/>
      <c r="WUK6" s="2"/>
      <c r="WUL6" s="2"/>
      <c r="WUM6" s="2"/>
      <c r="WUN6" s="2"/>
      <c r="WUO6" s="2"/>
      <c r="WUP6" s="2"/>
      <c r="WUQ6" s="2"/>
      <c r="WUR6" s="2"/>
      <c r="WUS6" s="2"/>
      <c r="WUT6" s="2"/>
      <c r="WUU6" s="2"/>
      <c r="WUV6" s="2"/>
      <c r="WUW6" s="2"/>
      <c r="WUX6" s="2"/>
      <c r="WUY6" s="2"/>
      <c r="WUZ6" s="2"/>
      <c r="WVA6" s="2"/>
      <c r="WVB6" s="2"/>
      <c r="WVC6" s="2"/>
      <c r="WVD6" s="2"/>
      <c r="WVE6" s="2"/>
      <c r="WVF6" s="2"/>
      <c r="WVG6" s="2"/>
      <c r="WVH6" s="2"/>
      <c r="WVI6" s="2"/>
      <c r="WVJ6" s="2"/>
      <c r="WVK6" s="2"/>
      <c r="WVL6" s="2"/>
      <c r="WVM6" s="2"/>
      <c r="WVN6" s="2"/>
      <c r="WVO6" s="2"/>
      <c r="WVP6" s="2"/>
      <c r="WVQ6" s="2"/>
      <c r="WVR6" s="2"/>
      <c r="WVS6" s="2"/>
      <c r="WVT6" s="2"/>
      <c r="WVU6" s="2"/>
      <c r="WVV6" s="2"/>
      <c r="WVW6" s="2"/>
      <c r="WVX6" s="2"/>
      <c r="WVY6" s="2"/>
      <c r="WVZ6" s="2"/>
      <c r="WWA6" s="2"/>
      <c r="WWB6" s="2"/>
      <c r="WWC6" s="2"/>
      <c r="WWD6" s="2"/>
      <c r="WWE6" s="2"/>
      <c r="WWF6" s="2"/>
      <c r="WWG6" s="2"/>
      <c r="WWH6" s="2"/>
      <c r="WWI6" s="2"/>
      <c r="WWJ6" s="2"/>
      <c r="WWK6" s="2"/>
      <c r="WWL6" s="2"/>
      <c r="WWM6" s="2"/>
      <c r="WWN6" s="2"/>
      <c r="WWO6" s="2"/>
      <c r="WWP6" s="2"/>
      <c r="WWQ6" s="2"/>
      <c r="WWR6" s="2"/>
      <c r="WWS6" s="2"/>
      <c r="WWT6" s="2"/>
      <c r="WWU6" s="2"/>
      <c r="WWV6" s="2"/>
      <c r="WWW6" s="2"/>
      <c r="WWX6" s="2"/>
      <c r="WWY6" s="2"/>
      <c r="WWZ6" s="2"/>
      <c r="WXA6" s="2"/>
      <c r="WXB6" s="2"/>
      <c r="WXC6" s="2"/>
      <c r="WXD6" s="2"/>
      <c r="WXE6" s="2"/>
      <c r="WXF6" s="2"/>
      <c r="WXG6" s="2"/>
      <c r="WXH6" s="2"/>
      <c r="WXI6" s="2"/>
      <c r="WXJ6" s="2"/>
      <c r="WXK6" s="2"/>
      <c r="WXL6" s="2"/>
      <c r="WXM6" s="2"/>
      <c r="WXN6" s="2"/>
      <c r="WXO6" s="2"/>
      <c r="WXP6" s="2"/>
      <c r="WXQ6" s="2"/>
      <c r="WXR6" s="2"/>
      <c r="WXS6" s="2"/>
      <c r="WXT6" s="2"/>
      <c r="WXU6" s="2"/>
      <c r="WXV6" s="2"/>
      <c r="WXW6" s="2"/>
      <c r="WXX6" s="2"/>
      <c r="WXY6" s="2"/>
      <c r="WXZ6" s="2"/>
      <c r="WYA6" s="2"/>
      <c r="WYB6" s="2"/>
      <c r="WYC6" s="2"/>
      <c r="WYD6" s="2"/>
      <c r="WYE6" s="2"/>
      <c r="WYF6" s="2"/>
      <c r="WYG6" s="2"/>
      <c r="WYH6" s="2"/>
      <c r="WYI6" s="2"/>
      <c r="WYJ6" s="2"/>
      <c r="WYK6" s="2"/>
      <c r="WYL6" s="2"/>
      <c r="WYM6" s="2"/>
      <c r="WYN6" s="2"/>
      <c r="WYO6" s="2"/>
      <c r="WYP6" s="2"/>
      <c r="WYQ6" s="2"/>
      <c r="WYR6" s="2"/>
      <c r="WYS6" s="2"/>
      <c r="WYT6" s="2"/>
      <c r="WYU6" s="2"/>
      <c r="WYV6" s="2"/>
      <c r="WYW6" s="2"/>
      <c r="WYX6" s="2"/>
      <c r="WYY6" s="2"/>
      <c r="WYZ6" s="2"/>
      <c r="WZA6" s="2"/>
      <c r="WZB6" s="2"/>
      <c r="WZC6" s="2"/>
      <c r="WZD6" s="2"/>
      <c r="WZE6" s="2"/>
      <c r="WZF6" s="2"/>
      <c r="WZG6" s="2"/>
      <c r="WZH6" s="2"/>
      <c r="WZI6" s="2"/>
      <c r="WZJ6" s="2"/>
      <c r="WZK6" s="2"/>
      <c r="WZL6" s="2"/>
      <c r="WZM6" s="2"/>
      <c r="WZN6" s="2"/>
      <c r="WZO6" s="2"/>
      <c r="WZP6" s="2"/>
      <c r="WZQ6" s="2"/>
      <c r="WZR6" s="2"/>
      <c r="WZS6" s="2"/>
      <c r="WZT6" s="2"/>
      <c r="WZU6" s="2"/>
      <c r="WZV6" s="2"/>
      <c r="WZW6" s="2"/>
      <c r="WZX6" s="2"/>
      <c r="WZY6" s="2"/>
      <c r="WZZ6" s="2"/>
      <c r="XAA6" s="2"/>
      <c r="XAB6" s="2"/>
      <c r="XAC6" s="2"/>
      <c r="XAD6" s="2"/>
      <c r="XAE6" s="2"/>
      <c r="XAF6" s="2"/>
      <c r="XAG6" s="2"/>
      <c r="XAH6" s="2"/>
      <c r="XAI6" s="2"/>
      <c r="XAJ6" s="2"/>
      <c r="XAK6" s="2"/>
      <c r="XAL6" s="2"/>
      <c r="XAM6" s="2"/>
      <c r="XAN6" s="2"/>
      <c r="XAO6" s="2"/>
      <c r="XAP6" s="2"/>
      <c r="XAQ6" s="2"/>
      <c r="XAR6" s="2"/>
      <c r="XAS6" s="2"/>
      <c r="XAT6" s="2"/>
      <c r="XAU6" s="2"/>
      <c r="XAV6" s="2"/>
      <c r="XAW6" s="2"/>
      <c r="XAX6" s="2"/>
      <c r="XAY6" s="2"/>
      <c r="XAZ6" s="2"/>
      <c r="XBA6" s="2"/>
      <c r="XBB6" s="2"/>
      <c r="XBC6" s="2"/>
      <c r="XBD6" s="2"/>
      <c r="XBE6" s="2"/>
      <c r="XBF6" s="2"/>
      <c r="XBG6" s="2"/>
      <c r="XBH6" s="2"/>
      <c r="XBI6" s="2"/>
      <c r="XBJ6" s="2"/>
      <c r="XBK6" s="2"/>
      <c r="XBL6" s="2"/>
      <c r="XBM6" s="2"/>
      <c r="XBN6" s="2"/>
      <c r="XBO6" s="2"/>
      <c r="XBP6" s="2"/>
      <c r="XBQ6" s="2"/>
      <c r="XBR6" s="2"/>
      <c r="XBS6" s="2"/>
      <c r="XBT6" s="2"/>
      <c r="XBU6" s="2"/>
      <c r="XBV6" s="2"/>
      <c r="XBW6" s="2"/>
      <c r="XBX6" s="2"/>
      <c r="XBY6" s="2"/>
      <c r="XBZ6" s="2"/>
      <c r="XCA6" s="2"/>
      <c r="XCB6" s="2"/>
      <c r="XCC6" s="2"/>
      <c r="XCD6" s="2"/>
      <c r="XCE6" s="2"/>
      <c r="XCF6" s="2"/>
      <c r="XCG6" s="2"/>
      <c r="XCH6" s="2"/>
      <c r="XCI6" s="2"/>
      <c r="XCJ6" s="2"/>
      <c r="XCK6" s="2"/>
      <c r="XCL6" s="2"/>
      <c r="XCM6" s="2"/>
      <c r="XCN6" s="2"/>
      <c r="XCO6" s="2"/>
      <c r="XCP6" s="2"/>
      <c r="XCQ6" s="2"/>
      <c r="XCR6" s="2"/>
      <c r="XCS6" s="2"/>
      <c r="XCT6" s="2"/>
      <c r="XCU6" s="2"/>
      <c r="XCV6" s="2"/>
      <c r="XCW6" s="2"/>
      <c r="XCX6" s="2"/>
      <c r="XCY6" s="2"/>
      <c r="XCZ6" s="2"/>
      <c r="XDA6" s="2"/>
      <c r="XDB6" s="2"/>
      <c r="XDC6" s="2"/>
      <c r="XDD6" s="2"/>
      <c r="XDE6" s="2"/>
      <c r="XDF6" s="2"/>
      <c r="XDG6" s="2"/>
      <c r="XDH6" s="2"/>
      <c r="XDI6" s="2"/>
      <c r="XDJ6" s="2"/>
      <c r="XDK6" s="2"/>
      <c r="XDL6" s="2"/>
      <c r="XDM6" s="2"/>
      <c r="XDN6" s="2"/>
      <c r="XDO6" s="2"/>
      <c r="XDP6" s="2"/>
      <c r="XDQ6" s="2"/>
      <c r="XDR6" s="2"/>
      <c r="XDS6" s="2"/>
      <c r="XDT6" s="2"/>
      <c r="XDU6" s="2"/>
      <c r="XDV6" s="2"/>
      <c r="XDW6" s="2"/>
      <c r="XDX6" s="2"/>
      <c r="XDY6" s="2"/>
      <c r="XDZ6" s="2"/>
      <c r="XEA6" s="2"/>
      <c r="XEB6" s="2"/>
      <c r="XEC6" s="2"/>
      <c r="XED6" s="2"/>
      <c r="XEE6" s="2"/>
      <c r="XEF6" s="2"/>
      <c r="XEG6" s="2"/>
      <c r="XEH6" s="2"/>
      <c r="XEI6" s="2"/>
      <c r="XEJ6" s="2"/>
      <c r="XEK6" s="2"/>
      <c r="XEL6" s="2"/>
      <c r="XEM6" s="2"/>
      <c r="XEN6" s="2"/>
      <c r="XEO6" s="2"/>
      <c r="XEP6" s="2"/>
      <c r="XEQ6" s="2"/>
      <c r="XER6" s="2"/>
      <c r="XES6" s="2"/>
      <c r="XET6" s="2"/>
      <c r="XEU6" s="2"/>
      <c r="XEV6" s="2"/>
      <c r="XEW6" s="2"/>
      <c r="XEX6" s="2"/>
      <c r="XEY6" s="2"/>
      <c r="XEZ6" s="2"/>
      <c r="XFA6" s="2"/>
      <c r="XFB6" s="2"/>
      <c r="XFC6" s="2"/>
      <c r="XFD6" s="2"/>
    </row>
    <row r="8" spans="1:16384" s="66" customFormat="1" ht="18.75">
      <c r="A8" s="33"/>
      <c r="B8" s="91" t="s">
        <v>795</v>
      </c>
    </row>
    <row r="9" spans="1:16384" ht="1.5" customHeight="1"/>
    <row r="10" spans="1:16384">
      <c r="A10" s="154" t="s">
        <v>794</v>
      </c>
      <c r="AL10" s="147" t="s">
        <v>793</v>
      </c>
    </row>
    <row r="11" spans="1:16384">
      <c r="A11" s="427" t="s">
        <v>532</v>
      </c>
      <c r="AL11" s="147" t="s">
        <v>532</v>
      </c>
    </row>
  </sheetData>
  <mergeCells count="1">
    <mergeCell ref="B3:L4"/>
  </mergeCells>
  <dataValidations count="1">
    <dataValidation type="list" allowBlank="1" showInputMessage="1" showErrorMessage="1" sqref="A11">
      <formula1>$AL$10:$AL$11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ht"/>
  <dimension ref="A1:CA2"/>
  <sheetViews>
    <sheetView showGridLines="0" showRowColHeaders="0" topLeftCell="C1" zoomScaleNormal="100" workbookViewId="0">
      <pane ySplit="1" topLeftCell="A2" activePane="bottomLeft" state="frozenSplit"/>
      <selection activeCell="C1" sqref="C1"/>
      <selection pane="bottomLeft" activeCell="D1" sqref="D1"/>
    </sheetView>
  </sheetViews>
  <sheetFormatPr defaultColWidth="12.7109375" defaultRowHeight="15"/>
  <cols>
    <col min="1" max="1" width="14.42578125" style="262" hidden="1" customWidth="1"/>
    <col min="2" max="2" width="13.85546875" style="262" hidden="1" customWidth="1"/>
    <col min="3" max="4" width="20.7109375" style="141" customWidth="1"/>
    <col min="5" max="5" width="14.42578125" style="262" customWidth="1"/>
    <col min="6" max="79" width="14.42578125" style="168" customWidth="1"/>
    <col min="80" max="16384" width="12.7109375" style="168"/>
  </cols>
  <sheetData>
    <row r="1" spans="1:79" ht="45">
      <c r="A1" s="166" t="s">
        <v>800</v>
      </c>
      <c r="B1" s="166" t="s">
        <v>796</v>
      </c>
      <c r="C1" s="571" t="s">
        <v>1119</v>
      </c>
      <c r="D1" s="166"/>
      <c r="E1" s="166"/>
      <c r="F1" s="571"/>
      <c r="G1" s="571"/>
      <c r="H1" s="571"/>
      <c r="I1" s="571"/>
      <c r="J1" s="571"/>
      <c r="K1" s="571"/>
      <c r="L1" s="571"/>
      <c r="M1" s="571"/>
      <c r="N1" s="571"/>
      <c r="O1" s="262"/>
      <c r="P1" s="262"/>
      <c r="Q1" s="262"/>
      <c r="R1" s="262"/>
      <c r="S1" s="262"/>
      <c r="T1" s="262"/>
      <c r="U1" s="262"/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62"/>
      <c r="AL1" s="262"/>
      <c r="AM1" s="262"/>
      <c r="AN1" s="262"/>
      <c r="AO1" s="262"/>
      <c r="AP1" s="262"/>
      <c r="AQ1" s="262"/>
      <c r="AR1" s="262"/>
      <c r="AS1" s="262"/>
      <c r="AT1" s="262"/>
      <c r="AU1" s="262"/>
      <c r="AV1" s="262"/>
      <c r="AW1" s="262"/>
      <c r="AX1" s="262"/>
      <c r="AY1" s="262"/>
      <c r="AZ1" s="262"/>
      <c r="BA1" s="262"/>
      <c r="BB1" s="262"/>
      <c r="BC1" s="262"/>
      <c r="BD1" s="262"/>
      <c r="BE1" s="262"/>
      <c r="BF1" s="262"/>
      <c r="BG1" s="262"/>
      <c r="BH1" s="262"/>
      <c r="BI1" s="262"/>
      <c r="BJ1" s="262"/>
      <c r="BK1" s="262"/>
      <c r="BL1" s="262"/>
      <c r="BM1" s="262"/>
      <c r="BN1" s="262"/>
      <c r="BO1" s="262"/>
      <c r="BP1" s="262"/>
      <c r="BQ1" s="262"/>
      <c r="BR1" s="262"/>
      <c r="BS1" s="262"/>
      <c r="BT1" s="262"/>
      <c r="BU1" s="262"/>
      <c r="BV1" s="262"/>
      <c r="BW1" s="262"/>
      <c r="BX1" s="262"/>
      <c r="BY1" s="262"/>
      <c r="BZ1" s="262"/>
      <c r="CA1" s="262"/>
    </row>
    <row r="2" spans="1:79">
      <c r="A2" s="262">
        <f>DATE(YEAR(D2),MONTH(D2),1)</f>
        <v>1</v>
      </c>
      <c r="B2" s="262">
        <f>FLOOR(D2,1)</f>
        <v>0</v>
      </c>
      <c r="C2" s="141">
        <v>42005.041666666664</v>
      </c>
    </row>
  </sheetData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Sht">
    <pageSetUpPr fitToPage="1"/>
  </sheetPr>
  <dimension ref="A1:AM2490"/>
  <sheetViews>
    <sheetView showGridLines="0" showRowColHeaders="0" topLeftCell="A109" zoomScaleNormal="100" zoomScaleSheetLayoutView="80" workbookViewId="0">
      <selection activeCell="C243" sqref="C243"/>
    </sheetView>
  </sheetViews>
  <sheetFormatPr defaultColWidth="0" defaultRowHeight="15" zeroHeight="1"/>
  <cols>
    <col min="1" max="1" width="1" style="446" customWidth="1"/>
    <col min="2" max="13" width="12.28515625" style="446" customWidth="1"/>
    <col min="14" max="14" width="1" style="446" customWidth="1"/>
    <col min="15" max="15" width="13.42578125" style="446" hidden="1" customWidth="1"/>
    <col min="16" max="16384" width="9.140625" style="446" hidden="1"/>
  </cols>
  <sheetData>
    <row r="1"/>
    <row r="2" ht="15" customHeight="1"/>
    <row r="3" ht="15" customHeight="1"/>
    <row r="4" ht="15" customHeight="1"/>
    <row r="5" ht="15" customHeight="1"/>
    <row r="6" ht="15" customHeight="1"/>
    <row r="7"/>
    <row r="8"/>
    <row r="9"/>
    <row r="10"/>
    <row r="11"/>
    <row r="12"/>
    <row r="13"/>
    <row r="14"/>
    <row r="15"/>
    <row r="16"/>
    <row r="17"/>
    <row r="18"/>
    <row r="19"/>
    <row r="20" ht="15" customHeight="1"/>
    <row r="21" ht="15" customHeight="1"/>
    <row r="22" ht="15" customHeight="1"/>
    <row r="23"/>
    <row r="24"/>
    <row r="25"/>
    <row r="26"/>
    <row r="27"/>
    <row r="28"/>
    <row r="29"/>
    <row r="30"/>
    <row r="31"/>
    <row r="32"/>
    <row r="33"/>
    <row r="34" ht="15" customHeight="1"/>
    <row r="35"/>
    <row r="36" ht="15" customHeight="1"/>
    <row r="37" ht="15" customHeight="1"/>
    <row r="38" ht="15" customHeight="1"/>
    <row r="39"/>
    <row r="40"/>
    <row r="41"/>
    <row r="42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/>
    <row r="78" ht="15" customHeight="1"/>
    <row r="79" ht="15" customHeight="1"/>
    <row r="80" ht="15" customHeight="1"/>
    <row r="81" ht="15" customHeight="1"/>
    <row r="82" ht="15" customHeight="1"/>
    <row r="83" ht="15" customHeight="1"/>
    <row r="84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/>
    <row r="93" ht="15" customHeight="1"/>
    <row r="94" ht="15" customHeight="1"/>
    <row r="95" ht="15" customHeight="1"/>
    <row r="96" ht="15" customHeight="1"/>
    <row r="97" ht="15" customHeight="1"/>
    <row r="98"/>
    <row r="99" ht="15.75" customHeight="1"/>
    <row r="100"/>
    <row r="101"/>
    <row r="102"/>
    <row r="103"/>
    <row r="104" ht="15" customHeight="1"/>
    <row r="105"/>
    <row r="106"/>
    <row r="107" ht="15" customHeight="1"/>
    <row r="108"/>
    <row r="109" ht="15" customHeight="1"/>
    <row r="110" ht="15" customHeight="1"/>
    <row r="111"/>
    <row r="112" ht="15" customHeight="1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 spans="1:2"/>
    <row r="226" spans="1:2">
      <c r="A226" s="447"/>
      <c r="B226" s="447"/>
    </row>
    <row r="227" spans="1:2">
      <c r="A227" s="447"/>
      <c r="B227" s="447"/>
    </row>
    <row r="228" spans="1:2">
      <c r="A228" s="447"/>
      <c r="B228" s="447"/>
    </row>
    <row r="229" spans="1:2">
      <c r="A229" s="447"/>
      <c r="B229" s="447"/>
    </row>
    <row r="230" spans="1:2">
      <c r="A230" s="447"/>
      <c r="B230" s="447"/>
    </row>
    <row r="231" spans="1:2">
      <c r="A231" s="447"/>
      <c r="B231" s="447"/>
    </row>
    <row r="232" spans="1:2">
      <c r="A232" s="447"/>
      <c r="B232" s="447"/>
    </row>
    <row r="233" spans="1:2">
      <c r="A233" s="447"/>
      <c r="B233" s="447"/>
    </row>
    <row r="234" spans="1:2">
      <c r="A234" s="447"/>
      <c r="B234" s="447"/>
    </row>
    <row r="235" spans="1:2">
      <c r="A235" s="447"/>
      <c r="B235" s="447"/>
    </row>
    <row r="236" spans="1:2">
      <c r="A236" s="447"/>
      <c r="B236" s="447"/>
    </row>
    <row r="237" spans="1:2">
      <c r="A237" s="447"/>
      <c r="B237" s="447"/>
    </row>
    <row r="238" spans="1:2">
      <c r="A238" s="447"/>
      <c r="B238" s="447"/>
    </row>
    <row r="239" spans="1:2">
      <c r="A239" s="447"/>
      <c r="B239" s="447"/>
    </row>
    <row r="240" spans="1:2"/>
    <row r="241" spans="1:14"/>
    <row r="242" spans="1:14">
      <c r="A242" s="447"/>
      <c r="B242" s="447"/>
      <c r="C242" s="447"/>
      <c r="D242" s="447"/>
      <c r="E242" s="447"/>
      <c r="F242" s="447"/>
      <c r="G242" s="447"/>
      <c r="H242" s="447"/>
      <c r="I242" s="447"/>
      <c r="J242" s="447"/>
      <c r="K242" s="447"/>
      <c r="L242" s="447"/>
      <c r="M242" s="447"/>
      <c r="N242" s="447"/>
    </row>
    <row r="243" spans="1:14">
      <c r="A243" s="447"/>
      <c r="B243" s="447"/>
      <c r="C243" s="447"/>
      <c r="D243" s="447"/>
      <c r="E243" s="447"/>
      <c r="F243" s="447"/>
      <c r="G243" s="447"/>
      <c r="H243" s="447"/>
      <c r="I243" s="447"/>
      <c r="J243" s="447"/>
      <c r="K243" s="447"/>
      <c r="L243" s="447"/>
      <c r="M243" s="447"/>
      <c r="N243" s="447"/>
    </row>
    <row r="244" spans="1:14">
      <c r="A244" s="447"/>
      <c r="B244" s="447"/>
      <c r="C244" s="447"/>
      <c r="D244" s="447"/>
      <c r="E244" s="447"/>
      <c r="F244" s="447"/>
      <c r="G244" s="447"/>
      <c r="H244" s="447"/>
      <c r="I244" s="447"/>
      <c r="J244" s="447"/>
      <c r="K244" s="447"/>
      <c r="L244" s="447"/>
      <c r="M244" s="447"/>
      <c r="N244" s="447"/>
    </row>
    <row r="245" spans="1:14">
      <c r="A245" s="447"/>
      <c r="B245" s="447"/>
      <c r="C245" s="447"/>
      <c r="D245" s="447"/>
      <c r="E245" s="447"/>
      <c r="F245" s="447"/>
      <c r="G245" s="447"/>
      <c r="H245" s="447"/>
      <c r="I245" s="447"/>
      <c r="J245" s="447"/>
      <c r="K245" s="447"/>
      <c r="L245" s="447"/>
      <c r="M245" s="447"/>
      <c r="N245" s="447"/>
    </row>
    <row r="246" spans="1:14">
      <c r="A246" s="447"/>
      <c r="B246" s="447"/>
      <c r="C246" s="447"/>
      <c r="D246" s="447"/>
      <c r="E246" s="447"/>
      <c r="F246" s="447"/>
      <c r="G246" s="447"/>
      <c r="H246" s="447"/>
      <c r="I246" s="447"/>
      <c r="J246" s="447"/>
      <c r="K246" s="447"/>
      <c r="L246" s="447"/>
      <c r="M246" s="447"/>
      <c r="N246" s="447"/>
    </row>
    <row r="247" spans="1:14">
      <c r="A247" s="447"/>
      <c r="B247" s="447"/>
      <c r="C247" s="447"/>
      <c r="D247" s="447"/>
      <c r="E247" s="447"/>
      <c r="F247" s="447"/>
      <c r="G247" s="447"/>
      <c r="H247" s="447"/>
      <c r="I247" s="447"/>
      <c r="J247" s="447"/>
      <c r="K247" s="447"/>
      <c r="L247" s="447"/>
      <c r="M247" s="447"/>
      <c r="N247" s="447"/>
    </row>
    <row r="248" spans="1:14">
      <c r="A248" s="447"/>
      <c r="B248" s="447"/>
      <c r="C248" s="447"/>
      <c r="D248" s="447"/>
      <c r="E248" s="447"/>
      <c r="F248" s="447"/>
      <c r="G248" s="447"/>
      <c r="H248" s="447"/>
      <c r="I248" s="447"/>
      <c r="J248" s="447"/>
      <c r="K248" s="447"/>
      <c r="L248" s="447"/>
      <c r="M248" s="447"/>
      <c r="N248" s="447"/>
    </row>
    <row r="249" spans="1:14">
      <c r="A249" s="447"/>
      <c r="B249" s="447"/>
      <c r="C249" s="447"/>
      <c r="D249" s="447"/>
      <c r="E249" s="447"/>
      <c r="F249" s="447"/>
      <c r="G249" s="447"/>
      <c r="H249" s="447"/>
      <c r="I249" s="447"/>
      <c r="J249" s="447"/>
      <c r="K249" s="447"/>
      <c r="L249" s="447"/>
      <c r="M249" s="447"/>
      <c r="N249" s="447"/>
    </row>
    <row r="250" spans="1:14">
      <c r="A250" s="447"/>
      <c r="B250" s="447"/>
      <c r="C250" s="447"/>
      <c r="D250" s="447"/>
      <c r="E250" s="447"/>
      <c r="F250" s="447"/>
      <c r="G250" s="447"/>
      <c r="H250" s="447"/>
      <c r="I250" s="447"/>
      <c r="J250" s="447"/>
      <c r="K250" s="447"/>
      <c r="L250" s="447"/>
      <c r="M250" s="447"/>
      <c r="N250" s="447"/>
    </row>
    <row r="251" spans="1:14">
      <c r="A251" s="447"/>
      <c r="B251" s="447"/>
      <c r="C251" s="447"/>
      <c r="D251" s="447"/>
      <c r="E251" s="447"/>
      <c r="F251" s="447"/>
      <c r="G251" s="447"/>
      <c r="H251" s="447"/>
      <c r="I251" s="447"/>
      <c r="J251" s="447"/>
      <c r="K251" s="447"/>
      <c r="L251" s="447"/>
      <c r="M251" s="447"/>
      <c r="N251" s="447"/>
    </row>
    <row r="252" spans="1:14">
      <c r="A252" s="447"/>
      <c r="B252" s="447"/>
      <c r="C252" s="447"/>
      <c r="D252" s="447"/>
      <c r="E252" s="447"/>
      <c r="F252" s="447"/>
      <c r="G252" s="447"/>
      <c r="H252" s="447"/>
      <c r="I252" s="447"/>
      <c r="J252" s="447"/>
      <c r="K252" s="447"/>
      <c r="L252" s="447"/>
      <c r="M252" s="447"/>
      <c r="N252" s="447"/>
    </row>
    <row r="253" spans="1:14">
      <c r="A253" s="447"/>
      <c r="B253" s="447"/>
      <c r="C253" s="447"/>
      <c r="D253" s="447"/>
      <c r="E253" s="447"/>
      <c r="F253" s="447"/>
      <c r="G253" s="447"/>
      <c r="H253" s="447"/>
      <c r="I253" s="447"/>
      <c r="J253" s="447"/>
      <c r="K253" s="447"/>
      <c r="L253" s="447"/>
      <c r="M253" s="447"/>
      <c r="N253" s="447"/>
    </row>
    <row r="254" spans="1:14">
      <c r="A254" s="447"/>
      <c r="B254" s="447"/>
      <c r="C254" s="447"/>
      <c r="D254" s="447"/>
      <c r="E254" s="447"/>
      <c r="F254" s="447"/>
      <c r="G254" s="447"/>
      <c r="H254" s="447"/>
      <c r="I254" s="447"/>
      <c r="J254" s="447"/>
      <c r="K254" s="447"/>
      <c r="L254" s="447"/>
      <c r="M254" s="447"/>
      <c r="N254" s="447"/>
    </row>
    <row r="255" spans="1:14">
      <c r="A255" s="447"/>
      <c r="B255" s="447"/>
      <c r="C255" s="447"/>
      <c r="D255" s="447"/>
      <c r="E255" s="447"/>
      <c r="F255" s="447"/>
      <c r="G255" s="447"/>
      <c r="H255" s="447"/>
      <c r="I255" s="447"/>
      <c r="J255" s="447"/>
      <c r="K255" s="447"/>
      <c r="L255" s="447"/>
      <c r="M255" s="447"/>
      <c r="N255" s="447"/>
    </row>
    <row r="256" spans="1:14">
      <c r="A256" s="447"/>
      <c r="B256" s="447"/>
      <c r="C256" s="447"/>
      <c r="D256" s="447"/>
      <c r="E256" s="447"/>
      <c r="F256" s="447"/>
      <c r="G256" s="447"/>
      <c r="H256" s="447"/>
      <c r="I256" s="447"/>
      <c r="J256" s="447"/>
      <c r="K256" s="447"/>
      <c r="L256" s="447"/>
      <c r="M256" s="447"/>
      <c r="N256" s="447"/>
    </row>
    <row r="257" spans="1:14">
      <c r="A257" s="447"/>
      <c r="B257" s="447"/>
      <c r="C257" s="447"/>
      <c r="D257" s="447"/>
      <c r="E257" s="447"/>
      <c r="F257" s="447"/>
      <c r="G257" s="447"/>
      <c r="H257" s="447"/>
      <c r="I257" s="447"/>
      <c r="J257" s="447"/>
      <c r="K257" s="447"/>
      <c r="L257" s="447"/>
      <c r="M257" s="447"/>
      <c r="N257" s="447"/>
    </row>
    <row r="258" spans="1:14">
      <c r="A258" s="447"/>
      <c r="B258" s="447"/>
      <c r="C258" s="447"/>
      <c r="D258" s="447"/>
      <c r="E258" s="447"/>
      <c r="F258" s="447"/>
      <c r="G258" s="447"/>
      <c r="H258" s="447"/>
      <c r="I258" s="447"/>
      <c r="J258" s="447"/>
      <c r="K258" s="447"/>
      <c r="L258" s="447"/>
      <c r="M258" s="447"/>
      <c r="N258" s="447"/>
    </row>
    <row r="259" spans="1:14">
      <c r="A259" s="447"/>
      <c r="B259" s="447"/>
      <c r="C259" s="447"/>
      <c r="D259" s="447"/>
      <c r="E259" s="447"/>
      <c r="F259" s="447"/>
      <c r="G259" s="447"/>
      <c r="H259" s="447"/>
      <c r="I259" s="447"/>
      <c r="J259" s="447"/>
      <c r="K259" s="447"/>
      <c r="L259" s="447"/>
      <c r="M259" s="447"/>
      <c r="N259" s="447"/>
    </row>
    <row r="260" spans="1:14">
      <c r="A260" s="447"/>
      <c r="B260" s="447"/>
      <c r="C260" s="447"/>
      <c r="D260" s="447"/>
      <c r="E260" s="447"/>
      <c r="F260" s="447"/>
      <c r="G260" s="447"/>
      <c r="H260" s="447"/>
      <c r="I260" s="447"/>
      <c r="J260" s="447"/>
      <c r="K260" s="447"/>
      <c r="L260" s="447"/>
      <c r="M260" s="447"/>
      <c r="N260" s="447"/>
    </row>
    <row r="261" spans="1:14">
      <c r="A261" s="447"/>
      <c r="B261" s="447"/>
      <c r="C261" s="447"/>
      <c r="D261" s="447"/>
      <c r="E261" s="447"/>
      <c r="F261" s="447"/>
      <c r="G261" s="447"/>
      <c r="H261" s="447"/>
      <c r="I261" s="447"/>
      <c r="J261" s="447"/>
      <c r="K261" s="447"/>
      <c r="L261" s="447"/>
      <c r="M261" s="447"/>
      <c r="N261" s="447"/>
    </row>
    <row r="262" spans="1:14">
      <c r="A262" s="447"/>
      <c r="B262" s="447"/>
      <c r="C262" s="447"/>
      <c r="D262" s="447"/>
      <c r="E262" s="447"/>
      <c r="F262" s="447"/>
      <c r="G262" s="447"/>
      <c r="H262" s="447"/>
      <c r="I262" s="447"/>
      <c r="J262" s="447"/>
      <c r="K262" s="447"/>
      <c r="L262" s="447"/>
      <c r="M262" s="447"/>
      <c r="N262" s="447"/>
    </row>
    <row r="263" spans="1:14">
      <c r="A263" s="447"/>
      <c r="B263" s="447"/>
      <c r="C263" s="447"/>
      <c r="D263" s="447"/>
      <c r="E263" s="447"/>
      <c r="F263" s="447"/>
      <c r="G263" s="447"/>
      <c r="H263" s="447"/>
      <c r="I263" s="447"/>
      <c r="J263" s="447"/>
      <c r="K263" s="447"/>
      <c r="L263" s="447"/>
      <c r="M263" s="447"/>
      <c r="N263" s="447"/>
    </row>
    <row r="264" spans="1:14">
      <c r="A264" s="447"/>
      <c r="B264" s="447"/>
      <c r="C264" s="447"/>
      <c r="D264" s="447"/>
      <c r="E264" s="447"/>
      <c r="F264" s="447"/>
      <c r="G264" s="447"/>
      <c r="H264" s="447"/>
      <c r="I264" s="447"/>
      <c r="J264" s="447"/>
      <c r="K264" s="447"/>
      <c r="L264" s="447"/>
      <c r="M264" s="447"/>
      <c r="N264" s="447"/>
    </row>
    <row r="265" spans="1:14">
      <c r="A265" s="447"/>
      <c r="B265" s="447"/>
      <c r="C265" s="447"/>
      <c r="D265" s="447"/>
      <c r="E265" s="447"/>
      <c r="F265" s="447"/>
      <c r="G265" s="447"/>
      <c r="H265" s="447"/>
      <c r="I265" s="447"/>
      <c r="J265" s="447"/>
      <c r="K265" s="447"/>
      <c r="L265" s="447"/>
      <c r="M265" s="447"/>
      <c r="N265" s="447"/>
    </row>
    <row r="266" spans="1:14">
      <c r="A266" s="447"/>
      <c r="B266" s="447"/>
      <c r="C266" s="447"/>
      <c r="D266" s="447"/>
      <c r="E266" s="447"/>
      <c r="F266" s="447"/>
      <c r="G266" s="447"/>
      <c r="H266" s="447"/>
      <c r="I266" s="447"/>
      <c r="J266" s="447"/>
      <c r="K266" s="447"/>
      <c r="L266" s="447"/>
      <c r="M266" s="447"/>
      <c r="N266" s="447"/>
    </row>
    <row r="267" spans="1:14">
      <c r="A267" s="447"/>
      <c r="B267" s="447"/>
      <c r="C267" s="447"/>
      <c r="D267" s="447"/>
      <c r="E267" s="447"/>
      <c r="F267" s="447"/>
      <c r="G267" s="447"/>
      <c r="H267" s="447"/>
      <c r="I267" s="447"/>
      <c r="J267" s="447"/>
      <c r="K267" s="447"/>
      <c r="L267" s="447"/>
      <c r="M267" s="447"/>
      <c r="N267" s="447"/>
    </row>
    <row r="268" spans="1:14">
      <c r="A268" s="447"/>
      <c r="B268" s="447"/>
      <c r="C268" s="447"/>
      <c r="D268" s="447"/>
      <c r="E268" s="447"/>
      <c r="F268" s="447"/>
      <c r="G268" s="447"/>
      <c r="H268" s="447"/>
      <c r="I268" s="447"/>
      <c r="J268" s="447"/>
      <c r="K268" s="447"/>
      <c r="L268" s="447"/>
      <c r="M268" s="447"/>
      <c r="N268" s="447"/>
    </row>
    <row r="269" spans="1:14">
      <c r="A269" s="447"/>
      <c r="B269" s="447"/>
      <c r="C269" s="447"/>
      <c r="D269" s="447"/>
      <c r="E269" s="447"/>
      <c r="F269" s="447"/>
      <c r="G269" s="447"/>
      <c r="H269" s="447"/>
      <c r="I269" s="447"/>
      <c r="J269" s="447"/>
      <c r="K269" s="447"/>
      <c r="L269" s="447"/>
      <c r="M269" s="447"/>
      <c r="N269" s="447"/>
    </row>
    <row r="270" spans="1:14">
      <c r="A270" s="447"/>
      <c r="B270" s="447"/>
      <c r="C270" s="447"/>
      <c r="D270" s="447"/>
      <c r="E270" s="447"/>
      <c r="F270" s="447"/>
      <c r="G270" s="447"/>
      <c r="H270" s="447"/>
      <c r="I270" s="447"/>
      <c r="J270" s="447"/>
      <c r="K270" s="447"/>
      <c r="L270" s="447"/>
      <c r="M270" s="447"/>
      <c r="N270" s="447"/>
    </row>
    <row r="271" spans="1:14">
      <c r="A271" s="447"/>
      <c r="B271" s="447"/>
      <c r="C271" s="447"/>
      <c r="D271" s="447"/>
      <c r="E271" s="447"/>
      <c r="F271" s="447"/>
      <c r="G271" s="447"/>
      <c r="H271" s="447"/>
      <c r="I271" s="447"/>
      <c r="J271" s="447"/>
      <c r="K271" s="447"/>
      <c r="L271" s="447"/>
      <c r="M271" s="447"/>
      <c r="N271" s="447"/>
    </row>
    <row r="272" spans="1:14">
      <c r="A272" s="447"/>
      <c r="B272" s="447"/>
      <c r="C272" s="447"/>
      <c r="D272" s="447"/>
      <c r="E272" s="447"/>
      <c r="F272" s="447"/>
      <c r="G272" s="447"/>
      <c r="H272" s="447"/>
      <c r="I272" s="447"/>
      <c r="J272" s="447"/>
      <c r="K272" s="447"/>
      <c r="L272" s="447"/>
      <c r="M272" s="447"/>
      <c r="N272" s="447"/>
    </row>
    <row r="273" spans="1:14">
      <c r="A273" s="447"/>
      <c r="B273" s="447"/>
      <c r="C273" s="447"/>
      <c r="D273" s="447"/>
      <c r="E273" s="447"/>
      <c r="F273" s="447"/>
      <c r="G273" s="447"/>
      <c r="H273" s="447"/>
      <c r="I273" s="447"/>
      <c r="J273" s="447"/>
      <c r="K273" s="447"/>
      <c r="L273" s="447"/>
      <c r="M273" s="447"/>
      <c r="N273" s="447"/>
    </row>
    <row r="274" spans="1:14">
      <c r="A274" s="447"/>
      <c r="B274" s="447"/>
      <c r="C274" s="447"/>
      <c r="D274" s="447"/>
      <c r="E274" s="447"/>
      <c r="F274" s="447"/>
      <c r="G274" s="447"/>
      <c r="H274" s="447"/>
      <c r="I274" s="447"/>
      <c r="J274" s="447"/>
      <c r="K274" s="447"/>
      <c r="L274" s="447"/>
      <c r="M274" s="447"/>
      <c r="N274" s="447"/>
    </row>
    <row r="275" spans="1:14">
      <c r="A275" s="447"/>
      <c r="B275" s="447"/>
      <c r="C275" s="447"/>
      <c r="D275" s="447"/>
      <c r="E275" s="447"/>
      <c r="F275" s="447"/>
      <c r="G275" s="447"/>
      <c r="H275" s="447"/>
      <c r="I275" s="447"/>
      <c r="J275" s="447"/>
      <c r="K275" s="447"/>
      <c r="L275" s="447"/>
      <c r="M275" s="447"/>
      <c r="N275" s="447"/>
    </row>
    <row r="276" spans="1:14">
      <c r="A276" s="447"/>
      <c r="B276" s="447"/>
      <c r="C276" s="447"/>
      <c r="D276" s="447"/>
      <c r="E276" s="447"/>
      <c r="F276" s="447"/>
      <c r="G276" s="447"/>
      <c r="H276" s="447"/>
      <c r="I276" s="447"/>
      <c r="J276" s="447"/>
      <c r="K276" s="447"/>
      <c r="L276" s="447"/>
      <c r="M276" s="447"/>
      <c r="N276" s="447"/>
    </row>
    <row r="277" spans="1:14">
      <c r="A277" s="447"/>
      <c r="B277" s="447"/>
      <c r="C277" s="447"/>
      <c r="D277" s="447"/>
      <c r="E277" s="447"/>
      <c r="F277" s="447"/>
      <c r="G277" s="447"/>
      <c r="H277" s="447"/>
      <c r="I277" s="447"/>
      <c r="J277" s="447"/>
      <c r="K277" s="447"/>
      <c r="L277" s="447"/>
      <c r="M277" s="447"/>
      <c r="N277" s="447"/>
    </row>
    <row r="278" spans="1:14">
      <c r="A278" s="447"/>
      <c r="B278" s="447"/>
      <c r="C278" s="447"/>
      <c r="D278" s="447"/>
      <c r="E278" s="447"/>
      <c r="F278" s="447"/>
      <c r="G278" s="447"/>
      <c r="H278" s="447"/>
      <c r="I278" s="447"/>
      <c r="J278" s="447"/>
      <c r="K278" s="447"/>
      <c r="L278" s="447"/>
      <c r="M278" s="447"/>
      <c r="N278" s="447"/>
    </row>
    <row r="279" spans="1:14">
      <c r="A279" s="447"/>
      <c r="B279" s="447"/>
      <c r="C279" s="447"/>
      <c r="D279" s="447"/>
      <c r="E279" s="447"/>
      <c r="F279" s="447"/>
      <c r="G279" s="447"/>
      <c r="H279" s="447"/>
      <c r="I279" s="447"/>
      <c r="J279" s="447"/>
      <c r="K279" s="447"/>
      <c r="L279" s="447"/>
      <c r="M279" s="447"/>
      <c r="N279" s="447"/>
    </row>
    <row r="280" spans="1:14">
      <c r="A280" s="447"/>
      <c r="B280" s="447"/>
      <c r="C280" s="447"/>
      <c r="D280" s="447"/>
      <c r="E280" s="447"/>
      <c r="F280" s="447"/>
      <c r="G280" s="447"/>
      <c r="H280" s="447"/>
      <c r="I280" s="447"/>
      <c r="J280" s="447"/>
      <c r="K280" s="447"/>
      <c r="L280" s="447"/>
      <c r="M280" s="447"/>
      <c r="N280" s="447"/>
    </row>
    <row r="281" spans="1:14">
      <c r="A281" s="447"/>
      <c r="B281" s="447"/>
      <c r="C281" s="447"/>
      <c r="D281" s="447"/>
      <c r="E281" s="447"/>
      <c r="F281" s="447"/>
      <c r="G281" s="447"/>
      <c r="H281" s="447"/>
      <c r="I281" s="447"/>
      <c r="J281" s="447"/>
      <c r="K281" s="447"/>
      <c r="L281" s="447"/>
      <c r="M281" s="447"/>
      <c r="N281" s="447"/>
    </row>
    <row r="282" spans="1:14">
      <c r="A282" s="447"/>
      <c r="B282" s="447"/>
      <c r="C282" s="447"/>
      <c r="D282" s="447"/>
      <c r="E282" s="447"/>
      <c r="F282" s="447"/>
      <c r="G282" s="447"/>
      <c r="H282" s="447"/>
      <c r="I282" s="447"/>
      <c r="J282" s="447"/>
      <c r="K282" s="447"/>
      <c r="L282" s="447"/>
      <c r="M282" s="447"/>
      <c r="N282" s="447"/>
    </row>
    <row r="283" spans="1:14">
      <c r="A283" s="447"/>
      <c r="B283" s="447"/>
      <c r="C283" s="447"/>
      <c r="D283" s="447"/>
      <c r="E283" s="447"/>
      <c r="F283" s="447"/>
      <c r="G283" s="447"/>
      <c r="H283" s="447"/>
      <c r="I283" s="447"/>
      <c r="J283" s="447"/>
      <c r="K283" s="447"/>
      <c r="L283" s="447"/>
      <c r="M283" s="447"/>
      <c r="N283" s="447"/>
    </row>
    <row r="284" spans="1:14">
      <c r="A284" s="447"/>
      <c r="B284" s="447"/>
      <c r="C284" s="447"/>
      <c r="D284" s="447"/>
      <c r="E284" s="447"/>
      <c r="F284" s="447"/>
      <c r="G284" s="447"/>
      <c r="H284" s="447"/>
      <c r="I284" s="447"/>
      <c r="J284" s="447"/>
      <c r="K284" s="447"/>
      <c r="L284" s="447"/>
      <c r="M284" s="447"/>
      <c r="N284" s="447"/>
    </row>
    <row r="285" spans="1:14">
      <c r="A285" s="447"/>
      <c r="B285" s="447"/>
      <c r="C285" s="447"/>
      <c r="D285" s="447"/>
      <c r="E285" s="447"/>
      <c r="F285" s="447"/>
      <c r="G285" s="447"/>
      <c r="H285" s="447"/>
      <c r="I285" s="447"/>
      <c r="J285" s="447"/>
      <c r="K285" s="447"/>
      <c r="L285" s="447"/>
      <c r="M285" s="447"/>
      <c r="N285" s="447"/>
    </row>
    <row r="286" spans="1:14">
      <c r="A286" s="447"/>
      <c r="B286" s="447"/>
      <c r="C286" s="447"/>
      <c r="D286" s="447"/>
      <c r="E286" s="447"/>
      <c r="F286" s="447"/>
      <c r="G286" s="447"/>
      <c r="H286" s="447"/>
      <c r="I286" s="447"/>
      <c r="J286" s="447"/>
      <c r="K286" s="447"/>
      <c r="L286" s="447"/>
      <c r="M286" s="447"/>
      <c r="N286" s="447"/>
    </row>
    <row r="287" spans="1:14">
      <c r="A287" s="447"/>
      <c r="B287" s="447"/>
      <c r="C287" s="447"/>
      <c r="D287" s="447"/>
      <c r="E287" s="447"/>
      <c r="F287" s="447"/>
      <c r="G287" s="447"/>
      <c r="H287" s="447"/>
      <c r="I287" s="447"/>
      <c r="J287" s="447"/>
      <c r="K287" s="447"/>
      <c r="L287" s="447"/>
      <c r="M287" s="447"/>
      <c r="N287" s="447"/>
    </row>
    <row r="288" spans="1:14"/>
    <row r="289" spans="1:19">
      <c r="A289" s="447"/>
      <c r="B289" s="447"/>
      <c r="C289" s="447"/>
      <c r="D289" s="447"/>
      <c r="E289" s="447"/>
      <c r="F289" s="447"/>
      <c r="G289" s="447"/>
      <c r="H289" s="447"/>
      <c r="I289" s="447"/>
      <c r="J289" s="447"/>
      <c r="K289" s="447"/>
      <c r="L289" s="447"/>
      <c r="M289" s="447"/>
      <c r="N289" s="447"/>
    </row>
    <row r="290" spans="1:19">
      <c r="A290" s="447"/>
      <c r="B290" s="447"/>
      <c r="C290" s="447"/>
      <c r="D290" s="447"/>
      <c r="E290" s="447"/>
      <c r="F290" s="447"/>
      <c r="G290" s="447"/>
      <c r="H290" s="447"/>
      <c r="I290" s="447"/>
      <c r="J290" s="447"/>
      <c r="K290" s="447"/>
      <c r="L290" s="447"/>
      <c r="M290" s="447"/>
      <c r="N290" s="447"/>
    </row>
    <row r="291" spans="1:19">
      <c r="A291" s="447"/>
      <c r="B291" s="447"/>
      <c r="C291" s="447"/>
      <c r="D291" s="447"/>
      <c r="E291" s="447"/>
      <c r="F291" s="447"/>
      <c r="G291" s="447"/>
      <c r="H291" s="447"/>
      <c r="I291" s="447"/>
      <c r="J291" s="447"/>
      <c r="K291" s="447"/>
      <c r="L291" s="447"/>
      <c r="M291" s="447"/>
      <c r="N291" s="447"/>
    </row>
    <row r="292" spans="1:19">
      <c r="A292" s="447"/>
      <c r="B292" s="447"/>
      <c r="C292" s="447"/>
      <c r="D292" s="447"/>
      <c r="E292" s="447"/>
      <c r="F292" s="447"/>
      <c r="G292" s="447"/>
      <c r="H292" s="447"/>
      <c r="I292" s="447"/>
      <c r="J292" s="447"/>
      <c r="K292" s="447"/>
      <c r="L292" s="447"/>
      <c r="M292" s="447"/>
      <c r="N292" s="447"/>
    </row>
    <row r="293" spans="1:19">
      <c r="A293" s="447"/>
      <c r="B293" s="447"/>
      <c r="C293" s="447"/>
      <c r="D293" s="447"/>
      <c r="E293" s="447"/>
      <c r="F293" s="447"/>
      <c r="G293" s="447"/>
      <c r="H293" s="447"/>
      <c r="I293" s="447"/>
      <c r="J293" s="447"/>
      <c r="K293" s="447"/>
      <c r="L293" s="447"/>
      <c r="M293" s="447"/>
      <c r="N293" s="447"/>
    </row>
    <row r="294" spans="1:19">
      <c r="A294" s="447"/>
      <c r="B294" s="447"/>
      <c r="C294" s="447"/>
      <c r="D294" s="447"/>
      <c r="E294" s="447"/>
      <c r="F294" s="447"/>
      <c r="G294" s="447"/>
      <c r="H294" s="447"/>
      <c r="I294" s="447"/>
      <c r="J294" s="447"/>
      <c r="K294" s="447"/>
      <c r="L294" s="447"/>
      <c r="M294" s="447"/>
      <c r="N294" s="447"/>
      <c r="O294" s="447"/>
      <c r="P294" s="447"/>
      <c r="Q294" s="447"/>
      <c r="R294" s="447"/>
      <c r="S294" s="447"/>
    </row>
    <row r="295" spans="1:19">
      <c r="A295" s="447"/>
      <c r="B295" s="447"/>
      <c r="C295" s="447"/>
      <c r="D295" s="447"/>
      <c r="E295" s="447"/>
      <c r="F295" s="447"/>
      <c r="G295" s="447"/>
      <c r="H295" s="447"/>
      <c r="I295" s="447"/>
      <c r="J295" s="447"/>
      <c r="K295" s="447"/>
      <c r="L295" s="447"/>
      <c r="M295" s="447"/>
      <c r="N295" s="447"/>
      <c r="O295" s="447"/>
      <c r="P295" s="447"/>
      <c r="Q295" s="447"/>
      <c r="R295" s="447"/>
      <c r="S295" s="447"/>
    </row>
    <row r="296" spans="1:19">
      <c r="A296" s="447"/>
      <c r="B296" s="447"/>
      <c r="C296" s="447"/>
      <c r="D296" s="447"/>
      <c r="E296" s="447"/>
      <c r="F296" s="447"/>
      <c r="G296" s="447"/>
      <c r="H296" s="447"/>
      <c r="I296" s="447"/>
      <c r="J296" s="447"/>
      <c r="K296" s="447"/>
      <c r="L296" s="447"/>
      <c r="M296" s="447"/>
      <c r="N296" s="447"/>
      <c r="O296" s="447"/>
      <c r="P296" s="447"/>
      <c r="Q296" s="447"/>
      <c r="R296" s="447"/>
      <c r="S296" s="447"/>
    </row>
    <row r="297" spans="1:19">
      <c r="A297" s="447"/>
      <c r="B297" s="447"/>
      <c r="C297" s="447"/>
      <c r="D297" s="447"/>
      <c r="E297" s="447"/>
      <c r="F297" s="447"/>
      <c r="G297" s="447"/>
      <c r="H297" s="447"/>
      <c r="I297" s="447"/>
      <c r="J297" s="447"/>
      <c r="K297" s="447"/>
      <c r="L297" s="447"/>
      <c r="M297" s="447"/>
      <c r="N297" s="447"/>
      <c r="O297" s="447"/>
      <c r="P297" s="447"/>
      <c r="Q297" s="447"/>
      <c r="R297" s="447"/>
      <c r="S297" s="447"/>
    </row>
    <row r="298" spans="1:19">
      <c r="A298" s="447"/>
      <c r="B298" s="447"/>
      <c r="C298" s="447"/>
      <c r="D298" s="447"/>
      <c r="E298" s="447"/>
      <c r="F298" s="447"/>
      <c r="G298" s="447"/>
      <c r="H298" s="447"/>
      <c r="I298" s="447"/>
      <c r="J298" s="447"/>
      <c r="K298" s="447"/>
      <c r="L298" s="447"/>
      <c r="M298" s="447"/>
      <c r="N298" s="447"/>
      <c r="O298" s="447"/>
      <c r="P298" s="447"/>
      <c r="Q298" s="447"/>
      <c r="R298" s="447"/>
      <c r="S298" s="447"/>
    </row>
    <row r="299" spans="1:19">
      <c r="A299" s="447"/>
      <c r="B299" s="447"/>
      <c r="C299" s="447"/>
      <c r="D299" s="447"/>
      <c r="E299" s="447"/>
      <c r="F299" s="447"/>
      <c r="G299" s="447"/>
      <c r="H299" s="447"/>
      <c r="I299" s="447"/>
      <c r="J299" s="447"/>
      <c r="K299" s="447"/>
      <c r="L299" s="447"/>
      <c r="M299" s="447"/>
      <c r="N299" s="447"/>
      <c r="O299" s="447"/>
      <c r="P299" s="447"/>
      <c r="Q299" s="447"/>
      <c r="R299" s="447"/>
      <c r="S299" s="447"/>
    </row>
    <row r="300" spans="1:19">
      <c r="A300" s="447"/>
      <c r="B300" s="447"/>
      <c r="C300" s="447"/>
      <c r="D300" s="447"/>
      <c r="E300" s="447"/>
      <c r="F300" s="447"/>
      <c r="G300" s="447"/>
      <c r="H300" s="447"/>
      <c r="I300" s="447"/>
      <c r="J300" s="447"/>
      <c r="K300" s="447"/>
      <c r="L300" s="447"/>
      <c r="M300" s="447"/>
      <c r="N300" s="447"/>
      <c r="O300" s="447"/>
      <c r="P300" s="447"/>
      <c r="Q300" s="447"/>
      <c r="R300" s="447"/>
      <c r="S300" s="447"/>
    </row>
    <row r="301" spans="1:19">
      <c r="A301" s="447"/>
      <c r="B301" s="447"/>
      <c r="C301" s="447"/>
      <c r="D301" s="447"/>
      <c r="E301" s="447"/>
      <c r="F301" s="447"/>
      <c r="G301" s="447"/>
      <c r="H301" s="447"/>
      <c r="I301" s="447"/>
      <c r="J301" s="447"/>
      <c r="K301" s="447"/>
      <c r="L301" s="447"/>
      <c r="M301" s="447"/>
      <c r="N301" s="447"/>
      <c r="O301" s="447"/>
      <c r="P301" s="447"/>
      <c r="Q301" s="447"/>
      <c r="R301" s="447"/>
      <c r="S301" s="447"/>
    </row>
    <row r="302" spans="1:19">
      <c r="A302" s="447"/>
      <c r="B302" s="447"/>
      <c r="C302" s="447"/>
      <c r="D302" s="447"/>
      <c r="E302" s="447"/>
      <c r="F302" s="447"/>
      <c r="G302" s="447"/>
      <c r="H302" s="447"/>
      <c r="I302" s="447"/>
      <c r="J302" s="447"/>
      <c r="K302" s="447"/>
      <c r="L302" s="447"/>
      <c r="M302" s="447"/>
      <c r="N302" s="447"/>
      <c r="O302" s="447"/>
      <c r="P302" s="447"/>
      <c r="Q302" s="447"/>
      <c r="R302" s="447"/>
      <c r="S302" s="447"/>
    </row>
    <row r="303" spans="1:19">
      <c r="A303" s="447"/>
      <c r="B303" s="447"/>
      <c r="C303" s="447"/>
      <c r="D303" s="447"/>
      <c r="E303" s="447"/>
      <c r="F303" s="447"/>
      <c r="G303" s="447"/>
      <c r="H303" s="447"/>
      <c r="I303" s="447"/>
      <c r="J303" s="447"/>
      <c r="K303" s="447"/>
      <c r="L303" s="447"/>
      <c r="M303" s="447"/>
      <c r="N303" s="447"/>
      <c r="O303" s="447"/>
      <c r="P303" s="447"/>
      <c r="Q303" s="447"/>
      <c r="R303" s="447"/>
      <c r="S303" s="447"/>
    </row>
    <row r="304" spans="1:19">
      <c r="A304" s="447"/>
      <c r="B304" s="447"/>
      <c r="C304" s="447"/>
      <c r="D304" s="447"/>
      <c r="E304" s="447"/>
      <c r="F304" s="447"/>
      <c r="G304" s="447"/>
      <c r="H304" s="447"/>
      <c r="I304" s="447"/>
      <c r="J304" s="447"/>
      <c r="K304" s="447"/>
      <c r="L304" s="447"/>
      <c r="M304" s="447"/>
      <c r="N304" s="447"/>
      <c r="O304" s="447"/>
      <c r="P304" s="447"/>
      <c r="Q304" s="447"/>
      <c r="R304" s="447"/>
      <c r="S304" s="447"/>
    </row>
    <row r="305" spans="1:19">
      <c r="A305" s="447"/>
      <c r="B305" s="447"/>
      <c r="C305" s="447"/>
      <c r="D305" s="447"/>
      <c r="E305" s="447"/>
      <c r="F305" s="447"/>
      <c r="G305" s="447"/>
      <c r="H305" s="447"/>
      <c r="I305" s="447"/>
      <c r="J305" s="447"/>
      <c r="K305" s="447"/>
      <c r="L305" s="447"/>
      <c r="M305" s="447"/>
      <c r="N305" s="447"/>
      <c r="O305" s="447"/>
      <c r="P305" s="447"/>
      <c r="Q305" s="447"/>
      <c r="R305" s="447"/>
      <c r="S305" s="447"/>
    </row>
    <row r="306" spans="1:19">
      <c r="A306" s="447"/>
      <c r="B306" s="447"/>
      <c r="C306" s="447"/>
      <c r="D306" s="447"/>
      <c r="E306" s="447"/>
      <c r="F306" s="447"/>
      <c r="G306" s="447"/>
      <c r="H306" s="447"/>
      <c r="I306" s="447"/>
      <c r="J306" s="447"/>
      <c r="K306" s="447"/>
      <c r="L306" s="447"/>
      <c r="M306" s="447"/>
      <c r="N306" s="447"/>
      <c r="O306" s="447"/>
      <c r="P306" s="447"/>
      <c r="Q306" s="447"/>
      <c r="R306" s="447"/>
      <c r="S306" s="447"/>
    </row>
    <row r="307" spans="1:19">
      <c r="A307" s="447"/>
      <c r="B307" s="447"/>
      <c r="C307" s="447"/>
      <c r="D307" s="447"/>
      <c r="E307" s="447"/>
      <c r="F307" s="447"/>
      <c r="G307" s="447"/>
      <c r="H307" s="447"/>
      <c r="I307" s="447"/>
      <c r="J307" s="447"/>
      <c r="K307" s="447"/>
      <c r="L307" s="447"/>
      <c r="M307" s="447"/>
      <c r="N307" s="447"/>
      <c r="O307" s="447"/>
      <c r="P307" s="447"/>
      <c r="Q307" s="447"/>
      <c r="R307" s="447"/>
      <c r="S307" s="447"/>
    </row>
    <row r="308" spans="1:19">
      <c r="A308" s="447"/>
      <c r="B308" s="447"/>
      <c r="C308" s="447"/>
      <c r="D308" s="447"/>
      <c r="E308" s="447"/>
      <c r="F308" s="447"/>
      <c r="G308" s="447"/>
      <c r="H308" s="447"/>
      <c r="I308" s="447"/>
      <c r="J308" s="447"/>
      <c r="K308" s="447"/>
      <c r="L308" s="447"/>
      <c r="M308" s="447"/>
      <c r="N308" s="447"/>
      <c r="O308" s="447"/>
      <c r="P308" s="447"/>
      <c r="Q308" s="447"/>
      <c r="R308" s="447"/>
      <c r="S308" s="447"/>
    </row>
    <row r="309" spans="1:19">
      <c r="A309" s="447"/>
      <c r="B309" s="447"/>
      <c r="C309" s="447"/>
      <c r="D309" s="447"/>
      <c r="E309" s="447"/>
      <c r="F309" s="447"/>
      <c r="G309" s="447"/>
      <c r="H309" s="447"/>
      <c r="I309" s="447"/>
      <c r="J309" s="447"/>
      <c r="K309" s="447"/>
      <c r="L309" s="447"/>
      <c r="M309" s="447"/>
      <c r="N309" s="447"/>
      <c r="O309" s="447"/>
      <c r="P309" s="447"/>
      <c r="Q309" s="447"/>
      <c r="R309" s="447"/>
      <c r="S309" s="447"/>
    </row>
    <row r="310" spans="1:19">
      <c r="A310" s="447"/>
      <c r="B310" s="447"/>
      <c r="C310" s="447"/>
      <c r="D310" s="447"/>
      <c r="E310" s="447"/>
      <c r="F310" s="447"/>
      <c r="G310" s="447"/>
      <c r="H310" s="447"/>
      <c r="I310" s="447"/>
      <c r="J310" s="447"/>
      <c r="K310" s="447"/>
      <c r="L310" s="447"/>
      <c r="M310" s="447"/>
      <c r="N310" s="447"/>
      <c r="O310" s="447"/>
      <c r="P310" s="447"/>
      <c r="Q310" s="447"/>
      <c r="R310" s="447"/>
      <c r="S310" s="447"/>
    </row>
    <row r="311" spans="1:19">
      <c r="A311" s="447"/>
      <c r="B311" s="447"/>
      <c r="C311" s="447"/>
      <c r="D311" s="447"/>
      <c r="E311" s="447"/>
      <c r="F311" s="447"/>
      <c r="G311" s="447"/>
      <c r="H311" s="447"/>
      <c r="I311" s="447"/>
      <c r="J311" s="447"/>
      <c r="K311" s="447"/>
      <c r="L311" s="447"/>
      <c r="M311" s="447"/>
      <c r="N311" s="447"/>
      <c r="O311" s="447"/>
      <c r="P311" s="447"/>
      <c r="Q311" s="447"/>
      <c r="R311" s="447"/>
      <c r="S311" s="447"/>
    </row>
    <row r="312" spans="1:19">
      <c r="A312" s="447"/>
      <c r="B312" s="447"/>
      <c r="C312" s="447"/>
      <c r="D312" s="447"/>
      <c r="E312" s="447"/>
      <c r="F312" s="447"/>
      <c r="G312" s="447"/>
      <c r="H312" s="447"/>
      <c r="I312" s="447"/>
      <c r="J312" s="447"/>
      <c r="K312" s="447"/>
      <c r="L312" s="447"/>
      <c r="M312" s="447"/>
      <c r="N312" s="447"/>
      <c r="O312" s="447"/>
      <c r="P312" s="447"/>
      <c r="Q312" s="447"/>
      <c r="R312" s="447"/>
      <c r="S312" s="447"/>
    </row>
    <row r="313" spans="1:19">
      <c r="A313" s="447"/>
      <c r="B313" s="447"/>
      <c r="C313" s="447"/>
      <c r="D313" s="447"/>
      <c r="E313" s="447"/>
      <c r="F313" s="447"/>
      <c r="G313" s="447"/>
      <c r="H313" s="447"/>
      <c r="I313" s="447"/>
      <c r="J313" s="447"/>
      <c r="K313" s="447"/>
      <c r="L313" s="447"/>
      <c r="M313" s="447"/>
      <c r="N313" s="447"/>
      <c r="O313" s="447"/>
      <c r="P313" s="447"/>
      <c r="Q313" s="447"/>
      <c r="R313" s="447"/>
      <c r="S313" s="447"/>
    </row>
    <row r="314" spans="1:19">
      <c r="A314" s="447"/>
      <c r="B314" s="447"/>
      <c r="C314" s="447"/>
      <c r="D314" s="447"/>
      <c r="E314" s="447"/>
      <c r="F314" s="447"/>
      <c r="G314" s="447"/>
      <c r="H314" s="447"/>
      <c r="I314" s="447"/>
      <c r="J314" s="447"/>
      <c r="K314" s="447"/>
      <c r="L314" s="447"/>
      <c r="M314" s="447"/>
      <c r="N314" s="447"/>
      <c r="O314" s="447"/>
      <c r="P314" s="447"/>
      <c r="Q314" s="447"/>
      <c r="R314" s="447"/>
      <c r="S314" s="447"/>
    </row>
    <row r="315" spans="1:19">
      <c r="A315" s="447"/>
      <c r="B315" s="447"/>
      <c r="C315" s="447"/>
      <c r="D315" s="447"/>
      <c r="E315" s="447"/>
      <c r="F315" s="447"/>
      <c r="G315" s="447"/>
      <c r="H315" s="447"/>
      <c r="I315" s="447"/>
      <c r="J315" s="447"/>
      <c r="K315" s="447"/>
      <c r="L315" s="447"/>
      <c r="M315" s="447"/>
      <c r="N315" s="447"/>
      <c r="O315" s="447"/>
      <c r="P315" s="447"/>
      <c r="Q315" s="447"/>
      <c r="R315" s="447"/>
      <c r="S315" s="447"/>
    </row>
    <row r="316" spans="1:19">
      <c r="A316" s="447"/>
      <c r="B316" s="447"/>
      <c r="C316" s="447"/>
      <c r="D316" s="447"/>
      <c r="E316" s="447"/>
      <c r="F316" s="447"/>
      <c r="G316" s="447"/>
      <c r="H316" s="447"/>
      <c r="I316" s="447"/>
      <c r="J316" s="447"/>
      <c r="K316" s="447"/>
      <c r="L316" s="447"/>
      <c r="M316" s="447"/>
      <c r="N316" s="447"/>
      <c r="O316" s="447"/>
      <c r="P316" s="447"/>
      <c r="Q316" s="447"/>
      <c r="R316" s="447"/>
      <c r="S316" s="447"/>
    </row>
    <row r="317" spans="1:19">
      <c r="A317" s="447"/>
      <c r="B317" s="447"/>
      <c r="C317" s="447"/>
      <c r="D317" s="447"/>
      <c r="E317" s="447"/>
      <c r="F317" s="447"/>
      <c r="G317" s="447"/>
      <c r="H317" s="447"/>
      <c r="I317" s="447"/>
      <c r="J317" s="447"/>
      <c r="K317" s="447"/>
      <c r="L317" s="447"/>
      <c r="M317" s="447"/>
      <c r="N317" s="447"/>
      <c r="O317" s="447"/>
      <c r="P317" s="447"/>
      <c r="Q317" s="447"/>
      <c r="R317" s="447"/>
      <c r="S317" s="447"/>
    </row>
    <row r="318" spans="1:19">
      <c r="A318" s="447"/>
      <c r="B318" s="447"/>
      <c r="C318" s="447"/>
      <c r="D318" s="447"/>
      <c r="E318" s="447"/>
      <c r="F318" s="447"/>
      <c r="G318" s="447"/>
      <c r="H318" s="447"/>
      <c r="I318" s="447"/>
      <c r="J318" s="447"/>
      <c r="K318" s="447"/>
      <c r="L318" s="447"/>
      <c r="M318" s="447"/>
      <c r="N318" s="447"/>
      <c r="O318" s="447"/>
      <c r="P318" s="447"/>
      <c r="Q318" s="447"/>
      <c r="R318" s="447"/>
      <c r="S318" s="447"/>
    </row>
    <row r="319" spans="1:19">
      <c r="A319" s="447"/>
      <c r="B319" s="447"/>
      <c r="C319" s="447"/>
      <c r="D319" s="447"/>
      <c r="E319" s="447"/>
      <c r="F319" s="447"/>
      <c r="G319" s="447"/>
      <c r="H319" s="447"/>
      <c r="I319" s="447"/>
      <c r="J319" s="447"/>
      <c r="K319" s="447"/>
      <c r="L319" s="447"/>
      <c r="M319" s="447"/>
      <c r="N319" s="447"/>
      <c r="O319" s="447"/>
      <c r="P319" s="447"/>
      <c r="Q319" s="447"/>
      <c r="R319" s="447"/>
      <c r="S319" s="447"/>
    </row>
    <row r="320" spans="1:19">
      <c r="A320" s="447"/>
      <c r="B320" s="447"/>
      <c r="C320" s="447"/>
      <c r="D320" s="447"/>
      <c r="E320" s="447"/>
      <c r="F320" s="447"/>
      <c r="G320" s="447"/>
      <c r="H320" s="447"/>
      <c r="I320" s="447"/>
      <c r="J320" s="447"/>
      <c r="K320" s="447"/>
      <c r="L320" s="447"/>
      <c r="M320" s="447"/>
      <c r="N320" s="447"/>
      <c r="O320" s="447"/>
      <c r="P320" s="447"/>
      <c r="Q320" s="447"/>
      <c r="R320" s="447"/>
      <c r="S320" s="447"/>
    </row>
    <row r="321" spans="1:19">
      <c r="A321" s="447"/>
      <c r="B321" s="447"/>
      <c r="C321" s="447"/>
      <c r="D321" s="447"/>
      <c r="E321" s="447"/>
      <c r="F321" s="447"/>
      <c r="G321" s="447"/>
      <c r="H321" s="447"/>
      <c r="I321" s="447"/>
      <c r="J321" s="447"/>
      <c r="K321" s="447"/>
      <c r="L321" s="447"/>
      <c r="M321" s="447"/>
      <c r="N321" s="447"/>
      <c r="O321" s="447"/>
      <c r="P321" s="447"/>
      <c r="Q321" s="447"/>
      <c r="R321" s="447"/>
      <c r="S321" s="447"/>
    </row>
    <row r="322" spans="1:19">
      <c r="A322" s="447"/>
      <c r="B322" s="447"/>
      <c r="C322" s="447"/>
      <c r="D322" s="447"/>
      <c r="E322" s="447"/>
      <c r="F322" s="447"/>
      <c r="G322" s="447"/>
      <c r="H322" s="447"/>
      <c r="I322" s="447"/>
      <c r="J322" s="447"/>
      <c r="K322" s="447"/>
      <c r="L322" s="447"/>
      <c r="M322" s="447"/>
      <c r="N322" s="447"/>
      <c r="O322" s="447"/>
      <c r="P322" s="447"/>
      <c r="Q322" s="447"/>
      <c r="R322" s="447"/>
      <c r="S322" s="447"/>
    </row>
    <row r="323" spans="1:19">
      <c r="A323" s="447"/>
      <c r="B323" s="447"/>
      <c r="C323" s="447"/>
      <c r="D323" s="447"/>
      <c r="E323" s="447"/>
      <c r="F323" s="447"/>
      <c r="G323" s="447"/>
      <c r="H323" s="447"/>
      <c r="I323" s="447"/>
      <c r="J323" s="447"/>
      <c r="K323" s="447"/>
      <c r="L323" s="447"/>
      <c r="M323" s="447"/>
      <c r="N323" s="447"/>
      <c r="O323" s="447"/>
      <c r="P323" s="447"/>
      <c r="Q323" s="447"/>
      <c r="R323" s="447"/>
      <c r="S323" s="447"/>
    </row>
    <row r="324" spans="1:19">
      <c r="A324" s="447"/>
      <c r="B324" s="447"/>
      <c r="C324" s="447"/>
      <c r="D324" s="447"/>
      <c r="E324" s="447"/>
      <c r="F324" s="447"/>
      <c r="G324" s="447"/>
      <c r="H324" s="447"/>
      <c r="I324" s="447"/>
      <c r="J324" s="447"/>
      <c r="K324" s="447"/>
      <c r="L324" s="447"/>
      <c r="M324" s="447"/>
      <c r="N324" s="447"/>
      <c r="O324" s="447"/>
      <c r="P324" s="447"/>
      <c r="Q324" s="447"/>
      <c r="R324" s="447"/>
      <c r="S324" s="447"/>
    </row>
    <row r="325" spans="1:19">
      <c r="A325" s="447"/>
      <c r="B325" s="447"/>
      <c r="C325" s="447"/>
      <c r="D325" s="447"/>
      <c r="E325" s="447"/>
      <c r="F325" s="447"/>
      <c r="G325" s="447"/>
      <c r="H325" s="447"/>
      <c r="I325" s="447"/>
      <c r="J325" s="447"/>
      <c r="K325" s="447"/>
      <c r="L325" s="447"/>
      <c r="M325" s="447"/>
      <c r="N325" s="447"/>
      <c r="O325" s="447"/>
      <c r="P325" s="447"/>
      <c r="Q325" s="447"/>
      <c r="R325" s="447"/>
      <c r="S325" s="447"/>
    </row>
    <row r="326" spans="1:19">
      <c r="A326" s="447"/>
      <c r="B326" s="447"/>
      <c r="C326" s="447"/>
      <c r="D326" s="447"/>
      <c r="E326" s="447"/>
      <c r="F326" s="447"/>
      <c r="G326" s="447"/>
      <c r="H326" s="447"/>
      <c r="I326" s="447"/>
      <c r="J326" s="447"/>
      <c r="K326" s="447"/>
      <c r="L326" s="447"/>
      <c r="M326" s="447"/>
      <c r="N326" s="447"/>
      <c r="O326" s="447"/>
      <c r="P326" s="447"/>
      <c r="Q326" s="447"/>
      <c r="R326" s="447"/>
      <c r="S326" s="447"/>
    </row>
    <row r="327" spans="1:19">
      <c r="A327" s="447"/>
      <c r="B327" s="447"/>
      <c r="C327" s="447"/>
      <c r="D327" s="447"/>
      <c r="E327" s="447"/>
      <c r="F327" s="447"/>
      <c r="G327" s="447"/>
      <c r="H327" s="447"/>
      <c r="I327" s="447"/>
      <c r="J327" s="447"/>
      <c r="K327" s="447"/>
      <c r="L327" s="447"/>
      <c r="M327" s="447"/>
      <c r="N327" s="447"/>
      <c r="O327" s="447"/>
      <c r="P327" s="447"/>
      <c r="Q327" s="447"/>
      <c r="R327" s="447"/>
      <c r="S327" s="447"/>
    </row>
    <row r="328" spans="1:19">
      <c r="A328" s="447"/>
      <c r="B328" s="447"/>
      <c r="C328" s="447"/>
      <c r="D328" s="447"/>
      <c r="E328" s="447"/>
      <c r="F328" s="447"/>
      <c r="G328" s="447"/>
      <c r="H328" s="447"/>
      <c r="I328" s="447"/>
      <c r="J328" s="447"/>
      <c r="K328" s="447"/>
      <c r="L328" s="447"/>
      <c r="M328" s="447"/>
      <c r="N328" s="447"/>
      <c r="O328" s="447"/>
      <c r="P328" s="447"/>
      <c r="Q328" s="447"/>
      <c r="R328" s="447"/>
      <c r="S328" s="447"/>
    </row>
    <row r="329" spans="1:19">
      <c r="A329" s="447"/>
      <c r="B329" s="447"/>
      <c r="C329" s="447"/>
      <c r="D329" s="447"/>
      <c r="E329" s="447"/>
      <c r="F329" s="447"/>
      <c r="G329" s="447"/>
      <c r="H329" s="447"/>
      <c r="I329" s="447"/>
      <c r="J329" s="447"/>
      <c r="K329" s="447"/>
      <c r="L329" s="447"/>
      <c r="M329" s="447"/>
      <c r="N329" s="447"/>
      <c r="O329" s="447"/>
      <c r="P329" s="447"/>
      <c r="Q329" s="447"/>
      <c r="R329" s="447"/>
      <c r="S329" s="447"/>
    </row>
    <row r="330" spans="1:19">
      <c r="A330" s="447"/>
      <c r="B330" s="447"/>
      <c r="C330" s="447"/>
      <c r="D330" s="447"/>
      <c r="E330" s="447"/>
      <c r="F330" s="447"/>
      <c r="G330" s="447"/>
      <c r="H330" s="447"/>
      <c r="I330" s="447"/>
      <c r="J330" s="447"/>
      <c r="K330" s="447"/>
      <c r="L330" s="447"/>
      <c r="M330" s="447"/>
      <c r="N330" s="447"/>
      <c r="O330" s="447"/>
      <c r="P330" s="447"/>
      <c r="Q330" s="447"/>
      <c r="R330" s="447"/>
      <c r="S330" s="447"/>
    </row>
    <row r="331" spans="1:19">
      <c r="A331" s="447"/>
      <c r="B331" s="447"/>
      <c r="C331" s="447"/>
      <c r="D331" s="447"/>
      <c r="E331" s="447"/>
      <c r="F331" s="447"/>
      <c r="G331" s="447"/>
      <c r="H331" s="447"/>
      <c r="I331" s="447"/>
      <c r="J331" s="447"/>
      <c r="K331" s="447"/>
      <c r="L331" s="447"/>
      <c r="M331" s="447"/>
      <c r="N331" s="447"/>
      <c r="O331" s="447"/>
      <c r="P331" s="447"/>
      <c r="Q331" s="447"/>
      <c r="R331" s="447"/>
      <c r="S331" s="447"/>
    </row>
    <row r="332" spans="1:19">
      <c r="A332" s="447"/>
      <c r="B332" s="447"/>
      <c r="C332" s="447"/>
      <c r="D332" s="447"/>
      <c r="E332" s="447"/>
      <c r="F332" s="447"/>
      <c r="G332" s="447"/>
      <c r="H332" s="447"/>
      <c r="I332" s="447"/>
      <c r="J332" s="447"/>
      <c r="K332" s="447"/>
      <c r="L332" s="447"/>
      <c r="M332" s="447"/>
      <c r="N332" s="447"/>
      <c r="O332" s="447"/>
      <c r="P332" s="447"/>
      <c r="Q332" s="447"/>
      <c r="R332" s="447"/>
      <c r="S332" s="447"/>
    </row>
    <row r="333" spans="1:19">
      <c r="A333" s="447"/>
      <c r="B333" s="447"/>
      <c r="C333" s="447"/>
      <c r="D333" s="447"/>
      <c r="E333" s="447"/>
      <c r="F333" s="447"/>
      <c r="G333" s="447"/>
      <c r="H333" s="447"/>
      <c r="I333" s="447"/>
      <c r="J333" s="447"/>
      <c r="K333" s="447"/>
      <c r="L333" s="447"/>
      <c r="M333" s="447"/>
      <c r="N333" s="447"/>
      <c r="O333" s="447"/>
      <c r="P333" s="447"/>
      <c r="Q333" s="447"/>
      <c r="R333" s="447"/>
      <c r="S333" s="447"/>
    </row>
    <row r="334" spans="1:19">
      <c r="A334" s="447"/>
      <c r="B334" s="447"/>
      <c r="C334" s="447"/>
      <c r="D334" s="447"/>
      <c r="E334" s="447"/>
      <c r="F334" s="447"/>
      <c r="G334" s="447"/>
      <c r="H334" s="447"/>
      <c r="I334" s="447"/>
      <c r="J334" s="447"/>
      <c r="K334" s="447"/>
      <c r="L334" s="447"/>
      <c r="M334" s="447"/>
      <c r="N334" s="447"/>
      <c r="O334" s="447"/>
      <c r="P334" s="447"/>
      <c r="Q334" s="447"/>
      <c r="R334" s="447"/>
      <c r="S334" s="447"/>
    </row>
    <row r="335" spans="1:19">
      <c r="A335" s="447"/>
      <c r="B335" s="447"/>
      <c r="C335" s="447"/>
      <c r="D335" s="447"/>
      <c r="E335" s="447"/>
      <c r="F335" s="447"/>
      <c r="G335" s="447"/>
      <c r="H335" s="447"/>
      <c r="I335" s="447"/>
      <c r="J335" s="447"/>
      <c r="K335" s="447"/>
      <c r="L335" s="447"/>
      <c r="M335" s="447"/>
      <c r="N335" s="447"/>
      <c r="O335" s="447"/>
      <c r="P335" s="447"/>
      <c r="Q335" s="447"/>
      <c r="R335" s="447"/>
      <c r="S335" s="447"/>
    </row>
    <row r="336" spans="1:19">
      <c r="A336" s="447"/>
      <c r="B336" s="447"/>
      <c r="C336" s="447"/>
      <c r="D336" s="447"/>
      <c r="E336" s="447"/>
      <c r="F336" s="447"/>
      <c r="G336" s="447"/>
      <c r="H336" s="447"/>
      <c r="I336" s="447"/>
      <c r="J336" s="447"/>
      <c r="K336" s="447"/>
      <c r="L336" s="447"/>
      <c r="M336" s="447"/>
      <c r="N336" s="447"/>
      <c r="O336" s="447"/>
      <c r="P336" s="447"/>
      <c r="Q336" s="447"/>
      <c r="R336" s="447"/>
      <c r="S336" s="447"/>
    </row>
    <row r="337" spans="1:19">
      <c r="A337" s="447"/>
      <c r="B337" s="447"/>
      <c r="C337" s="447"/>
      <c r="D337" s="447"/>
      <c r="E337" s="447"/>
      <c r="F337" s="447"/>
      <c r="G337" s="447"/>
      <c r="H337" s="447"/>
      <c r="I337" s="447"/>
      <c r="J337" s="447"/>
      <c r="K337" s="447"/>
      <c r="L337" s="447"/>
      <c r="M337" s="447"/>
      <c r="N337" s="447"/>
      <c r="O337" s="447"/>
      <c r="P337" s="447"/>
      <c r="Q337" s="447"/>
      <c r="R337" s="447"/>
      <c r="S337" s="447"/>
    </row>
    <row r="338" spans="1:19">
      <c r="A338" s="447"/>
      <c r="B338" s="447"/>
      <c r="C338" s="447"/>
      <c r="D338" s="447"/>
      <c r="E338" s="447"/>
      <c r="F338" s="447"/>
      <c r="G338" s="447"/>
      <c r="H338" s="447"/>
      <c r="I338" s="447"/>
      <c r="J338" s="447"/>
      <c r="K338" s="447"/>
      <c r="L338" s="447"/>
      <c r="M338" s="447"/>
      <c r="N338" s="447"/>
      <c r="O338" s="447"/>
      <c r="P338" s="447"/>
      <c r="Q338" s="447"/>
      <c r="R338" s="447"/>
      <c r="S338" s="447"/>
    </row>
    <row r="339" spans="1:19">
      <c r="A339" s="447"/>
      <c r="B339" s="447"/>
      <c r="C339" s="447"/>
      <c r="D339" s="447"/>
      <c r="E339" s="447"/>
      <c r="F339" s="447"/>
      <c r="G339" s="447"/>
      <c r="H339" s="447"/>
      <c r="I339" s="447"/>
      <c r="J339" s="447"/>
      <c r="K339" s="447"/>
      <c r="L339" s="447"/>
      <c r="M339" s="447"/>
      <c r="N339" s="447"/>
      <c r="O339" s="447"/>
      <c r="P339" s="447"/>
      <c r="Q339" s="447"/>
      <c r="R339" s="447"/>
      <c r="S339" s="447"/>
    </row>
    <row r="340" spans="1:19">
      <c r="A340" s="447"/>
      <c r="B340" s="447"/>
      <c r="C340" s="447"/>
      <c r="D340" s="447"/>
      <c r="E340" s="447"/>
      <c r="F340" s="447"/>
      <c r="G340" s="447"/>
      <c r="H340" s="447"/>
      <c r="I340" s="447"/>
      <c r="J340" s="447"/>
      <c r="K340" s="447"/>
      <c r="L340" s="447"/>
      <c r="M340" s="447"/>
      <c r="N340" s="447"/>
      <c r="O340" s="447"/>
      <c r="P340" s="447"/>
      <c r="Q340" s="447"/>
      <c r="R340" s="447"/>
      <c r="S340" s="447"/>
    </row>
    <row r="341" spans="1:19">
      <c r="A341" s="447"/>
      <c r="B341" s="447"/>
      <c r="C341" s="447"/>
      <c r="D341" s="447"/>
      <c r="E341" s="447"/>
      <c r="F341" s="447"/>
      <c r="G341" s="447"/>
      <c r="H341" s="447"/>
      <c r="I341" s="447"/>
      <c r="J341" s="447"/>
      <c r="K341" s="447"/>
      <c r="L341" s="447"/>
      <c r="M341" s="447"/>
      <c r="N341" s="447"/>
      <c r="O341" s="447"/>
      <c r="P341" s="447"/>
      <c r="Q341" s="447"/>
      <c r="R341" s="447"/>
      <c r="S341" s="447"/>
    </row>
    <row r="342" spans="1:19">
      <c r="A342" s="447"/>
      <c r="B342" s="447"/>
      <c r="C342" s="447"/>
      <c r="D342" s="447"/>
      <c r="E342" s="447"/>
      <c r="F342" s="447"/>
      <c r="G342" s="447"/>
      <c r="H342" s="447"/>
      <c r="I342" s="447"/>
      <c r="J342" s="447"/>
      <c r="K342" s="447"/>
      <c r="L342" s="447"/>
      <c r="M342" s="447"/>
      <c r="N342" s="447"/>
      <c r="O342" s="447"/>
      <c r="P342" s="447"/>
      <c r="Q342" s="447"/>
      <c r="R342" s="447"/>
      <c r="S342" s="447"/>
    </row>
    <row r="343" spans="1:19">
      <c r="A343" s="447"/>
      <c r="B343" s="447"/>
      <c r="C343" s="447"/>
      <c r="D343" s="447"/>
      <c r="E343" s="447"/>
      <c r="F343" s="447"/>
      <c r="G343" s="447"/>
      <c r="H343" s="447"/>
      <c r="I343" s="447"/>
      <c r="J343" s="447"/>
      <c r="K343" s="447"/>
      <c r="L343" s="447"/>
      <c r="M343" s="447"/>
      <c r="N343" s="447"/>
      <c r="O343" s="447"/>
      <c r="P343" s="447"/>
      <c r="Q343" s="447"/>
      <c r="R343" s="447"/>
      <c r="S343" s="447"/>
    </row>
    <row r="344" spans="1:19">
      <c r="A344" s="447"/>
      <c r="B344" s="447"/>
      <c r="C344" s="447"/>
      <c r="D344" s="447"/>
      <c r="E344" s="447"/>
      <c r="F344" s="447"/>
      <c r="G344" s="447"/>
      <c r="H344" s="447"/>
      <c r="I344" s="447"/>
      <c r="J344" s="447"/>
      <c r="K344" s="447"/>
      <c r="L344" s="447"/>
      <c r="M344" s="447"/>
      <c r="N344" s="447"/>
      <c r="O344" s="447"/>
      <c r="P344" s="447"/>
      <c r="Q344" s="447"/>
      <c r="R344" s="447"/>
      <c r="S344" s="447"/>
    </row>
    <row r="345" spans="1:19">
      <c r="A345" s="447"/>
      <c r="B345" s="447"/>
      <c r="C345" s="447"/>
      <c r="D345" s="447"/>
      <c r="E345" s="447"/>
      <c r="F345" s="447"/>
      <c r="G345" s="447"/>
      <c r="H345" s="447"/>
      <c r="I345" s="447"/>
      <c r="J345" s="447"/>
      <c r="K345" s="447"/>
      <c r="L345" s="447"/>
      <c r="M345" s="447"/>
      <c r="N345" s="447"/>
      <c r="O345" s="447"/>
      <c r="P345" s="447"/>
      <c r="Q345" s="447"/>
      <c r="R345" s="447"/>
      <c r="S345" s="447"/>
    </row>
    <row r="346" spans="1:19">
      <c r="A346" s="447"/>
      <c r="B346" s="447"/>
      <c r="C346" s="447"/>
      <c r="D346" s="447"/>
      <c r="E346" s="447"/>
      <c r="F346" s="447"/>
      <c r="G346" s="447"/>
      <c r="H346" s="447"/>
      <c r="I346" s="447"/>
      <c r="J346" s="447"/>
      <c r="K346" s="447"/>
      <c r="L346" s="447"/>
      <c r="M346" s="447"/>
      <c r="N346" s="447"/>
      <c r="O346" s="447"/>
      <c r="P346" s="447"/>
      <c r="Q346" s="447"/>
      <c r="R346" s="447"/>
      <c r="S346" s="447"/>
    </row>
    <row r="347" spans="1:19">
      <c r="A347" s="447"/>
      <c r="B347" s="447"/>
      <c r="C347" s="447"/>
      <c r="D347" s="447"/>
      <c r="E347" s="447"/>
      <c r="F347" s="447"/>
      <c r="G347" s="447"/>
      <c r="H347" s="447"/>
      <c r="I347" s="447"/>
      <c r="J347" s="447"/>
      <c r="K347" s="447"/>
      <c r="L347" s="447"/>
      <c r="M347" s="447"/>
      <c r="N347" s="447"/>
      <c r="O347" s="447"/>
      <c r="P347" s="447"/>
      <c r="Q347" s="447"/>
      <c r="R347" s="447"/>
      <c r="S347" s="447"/>
    </row>
    <row r="348" spans="1:19">
      <c r="A348" s="447"/>
      <c r="B348" s="447"/>
      <c r="C348" s="447"/>
      <c r="D348" s="447"/>
      <c r="E348" s="447"/>
      <c r="F348" s="447"/>
      <c r="G348" s="447"/>
      <c r="H348" s="447"/>
      <c r="I348" s="447"/>
      <c r="J348" s="447"/>
      <c r="K348" s="447"/>
      <c r="L348" s="447"/>
      <c r="M348" s="447"/>
      <c r="N348" s="447"/>
      <c r="O348" s="447"/>
      <c r="P348" s="447"/>
      <c r="Q348" s="447"/>
      <c r="R348" s="447"/>
      <c r="S348" s="447"/>
    </row>
    <row r="349" spans="1:19">
      <c r="A349" s="447"/>
      <c r="B349" s="447"/>
      <c r="C349" s="447"/>
      <c r="D349" s="447"/>
      <c r="E349" s="447"/>
      <c r="F349" s="447"/>
      <c r="G349" s="447"/>
      <c r="H349" s="447"/>
      <c r="I349" s="447"/>
      <c r="J349" s="447"/>
      <c r="K349" s="447"/>
      <c r="L349" s="447"/>
      <c r="M349" s="447"/>
      <c r="N349" s="447"/>
      <c r="O349" s="447"/>
      <c r="P349" s="447"/>
      <c r="Q349" s="447"/>
      <c r="R349" s="447"/>
      <c r="S349" s="447"/>
    </row>
    <row r="350" spans="1:19">
      <c r="A350" s="447"/>
      <c r="B350" s="447"/>
      <c r="C350" s="447"/>
      <c r="D350" s="447"/>
      <c r="E350" s="447"/>
      <c r="F350" s="447"/>
      <c r="G350" s="447"/>
      <c r="H350" s="447"/>
      <c r="I350" s="447"/>
      <c r="J350" s="447"/>
      <c r="K350" s="447"/>
      <c r="L350" s="447"/>
      <c r="M350" s="447"/>
      <c r="N350" s="447"/>
      <c r="O350" s="447"/>
      <c r="P350" s="447"/>
      <c r="Q350" s="447"/>
      <c r="R350" s="447"/>
      <c r="S350" s="447"/>
    </row>
    <row r="351" spans="1:19">
      <c r="A351" s="447"/>
      <c r="B351" s="447"/>
      <c r="C351" s="447"/>
      <c r="D351" s="447"/>
      <c r="E351" s="447"/>
      <c r="F351" s="447"/>
      <c r="G351" s="447"/>
      <c r="H351" s="447"/>
      <c r="I351" s="447"/>
      <c r="J351" s="447"/>
      <c r="K351" s="447"/>
      <c r="L351" s="447"/>
      <c r="M351" s="447"/>
      <c r="N351" s="447"/>
      <c r="O351" s="447"/>
      <c r="P351" s="447"/>
      <c r="Q351" s="447"/>
      <c r="R351" s="447"/>
      <c r="S351" s="447"/>
    </row>
    <row r="352" spans="1:19">
      <c r="A352" s="447"/>
      <c r="B352" s="447"/>
      <c r="C352" s="447"/>
      <c r="D352" s="447"/>
      <c r="E352" s="447"/>
      <c r="F352" s="447"/>
      <c r="G352" s="447"/>
      <c r="H352" s="447"/>
      <c r="I352" s="447"/>
      <c r="J352" s="447"/>
      <c r="K352" s="447"/>
      <c r="L352" s="447"/>
      <c r="M352" s="447"/>
      <c r="N352" s="447"/>
      <c r="O352" s="447"/>
      <c r="P352" s="447"/>
      <c r="Q352" s="447"/>
      <c r="R352" s="447"/>
      <c r="S352" s="447"/>
    </row>
    <row r="353" spans="1:19">
      <c r="A353" s="447"/>
      <c r="B353" s="447"/>
      <c r="C353" s="447"/>
      <c r="D353" s="447"/>
      <c r="E353" s="447"/>
      <c r="F353" s="447"/>
      <c r="G353" s="447"/>
      <c r="H353" s="447"/>
      <c r="I353" s="447"/>
      <c r="J353" s="447"/>
      <c r="K353" s="447"/>
      <c r="L353" s="447"/>
      <c r="M353" s="447"/>
      <c r="N353" s="447"/>
      <c r="O353" s="447"/>
      <c r="P353" s="447"/>
      <c r="Q353" s="447"/>
      <c r="R353" s="447"/>
      <c r="S353" s="447"/>
    </row>
    <row r="354" spans="1:19">
      <c r="A354" s="447"/>
      <c r="B354" s="447"/>
      <c r="C354" s="447"/>
      <c r="D354" s="447"/>
      <c r="E354" s="447"/>
      <c r="F354" s="447"/>
      <c r="G354" s="447"/>
      <c r="H354" s="447"/>
      <c r="I354" s="447"/>
      <c r="J354" s="447"/>
      <c r="K354" s="447"/>
      <c r="L354" s="447"/>
      <c r="M354" s="447"/>
      <c r="N354" s="447"/>
      <c r="O354" s="447"/>
      <c r="P354" s="447"/>
      <c r="Q354" s="447"/>
      <c r="R354" s="447"/>
      <c r="S354" s="447"/>
    </row>
    <row r="355" spans="1:19">
      <c r="A355" s="447"/>
      <c r="B355" s="447"/>
      <c r="C355" s="447"/>
      <c r="D355" s="447"/>
      <c r="E355" s="447"/>
      <c r="F355" s="447"/>
      <c r="G355" s="447"/>
      <c r="H355" s="447"/>
      <c r="I355" s="447"/>
      <c r="J355" s="447"/>
      <c r="K355" s="447"/>
      <c r="L355" s="447"/>
      <c r="M355" s="447"/>
      <c r="N355" s="447"/>
      <c r="O355" s="447"/>
      <c r="P355" s="447"/>
      <c r="Q355" s="447"/>
      <c r="R355" s="447"/>
      <c r="S355" s="447"/>
    </row>
    <row r="356" spans="1:19">
      <c r="A356" s="447"/>
      <c r="B356" s="447"/>
      <c r="C356" s="447"/>
      <c r="D356" s="447"/>
      <c r="E356" s="447"/>
      <c r="F356" s="447"/>
      <c r="G356" s="447"/>
      <c r="H356" s="447"/>
      <c r="I356" s="447"/>
      <c r="J356" s="447"/>
      <c r="K356" s="447"/>
      <c r="L356" s="447"/>
      <c r="M356" s="447"/>
      <c r="N356" s="447"/>
      <c r="O356" s="447"/>
      <c r="P356" s="447"/>
      <c r="Q356" s="447"/>
      <c r="R356" s="447"/>
      <c r="S356" s="447"/>
    </row>
    <row r="357" spans="1:19">
      <c r="A357" s="447"/>
      <c r="B357" s="447"/>
      <c r="C357" s="447"/>
      <c r="D357" s="447"/>
      <c r="E357" s="447"/>
      <c r="F357" s="447"/>
      <c r="G357" s="447"/>
      <c r="H357" s="447"/>
      <c r="I357" s="447"/>
      <c r="J357" s="447"/>
      <c r="K357" s="447"/>
      <c r="L357" s="447"/>
      <c r="M357" s="447"/>
      <c r="N357" s="447"/>
      <c r="O357" s="447"/>
      <c r="P357" s="447"/>
      <c r="Q357" s="447"/>
      <c r="R357" s="447"/>
      <c r="S357" s="447"/>
    </row>
    <row r="358" spans="1:19">
      <c r="A358" s="447"/>
      <c r="B358" s="447"/>
      <c r="C358" s="447"/>
      <c r="D358" s="447"/>
      <c r="E358" s="447"/>
      <c r="F358" s="447"/>
      <c r="G358" s="447"/>
      <c r="H358" s="447"/>
      <c r="I358" s="447"/>
      <c r="J358" s="447"/>
      <c r="K358" s="447"/>
      <c r="L358" s="447"/>
      <c r="M358" s="447"/>
      <c r="N358" s="447"/>
      <c r="O358" s="447"/>
      <c r="P358" s="447"/>
      <c r="Q358" s="447"/>
      <c r="R358" s="447"/>
      <c r="S358" s="447"/>
    </row>
    <row r="359" spans="1:19">
      <c r="A359" s="447"/>
      <c r="B359" s="447"/>
      <c r="C359" s="447"/>
      <c r="D359" s="447"/>
      <c r="E359" s="447"/>
      <c r="F359" s="447"/>
      <c r="G359" s="447"/>
      <c r="H359" s="447"/>
      <c r="I359" s="447"/>
      <c r="J359" s="447"/>
      <c r="K359" s="447"/>
      <c r="L359" s="447"/>
      <c r="M359" s="447"/>
      <c r="N359" s="447"/>
      <c r="O359" s="447"/>
      <c r="P359" s="447"/>
      <c r="Q359" s="447"/>
      <c r="R359" s="447"/>
      <c r="S359" s="447"/>
    </row>
    <row r="360" spans="1:19">
      <c r="A360" s="447"/>
      <c r="B360" s="447"/>
      <c r="C360" s="447"/>
      <c r="D360" s="447"/>
      <c r="E360" s="447"/>
      <c r="F360" s="447"/>
      <c r="G360" s="447"/>
      <c r="H360" s="447"/>
      <c r="I360" s="447"/>
      <c r="J360" s="447"/>
      <c r="K360" s="447"/>
      <c r="L360" s="447"/>
      <c r="M360" s="447"/>
      <c r="N360" s="447"/>
      <c r="O360" s="447"/>
      <c r="P360" s="447"/>
      <c r="Q360" s="447"/>
      <c r="R360" s="447"/>
      <c r="S360" s="447"/>
    </row>
    <row r="361" spans="1:19">
      <c r="A361" s="447"/>
      <c r="B361" s="447"/>
      <c r="C361" s="447"/>
      <c r="D361" s="447"/>
      <c r="E361" s="447"/>
      <c r="F361" s="447"/>
      <c r="G361" s="447"/>
      <c r="H361" s="447"/>
      <c r="I361" s="447"/>
      <c r="J361" s="447"/>
      <c r="K361" s="447"/>
      <c r="L361" s="447"/>
      <c r="M361" s="447"/>
      <c r="N361" s="447"/>
      <c r="O361" s="447"/>
      <c r="P361" s="447"/>
      <c r="Q361" s="447"/>
      <c r="R361" s="447"/>
      <c r="S361" s="447"/>
    </row>
    <row r="362" spans="1:19">
      <c r="A362" s="447"/>
      <c r="B362" s="447"/>
      <c r="C362" s="447"/>
      <c r="D362" s="447"/>
      <c r="E362" s="447"/>
      <c r="F362" s="447"/>
      <c r="G362" s="447"/>
      <c r="H362" s="447"/>
      <c r="I362" s="447"/>
      <c r="J362" s="447"/>
      <c r="K362" s="447"/>
      <c r="L362" s="447"/>
      <c r="M362" s="447"/>
      <c r="N362" s="447"/>
      <c r="O362" s="447"/>
      <c r="P362" s="447"/>
      <c r="Q362" s="447"/>
      <c r="R362" s="447"/>
      <c r="S362" s="447"/>
    </row>
    <row r="363" spans="1:19">
      <c r="A363" s="447"/>
      <c r="B363" s="447"/>
      <c r="C363" s="447"/>
      <c r="D363" s="447"/>
      <c r="E363" s="447"/>
      <c r="F363" s="447"/>
      <c r="G363" s="447"/>
      <c r="H363" s="447"/>
      <c r="I363" s="447"/>
      <c r="J363" s="447"/>
      <c r="K363" s="447"/>
      <c r="L363" s="447"/>
      <c r="M363" s="447"/>
      <c r="N363" s="447"/>
      <c r="O363" s="447"/>
      <c r="P363" s="447"/>
      <c r="Q363" s="447"/>
      <c r="R363" s="447"/>
      <c r="S363" s="447"/>
    </row>
    <row r="364" spans="1:19">
      <c r="A364" s="447"/>
      <c r="B364" s="447"/>
      <c r="C364" s="447"/>
      <c r="D364" s="447"/>
      <c r="E364" s="447"/>
      <c r="F364" s="447"/>
      <c r="G364" s="447"/>
      <c r="H364" s="447"/>
      <c r="I364" s="447"/>
      <c r="J364" s="447"/>
      <c r="K364" s="447"/>
      <c r="L364" s="447"/>
      <c r="M364" s="447"/>
      <c r="N364" s="447"/>
      <c r="O364" s="447"/>
      <c r="P364" s="447"/>
      <c r="Q364" s="447"/>
      <c r="R364" s="447"/>
      <c r="S364" s="447"/>
    </row>
    <row r="365" spans="1:19">
      <c r="A365" s="447"/>
      <c r="B365" s="447"/>
      <c r="C365" s="447"/>
      <c r="D365" s="447"/>
      <c r="E365" s="447"/>
      <c r="F365" s="447"/>
      <c r="G365" s="447"/>
      <c r="H365" s="447"/>
      <c r="I365" s="447"/>
      <c r="J365" s="447"/>
      <c r="K365" s="447"/>
      <c r="L365" s="447"/>
      <c r="M365" s="447"/>
      <c r="N365" s="447"/>
      <c r="O365" s="447"/>
      <c r="P365" s="447"/>
      <c r="Q365" s="447"/>
      <c r="R365" s="447"/>
      <c r="S365" s="447"/>
    </row>
    <row r="366" spans="1:19">
      <c r="A366" s="447"/>
      <c r="B366" s="447"/>
      <c r="C366" s="447"/>
      <c r="D366" s="447"/>
      <c r="E366" s="447"/>
      <c r="F366" s="447"/>
      <c r="G366" s="447"/>
      <c r="H366" s="447"/>
      <c r="I366" s="447"/>
      <c r="J366" s="447"/>
      <c r="K366" s="447"/>
      <c r="L366" s="447"/>
      <c r="M366" s="447"/>
      <c r="N366" s="447"/>
      <c r="O366" s="447"/>
      <c r="P366" s="447"/>
      <c r="Q366" s="447"/>
      <c r="R366" s="447"/>
      <c r="S366" s="447"/>
    </row>
    <row r="367" spans="1:19">
      <c r="A367" s="447"/>
      <c r="B367" s="447"/>
      <c r="C367" s="447"/>
      <c r="D367" s="447"/>
      <c r="E367" s="447"/>
      <c r="F367" s="447"/>
      <c r="G367" s="447"/>
      <c r="H367" s="447"/>
      <c r="I367" s="447"/>
      <c r="J367" s="447"/>
      <c r="K367" s="447"/>
      <c r="L367" s="447"/>
      <c r="M367" s="447"/>
      <c r="N367" s="447"/>
      <c r="O367" s="447"/>
      <c r="P367" s="447"/>
      <c r="Q367" s="447"/>
      <c r="R367" s="447"/>
      <c r="S367" s="447"/>
    </row>
    <row r="368" spans="1:19">
      <c r="C368" s="447"/>
      <c r="D368" s="447"/>
      <c r="E368" s="447"/>
      <c r="F368" s="447"/>
      <c r="G368" s="447"/>
      <c r="H368" s="447"/>
      <c r="I368" s="447"/>
      <c r="J368" s="447"/>
      <c r="K368" s="447"/>
      <c r="L368" s="447"/>
      <c r="M368" s="447"/>
      <c r="N368" s="447"/>
      <c r="O368" s="447"/>
      <c r="P368" s="447"/>
      <c r="Q368" s="447"/>
      <c r="R368" s="447"/>
      <c r="S368" s="447"/>
    </row>
    <row r="369" spans="3:25">
      <c r="C369" s="447"/>
      <c r="D369" s="447"/>
      <c r="E369" s="447"/>
      <c r="F369" s="447"/>
      <c r="G369" s="447"/>
      <c r="H369" s="447"/>
      <c r="I369" s="447"/>
      <c r="J369" s="447"/>
      <c r="K369" s="447"/>
      <c r="L369" s="447"/>
      <c r="M369" s="447"/>
      <c r="N369" s="447"/>
      <c r="O369" s="447"/>
      <c r="P369" s="447"/>
      <c r="Q369" s="447"/>
      <c r="R369" s="447"/>
      <c r="S369" s="447"/>
    </row>
    <row r="370" spans="3:25">
      <c r="C370" s="447"/>
      <c r="D370" s="447"/>
      <c r="E370" s="447"/>
      <c r="F370" s="447"/>
      <c r="G370" s="447"/>
      <c r="H370" s="447"/>
      <c r="I370" s="447"/>
      <c r="J370" s="447"/>
      <c r="K370" s="447"/>
      <c r="L370" s="447"/>
      <c r="M370" s="447"/>
      <c r="N370" s="447"/>
      <c r="O370" s="447"/>
      <c r="P370" s="447"/>
      <c r="Q370" s="447"/>
      <c r="R370" s="447"/>
      <c r="S370" s="447"/>
    </row>
    <row r="371" spans="3:25">
      <c r="C371" s="447"/>
      <c r="D371" s="447"/>
      <c r="E371" s="447"/>
      <c r="F371" s="447"/>
      <c r="G371" s="447"/>
      <c r="H371" s="447"/>
      <c r="I371" s="447"/>
      <c r="J371" s="447"/>
      <c r="K371" s="447"/>
      <c r="L371" s="447"/>
      <c r="M371" s="447"/>
      <c r="N371" s="447"/>
      <c r="O371" s="447"/>
      <c r="P371" s="447"/>
      <c r="Q371" s="447"/>
      <c r="R371" s="447"/>
      <c r="S371" s="447"/>
    </row>
    <row r="372" spans="3:25">
      <c r="C372" s="447"/>
      <c r="D372" s="447"/>
      <c r="E372" s="447"/>
      <c r="F372" s="447"/>
      <c r="G372" s="447"/>
      <c r="H372" s="447"/>
      <c r="I372" s="447"/>
      <c r="J372" s="447"/>
      <c r="K372" s="447"/>
      <c r="L372" s="447"/>
      <c r="M372" s="447"/>
      <c r="N372" s="447"/>
      <c r="O372" s="447"/>
      <c r="P372" s="447"/>
      <c r="Q372" s="447"/>
      <c r="R372" s="447"/>
      <c r="S372" s="447"/>
    </row>
    <row r="373" spans="3:25">
      <c r="C373" s="447"/>
      <c r="D373" s="447"/>
      <c r="E373" s="447"/>
      <c r="F373" s="447"/>
      <c r="G373" s="447"/>
      <c r="H373" s="447"/>
      <c r="I373" s="447"/>
      <c r="J373" s="447"/>
      <c r="K373" s="447"/>
      <c r="L373" s="447"/>
      <c r="M373" s="447"/>
      <c r="N373" s="447"/>
      <c r="O373" s="447"/>
      <c r="P373" s="447"/>
      <c r="Q373" s="447"/>
      <c r="R373" s="447"/>
      <c r="S373" s="447"/>
    </row>
    <row r="374" spans="3:25">
      <c r="C374" s="447"/>
      <c r="D374" s="447"/>
      <c r="E374" s="447"/>
      <c r="F374" s="447"/>
      <c r="G374" s="447"/>
      <c r="H374" s="447"/>
      <c r="I374" s="447"/>
      <c r="J374" s="447"/>
      <c r="K374" s="447"/>
      <c r="L374" s="447"/>
      <c r="M374" s="447"/>
      <c r="N374" s="447"/>
      <c r="O374" s="447"/>
      <c r="P374" s="447"/>
      <c r="Q374" s="447"/>
      <c r="R374" s="447"/>
      <c r="S374" s="447"/>
    </row>
    <row r="375" spans="3:25">
      <c r="C375" s="447"/>
      <c r="D375" s="447"/>
      <c r="E375" s="447"/>
      <c r="F375" s="447"/>
      <c r="G375" s="447"/>
      <c r="H375" s="447"/>
      <c r="I375" s="447"/>
      <c r="J375" s="447"/>
      <c r="K375" s="447"/>
      <c r="L375" s="447"/>
      <c r="M375" s="447"/>
      <c r="N375" s="447"/>
      <c r="O375" s="447"/>
      <c r="P375" s="447"/>
      <c r="Q375" s="447"/>
      <c r="R375" s="447"/>
      <c r="S375" s="447"/>
    </row>
    <row r="376" spans="3:25">
      <c r="O376" s="447"/>
      <c r="P376" s="447"/>
      <c r="Q376" s="447"/>
      <c r="R376" s="447"/>
      <c r="S376" s="447"/>
    </row>
    <row r="377" spans="3:25">
      <c r="O377" s="447"/>
      <c r="P377" s="447"/>
      <c r="Q377" s="447"/>
      <c r="R377" s="447"/>
      <c r="S377" s="447"/>
    </row>
    <row r="378" spans="3:25">
      <c r="O378" s="447"/>
      <c r="P378" s="447"/>
      <c r="Q378" s="447"/>
      <c r="R378" s="447"/>
      <c r="S378" s="447"/>
    </row>
    <row r="379" spans="3:25">
      <c r="O379" s="447"/>
      <c r="P379" s="447"/>
      <c r="Q379" s="447"/>
      <c r="R379" s="447"/>
      <c r="S379" s="447"/>
    </row>
    <row r="380" spans="3:25">
      <c r="O380" s="447"/>
      <c r="P380" s="447"/>
      <c r="Q380" s="447"/>
      <c r="R380" s="447"/>
      <c r="S380" s="447"/>
    </row>
    <row r="381" spans="3:25"/>
    <row r="382" spans="3:25">
      <c r="O382" s="447"/>
      <c r="P382" s="447"/>
      <c r="Q382" s="447"/>
      <c r="R382" s="447"/>
      <c r="S382" s="447"/>
      <c r="T382" s="447"/>
      <c r="U382" s="447"/>
      <c r="V382" s="447"/>
      <c r="W382" s="447"/>
      <c r="X382" s="447"/>
      <c r="Y382" s="447"/>
    </row>
    <row r="383" spans="3:25">
      <c r="O383" s="447"/>
      <c r="P383" s="447"/>
      <c r="Q383" s="447"/>
      <c r="R383" s="447"/>
      <c r="S383" s="447"/>
      <c r="T383" s="447"/>
      <c r="U383" s="447"/>
      <c r="V383" s="447"/>
      <c r="W383" s="447"/>
      <c r="X383" s="447"/>
      <c r="Y383" s="447"/>
    </row>
    <row r="384" spans="3:25">
      <c r="O384" s="447"/>
      <c r="P384" s="447"/>
      <c r="Q384" s="447"/>
      <c r="R384" s="447"/>
      <c r="S384" s="447"/>
      <c r="T384" s="447"/>
      <c r="U384" s="447"/>
      <c r="V384" s="447"/>
      <c r="W384" s="447"/>
      <c r="X384" s="447"/>
      <c r="Y384" s="447"/>
    </row>
    <row r="385" spans="15:25">
      <c r="O385" s="447"/>
      <c r="P385" s="447"/>
      <c r="Q385" s="447"/>
      <c r="R385" s="447"/>
      <c r="S385" s="447"/>
      <c r="T385" s="447"/>
      <c r="U385" s="447"/>
      <c r="V385" s="447"/>
      <c r="W385" s="447"/>
      <c r="X385" s="447"/>
      <c r="Y385" s="447"/>
    </row>
    <row r="386" spans="15:25">
      <c r="O386" s="447"/>
      <c r="P386" s="447"/>
      <c r="Q386" s="447"/>
      <c r="R386" s="447"/>
      <c r="S386" s="447"/>
      <c r="T386" s="447"/>
      <c r="U386" s="447"/>
      <c r="V386" s="447"/>
      <c r="W386" s="447"/>
      <c r="X386" s="447"/>
      <c r="Y386" s="447"/>
    </row>
    <row r="387" spans="15:25">
      <c r="O387" s="447"/>
      <c r="P387" s="447"/>
      <c r="Q387" s="447"/>
      <c r="R387" s="447"/>
      <c r="S387" s="447"/>
      <c r="T387" s="447"/>
      <c r="U387" s="447"/>
      <c r="V387" s="447"/>
      <c r="W387" s="447"/>
      <c r="X387" s="447"/>
      <c r="Y387" s="447"/>
    </row>
    <row r="388" spans="15:25">
      <c r="O388" s="447"/>
      <c r="P388" s="447"/>
      <c r="Q388" s="447"/>
      <c r="R388" s="447"/>
      <c r="S388" s="447"/>
      <c r="T388" s="447"/>
      <c r="U388" s="447"/>
      <c r="V388" s="447"/>
      <c r="W388" s="447"/>
      <c r="X388" s="447"/>
      <c r="Y388" s="447"/>
    </row>
    <row r="389" spans="15:25">
      <c r="O389" s="447"/>
      <c r="P389" s="447"/>
      <c r="Q389" s="447"/>
      <c r="R389" s="447"/>
      <c r="S389" s="447"/>
      <c r="T389" s="447"/>
      <c r="U389" s="447"/>
      <c r="V389" s="447"/>
      <c r="W389" s="447"/>
      <c r="X389" s="447"/>
      <c r="Y389" s="447"/>
    </row>
    <row r="390" spans="15:25">
      <c r="O390" s="447"/>
      <c r="P390" s="447"/>
      <c r="Q390" s="447"/>
      <c r="R390" s="447"/>
      <c r="S390" s="447"/>
      <c r="T390" s="447"/>
      <c r="U390" s="447"/>
      <c r="V390" s="447"/>
      <c r="W390" s="447"/>
      <c r="X390" s="447"/>
      <c r="Y390" s="447"/>
    </row>
    <row r="391" spans="15:25">
      <c r="O391" s="447"/>
      <c r="P391" s="447"/>
      <c r="Q391" s="447"/>
      <c r="R391" s="447"/>
      <c r="S391" s="447"/>
      <c r="T391" s="447"/>
      <c r="U391" s="447"/>
      <c r="V391" s="447"/>
      <c r="W391" s="447"/>
      <c r="X391" s="447"/>
      <c r="Y391" s="447"/>
    </row>
    <row r="392" spans="15:25">
      <c r="O392" s="447"/>
      <c r="P392" s="447"/>
      <c r="Q392" s="447"/>
      <c r="R392" s="447"/>
      <c r="S392" s="447"/>
      <c r="T392" s="447"/>
      <c r="U392" s="447"/>
      <c r="V392" s="447"/>
      <c r="W392" s="447"/>
      <c r="X392" s="447"/>
      <c r="Y392" s="447"/>
    </row>
    <row r="393" spans="15:25">
      <c r="O393" s="447"/>
      <c r="P393" s="447"/>
      <c r="Q393" s="447"/>
      <c r="R393" s="447"/>
      <c r="S393" s="447"/>
      <c r="T393" s="447"/>
      <c r="U393" s="447"/>
      <c r="V393" s="447"/>
      <c r="W393" s="447"/>
      <c r="X393" s="447"/>
      <c r="Y393" s="447"/>
    </row>
    <row r="394" spans="15:25">
      <c r="O394" s="447"/>
      <c r="P394" s="447"/>
      <c r="Q394" s="447"/>
      <c r="R394" s="447"/>
      <c r="S394" s="447"/>
      <c r="T394" s="447"/>
      <c r="U394" s="447"/>
      <c r="V394" s="447"/>
      <c r="W394" s="447"/>
      <c r="X394" s="447"/>
      <c r="Y394" s="447"/>
    </row>
    <row r="395" spans="15:25">
      <c r="O395" s="447"/>
      <c r="P395" s="447"/>
      <c r="Q395" s="447"/>
      <c r="R395" s="447"/>
      <c r="S395" s="447"/>
      <c r="T395" s="447"/>
      <c r="U395" s="447"/>
      <c r="V395" s="447"/>
      <c r="W395" s="447"/>
      <c r="X395" s="447"/>
      <c r="Y395" s="447"/>
    </row>
    <row r="396" spans="15:25">
      <c r="O396" s="447"/>
      <c r="P396" s="447"/>
      <c r="Q396" s="447"/>
      <c r="R396" s="447"/>
      <c r="S396" s="447"/>
      <c r="T396" s="447"/>
      <c r="U396" s="447"/>
      <c r="V396" s="447"/>
      <c r="W396" s="447"/>
      <c r="X396" s="447"/>
      <c r="Y396" s="447"/>
    </row>
    <row r="397" spans="15:25">
      <c r="O397" s="447"/>
      <c r="P397" s="447"/>
      <c r="Q397" s="447"/>
      <c r="R397" s="447"/>
      <c r="S397" s="447"/>
      <c r="T397" s="447"/>
      <c r="U397" s="447"/>
      <c r="V397" s="447"/>
      <c r="W397" s="447"/>
      <c r="X397" s="447"/>
      <c r="Y397" s="447"/>
    </row>
    <row r="398" spans="15:25">
      <c r="O398" s="447"/>
      <c r="P398" s="447"/>
      <c r="Q398" s="447"/>
      <c r="R398" s="447"/>
      <c r="S398" s="447"/>
      <c r="T398" s="447"/>
      <c r="U398" s="447"/>
      <c r="V398" s="447"/>
      <c r="W398" s="447"/>
      <c r="X398" s="447"/>
      <c r="Y398" s="447"/>
    </row>
    <row r="399" spans="15:25">
      <c r="O399" s="447"/>
      <c r="P399" s="447"/>
      <c r="Q399" s="447"/>
      <c r="R399" s="447"/>
      <c r="S399" s="447"/>
      <c r="T399" s="447"/>
      <c r="U399" s="447"/>
      <c r="V399" s="447"/>
      <c r="W399" s="447"/>
      <c r="X399" s="447"/>
      <c r="Y399" s="447"/>
    </row>
    <row r="400" spans="15:25">
      <c r="O400" s="447"/>
      <c r="P400" s="447"/>
      <c r="Q400" s="447"/>
      <c r="R400" s="447"/>
      <c r="S400" s="447"/>
      <c r="T400" s="447"/>
      <c r="U400" s="447"/>
      <c r="V400" s="447"/>
      <c r="W400" s="447"/>
      <c r="X400" s="447"/>
      <c r="Y400" s="447"/>
    </row>
    <row r="401" spans="15:25">
      <c r="O401" s="447"/>
      <c r="P401" s="447"/>
      <c r="Q401" s="447"/>
      <c r="R401" s="447"/>
      <c r="S401" s="447"/>
      <c r="T401" s="447"/>
      <c r="U401" s="447"/>
      <c r="V401" s="447"/>
      <c r="W401" s="447"/>
      <c r="X401" s="447"/>
      <c r="Y401" s="447"/>
    </row>
    <row r="402" spans="15:25">
      <c r="O402" s="447"/>
      <c r="P402" s="447"/>
      <c r="Q402" s="447"/>
      <c r="R402" s="447"/>
      <c r="S402" s="447"/>
      <c r="T402" s="447"/>
      <c r="U402" s="447"/>
      <c r="V402" s="447"/>
      <c r="W402" s="447"/>
      <c r="X402" s="447"/>
      <c r="Y402" s="447"/>
    </row>
    <row r="403" spans="15:25">
      <c r="O403" s="447"/>
      <c r="P403" s="447"/>
      <c r="Q403" s="447"/>
      <c r="R403" s="447"/>
      <c r="S403" s="447"/>
      <c r="T403" s="447"/>
      <c r="U403" s="447"/>
      <c r="V403" s="447"/>
      <c r="W403" s="447"/>
      <c r="X403" s="447"/>
      <c r="Y403" s="447"/>
    </row>
    <row r="404" spans="15:25">
      <c r="O404" s="447"/>
      <c r="P404" s="447"/>
      <c r="Q404" s="447"/>
      <c r="R404" s="447"/>
      <c r="S404" s="447"/>
      <c r="T404" s="447"/>
      <c r="U404" s="447"/>
      <c r="V404" s="447"/>
      <c r="W404" s="447"/>
      <c r="X404" s="447"/>
      <c r="Y404" s="447"/>
    </row>
    <row r="405" spans="15:25">
      <c r="O405" s="447"/>
      <c r="P405" s="447"/>
      <c r="Q405" s="447"/>
      <c r="R405" s="447"/>
      <c r="S405" s="447"/>
      <c r="T405" s="447"/>
      <c r="U405" s="447"/>
      <c r="V405" s="447"/>
      <c r="W405" s="447"/>
      <c r="X405" s="447"/>
      <c r="Y405" s="447"/>
    </row>
    <row r="406" spans="15:25">
      <c r="O406" s="447"/>
      <c r="P406" s="447"/>
      <c r="Q406" s="447"/>
      <c r="R406" s="447"/>
      <c r="S406" s="447"/>
      <c r="T406" s="447"/>
      <c r="U406" s="447"/>
      <c r="V406" s="447"/>
      <c r="W406" s="447"/>
      <c r="X406" s="447"/>
      <c r="Y406" s="447"/>
    </row>
    <row r="407" spans="15:25">
      <c r="O407" s="447"/>
      <c r="P407" s="447"/>
      <c r="Q407" s="447"/>
      <c r="R407" s="447"/>
      <c r="S407" s="447"/>
      <c r="T407" s="447"/>
      <c r="U407" s="447"/>
      <c r="V407" s="447"/>
      <c r="W407" s="447"/>
      <c r="X407" s="447"/>
      <c r="Y407" s="447"/>
    </row>
    <row r="408" spans="15:25">
      <c r="O408" s="447"/>
      <c r="P408" s="447"/>
      <c r="Q408" s="447"/>
      <c r="R408" s="447"/>
      <c r="S408" s="447"/>
      <c r="T408" s="447"/>
      <c r="U408" s="447"/>
      <c r="V408" s="447"/>
      <c r="W408" s="447"/>
      <c r="X408" s="447"/>
      <c r="Y408" s="447"/>
    </row>
    <row r="409" spans="15:25">
      <c r="O409" s="447"/>
      <c r="P409" s="447"/>
      <c r="Q409" s="447"/>
      <c r="R409" s="447"/>
      <c r="S409" s="447"/>
      <c r="T409" s="447"/>
      <c r="U409" s="447"/>
      <c r="V409" s="447"/>
      <c r="W409" s="447"/>
      <c r="X409" s="447"/>
      <c r="Y409" s="447"/>
    </row>
    <row r="410" spans="15:25">
      <c r="O410" s="447"/>
      <c r="P410" s="447"/>
      <c r="Q410" s="447"/>
      <c r="R410" s="447"/>
      <c r="S410" s="447"/>
      <c r="T410" s="447"/>
      <c r="U410" s="447"/>
      <c r="V410" s="447"/>
      <c r="W410" s="447"/>
      <c r="X410" s="447"/>
      <c r="Y410" s="447"/>
    </row>
    <row r="411" spans="15:25">
      <c r="O411" s="447"/>
      <c r="P411" s="447"/>
      <c r="Q411" s="447"/>
      <c r="R411" s="447"/>
      <c r="S411" s="447"/>
      <c r="T411" s="447"/>
      <c r="U411" s="447"/>
      <c r="V411" s="447"/>
      <c r="W411" s="447"/>
      <c r="X411" s="447"/>
      <c r="Y411" s="447"/>
    </row>
    <row r="412" spans="15:25">
      <c r="O412" s="447"/>
      <c r="P412" s="447"/>
      <c r="Q412" s="447"/>
      <c r="R412" s="447"/>
      <c r="S412" s="447"/>
      <c r="T412" s="447"/>
      <c r="U412" s="447"/>
      <c r="V412" s="447"/>
      <c r="W412" s="447"/>
      <c r="X412" s="447"/>
      <c r="Y412" s="447"/>
    </row>
    <row r="413" spans="15:25">
      <c r="O413" s="447"/>
      <c r="P413" s="447"/>
      <c r="Q413" s="447"/>
      <c r="R413" s="447"/>
      <c r="S413" s="447"/>
      <c r="T413" s="447"/>
      <c r="U413" s="447"/>
      <c r="V413" s="447"/>
      <c r="W413" s="447"/>
      <c r="X413" s="447"/>
      <c r="Y413" s="447"/>
    </row>
    <row r="414" spans="15:25">
      <c r="O414" s="447"/>
      <c r="P414" s="447"/>
      <c r="Q414" s="447"/>
      <c r="R414" s="447"/>
      <c r="S414" s="447"/>
      <c r="T414" s="447"/>
      <c r="U414" s="447"/>
      <c r="V414" s="447"/>
      <c r="W414" s="447"/>
      <c r="X414" s="447"/>
      <c r="Y414" s="447"/>
    </row>
    <row r="415" spans="15:25">
      <c r="O415" s="447"/>
      <c r="P415" s="447"/>
      <c r="Q415" s="447"/>
      <c r="R415" s="447"/>
      <c r="S415" s="447"/>
      <c r="T415" s="447"/>
      <c r="U415" s="447"/>
      <c r="V415" s="447"/>
      <c r="W415" s="447"/>
      <c r="X415" s="447"/>
      <c r="Y415" s="447"/>
    </row>
    <row r="416" spans="15:25">
      <c r="O416" s="447"/>
      <c r="P416" s="447"/>
      <c r="Q416" s="447"/>
      <c r="R416" s="447"/>
      <c r="S416" s="447"/>
      <c r="T416" s="447"/>
      <c r="U416" s="447"/>
      <c r="V416" s="447"/>
      <c r="W416" s="447"/>
      <c r="X416" s="447"/>
      <c r="Y416" s="447"/>
    </row>
    <row r="417" spans="15:25">
      <c r="O417" s="447"/>
      <c r="P417" s="447"/>
      <c r="Q417" s="447"/>
      <c r="R417" s="447"/>
      <c r="S417" s="447"/>
      <c r="T417" s="447"/>
      <c r="U417" s="447"/>
      <c r="V417" s="447"/>
      <c r="W417" s="447"/>
      <c r="X417" s="447"/>
      <c r="Y417" s="447"/>
    </row>
    <row r="418" spans="15:25">
      <c r="O418" s="447"/>
      <c r="P418" s="447"/>
      <c r="Q418" s="447"/>
      <c r="R418" s="447"/>
      <c r="S418" s="447"/>
      <c r="T418" s="447"/>
      <c r="U418" s="447"/>
      <c r="V418" s="447"/>
      <c r="W418" s="447"/>
      <c r="X418" s="447"/>
      <c r="Y418" s="447"/>
    </row>
    <row r="419" spans="15:25">
      <c r="O419" s="447"/>
      <c r="P419" s="447"/>
      <c r="Q419" s="447"/>
      <c r="R419" s="447"/>
      <c r="S419" s="447"/>
      <c r="T419" s="447"/>
      <c r="U419" s="447"/>
      <c r="V419" s="447"/>
      <c r="W419" s="447"/>
      <c r="X419" s="447"/>
      <c r="Y419" s="447"/>
    </row>
    <row r="420" spans="15:25">
      <c r="O420" s="447"/>
      <c r="P420" s="447"/>
      <c r="Q420" s="447"/>
      <c r="R420" s="447"/>
      <c r="S420" s="447"/>
      <c r="T420" s="447"/>
      <c r="U420" s="447"/>
      <c r="V420" s="447"/>
      <c r="W420" s="447"/>
      <c r="X420" s="447"/>
      <c r="Y420" s="447"/>
    </row>
    <row r="421" spans="15:25">
      <c r="O421" s="447"/>
      <c r="P421" s="447"/>
      <c r="Q421" s="447"/>
      <c r="R421" s="447"/>
      <c r="S421" s="447"/>
      <c r="T421" s="447"/>
      <c r="U421" s="447"/>
      <c r="V421" s="447"/>
      <c r="W421" s="447"/>
      <c r="X421" s="447"/>
      <c r="Y421" s="447"/>
    </row>
    <row r="422" spans="15:25">
      <c r="O422" s="447"/>
      <c r="P422" s="447"/>
      <c r="Q422" s="447"/>
      <c r="R422" s="447"/>
      <c r="S422" s="447"/>
      <c r="T422" s="447"/>
      <c r="U422" s="447"/>
      <c r="V422" s="447"/>
      <c r="W422" s="447"/>
      <c r="X422" s="447"/>
      <c r="Y422" s="447"/>
    </row>
    <row r="423" spans="15:25">
      <c r="O423" s="447"/>
      <c r="P423" s="447"/>
      <c r="Q423" s="447"/>
      <c r="R423" s="447"/>
      <c r="S423" s="447"/>
      <c r="T423" s="447"/>
      <c r="U423" s="447"/>
      <c r="V423" s="447"/>
      <c r="W423" s="447"/>
      <c r="X423" s="447"/>
      <c r="Y423" s="447"/>
    </row>
    <row r="424" spans="15:25">
      <c r="O424" s="447"/>
      <c r="P424" s="447"/>
      <c r="Q424" s="447"/>
      <c r="R424" s="447"/>
      <c r="S424" s="447"/>
      <c r="T424" s="447"/>
      <c r="U424" s="447"/>
      <c r="V424" s="447"/>
      <c r="W424" s="447"/>
      <c r="X424" s="447"/>
      <c r="Y424" s="447"/>
    </row>
    <row r="425" spans="15:25">
      <c r="O425" s="447"/>
      <c r="P425" s="447"/>
      <c r="Q425" s="447"/>
      <c r="R425" s="447"/>
      <c r="S425" s="447"/>
      <c r="T425" s="447"/>
      <c r="U425" s="447"/>
      <c r="V425" s="447"/>
      <c r="W425" s="447"/>
      <c r="X425" s="447"/>
      <c r="Y425" s="447"/>
    </row>
    <row r="426" spans="15:25">
      <c r="O426" s="447"/>
      <c r="P426" s="447"/>
      <c r="Q426" s="447"/>
      <c r="R426" s="447"/>
      <c r="S426" s="447"/>
      <c r="T426" s="447"/>
      <c r="U426" s="447"/>
      <c r="V426" s="447"/>
      <c r="W426" s="447"/>
      <c r="X426" s="447"/>
      <c r="Y426" s="447"/>
    </row>
    <row r="427" spans="15:25">
      <c r="O427" s="447"/>
      <c r="P427" s="447"/>
      <c r="Q427" s="447"/>
      <c r="R427" s="447"/>
      <c r="S427" s="447"/>
      <c r="T427" s="447"/>
      <c r="U427" s="447"/>
      <c r="V427" s="447"/>
      <c r="W427" s="447"/>
      <c r="X427" s="447"/>
      <c r="Y427" s="447"/>
    </row>
    <row r="428" spans="15:25">
      <c r="O428" s="447"/>
      <c r="P428" s="447"/>
      <c r="Q428" s="447"/>
      <c r="R428" s="447"/>
      <c r="S428" s="447"/>
      <c r="T428" s="447"/>
      <c r="U428" s="447"/>
      <c r="V428" s="447"/>
      <c r="W428" s="447"/>
      <c r="X428" s="447"/>
      <c r="Y428" s="447"/>
    </row>
    <row r="429" spans="15:25">
      <c r="O429" s="447"/>
      <c r="P429" s="447"/>
      <c r="Q429" s="447"/>
      <c r="R429" s="447"/>
      <c r="S429" s="447"/>
      <c r="T429" s="447"/>
      <c r="U429" s="447"/>
      <c r="V429" s="447"/>
      <c r="W429" s="447"/>
      <c r="X429" s="447"/>
      <c r="Y429" s="447"/>
    </row>
    <row r="430" spans="15:25">
      <c r="O430" s="447"/>
      <c r="P430" s="447"/>
      <c r="Q430" s="447"/>
      <c r="R430" s="447"/>
      <c r="S430" s="447"/>
      <c r="T430" s="447"/>
      <c r="U430" s="447"/>
      <c r="V430" s="447"/>
      <c r="W430" s="447"/>
      <c r="X430" s="447"/>
      <c r="Y430" s="447"/>
    </row>
    <row r="431" spans="15:25">
      <c r="O431" s="447"/>
      <c r="P431" s="447"/>
      <c r="Q431" s="447"/>
      <c r="R431" s="447"/>
      <c r="S431" s="447"/>
      <c r="T431" s="447"/>
      <c r="U431" s="447"/>
      <c r="V431" s="447"/>
      <c r="W431" s="447"/>
      <c r="X431" s="447"/>
      <c r="Y431" s="447"/>
    </row>
    <row r="432" spans="15:25">
      <c r="O432" s="447"/>
      <c r="P432" s="447"/>
      <c r="Q432" s="447"/>
      <c r="R432" s="447"/>
      <c r="S432" s="447"/>
      <c r="T432" s="447"/>
      <c r="U432" s="447"/>
      <c r="V432" s="447"/>
      <c r="W432" s="447"/>
      <c r="X432" s="447"/>
      <c r="Y432" s="447"/>
    </row>
    <row r="433" spans="15:25">
      <c r="O433" s="447"/>
      <c r="P433" s="447"/>
      <c r="Q433" s="447"/>
      <c r="R433" s="447"/>
      <c r="S433" s="447"/>
      <c r="T433" s="447"/>
      <c r="U433" s="447"/>
      <c r="V433" s="447"/>
      <c r="W433" s="447"/>
      <c r="X433" s="447"/>
      <c r="Y433" s="447"/>
    </row>
    <row r="434" spans="15:25">
      <c r="O434" s="447"/>
      <c r="P434" s="447"/>
      <c r="Q434" s="447"/>
      <c r="R434" s="447"/>
      <c r="S434" s="447"/>
      <c r="T434" s="447"/>
      <c r="U434" s="447"/>
      <c r="V434" s="447"/>
      <c r="W434" s="447"/>
      <c r="X434" s="447"/>
      <c r="Y434" s="447"/>
    </row>
    <row r="435" spans="15:25">
      <c r="O435" s="447"/>
      <c r="P435" s="447"/>
      <c r="Q435" s="447"/>
      <c r="R435" s="447"/>
      <c r="S435" s="447"/>
      <c r="T435" s="447"/>
      <c r="U435" s="447"/>
      <c r="V435" s="447"/>
      <c r="W435" s="447"/>
      <c r="X435" s="447"/>
      <c r="Y435" s="447"/>
    </row>
    <row r="436" spans="15:25">
      <c r="O436" s="447"/>
      <c r="P436" s="447"/>
      <c r="Q436" s="447"/>
      <c r="R436" s="447"/>
      <c r="S436" s="447"/>
      <c r="T436" s="447"/>
      <c r="U436" s="447"/>
      <c r="V436" s="447"/>
      <c r="W436" s="447"/>
      <c r="X436" s="447"/>
      <c r="Y436" s="447"/>
    </row>
    <row r="437" spans="15:25">
      <c r="O437" s="447"/>
      <c r="P437" s="447"/>
      <c r="Q437" s="447"/>
      <c r="R437" s="447"/>
      <c r="S437" s="447"/>
      <c r="T437" s="447"/>
      <c r="U437" s="447"/>
      <c r="V437" s="447"/>
      <c r="W437" s="447"/>
      <c r="X437" s="447"/>
      <c r="Y437" s="447"/>
    </row>
    <row r="438" spans="15:25">
      <c r="O438" s="447"/>
      <c r="P438" s="447"/>
      <c r="Q438" s="447"/>
      <c r="R438" s="447"/>
      <c r="S438" s="447"/>
      <c r="T438" s="447"/>
      <c r="U438" s="447"/>
      <c r="V438" s="447"/>
      <c r="W438" s="447"/>
      <c r="X438" s="447"/>
      <c r="Y438" s="447"/>
    </row>
    <row r="439" spans="15:25">
      <c r="O439" s="447"/>
      <c r="P439" s="447"/>
      <c r="Q439" s="447"/>
      <c r="R439" s="447"/>
      <c r="S439" s="447"/>
      <c r="T439" s="447"/>
      <c r="U439" s="447"/>
      <c r="V439" s="447"/>
      <c r="W439" s="447"/>
      <c r="X439" s="447"/>
      <c r="Y439" s="447"/>
    </row>
    <row r="440" spans="15:25">
      <c r="O440" s="447"/>
      <c r="P440" s="447"/>
      <c r="Q440" s="447"/>
      <c r="R440" s="447"/>
      <c r="S440" s="447"/>
      <c r="T440" s="447"/>
      <c r="U440" s="447"/>
      <c r="V440" s="447"/>
      <c r="W440" s="447"/>
      <c r="X440" s="447"/>
      <c r="Y440" s="447"/>
    </row>
    <row r="441" spans="15:25">
      <c r="O441" s="447"/>
      <c r="P441" s="447"/>
      <c r="Q441" s="447"/>
      <c r="R441" s="447"/>
      <c r="S441" s="447"/>
      <c r="T441" s="447"/>
      <c r="U441" s="447"/>
      <c r="V441" s="447"/>
      <c r="W441" s="447"/>
      <c r="X441" s="447"/>
      <c r="Y441" s="447"/>
    </row>
    <row r="442" spans="15:25">
      <c r="O442" s="447"/>
      <c r="P442" s="447"/>
      <c r="Q442" s="447"/>
      <c r="R442" s="447"/>
      <c r="S442" s="447"/>
      <c r="T442" s="447"/>
      <c r="U442" s="447"/>
      <c r="V442" s="447"/>
      <c r="W442" s="447"/>
      <c r="X442" s="447"/>
      <c r="Y442" s="447"/>
    </row>
    <row r="443" spans="15:25">
      <c r="O443" s="447"/>
      <c r="P443" s="447"/>
      <c r="Q443" s="447"/>
      <c r="R443" s="447"/>
      <c r="S443" s="447"/>
      <c r="T443" s="447"/>
      <c r="U443" s="447"/>
      <c r="V443" s="447"/>
      <c r="W443" s="447"/>
      <c r="X443" s="447"/>
      <c r="Y443" s="447"/>
    </row>
    <row r="444" spans="15:25">
      <c r="O444" s="447"/>
      <c r="P444" s="447"/>
      <c r="Q444" s="447"/>
      <c r="R444" s="447"/>
      <c r="S444" s="447"/>
      <c r="T444" s="447"/>
      <c r="U444" s="447"/>
      <c r="V444" s="447"/>
      <c r="W444" s="447"/>
      <c r="X444" s="447"/>
      <c r="Y444" s="447"/>
    </row>
    <row r="445" spans="15:25">
      <c r="O445" s="447"/>
      <c r="P445" s="447"/>
      <c r="Q445" s="447"/>
      <c r="R445" s="447"/>
      <c r="S445" s="447"/>
      <c r="T445" s="447"/>
      <c r="U445" s="447"/>
      <c r="V445" s="447"/>
      <c r="W445" s="447"/>
      <c r="X445" s="447"/>
      <c r="Y445" s="447"/>
    </row>
    <row r="446" spans="15:25">
      <c r="O446" s="447"/>
      <c r="P446" s="447"/>
      <c r="Q446" s="447"/>
      <c r="R446" s="447"/>
      <c r="S446" s="447"/>
      <c r="T446" s="447"/>
      <c r="U446" s="447"/>
      <c r="V446" s="447"/>
      <c r="W446" s="447"/>
      <c r="X446" s="447"/>
      <c r="Y446" s="447"/>
    </row>
    <row r="447" spans="15:25">
      <c r="O447" s="447"/>
      <c r="P447" s="447"/>
      <c r="Q447" s="447"/>
      <c r="R447" s="447"/>
      <c r="S447" s="447"/>
      <c r="T447" s="447"/>
      <c r="U447" s="447"/>
      <c r="V447" s="447"/>
      <c r="W447" s="447"/>
      <c r="X447" s="447"/>
      <c r="Y447" s="447"/>
    </row>
    <row r="448" spans="15:25">
      <c r="O448" s="447"/>
      <c r="P448" s="447"/>
      <c r="Q448" s="447"/>
      <c r="R448" s="447"/>
      <c r="S448" s="447"/>
      <c r="T448" s="447"/>
      <c r="U448" s="447"/>
      <c r="V448" s="447"/>
      <c r="W448" s="447"/>
      <c r="X448" s="447"/>
      <c r="Y448" s="447"/>
    </row>
    <row r="449" spans="15:39">
      <c r="O449" s="447"/>
      <c r="P449" s="447"/>
      <c r="Q449" s="447"/>
      <c r="R449" s="447"/>
      <c r="S449" s="447"/>
      <c r="T449" s="447"/>
      <c r="U449" s="447"/>
      <c r="V449" s="447"/>
      <c r="W449" s="447"/>
      <c r="X449" s="447"/>
      <c r="Y449" s="447"/>
    </row>
    <row r="450" spans="15:39">
      <c r="O450" s="447"/>
      <c r="P450" s="447"/>
      <c r="Q450" s="447"/>
      <c r="R450" s="447"/>
      <c r="S450" s="447"/>
      <c r="T450" s="447"/>
      <c r="U450" s="447"/>
      <c r="V450" s="447"/>
      <c r="W450" s="447"/>
      <c r="X450" s="447"/>
      <c r="Y450" s="447"/>
    </row>
    <row r="451" spans="15:39">
      <c r="O451" s="447"/>
      <c r="P451" s="447"/>
      <c r="Q451" s="447"/>
      <c r="R451" s="447"/>
      <c r="S451" s="447"/>
      <c r="T451" s="447"/>
      <c r="U451" s="447"/>
      <c r="V451" s="447"/>
      <c r="W451" s="447"/>
      <c r="X451" s="447"/>
      <c r="Y451" s="447"/>
    </row>
    <row r="452" spans="15:39">
      <c r="O452" s="447"/>
      <c r="P452" s="447"/>
      <c r="Q452" s="447"/>
      <c r="R452" s="447"/>
      <c r="S452" s="447"/>
      <c r="T452" s="447"/>
      <c r="U452" s="447"/>
      <c r="V452" s="447"/>
      <c r="W452" s="447"/>
      <c r="X452" s="447"/>
      <c r="Y452" s="447"/>
    </row>
    <row r="453" spans="15:39">
      <c r="O453" s="447"/>
      <c r="P453" s="447"/>
      <c r="Q453" s="447"/>
      <c r="R453" s="447"/>
      <c r="S453" s="447"/>
      <c r="T453" s="447"/>
      <c r="U453" s="447"/>
      <c r="V453" s="447"/>
      <c r="W453" s="447"/>
      <c r="X453" s="447"/>
      <c r="Y453" s="447"/>
    </row>
    <row r="454" spans="15:39">
      <c r="O454" s="447"/>
      <c r="P454" s="447"/>
      <c r="Q454" s="447"/>
      <c r="R454" s="447"/>
      <c r="S454" s="447"/>
      <c r="T454" s="447"/>
      <c r="U454" s="447"/>
      <c r="V454" s="447"/>
      <c r="W454" s="447"/>
      <c r="X454" s="447"/>
      <c r="Y454" s="447"/>
    </row>
    <row r="455" spans="15:39">
      <c r="O455" s="447"/>
      <c r="P455" s="447"/>
      <c r="Q455" s="447"/>
      <c r="R455" s="447"/>
      <c r="S455" s="447"/>
      <c r="T455" s="447"/>
      <c r="U455" s="447"/>
      <c r="V455" s="447"/>
      <c r="W455" s="447"/>
      <c r="X455" s="447"/>
      <c r="Y455" s="447"/>
    </row>
    <row r="456" spans="15:39">
      <c r="O456" s="447"/>
      <c r="P456" s="447"/>
      <c r="Q456" s="447"/>
      <c r="R456" s="447"/>
      <c r="S456" s="447"/>
      <c r="T456" s="447"/>
      <c r="U456" s="447"/>
      <c r="V456" s="447"/>
      <c r="W456" s="447"/>
      <c r="X456" s="447"/>
      <c r="Y456" s="447"/>
    </row>
    <row r="457" spans="15:39">
      <c r="O457" s="447"/>
      <c r="P457" s="447"/>
      <c r="Q457" s="447"/>
      <c r="R457" s="447"/>
      <c r="S457" s="447"/>
      <c r="T457" s="447"/>
      <c r="U457" s="447"/>
      <c r="V457" s="447"/>
      <c r="W457" s="447"/>
      <c r="X457" s="447"/>
      <c r="Y457" s="447"/>
    </row>
    <row r="458" spans="15:39">
      <c r="O458" s="447"/>
      <c r="P458" s="447"/>
      <c r="Q458" s="447"/>
      <c r="R458" s="447"/>
      <c r="S458" s="447"/>
      <c r="T458" s="447"/>
      <c r="U458" s="447"/>
      <c r="V458" s="447"/>
      <c r="W458" s="447"/>
      <c r="X458" s="447"/>
      <c r="Y458" s="447"/>
    </row>
    <row r="459" spans="15:39">
      <c r="O459" s="447"/>
      <c r="P459" s="447"/>
      <c r="Q459" s="447"/>
      <c r="R459" s="447"/>
      <c r="S459" s="447"/>
      <c r="T459" s="447"/>
      <c r="U459" s="447"/>
      <c r="V459" s="447"/>
      <c r="W459" s="447"/>
      <c r="X459" s="447"/>
      <c r="Y459" s="447"/>
    </row>
    <row r="460" spans="15:39">
      <c r="O460" s="447"/>
      <c r="P460" s="447"/>
      <c r="Q460" s="447"/>
      <c r="R460" s="447"/>
      <c r="S460" s="447"/>
      <c r="T460" s="447"/>
      <c r="U460" s="447"/>
      <c r="V460" s="447"/>
      <c r="W460" s="447"/>
      <c r="X460" s="447"/>
      <c r="Y460" s="447"/>
    </row>
    <row r="461" spans="15:39">
      <c r="O461" s="447"/>
      <c r="P461" s="447"/>
      <c r="Q461" s="447"/>
      <c r="R461" s="447"/>
      <c r="S461" s="447"/>
      <c r="T461" s="447"/>
      <c r="U461" s="447"/>
      <c r="V461" s="447"/>
      <c r="W461" s="447"/>
      <c r="X461" s="447"/>
      <c r="Y461" s="447"/>
      <c r="Z461" s="447"/>
      <c r="AA461" s="447"/>
      <c r="AB461" s="447"/>
      <c r="AC461" s="447"/>
      <c r="AD461" s="447"/>
      <c r="AE461" s="447"/>
      <c r="AF461" s="447"/>
      <c r="AG461" s="447"/>
      <c r="AH461" s="447"/>
      <c r="AI461" s="447"/>
      <c r="AJ461" s="447"/>
      <c r="AK461" s="447"/>
      <c r="AL461" s="447"/>
      <c r="AM461" s="447"/>
    </row>
    <row r="462" spans="15:39">
      <c r="O462" s="447"/>
      <c r="P462" s="447"/>
      <c r="Q462" s="447"/>
      <c r="R462" s="447"/>
      <c r="S462" s="447"/>
      <c r="T462" s="447"/>
      <c r="U462" s="447"/>
      <c r="V462" s="447"/>
      <c r="W462" s="447"/>
      <c r="X462" s="447"/>
      <c r="Y462" s="447"/>
      <c r="Z462" s="447"/>
      <c r="AA462" s="447"/>
      <c r="AB462" s="447"/>
      <c r="AC462" s="447"/>
      <c r="AD462" s="447"/>
      <c r="AE462" s="447"/>
      <c r="AF462" s="447"/>
      <c r="AG462" s="447"/>
      <c r="AH462" s="447"/>
      <c r="AI462" s="447"/>
      <c r="AJ462" s="447"/>
      <c r="AK462" s="447"/>
      <c r="AL462" s="447"/>
      <c r="AM462" s="447"/>
    </row>
    <row r="463" spans="15:39">
      <c r="O463" s="447"/>
      <c r="P463" s="447"/>
      <c r="Q463" s="447"/>
      <c r="R463" s="447"/>
      <c r="S463" s="447"/>
      <c r="T463" s="447"/>
      <c r="U463" s="447"/>
      <c r="V463" s="447"/>
      <c r="W463" s="447"/>
      <c r="X463" s="447"/>
      <c r="Y463" s="447"/>
      <c r="Z463" s="447"/>
      <c r="AA463" s="447"/>
      <c r="AB463" s="447"/>
      <c r="AC463" s="447"/>
      <c r="AD463" s="447"/>
      <c r="AE463" s="447"/>
      <c r="AF463" s="447"/>
      <c r="AG463" s="447"/>
      <c r="AH463" s="447"/>
      <c r="AI463" s="447"/>
      <c r="AJ463" s="447"/>
      <c r="AK463" s="447"/>
      <c r="AL463" s="447"/>
      <c r="AM463" s="447"/>
    </row>
    <row r="464" spans="15:39">
      <c r="O464" s="447"/>
      <c r="P464" s="447"/>
      <c r="Q464" s="447"/>
      <c r="R464" s="447"/>
      <c r="S464" s="447"/>
      <c r="T464" s="447"/>
      <c r="U464" s="447"/>
      <c r="V464" s="447"/>
      <c r="W464" s="447"/>
      <c r="X464" s="447"/>
      <c r="Y464" s="447"/>
      <c r="Z464" s="447"/>
      <c r="AA464" s="447"/>
      <c r="AB464" s="447"/>
      <c r="AC464" s="447"/>
      <c r="AD464" s="447"/>
      <c r="AE464" s="447"/>
      <c r="AF464" s="447"/>
      <c r="AG464" s="447"/>
      <c r="AH464" s="447"/>
      <c r="AI464" s="447"/>
      <c r="AJ464" s="447"/>
      <c r="AK464" s="447"/>
      <c r="AL464" s="447"/>
      <c r="AM464" s="447"/>
    </row>
    <row r="465" spans="15:39">
      <c r="O465" s="447"/>
      <c r="P465" s="447"/>
      <c r="Q465" s="447"/>
      <c r="R465" s="447"/>
      <c r="S465" s="447"/>
      <c r="T465" s="447"/>
      <c r="U465" s="447"/>
      <c r="V465" s="447"/>
      <c r="W465" s="447"/>
      <c r="X465" s="447"/>
      <c r="Y465" s="447"/>
      <c r="Z465" s="447"/>
      <c r="AA465" s="447"/>
      <c r="AB465" s="447"/>
      <c r="AC465" s="447"/>
      <c r="AD465" s="447"/>
      <c r="AE465" s="447"/>
      <c r="AF465" s="447"/>
      <c r="AG465" s="447"/>
      <c r="AH465" s="447"/>
      <c r="AI465" s="447"/>
      <c r="AJ465" s="447"/>
      <c r="AK465" s="447"/>
      <c r="AL465" s="447"/>
      <c r="AM465" s="447"/>
    </row>
    <row r="466" spans="15:39">
      <c r="O466" s="447"/>
      <c r="P466" s="447"/>
      <c r="Q466" s="447"/>
      <c r="R466" s="447"/>
      <c r="S466" s="447"/>
      <c r="T466" s="447"/>
      <c r="U466" s="447"/>
      <c r="V466" s="447"/>
      <c r="W466" s="447"/>
      <c r="X466" s="447"/>
      <c r="Y466" s="447"/>
      <c r="Z466" s="447"/>
      <c r="AA466" s="447"/>
      <c r="AB466" s="447"/>
      <c r="AC466" s="447"/>
      <c r="AD466" s="447"/>
      <c r="AE466" s="447"/>
      <c r="AF466" s="447"/>
      <c r="AG466" s="447"/>
      <c r="AH466" s="447"/>
      <c r="AI466" s="447"/>
      <c r="AJ466" s="447"/>
      <c r="AK466" s="447"/>
      <c r="AL466" s="447"/>
      <c r="AM466" s="447"/>
    </row>
    <row r="467" spans="15:39">
      <c r="O467" s="447"/>
      <c r="P467" s="447"/>
      <c r="Q467" s="447"/>
      <c r="R467" s="447"/>
      <c r="S467" s="447"/>
      <c r="T467" s="447"/>
      <c r="U467" s="447"/>
      <c r="V467" s="447"/>
      <c r="W467" s="447"/>
      <c r="X467" s="447"/>
      <c r="Y467" s="447"/>
      <c r="Z467" s="447"/>
      <c r="AA467" s="447"/>
      <c r="AB467" s="447"/>
      <c r="AC467" s="447"/>
      <c r="AD467" s="447"/>
      <c r="AE467" s="447"/>
      <c r="AF467" s="447"/>
      <c r="AG467" s="447"/>
      <c r="AH467" s="447"/>
      <c r="AI467" s="447"/>
      <c r="AJ467" s="447"/>
      <c r="AK467" s="447"/>
      <c r="AL467" s="447"/>
      <c r="AM467" s="447"/>
    </row>
    <row r="468" spans="15:39">
      <c r="O468" s="447"/>
      <c r="P468" s="447"/>
      <c r="Q468" s="447"/>
      <c r="R468" s="447"/>
      <c r="S468" s="447"/>
      <c r="T468" s="447"/>
      <c r="U468" s="447"/>
      <c r="V468" s="447"/>
      <c r="W468" s="447"/>
      <c r="X468" s="447"/>
      <c r="Y468" s="447"/>
      <c r="Z468" s="447"/>
      <c r="AA468" s="447"/>
      <c r="AB468" s="447"/>
      <c r="AC468" s="447"/>
      <c r="AD468" s="447"/>
      <c r="AE468" s="447"/>
      <c r="AF468" s="447"/>
      <c r="AG468" s="447"/>
      <c r="AH468" s="447"/>
      <c r="AI468" s="447"/>
      <c r="AJ468" s="447"/>
      <c r="AK468" s="447"/>
      <c r="AL468" s="447"/>
      <c r="AM468" s="447"/>
    </row>
    <row r="469" spans="15:39"/>
    <row r="470" spans="15:39"/>
    <row r="471" spans="15:39"/>
    <row r="472" spans="15:39"/>
    <row r="473" spans="15:39"/>
    <row r="474" spans="15:39"/>
    <row r="475" spans="15:39"/>
    <row r="476" spans="15:39"/>
    <row r="477" spans="15:39"/>
    <row r="478" spans="15:39"/>
    <row r="479" spans="15:39"/>
    <row r="480" spans="15:39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</sheetData>
  <pageMargins left="0.35433070866141736" right="0.35433070866141736" top="1.1417322834645669" bottom="0.39370078740157483" header="0.31496062992125984" footer="0.15748031496062992"/>
  <pageSetup scale="66" fitToHeight="0" orientation="portrait" r:id="rId1"/>
  <headerFooter>
    <oddHeader>&amp;C&amp;G</oddHeader>
    <oddFooter>&amp;LCASSYS Version:1.5.0 &amp;R
Page &amp;P of &amp;N</oddFooter>
  </headerFooter>
  <rowBreaks count="4" manualBreakCount="4">
    <brk id="58" max="16383" man="1"/>
    <brk id="121" max="16383" man="1"/>
    <brk id="173" max="16383" man="1"/>
    <brk id="279" max="16383" man="1"/>
  </rowBreaks>
  <legacyDrawingHF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ssDiagramSht"/>
  <dimension ref="A1:S45"/>
  <sheetViews>
    <sheetView showGridLines="0" showRowColHeaders="0" topLeftCell="A6" zoomScaleNormal="100" workbookViewId="0">
      <selection activeCell="B31" sqref="B31"/>
    </sheetView>
  </sheetViews>
  <sheetFormatPr defaultColWidth="0" defaultRowHeight="15" zeroHeight="1"/>
  <cols>
    <col min="1" max="1" width="0.85546875" customWidth="1"/>
    <col min="2" max="15" width="9.140625" customWidth="1"/>
    <col min="16" max="16384" width="9.140625" hidden="1"/>
  </cols>
  <sheetData>
    <row r="1" spans="1:19" s="300" customFormat="1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s="300" customFormat="1">
      <c r="A2" s="301"/>
      <c r="B2" s="301"/>
      <c r="C2" s="301"/>
      <c r="D2" s="301"/>
      <c r="E2" s="301"/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301"/>
      <c r="R2" s="301"/>
      <c r="S2" s="301"/>
    </row>
    <row r="3" spans="1:19" s="300" customFormat="1" ht="15" customHeight="1">
      <c r="A3" s="301"/>
      <c r="B3" s="602" t="s">
        <v>646</v>
      </c>
      <c r="C3" s="602"/>
      <c r="D3" s="602"/>
      <c r="E3" s="602"/>
      <c r="F3" s="602"/>
      <c r="G3" s="602"/>
      <c r="H3" s="602"/>
      <c r="I3" s="602"/>
      <c r="J3" s="602"/>
      <c r="K3" s="602"/>
      <c r="L3" s="602"/>
      <c r="M3" s="301"/>
      <c r="N3" s="301"/>
      <c r="O3" s="301"/>
      <c r="P3" s="301"/>
      <c r="Q3" s="301"/>
      <c r="R3" s="301"/>
      <c r="S3" s="301"/>
    </row>
    <row r="4" spans="1:19" s="300" customFormat="1" ht="15" customHeight="1">
      <c r="A4" s="301"/>
      <c r="B4" s="602"/>
      <c r="C4" s="602"/>
      <c r="D4" s="602"/>
      <c r="E4" s="602"/>
      <c r="F4" s="602"/>
      <c r="G4" s="602"/>
      <c r="H4" s="602"/>
      <c r="I4" s="602"/>
      <c r="J4" s="602"/>
      <c r="K4" s="602"/>
      <c r="L4" s="602"/>
      <c r="M4" s="301"/>
      <c r="N4" s="301"/>
      <c r="O4" s="301"/>
      <c r="P4" s="301"/>
      <c r="Q4" s="301"/>
      <c r="R4" s="301"/>
      <c r="S4" s="301"/>
    </row>
    <row r="5" spans="1:19" s="300" customFormat="1" ht="15" customHeight="1">
      <c r="A5" s="301"/>
      <c r="B5" s="47" t="s">
        <v>648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301"/>
      <c r="N5" s="301"/>
      <c r="O5" s="301"/>
      <c r="P5" s="301"/>
      <c r="Q5" s="301"/>
      <c r="R5" s="301"/>
      <c r="S5" s="301"/>
    </row>
    <row r="6" spans="1:19" s="211" customFormat="1" ht="6" customHeight="1">
      <c r="A6" s="297"/>
      <c r="B6" s="297"/>
      <c r="C6" s="297"/>
      <c r="D6" s="297"/>
      <c r="E6" s="297"/>
      <c r="F6" s="297"/>
      <c r="G6" s="297"/>
      <c r="H6" s="297"/>
      <c r="I6" s="297"/>
      <c r="J6" s="297"/>
      <c r="K6" s="297"/>
      <c r="L6" s="297"/>
      <c r="M6" s="297"/>
      <c r="N6" s="297"/>
      <c r="O6" s="297"/>
      <c r="P6" s="297"/>
      <c r="Q6" s="297"/>
      <c r="R6" s="297"/>
      <c r="S6" s="297"/>
    </row>
    <row r="7" spans="1:19" s="28" customFormat="1" ht="4.5" customHeight="1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ht="18.75">
      <c r="B8" s="91" t="s">
        <v>1120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</row>
    <row r="9" spans="1:19"/>
    <row r="10" spans="1:19"/>
    <row r="11" spans="1:19"/>
    <row r="12" spans="1:19"/>
    <row r="13" spans="1:19"/>
    <row r="14" spans="1:19"/>
    <row r="15" spans="1:19"/>
    <row r="16" spans="1:19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</sheetData>
  <sheetProtection sheet="1" objects="1" scenarios="1"/>
  <mergeCells count="1">
    <mergeCell ref="B3:L4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ssDiagramValueSht">
    <pageSetUpPr fitToPage="1"/>
  </sheetPr>
  <dimension ref="A1:XES133"/>
  <sheetViews>
    <sheetView showGridLines="0" showRowColHeaders="0" topLeftCell="C3" zoomScaleNormal="100" workbookViewId="0">
      <selection activeCell="O7" sqref="O7"/>
    </sheetView>
  </sheetViews>
  <sheetFormatPr defaultColWidth="9.140625" defaultRowHeight="15" zeroHeight="1"/>
  <cols>
    <col min="1" max="1" width="1" style="300" customWidth="1"/>
    <col min="2" max="2" width="48.140625" style="300" customWidth="1"/>
    <col min="3" max="3" width="25.7109375" style="300" customWidth="1"/>
    <col min="4" max="6" width="12.7109375" style="300" customWidth="1"/>
    <col min="7" max="7" width="12.7109375" style="480" customWidth="1"/>
    <col min="8" max="9" width="12.7109375" style="300" customWidth="1"/>
    <col min="10" max="10" width="12.7109375" style="327" customWidth="1"/>
    <col min="11" max="13" width="12.7109375" style="300" customWidth="1"/>
    <col min="14" max="14" width="9.140625" style="300"/>
    <col min="15" max="15" width="38" style="300" bestFit="1" customWidth="1"/>
    <col min="16" max="16" width="11.5703125" style="503" bestFit="1" customWidth="1"/>
    <col min="17" max="17" width="12.28515625" style="211" bestFit="1" customWidth="1"/>
    <col min="18" max="18" width="11.5703125" style="470" bestFit="1" customWidth="1"/>
    <col min="19" max="16384" width="9.140625" style="300"/>
  </cols>
  <sheetData>
    <row r="1" spans="1:21" s="480" customFormat="1" ht="15" customHeight="1"/>
    <row r="2" spans="1:21" s="480" customFormat="1" ht="15" customHeight="1"/>
    <row r="3" spans="1:21" s="480" customFormat="1" ht="15" customHeight="1">
      <c r="B3" s="480" t="s">
        <v>1301</v>
      </c>
    </row>
    <row r="4" spans="1:21" s="480" customFormat="1" ht="15" customHeight="1"/>
    <row r="5" spans="1:21" s="480" customFormat="1" ht="15" customHeight="1"/>
    <row r="6" spans="1:21" s="480" customFormat="1" ht="15" customHeight="1"/>
    <row r="7" spans="1:21" s="480" customFormat="1" ht="15" customHeight="1"/>
    <row r="8" spans="1:21" s="480" customFormat="1" ht="15" customHeight="1">
      <c r="D8" s="670" t="s">
        <v>1302</v>
      </c>
      <c r="E8" s="670"/>
      <c r="F8" s="670"/>
      <c r="G8" s="670"/>
      <c r="H8" s="670" t="s">
        <v>1303</v>
      </c>
      <c r="I8" s="670"/>
      <c r="J8" s="670"/>
      <c r="K8" s="670"/>
    </row>
    <row r="9" spans="1:21">
      <c r="A9" s="327"/>
      <c r="B9" s="34"/>
      <c r="C9" s="34"/>
      <c r="D9" s="413" t="s">
        <v>1116</v>
      </c>
      <c r="E9" s="413" t="s">
        <v>1115</v>
      </c>
      <c r="F9" s="413" t="s">
        <v>1114</v>
      </c>
      <c r="G9" s="413" t="s">
        <v>1200</v>
      </c>
      <c r="H9" s="413" t="s">
        <v>1116</v>
      </c>
      <c r="I9" s="413" t="s">
        <v>1115</v>
      </c>
      <c r="J9" s="413" t="s">
        <v>1114</v>
      </c>
      <c r="K9" s="413" t="s">
        <v>1200</v>
      </c>
      <c r="L9" s="414" t="s">
        <v>1304</v>
      </c>
      <c r="M9" s="566" t="s">
        <v>1305</v>
      </c>
      <c r="O9" s="454"/>
      <c r="R9" s="28"/>
    </row>
    <row r="10" spans="1:21">
      <c r="A10" s="327"/>
      <c r="B10" s="430" t="s">
        <v>1122</v>
      </c>
      <c r="C10" s="334"/>
      <c r="D10" s="553"/>
      <c r="E10" s="553"/>
      <c r="F10" s="553"/>
      <c r="G10" s="554"/>
      <c r="H10" s="339">
        <f>L10</f>
        <v>1317.7149999999999</v>
      </c>
      <c r="I10" s="339">
        <f>IF(L10&lt;=0,-L10,0)</f>
        <v>0</v>
      </c>
      <c r="J10" s="430">
        <f>IF(C10&gt;0,O8*C10,0)</f>
        <v>0</v>
      </c>
      <c r="K10" s="487"/>
      <c r="L10" s="449">
        <f>IF(P10&lt;&gt;"",P10/1000, 1500)</f>
        <v>1317.7149999999999</v>
      </c>
      <c r="M10" s="300">
        <v>0</v>
      </c>
      <c r="O10" s="480" t="s">
        <v>1165</v>
      </c>
      <c r="P10" s="503">
        <v>1317715</v>
      </c>
      <c r="R10" s="28"/>
    </row>
    <row r="11" spans="1:21">
      <c r="A11" s="327"/>
      <c r="B11" s="430" t="s">
        <v>1123</v>
      </c>
      <c r="C11" s="439">
        <f>IF(HorizontalGlobIrradiance&lt;&gt;0,M11/HorizontalGlobIrradiance,0)</f>
        <v>0.12367178956235617</v>
      </c>
      <c r="D11" s="553"/>
      <c r="E11" s="553"/>
      <c r="F11" s="553"/>
      <c r="G11" s="555"/>
      <c r="H11" s="339">
        <f t="shared" ref="H11:H17" si="0">H10+J10-I11</f>
        <v>1317.7149999999999</v>
      </c>
      <c r="I11" s="339">
        <f>MAX(-M11,0)</f>
        <v>0</v>
      </c>
      <c r="J11" s="339">
        <f>MAX(M11,0)</f>
        <v>162.96417218316014</v>
      </c>
      <c r="K11" s="339">
        <f>$L$11/75</f>
        <v>19.742388962442135</v>
      </c>
      <c r="L11" s="449">
        <f>P11/1000</f>
        <v>1480.6791721831601</v>
      </c>
      <c r="M11" s="567">
        <f>L11-L10</f>
        <v>162.96417218316014</v>
      </c>
      <c r="O11" s="480" t="s">
        <v>1166</v>
      </c>
      <c r="P11" s="503">
        <v>1480679.17218316</v>
      </c>
      <c r="Q11" s="511"/>
      <c r="R11" s="460"/>
    </row>
    <row r="12" spans="1:21">
      <c r="A12" s="327"/>
      <c r="B12" s="437" t="s">
        <v>1124</v>
      </c>
      <c r="C12" s="441">
        <f>M12/L$11</f>
        <v>0</v>
      </c>
      <c r="D12" s="28"/>
      <c r="E12" s="487"/>
      <c r="F12" s="487"/>
      <c r="G12" s="482"/>
      <c r="H12" s="559">
        <f t="shared" si="0"/>
        <v>1480.6791721831601</v>
      </c>
      <c r="I12" s="559">
        <f t="shared" ref="I12:I17" si="1">MAX(-M12,0)</f>
        <v>0</v>
      </c>
      <c r="J12" s="560">
        <f t="shared" ref="J12:J17" si="2">MAX(M12,0)</f>
        <v>0</v>
      </c>
      <c r="K12" s="559">
        <f>K$11</f>
        <v>19.742388962442135</v>
      </c>
      <c r="L12" s="558">
        <f>L11-P12/1000</f>
        <v>1480.6791721831601</v>
      </c>
      <c r="M12" s="567">
        <f t="shared" ref="M12:M38" si="3">L12-L11</f>
        <v>0</v>
      </c>
      <c r="O12" s="480" t="s">
        <v>1167</v>
      </c>
      <c r="P12" s="503">
        <v>0</v>
      </c>
      <c r="R12" s="460"/>
    </row>
    <row r="13" spans="1:21">
      <c r="A13" s="327"/>
      <c r="B13" s="437" t="s">
        <v>1190</v>
      </c>
      <c r="C13" s="429">
        <f t="shared" ref="C13:C17" si="4">M13/L$11</f>
        <v>-2.4437338170184439E-2</v>
      </c>
      <c r="D13" s="28"/>
      <c r="E13" s="494"/>
      <c r="F13" s="494"/>
      <c r="G13" s="483"/>
      <c r="H13" s="561">
        <f t="shared" si="0"/>
        <v>1444.4953145309714</v>
      </c>
      <c r="I13" s="561">
        <f t="shared" si="1"/>
        <v>36.183857652188635</v>
      </c>
      <c r="J13" s="562">
        <f t="shared" si="2"/>
        <v>0</v>
      </c>
      <c r="K13" s="561">
        <f t="shared" ref="K13:K17" si="5">K$11</f>
        <v>19.742388962442135</v>
      </c>
      <c r="L13" s="558">
        <f t="shared" ref="L13:L17" si="6">L12-P13/1000</f>
        <v>1444.4953145309714</v>
      </c>
      <c r="M13" s="567">
        <f t="shared" si="3"/>
        <v>-36.183857652188635</v>
      </c>
      <c r="O13" s="480" t="s">
        <v>1168</v>
      </c>
      <c r="P13" s="503">
        <v>36183.857652188701</v>
      </c>
      <c r="R13" s="28"/>
      <c r="S13" s="503"/>
      <c r="T13" s="459"/>
      <c r="U13" s="459"/>
    </row>
    <row r="14" spans="1:21">
      <c r="A14" s="327"/>
      <c r="B14" s="437" t="s">
        <v>1192</v>
      </c>
      <c r="C14" s="456">
        <f t="shared" si="4"/>
        <v>-3.4736215966934464E-2</v>
      </c>
      <c r="D14" s="28"/>
      <c r="E14" s="494"/>
      <c r="F14" s="494"/>
      <c r="G14" s="28"/>
      <c r="H14" s="561">
        <f t="shared" si="0"/>
        <v>1393.0621230282754</v>
      </c>
      <c r="I14" s="561">
        <f t="shared" si="1"/>
        <v>51.43319150269599</v>
      </c>
      <c r="J14" s="561">
        <f t="shared" si="2"/>
        <v>0</v>
      </c>
      <c r="K14" s="561">
        <f t="shared" si="5"/>
        <v>19.742388962442135</v>
      </c>
      <c r="L14" s="558">
        <f t="shared" si="6"/>
        <v>1393.0621230282754</v>
      </c>
      <c r="M14" s="567">
        <f t="shared" si="3"/>
        <v>-51.43319150269599</v>
      </c>
      <c r="O14" s="480" t="s">
        <v>1169</v>
      </c>
      <c r="P14" s="503">
        <v>51433.191502695998</v>
      </c>
      <c r="R14" s="28"/>
    </row>
    <row r="15" spans="1:21">
      <c r="A15" s="327"/>
      <c r="B15" s="437" t="s">
        <v>1199</v>
      </c>
      <c r="C15" s="429">
        <f t="shared" si="4"/>
        <v>-3.2682437920498547E-2</v>
      </c>
      <c r="D15" s="28"/>
      <c r="E15" s="494"/>
      <c r="F15" s="494"/>
      <c r="G15" s="483"/>
      <c r="H15" s="561">
        <f t="shared" si="0"/>
        <v>1344.6699179032241</v>
      </c>
      <c r="I15" s="561">
        <f t="shared" si="1"/>
        <v>48.392205125051305</v>
      </c>
      <c r="J15" s="562">
        <f t="shared" si="2"/>
        <v>0</v>
      </c>
      <c r="K15" s="561">
        <f t="shared" si="5"/>
        <v>19.742388962442135</v>
      </c>
      <c r="L15" s="558">
        <f t="shared" si="6"/>
        <v>1344.6699179032241</v>
      </c>
      <c r="M15" s="567">
        <f t="shared" si="3"/>
        <v>-48.392205125051305</v>
      </c>
      <c r="O15" s="480" t="s">
        <v>1170</v>
      </c>
      <c r="P15" s="503">
        <v>48392.205125051398</v>
      </c>
      <c r="R15" s="28"/>
    </row>
    <row r="16" spans="1:21" s="480" customFormat="1">
      <c r="A16" s="327" t="s">
        <v>1245</v>
      </c>
      <c r="B16" s="437" t="s">
        <v>1246</v>
      </c>
      <c r="C16" s="429">
        <f t="shared" si="4"/>
        <v>7.5254046262476615E-2</v>
      </c>
      <c r="D16" s="28"/>
      <c r="E16" s="494"/>
      <c r="F16" s="494"/>
      <c r="G16" s="483"/>
      <c r="H16" s="561">
        <f t="shared" si="0"/>
        <v>1344.6699179032241</v>
      </c>
      <c r="I16" s="561">
        <f t="shared" si="1"/>
        <v>0</v>
      </c>
      <c r="J16" s="562">
        <f t="shared" si="2"/>
        <v>111.42709892335711</v>
      </c>
      <c r="K16" s="561">
        <f t="shared" si="5"/>
        <v>19.742388962442135</v>
      </c>
      <c r="L16" s="558">
        <f t="shared" si="6"/>
        <v>1456.0970168265812</v>
      </c>
      <c r="M16" s="567">
        <f t="shared" si="3"/>
        <v>111.42709892335711</v>
      </c>
      <c r="O16" s="480" t="s">
        <v>1247</v>
      </c>
      <c r="P16" s="503">
        <v>-111427.098923357</v>
      </c>
      <c r="Q16" s="211"/>
      <c r="R16" s="28"/>
    </row>
    <row r="17" spans="1:19" s="480" customFormat="1">
      <c r="A17" s="327"/>
      <c r="B17" s="438" t="s">
        <v>1217</v>
      </c>
      <c r="C17" s="442">
        <f t="shared" si="4"/>
        <v>0</v>
      </c>
      <c r="D17" s="28"/>
      <c r="E17" s="557"/>
      <c r="F17" s="557"/>
      <c r="G17" s="483"/>
      <c r="H17" s="563">
        <f t="shared" si="0"/>
        <v>1456.0970168265812</v>
      </c>
      <c r="I17" s="563">
        <f t="shared" si="1"/>
        <v>0</v>
      </c>
      <c r="J17" s="564">
        <f t="shared" si="2"/>
        <v>0</v>
      </c>
      <c r="K17" s="563">
        <f t="shared" si="5"/>
        <v>19.742388962442135</v>
      </c>
      <c r="L17" s="558">
        <f t="shared" si="6"/>
        <v>1456.0970168265812</v>
      </c>
      <c r="M17" s="567">
        <f t="shared" si="3"/>
        <v>0</v>
      </c>
      <c r="O17" s="480" t="s">
        <v>1269</v>
      </c>
      <c r="P17" s="503">
        <v>0</v>
      </c>
      <c r="Q17" s="211"/>
      <c r="R17" s="28"/>
    </row>
    <row r="18" spans="1:19">
      <c r="A18" s="327"/>
      <c r="B18" s="430" t="s">
        <v>1201</v>
      </c>
      <c r="C18" s="440" t="s">
        <v>1117</v>
      </c>
      <c r="D18" s="553"/>
      <c r="E18" s="553"/>
      <c r="F18" s="553"/>
      <c r="G18" s="457"/>
      <c r="H18" s="453">
        <f>P18/1000</f>
        <v>1456.0970168265701</v>
      </c>
      <c r="I18" s="453"/>
      <c r="J18" s="556"/>
      <c r="K18" s="553"/>
      <c r="L18" s="450">
        <f>P18/1000</f>
        <v>1456.0970168265701</v>
      </c>
      <c r="M18" s="567"/>
      <c r="O18" s="480" t="s">
        <v>1171</v>
      </c>
      <c r="P18" s="503">
        <v>1456097.01682657</v>
      </c>
      <c r="Q18" s="511">
        <f>P11-SUM(P12:P17)</f>
        <v>1456097.0168265807</v>
      </c>
      <c r="R18" s="28"/>
    </row>
    <row r="19" spans="1:19">
      <c r="A19" s="327"/>
      <c r="B19" s="431" t="s">
        <v>1125</v>
      </c>
      <c r="C19" s="329" t="s">
        <v>1113</v>
      </c>
      <c r="D19" s="28"/>
      <c r="E19" s="28"/>
      <c r="F19" s="28"/>
      <c r="G19" s="488"/>
      <c r="H19" s="500"/>
      <c r="I19" s="338"/>
      <c r="J19" s="300"/>
      <c r="K19" s="327"/>
      <c r="L19" s="451"/>
      <c r="M19" s="567"/>
      <c r="O19" s="480" t="s">
        <v>1172</v>
      </c>
      <c r="P19" s="503">
        <v>20443602.116245098</v>
      </c>
      <c r="R19" s="28"/>
    </row>
    <row r="20" spans="1:19">
      <c r="A20" s="327"/>
      <c r="B20" s="478" t="s">
        <v>1126</v>
      </c>
      <c r="C20" s="444" t="s">
        <v>1112</v>
      </c>
      <c r="D20" s="328">
        <f>L20</f>
        <v>20443.6021162451</v>
      </c>
      <c r="E20" s="485"/>
      <c r="F20" s="486"/>
      <c r="G20" s="499">
        <f>$D$20/75</f>
        <v>272.58136154993468</v>
      </c>
      <c r="H20" s="453"/>
      <c r="I20" s="453"/>
      <c r="J20" s="556"/>
      <c r="K20" s="553"/>
      <c r="L20" s="450">
        <f>P19/1000</f>
        <v>20443.6021162451</v>
      </c>
      <c r="M20" s="567"/>
      <c r="O20" s="480" t="s">
        <v>1173</v>
      </c>
      <c r="P20" s="503">
        <v>371684.975774627</v>
      </c>
      <c r="R20" s="28"/>
    </row>
    <row r="21" spans="1:19">
      <c r="A21" s="327"/>
      <c r="B21" s="479" t="s">
        <v>1128</v>
      </c>
      <c r="C21" s="477">
        <f>M21/L$20</f>
        <v>-1.8180992452366096E-2</v>
      </c>
      <c r="D21" s="325">
        <f t="shared" ref="D21:D27" si="7">D20+F20-E21</f>
        <v>20071.917140470472</v>
      </c>
      <c r="E21" s="490">
        <f>MAX(-M21,0)</f>
        <v>371.68497577462767</v>
      </c>
      <c r="F21" s="500">
        <f>MAX(M21,0)</f>
        <v>0</v>
      </c>
      <c r="G21" s="500">
        <f>G$20</f>
        <v>272.58136154993468</v>
      </c>
      <c r="H21" s="500"/>
      <c r="I21" s="500"/>
      <c r="J21" s="515"/>
      <c r="K21" s="487"/>
      <c r="L21" s="489">
        <f>L20-P20/1000</f>
        <v>20071.917140470472</v>
      </c>
      <c r="M21" s="567">
        <f t="shared" si="3"/>
        <v>-371.68497577462767</v>
      </c>
      <c r="O21" s="480" t="s">
        <v>1174</v>
      </c>
      <c r="P21" s="503">
        <v>586114.36935401405</v>
      </c>
      <c r="R21" s="460"/>
      <c r="S21" s="476"/>
    </row>
    <row r="22" spans="1:19">
      <c r="A22" s="327"/>
      <c r="B22" s="437" t="s">
        <v>1127</v>
      </c>
      <c r="C22" s="456">
        <f t="shared" ref="C22:C27" si="8">M22/L$20</f>
        <v>-2.8669818851946364E-2</v>
      </c>
      <c r="D22" s="325">
        <f t="shared" si="7"/>
        <v>19485.802771116458</v>
      </c>
      <c r="E22" s="491">
        <f t="shared" ref="E22:E38" si="9">MAX(-M22,0)</f>
        <v>586.11436935401434</v>
      </c>
      <c r="F22" s="494">
        <f t="shared" ref="F22:F38" si="10">MAX(M22,0)</f>
        <v>0</v>
      </c>
      <c r="G22" s="495">
        <f t="shared" ref="G22:G39" si="11">G$20</f>
        <v>272.58136154993468</v>
      </c>
      <c r="H22" s="495"/>
      <c r="I22" s="495"/>
      <c r="J22" s="519"/>
      <c r="K22" s="494"/>
      <c r="L22" s="489">
        <f t="shared" ref="L22:L23" si="12">L21-P21/1000</f>
        <v>19485.802771116458</v>
      </c>
      <c r="M22" s="567">
        <f t="shared" si="3"/>
        <v>-586.11436935401434</v>
      </c>
      <c r="O22" s="480" t="s">
        <v>1175</v>
      </c>
      <c r="P22" s="503">
        <v>0</v>
      </c>
      <c r="R22" s="461"/>
    </row>
    <row r="23" spans="1:19">
      <c r="A23" s="327"/>
      <c r="B23" s="437" t="s">
        <v>1191</v>
      </c>
      <c r="C23" s="456">
        <f t="shared" si="8"/>
        <v>0</v>
      </c>
      <c r="D23" s="325">
        <f t="shared" si="7"/>
        <v>19485.802771116458</v>
      </c>
      <c r="E23" s="491">
        <f t="shared" si="9"/>
        <v>0</v>
      </c>
      <c r="F23" s="494">
        <f t="shared" si="10"/>
        <v>0</v>
      </c>
      <c r="G23" s="495">
        <f t="shared" si="11"/>
        <v>272.58136154993468</v>
      </c>
      <c r="H23" s="495"/>
      <c r="I23" s="495"/>
      <c r="J23" s="519"/>
      <c r="K23" s="494"/>
      <c r="L23" s="489">
        <f t="shared" si="12"/>
        <v>19485.802771116458</v>
      </c>
      <c r="M23" s="567">
        <f t="shared" si="3"/>
        <v>0</v>
      </c>
      <c r="O23" s="480" t="s">
        <v>1316</v>
      </c>
      <c r="P23" s="503">
        <v>0</v>
      </c>
      <c r="R23" s="28"/>
    </row>
    <row r="24" spans="1:19">
      <c r="A24" s="327"/>
      <c r="B24" s="437" t="s">
        <v>1318</v>
      </c>
      <c r="C24" s="456">
        <f t="shared" ref="C24:C25" si="13">M24/L$20</f>
        <v>0</v>
      </c>
      <c r="D24" s="325">
        <f t="shared" ref="D24:D25" si="14">D23+F23-E24</f>
        <v>19485.802771116458</v>
      </c>
      <c r="E24" s="491">
        <f t="shared" ref="E24:E25" si="15">MAX(-M24,0)</f>
        <v>0</v>
      </c>
      <c r="F24" s="494">
        <f t="shared" ref="F24:F25" si="16">MAX(M24,0)</f>
        <v>0</v>
      </c>
      <c r="G24" s="495">
        <f t="shared" si="11"/>
        <v>272.58136154993468</v>
      </c>
      <c r="H24" s="495"/>
      <c r="I24" s="495"/>
      <c r="J24" s="519"/>
      <c r="K24" s="494"/>
      <c r="L24" s="489">
        <f t="shared" ref="L24:L25" si="17">L23-P23/1000</f>
        <v>19485.802771116458</v>
      </c>
      <c r="M24" s="567">
        <f t="shared" ref="M24:M25" si="18">L24-L23</f>
        <v>0</v>
      </c>
      <c r="O24" s="480" t="s">
        <v>1317</v>
      </c>
      <c r="P24" s="503">
        <v>0</v>
      </c>
      <c r="R24" s="28"/>
    </row>
    <row r="25" spans="1:19">
      <c r="A25" s="327"/>
      <c r="B25" s="437" t="s">
        <v>1319</v>
      </c>
      <c r="C25" s="456">
        <f t="shared" si="13"/>
        <v>0</v>
      </c>
      <c r="D25" s="325">
        <f t="shared" si="14"/>
        <v>19485.802771116458</v>
      </c>
      <c r="E25" s="491">
        <f t="shared" si="15"/>
        <v>0</v>
      </c>
      <c r="F25" s="494">
        <f t="shared" si="16"/>
        <v>0</v>
      </c>
      <c r="G25" s="495">
        <f t="shared" si="11"/>
        <v>272.58136154993468</v>
      </c>
      <c r="H25" s="495"/>
      <c r="I25" s="495"/>
      <c r="J25" s="519"/>
      <c r="K25" s="494"/>
      <c r="L25" s="489">
        <f t="shared" si="17"/>
        <v>19485.802771116458</v>
      </c>
      <c r="M25" s="567">
        <f t="shared" si="18"/>
        <v>0</v>
      </c>
      <c r="O25" s="480" t="s">
        <v>1176</v>
      </c>
      <c r="P25" s="503">
        <v>186284.32279335501</v>
      </c>
      <c r="R25" s="460"/>
    </row>
    <row r="26" spans="1:19">
      <c r="A26" s="327"/>
      <c r="B26" s="437" t="s">
        <v>1129</v>
      </c>
      <c r="C26" s="456">
        <f t="shared" si="8"/>
        <v>-9.112108606600609E-3</v>
      </c>
      <c r="D26" s="325">
        <f>D23+F23-E26</f>
        <v>19299.518448323102</v>
      </c>
      <c r="E26" s="491">
        <f t="shared" si="9"/>
        <v>186.28432279335539</v>
      </c>
      <c r="F26" s="495">
        <f t="shared" si="10"/>
        <v>0</v>
      </c>
      <c r="G26" s="495">
        <f t="shared" si="11"/>
        <v>272.58136154993468</v>
      </c>
      <c r="H26" s="495"/>
      <c r="I26" s="565"/>
      <c r="J26" s="519"/>
      <c r="K26" s="494"/>
      <c r="L26" s="489">
        <f>L23-P25/1000</f>
        <v>19299.518448323102</v>
      </c>
      <c r="M26" s="567">
        <f>L26-L23</f>
        <v>-186.28432279335539</v>
      </c>
      <c r="O26" s="480" t="s">
        <v>1177</v>
      </c>
      <c r="P26" s="503">
        <v>145252.95580788099</v>
      </c>
      <c r="R26" s="28"/>
    </row>
    <row r="27" spans="1:19">
      <c r="A27" s="327"/>
      <c r="B27" s="438" t="s">
        <v>1193</v>
      </c>
      <c r="C27" s="456">
        <f t="shared" si="8"/>
        <v>-7.1050568770588572E-3</v>
      </c>
      <c r="D27" s="325">
        <f t="shared" si="7"/>
        <v>19154.26549251522</v>
      </c>
      <c r="E27" s="491">
        <f t="shared" si="9"/>
        <v>145.25295580788224</v>
      </c>
      <c r="F27" s="494">
        <f t="shared" si="10"/>
        <v>0</v>
      </c>
      <c r="G27" s="495">
        <f t="shared" si="11"/>
        <v>272.58136154993468</v>
      </c>
      <c r="H27" s="501"/>
      <c r="I27" s="501"/>
      <c r="J27" s="516"/>
      <c r="K27" s="557"/>
      <c r="L27" s="489">
        <f>L26-P26/1000</f>
        <v>19154.26549251522</v>
      </c>
      <c r="M27" s="567">
        <f t="shared" si="3"/>
        <v>-145.25295580788224</v>
      </c>
      <c r="O27" s="480" t="s">
        <v>1178</v>
      </c>
      <c r="P27" s="503">
        <v>19154265.492515199</v>
      </c>
      <c r="Q27" s="511">
        <f>P19-SUM(P20:P26)</f>
        <v>19154265.492515221</v>
      </c>
      <c r="R27" s="28"/>
    </row>
    <row r="28" spans="1:19">
      <c r="A28" s="327"/>
      <c r="B28" s="430" t="s">
        <v>1130</v>
      </c>
      <c r="C28" s="457"/>
      <c r="D28" s="453">
        <f>L27</f>
        <v>19154.26549251522</v>
      </c>
      <c r="E28" s="326"/>
      <c r="F28" s="496"/>
      <c r="G28" s="339">
        <f t="shared" si="11"/>
        <v>272.58136154993468</v>
      </c>
      <c r="H28" s="453"/>
      <c r="I28" s="453"/>
      <c r="J28" s="556"/>
      <c r="K28" s="553"/>
      <c r="L28" s="450">
        <f>P27/1000</f>
        <v>19154.265492515198</v>
      </c>
      <c r="M28" s="567"/>
      <c r="O28" s="480" t="s">
        <v>1179</v>
      </c>
      <c r="P28" s="503">
        <v>1174.3721602968701</v>
      </c>
      <c r="R28" s="28"/>
    </row>
    <row r="29" spans="1:19">
      <c r="A29" s="327"/>
      <c r="B29" s="437" t="s">
        <v>1194</v>
      </c>
      <c r="C29" s="456">
        <f>M29/L$28</f>
        <v>-6.1311260447801438E-5</v>
      </c>
      <c r="D29" s="325">
        <f>D28+F28-E29</f>
        <v>19153.091120354922</v>
      </c>
      <c r="E29" s="491">
        <f t="shared" si="9"/>
        <v>1.1743721602979349</v>
      </c>
      <c r="F29" s="497">
        <f t="shared" si="10"/>
        <v>0</v>
      </c>
      <c r="G29" s="500">
        <f t="shared" si="11"/>
        <v>272.58136154993468</v>
      </c>
      <c r="H29" s="495"/>
      <c r="I29" s="495"/>
      <c r="J29" s="519"/>
      <c r="K29" s="494"/>
      <c r="L29" s="489">
        <f>L28-P28/1000</f>
        <v>19153.0911203549</v>
      </c>
      <c r="M29" s="567">
        <f t="shared" si="3"/>
        <v>-1.1743721602979349</v>
      </c>
      <c r="O29" s="480" t="s">
        <v>1180</v>
      </c>
      <c r="P29" s="503">
        <v>0</v>
      </c>
      <c r="R29" s="28"/>
    </row>
    <row r="30" spans="1:19">
      <c r="A30" s="327"/>
      <c r="B30" s="465" t="s">
        <v>1195</v>
      </c>
      <c r="C30" s="464">
        <f>M30/L$28</f>
        <v>0</v>
      </c>
      <c r="D30" s="325">
        <f>D29+F29-E30</f>
        <v>19153.091120354922</v>
      </c>
      <c r="E30" s="491">
        <f t="shared" si="9"/>
        <v>0</v>
      </c>
      <c r="F30" s="497">
        <f t="shared" si="10"/>
        <v>0</v>
      </c>
      <c r="G30" s="495">
        <f t="shared" si="11"/>
        <v>272.58136154993468</v>
      </c>
      <c r="H30" s="495"/>
      <c r="I30" s="495"/>
      <c r="J30" s="519"/>
      <c r="K30" s="494"/>
      <c r="L30" s="489">
        <f>L29-P29/1000</f>
        <v>19153.0911203549</v>
      </c>
      <c r="M30" s="567">
        <f t="shared" si="3"/>
        <v>0</v>
      </c>
      <c r="O30" s="480" t="s">
        <v>1181</v>
      </c>
      <c r="P30" s="503">
        <v>10822.8633699686</v>
      </c>
      <c r="R30" s="28"/>
    </row>
    <row r="31" spans="1:19" s="459" customFormat="1">
      <c r="A31" s="327"/>
      <c r="B31" s="437" t="s">
        <v>1196</v>
      </c>
      <c r="C31" s="456">
        <f>M31/L$28</f>
        <v>-5.6503672115217963E-4</v>
      </c>
      <c r="D31" s="325">
        <f>D30+F30-E31</f>
        <v>19142.268256984953</v>
      </c>
      <c r="E31" s="491">
        <f t="shared" si="9"/>
        <v>10.822863369969127</v>
      </c>
      <c r="F31" s="497">
        <f t="shared" si="10"/>
        <v>0</v>
      </c>
      <c r="G31" s="495">
        <f t="shared" si="11"/>
        <v>272.58136154993468</v>
      </c>
      <c r="H31" s="495"/>
      <c r="I31" s="495"/>
      <c r="J31" s="519"/>
      <c r="K31" s="494"/>
      <c r="L31" s="489">
        <f>L30-P30/1000</f>
        <v>19142.268256984931</v>
      </c>
      <c r="M31" s="567">
        <f t="shared" si="3"/>
        <v>-10.822863369969127</v>
      </c>
      <c r="O31" s="480" t="s">
        <v>1182</v>
      </c>
      <c r="P31" s="503">
        <v>845373.256250637</v>
      </c>
      <c r="Q31" s="211"/>
      <c r="R31" s="28"/>
    </row>
    <row r="32" spans="1:19">
      <c r="A32" s="327"/>
      <c r="B32" s="437" t="s">
        <v>1197</v>
      </c>
      <c r="C32" s="456">
        <f>M32/L$28</f>
        <v>-4.4134986882215822E-2</v>
      </c>
      <c r="D32" s="325">
        <f>D31+F31-E32</f>
        <v>18296.895000734316</v>
      </c>
      <c r="E32" s="491">
        <f t="shared" si="9"/>
        <v>845.3732562506375</v>
      </c>
      <c r="F32" s="497">
        <f t="shared" si="10"/>
        <v>0</v>
      </c>
      <c r="G32" s="501">
        <f t="shared" si="11"/>
        <v>272.58136154993468</v>
      </c>
      <c r="H32" s="495"/>
      <c r="I32" s="495"/>
      <c r="J32" s="519"/>
      <c r="K32" s="494"/>
      <c r="L32" s="489">
        <f>L31-P31/1000</f>
        <v>18296.895000734294</v>
      </c>
      <c r="M32" s="567">
        <f t="shared" si="3"/>
        <v>-845.3732562506375</v>
      </c>
      <c r="O32" s="480" t="s">
        <v>1183</v>
      </c>
      <c r="P32" s="503">
        <v>18296895.000734299</v>
      </c>
      <c r="Q32" s="511">
        <f>P27-SUM(P28:P31)</f>
        <v>18296895.000734296</v>
      </c>
      <c r="R32" s="28"/>
      <c r="S32" s="476"/>
    </row>
    <row r="33" spans="1:22">
      <c r="A33" s="327"/>
      <c r="B33" s="431" t="s">
        <v>1134</v>
      </c>
      <c r="C33" s="463"/>
      <c r="D33" s="467">
        <f>P32/1000</f>
        <v>18296.895000734301</v>
      </c>
      <c r="E33" s="492"/>
      <c r="F33" s="466"/>
      <c r="G33" s="502">
        <f t="shared" si="11"/>
        <v>272.58136154993468</v>
      </c>
      <c r="H33" s="502"/>
      <c r="I33" s="502"/>
      <c r="J33" s="556"/>
      <c r="K33" s="553"/>
      <c r="L33" s="474">
        <f>P32/1000</f>
        <v>18296.895000734301</v>
      </c>
      <c r="M33" s="567"/>
      <c r="O33" s="480" t="s">
        <v>1184</v>
      </c>
      <c r="P33" s="503">
        <v>319285.85722283699</v>
      </c>
      <c r="R33" s="28"/>
    </row>
    <row r="34" spans="1:22">
      <c r="A34" s="327"/>
      <c r="B34" s="437" t="s">
        <v>1131</v>
      </c>
      <c r="C34" s="458">
        <f>M34/L$33</f>
        <v>-1.7450275427061384E-2</v>
      </c>
      <c r="D34" s="325">
        <f>D33+F33-E34</f>
        <v>17977.609143511465</v>
      </c>
      <c r="E34" s="491">
        <f t="shared" si="9"/>
        <v>319.28585722283606</v>
      </c>
      <c r="F34" s="497">
        <f t="shared" si="10"/>
        <v>0</v>
      </c>
      <c r="G34" s="495">
        <f t="shared" si="11"/>
        <v>272.58136154993468</v>
      </c>
      <c r="H34" s="502"/>
      <c r="I34" s="502"/>
      <c r="J34" s="556"/>
      <c r="K34" s="553"/>
      <c r="L34" s="489">
        <f>L33-P33/1000</f>
        <v>17977.609143511465</v>
      </c>
      <c r="M34" s="567">
        <f t="shared" si="3"/>
        <v>-319.28585722283606</v>
      </c>
      <c r="O34" s="480" t="s">
        <v>1185</v>
      </c>
      <c r="P34" s="503">
        <v>17977609.1435114</v>
      </c>
      <c r="Q34" s="511">
        <f>P32-P33</f>
        <v>17977609.143511463</v>
      </c>
      <c r="R34" s="28"/>
    </row>
    <row r="35" spans="1:22">
      <c r="A35" s="327"/>
      <c r="B35" s="430" t="s">
        <v>1132</v>
      </c>
      <c r="C35" s="462"/>
      <c r="D35" s="452">
        <f>L35</f>
        <v>17977.609143511399</v>
      </c>
      <c r="E35" s="484"/>
      <c r="F35" s="475"/>
      <c r="G35" s="339">
        <f t="shared" si="11"/>
        <v>272.58136154993468</v>
      </c>
      <c r="H35" s="502"/>
      <c r="I35" s="502"/>
      <c r="J35" s="556"/>
      <c r="K35" s="553"/>
      <c r="L35" s="474">
        <f>P34/1000</f>
        <v>17977.609143511399</v>
      </c>
      <c r="M35" s="567"/>
      <c r="O35" s="480" t="s">
        <v>1186</v>
      </c>
      <c r="P35" s="503">
        <v>137592.69673230001</v>
      </c>
      <c r="R35" s="28"/>
    </row>
    <row r="36" spans="1:22">
      <c r="A36" s="327"/>
      <c r="B36" s="443" t="s">
        <v>1198</v>
      </c>
      <c r="C36" s="455">
        <f>M36/L$35</f>
        <v>-7.6535592488370602E-3</v>
      </c>
      <c r="D36" s="325">
        <f>D35+F35-E36</f>
        <v>17840.0164467791</v>
      </c>
      <c r="E36" s="490">
        <f t="shared" si="9"/>
        <v>137.59269673229937</v>
      </c>
      <c r="F36" s="497">
        <f t="shared" si="10"/>
        <v>0</v>
      </c>
      <c r="G36" s="500">
        <f t="shared" si="11"/>
        <v>272.58136154993468</v>
      </c>
      <c r="H36" s="495"/>
      <c r="I36" s="495"/>
      <c r="J36" s="519"/>
      <c r="K36" s="494"/>
      <c r="L36" s="489">
        <f>L35-P35/1000</f>
        <v>17840.0164467791</v>
      </c>
      <c r="M36" s="567">
        <f t="shared" si="3"/>
        <v>-137.59269673229937</v>
      </c>
      <c r="O36" s="480" t="s">
        <v>1187</v>
      </c>
      <c r="P36" s="503">
        <v>180520</v>
      </c>
      <c r="R36" s="28"/>
    </row>
    <row r="37" spans="1:22">
      <c r="A37" s="327"/>
      <c r="B37" s="437" t="s">
        <v>1160</v>
      </c>
      <c r="C37" s="456">
        <f t="shared" ref="C37:C38" si="19">M37/L$35</f>
        <v>-1.0041379727356846E-2</v>
      </c>
      <c r="D37" s="325">
        <f>D36+F36-E37</f>
        <v>17659.4964467791</v>
      </c>
      <c r="E37" s="491">
        <f t="shared" si="9"/>
        <v>180.52000000000044</v>
      </c>
      <c r="F37" s="497">
        <f t="shared" si="10"/>
        <v>0</v>
      </c>
      <c r="G37" s="495">
        <f t="shared" si="11"/>
        <v>272.58136154993468</v>
      </c>
      <c r="H37" s="495"/>
      <c r="I37" s="495"/>
      <c r="J37" s="519"/>
      <c r="K37" s="494"/>
      <c r="L37" s="489">
        <f>L36-P36/1000</f>
        <v>17659.4964467791</v>
      </c>
      <c r="M37" s="567">
        <f t="shared" si="3"/>
        <v>-180.52000000000044</v>
      </c>
      <c r="O37" s="480" t="s">
        <v>1188</v>
      </c>
      <c r="P37" s="503">
        <v>309038.24096088298</v>
      </c>
      <c r="R37" s="28"/>
    </row>
    <row r="38" spans="1:22">
      <c r="A38" s="327"/>
      <c r="B38" s="438" t="s">
        <v>1161</v>
      </c>
      <c r="C38" s="458">
        <f t="shared" si="19"/>
        <v>-1.7190174649693229E-2</v>
      </c>
      <c r="D38" s="325">
        <f>D37+F37-E38</f>
        <v>17350.458205818217</v>
      </c>
      <c r="E38" s="493">
        <f t="shared" si="9"/>
        <v>309.03824096088283</v>
      </c>
      <c r="F38" s="497">
        <f t="shared" si="10"/>
        <v>0</v>
      </c>
      <c r="G38" s="501">
        <f t="shared" si="11"/>
        <v>272.58136154993468</v>
      </c>
      <c r="H38" s="495"/>
      <c r="I38" s="495"/>
      <c r="J38" s="519"/>
      <c r="K38" s="494"/>
      <c r="L38" s="489">
        <f>L37-P37/1000</f>
        <v>17350.458205818217</v>
      </c>
      <c r="M38" s="567">
        <f t="shared" si="3"/>
        <v>-309.03824096088283</v>
      </c>
      <c r="O38" s="480" t="s">
        <v>1189</v>
      </c>
      <c r="P38" s="503">
        <v>17350458.154859699</v>
      </c>
      <c r="Q38" s="511">
        <f>P34-SUM(P35:P37)</f>
        <v>17350458.205818217</v>
      </c>
      <c r="R38" s="28"/>
    </row>
    <row r="39" spans="1:22">
      <c r="A39" s="327"/>
      <c r="B39" s="324" t="s">
        <v>1133</v>
      </c>
      <c r="C39" s="445"/>
      <c r="D39" s="453">
        <f>P38/1000</f>
        <v>17350.458154859698</v>
      </c>
      <c r="E39" s="323"/>
      <c r="F39" s="498"/>
      <c r="G39" s="339">
        <f t="shared" si="11"/>
        <v>272.58136154993468</v>
      </c>
      <c r="H39" s="339"/>
      <c r="I39" s="502"/>
      <c r="J39" s="556"/>
      <c r="K39" s="553"/>
      <c r="L39" s="449">
        <f>P38/1000</f>
        <v>17350.458154859698</v>
      </c>
      <c r="M39" s="567"/>
      <c r="N39" s="21"/>
      <c r="R39" s="236"/>
      <c r="S39" s="21"/>
      <c r="T39" s="21"/>
      <c r="U39" s="21"/>
    </row>
    <row r="40" spans="1:22">
      <c r="A40" s="327"/>
      <c r="B40" s="211"/>
      <c r="I40" s="338"/>
      <c r="J40" s="300"/>
      <c r="K40" s="327"/>
      <c r="N40" s="21"/>
      <c r="R40" s="236"/>
      <c r="S40" s="21"/>
      <c r="T40" s="21"/>
      <c r="U40" s="21"/>
    </row>
    <row r="41" spans="1:22" ht="15.75">
      <c r="A41" s="327"/>
      <c r="B41" s="432" t="s">
        <v>1111</v>
      </c>
      <c r="C41" s="340">
        <f>L15</f>
        <v>1344.6699179032241</v>
      </c>
      <c r="D41" s="337">
        <f>E41</f>
        <v>93117</v>
      </c>
      <c r="E41" s="344">
        <v>93117</v>
      </c>
      <c r="I41" s="338"/>
      <c r="J41" s="300"/>
      <c r="K41" s="417"/>
      <c r="M41" s="21"/>
      <c r="N41" s="21"/>
      <c r="O41" s="21"/>
      <c r="P41" s="504"/>
      <c r="Q41" s="320"/>
      <c r="R41" s="417"/>
      <c r="S41" s="21"/>
      <c r="T41" s="21"/>
      <c r="U41" s="21"/>
    </row>
    <row r="42" spans="1:22" ht="15.75" hidden="1">
      <c r="A42" s="327"/>
      <c r="B42" s="433" t="s">
        <v>1110</v>
      </c>
      <c r="C42" s="335" t="s">
        <v>1118</v>
      </c>
      <c r="D42" s="336">
        <f>E42</f>
        <v>0.15859999999999999</v>
      </c>
      <c r="E42" s="342">
        <v>0.15859999999999999</v>
      </c>
      <c r="F42" s="343"/>
      <c r="G42" s="343"/>
      <c r="J42" s="21"/>
      <c r="K42" s="417"/>
      <c r="M42" s="21"/>
      <c r="N42" s="21"/>
      <c r="O42" s="21"/>
      <c r="P42" s="504"/>
      <c r="Q42" s="320"/>
      <c r="R42" s="417"/>
      <c r="S42" s="21"/>
      <c r="T42" s="21"/>
      <c r="U42" s="21"/>
    </row>
    <row r="43" spans="1:22" ht="13.5" hidden="1" customHeight="1">
      <c r="A43" s="327"/>
      <c r="B43" s="21"/>
      <c r="C43" s="21"/>
      <c r="D43" s="21"/>
      <c r="E43" s="21"/>
      <c r="F43" s="21"/>
      <c r="G43" s="21"/>
      <c r="H43" s="21"/>
      <c r="I43" s="21"/>
      <c r="J43" s="21"/>
      <c r="K43" s="417"/>
      <c r="L43" s="21"/>
      <c r="M43" s="21"/>
      <c r="N43" s="21"/>
      <c r="O43" s="21"/>
      <c r="P43" s="504"/>
      <c r="Q43" s="320"/>
      <c r="R43" s="417"/>
      <c r="S43" s="21"/>
      <c r="T43" s="21"/>
      <c r="U43" s="21"/>
    </row>
    <row r="44" spans="1:22" ht="13.5" hidden="1" customHeight="1">
      <c r="A44" s="327"/>
      <c r="B44" s="21"/>
      <c r="C44" s="21"/>
      <c r="D44" s="21"/>
      <c r="E44" s="21"/>
      <c r="F44" s="21"/>
      <c r="G44" s="21"/>
      <c r="H44" s="21"/>
      <c r="I44" s="21"/>
      <c r="J44" s="21"/>
      <c r="K44" s="417"/>
      <c r="L44" s="21"/>
      <c r="M44" s="21"/>
      <c r="N44" s="21"/>
      <c r="O44" s="21"/>
      <c r="P44" s="504"/>
      <c r="Q44" s="320"/>
      <c r="R44" s="417"/>
      <c r="S44" s="21"/>
      <c r="T44" s="21"/>
      <c r="U44" s="21"/>
    </row>
    <row r="45" spans="1:22" ht="13.5" hidden="1" customHeight="1">
      <c r="A45" s="327"/>
      <c r="B45" s="21"/>
      <c r="C45" s="21"/>
      <c r="D45" s="21"/>
      <c r="E45" s="21"/>
      <c r="F45" s="21"/>
      <c r="G45" s="21"/>
      <c r="H45" s="21"/>
      <c r="I45" s="21"/>
      <c r="J45" s="21"/>
      <c r="K45" s="417"/>
      <c r="L45" s="21"/>
      <c r="M45" s="21"/>
      <c r="N45" s="21"/>
      <c r="O45" s="21"/>
      <c r="P45" s="504"/>
      <c r="Q45" s="320"/>
      <c r="R45" s="417"/>
      <c r="S45" s="21"/>
      <c r="T45" s="21"/>
      <c r="U45" s="21"/>
    </row>
    <row r="46" spans="1:22" ht="13.5" hidden="1" customHeight="1">
      <c r="A46" s="327"/>
      <c r="B46" s="345"/>
      <c r="C46" s="333"/>
      <c r="D46" s="21"/>
      <c r="E46" s="21"/>
      <c r="F46" s="21"/>
      <c r="G46" s="21"/>
      <c r="H46" s="21"/>
      <c r="I46" s="21"/>
      <c r="J46" s="21"/>
      <c r="K46" s="417"/>
      <c r="L46" s="21"/>
      <c r="M46" s="21"/>
      <c r="N46" s="21"/>
      <c r="O46" s="21"/>
      <c r="P46" s="504"/>
      <c r="Q46" s="320"/>
      <c r="R46" s="417"/>
      <c r="S46" s="21"/>
      <c r="T46" s="21"/>
      <c r="U46" s="21"/>
    </row>
    <row r="47" spans="1:22" ht="13.5" hidden="1" customHeight="1">
      <c r="A47" s="327"/>
      <c r="B47" s="345"/>
      <c r="C47" s="21"/>
      <c r="D47" s="21"/>
      <c r="E47" s="21"/>
      <c r="F47" s="21"/>
      <c r="G47" s="21"/>
      <c r="H47" s="21"/>
      <c r="I47" s="21"/>
      <c r="J47" s="21"/>
      <c r="K47" s="417"/>
      <c r="L47" s="21"/>
      <c r="M47" s="21"/>
      <c r="N47" s="322"/>
      <c r="O47" s="21"/>
      <c r="P47" s="504"/>
      <c r="Q47" s="320"/>
      <c r="R47" s="434"/>
      <c r="S47" s="322"/>
      <c r="T47" s="322"/>
      <c r="U47" s="322"/>
      <c r="V47" s="322"/>
    </row>
    <row r="48" spans="1:22" ht="13.5" hidden="1" customHeight="1">
      <c r="A48" s="327"/>
      <c r="B48" s="348"/>
      <c r="C48" s="21"/>
      <c r="D48" s="21"/>
      <c r="E48" s="21"/>
      <c r="F48" s="21"/>
      <c r="G48" s="21"/>
      <c r="H48" s="21"/>
      <c r="I48" s="21"/>
      <c r="J48" s="21"/>
      <c r="K48" s="417"/>
      <c r="L48" s="21"/>
      <c r="M48" s="21"/>
      <c r="N48" s="321"/>
      <c r="O48" s="21"/>
      <c r="P48" s="504"/>
      <c r="Q48" s="320"/>
      <c r="R48" s="435"/>
      <c r="S48" s="321"/>
      <c r="T48" s="321"/>
      <c r="U48" s="321"/>
      <c r="V48" s="321"/>
    </row>
    <row r="49" spans="1:16373" ht="13.5" hidden="1" customHeight="1">
      <c r="A49" s="327"/>
      <c r="B49" s="348"/>
      <c r="C49" s="21"/>
      <c r="D49" s="21"/>
      <c r="E49" s="21"/>
      <c r="F49" s="21"/>
      <c r="G49" s="21"/>
      <c r="H49" s="21"/>
      <c r="I49" s="21"/>
      <c r="J49" s="21"/>
      <c r="K49" s="434"/>
      <c r="L49" s="21"/>
      <c r="M49" s="322"/>
      <c r="N49" s="21"/>
      <c r="O49" s="322"/>
      <c r="P49" s="505"/>
      <c r="Q49" s="322"/>
      <c r="R49" s="417"/>
      <c r="S49" s="21"/>
      <c r="T49" s="21"/>
      <c r="U49" s="21"/>
    </row>
    <row r="50" spans="1:16373" ht="13.5" hidden="1" customHeight="1">
      <c r="A50" s="327"/>
      <c r="B50" s="348"/>
      <c r="C50" s="21"/>
      <c r="D50" s="21"/>
      <c r="E50" s="21"/>
      <c r="F50" s="21"/>
      <c r="G50" s="21"/>
      <c r="H50" s="21"/>
      <c r="I50" s="21"/>
      <c r="J50" s="322"/>
      <c r="K50" s="435"/>
      <c r="L50" s="21"/>
      <c r="M50" s="321"/>
      <c r="N50" s="21"/>
      <c r="O50" s="321"/>
      <c r="P50" s="506"/>
      <c r="Q50" s="471"/>
      <c r="R50" s="417"/>
      <c r="S50" s="21"/>
      <c r="T50" s="21"/>
      <c r="U50" s="21"/>
    </row>
    <row r="51" spans="1:16373" ht="13.5" hidden="1" customHeight="1">
      <c r="A51" s="327"/>
      <c r="B51" s="348"/>
      <c r="C51" s="21"/>
      <c r="D51" s="21"/>
      <c r="E51" s="21"/>
      <c r="F51" s="330"/>
      <c r="G51" s="330"/>
      <c r="H51" s="322"/>
      <c r="I51" s="322"/>
      <c r="J51" s="321"/>
      <c r="K51" s="417"/>
      <c r="L51" s="322"/>
      <c r="M51" s="21"/>
      <c r="N51" s="21"/>
      <c r="O51" s="21"/>
      <c r="P51" s="504"/>
      <c r="Q51" s="320"/>
      <c r="R51" s="417"/>
      <c r="S51" s="21"/>
      <c r="T51" s="21"/>
      <c r="U51" s="21"/>
    </row>
    <row r="52" spans="1:16373" ht="13.5" hidden="1" customHeight="1">
      <c r="A52" s="327"/>
      <c r="B52" s="346"/>
      <c r="C52" s="21"/>
      <c r="D52" s="21"/>
      <c r="E52" s="21"/>
      <c r="F52" s="331"/>
      <c r="G52" s="331"/>
      <c r="H52" s="321"/>
      <c r="I52" s="321"/>
      <c r="J52" s="21"/>
      <c r="K52" s="417"/>
      <c r="L52" s="321"/>
      <c r="M52" s="21"/>
      <c r="N52" s="21"/>
      <c r="O52" s="21"/>
      <c r="P52" s="504"/>
      <c r="Q52" s="320"/>
      <c r="R52" s="417"/>
      <c r="S52" s="21"/>
      <c r="T52" s="21"/>
      <c r="U52" s="21"/>
    </row>
    <row r="53" spans="1:16373" ht="13.5" hidden="1" customHeight="1">
      <c r="A53" s="327"/>
      <c r="B53" s="347"/>
      <c r="C53" s="21"/>
      <c r="D53" s="21"/>
      <c r="E53" s="21"/>
      <c r="F53" s="21"/>
      <c r="G53" s="21"/>
      <c r="H53" s="21"/>
      <c r="I53" s="21"/>
      <c r="J53" s="21"/>
      <c r="K53" s="417"/>
      <c r="L53" s="21"/>
      <c r="M53" s="21"/>
      <c r="N53" s="21"/>
      <c r="O53" s="21"/>
      <c r="P53" s="504"/>
      <c r="Q53" s="320"/>
      <c r="R53" s="417"/>
      <c r="S53" s="21"/>
      <c r="T53" s="21"/>
      <c r="U53" s="21"/>
    </row>
    <row r="54" spans="1:16373" ht="13.5" hidden="1" customHeight="1" thickBot="1">
      <c r="A54" s="327"/>
      <c r="B54" s="21"/>
      <c r="C54" s="21"/>
      <c r="D54" s="21"/>
      <c r="E54" s="21"/>
      <c r="F54" s="21"/>
      <c r="G54" s="21"/>
      <c r="H54" s="21"/>
      <c r="I54" s="21"/>
      <c r="J54" s="21"/>
      <c r="K54" s="417"/>
      <c r="L54" s="21"/>
      <c r="M54" s="21"/>
      <c r="N54" s="21"/>
      <c r="O54" s="21"/>
      <c r="P54" s="504"/>
      <c r="Q54" s="320"/>
      <c r="R54" s="417"/>
      <c r="S54" s="21"/>
      <c r="T54" s="21"/>
      <c r="U54" s="21"/>
    </row>
    <row r="55" spans="1:16373" s="341" customFormat="1" ht="2.25" hidden="1" customHeight="1" thickBot="1">
      <c r="A55" s="327"/>
      <c r="B55" s="21"/>
      <c r="C55" s="21"/>
      <c r="D55" s="21"/>
      <c r="E55" s="21"/>
      <c r="F55" s="21"/>
      <c r="G55" s="21"/>
      <c r="H55" s="21"/>
      <c r="I55" s="21"/>
      <c r="J55" s="21"/>
      <c r="K55" s="417"/>
      <c r="L55" s="21"/>
      <c r="M55" s="21"/>
      <c r="N55" s="415"/>
      <c r="O55" s="21"/>
      <c r="P55" s="504"/>
      <c r="Q55" s="320"/>
      <c r="R55" s="417"/>
      <c r="S55" s="415"/>
      <c r="T55" s="415"/>
      <c r="U55" s="415"/>
      <c r="V55" s="416"/>
      <c r="W55" s="416"/>
      <c r="X55" s="416"/>
      <c r="Y55" s="416"/>
      <c r="Z55" s="416"/>
      <c r="AA55" s="416"/>
      <c r="AB55" s="416"/>
      <c r="AC55" s="416"/>
      <c r="AD55" s="416"/>
      <c r="AE55" s="416"/>
      <c r="AF55" s="416"/>
      <c r="AG55" s="416"/>
      <c r="AH55" s="416"/>
      <c r="AI55" s="416"/>
      <c r="AJ55" s="416"/>
      <c r="AK55" s="416"/>
      <c r="AL55" s="416"/>
      <c r="AM55" s="416"/>
      <c r="AN55" s="416"/>
      <c r="AO55" s="416"/>
      <c r="AP55" s="416"/>
      <c r="AQ55" s="416"/>
      <c r="AR55" s="416"/>
      <c r="AS55" s="416"/>
      <c r="AT55" s="416"/>
      <c r="AU55" s="416"/>
      <c r="AV55" s="416"/>
      <c r="AW55" s="416"/>
      <c r="AX55" s="416"/>
      <c r="AY55" s="416"/>
      <c r="AZ55" s="416"/>
      <c r="BA55" s="416"/>
      <c r="BB55" s="416"/>
      <c r="BC55" s="416"/>
      <c r="BD55" s="416"/>
      <c r="BE55" s="416"/>
      <c r="BF55" s="416"/>
      <c r="BG55" s="416"/>
      <c r="BH55" s="416"/>
      <c r="BI55" s="416"/>
      <c r="BJ55" s="416"/>
      <c r="BK55" s="416"/>
      <c r="BL55" s="416"/>
      <c r="BM55" s="416"/>
      <c r="BN55" s="416"/>
      <c r="BO55" s="416"/>
      <c r="BP55" s="416"/>
      <c r="BQ55" s="416"/>
      <c r="BR55" s="416"/>
      <c r="BS55" s="416"/>
      <c r="BT55" s="416"/>
      <c r="BU55" s="416"/>
      <c r="BV55" s="416"/>
      <c r="BW55" s="416"/>
      <c r="BX55" s="416"/>
      <c r="BY55" s="416"/>
      <c r="BZ55" s="416"/>
      <c r="CA55" s="416"/>
      <c r="CB55" s="416"/>
      <c r="CC55" s="416"/>
      <c r="CD55" s="416"/>
      <c r="CE55" s="416"/>
      <c r="CF55" s="416"/>
      <c r="CG55" s="416"/>
      <c r="CH55" s="416"/>
      <c r="CI55" s="416"/>
      <c r="CJ55" s="416"/>
      <c r="CK55" s="416"/>
      <c r="CL55" s="416"/>
      <c r="CM55" s="416"/>
      <c r="CN55" s="416"/>
      <c r="CO55" s="416"/>
      <c r="CP55" s="416"/>
      <c r="CQ55" s="416"/>
      <c r="CR55" s="416"/>
      <c r="CS55" s="416"/>
      <c r="CT55" s="416"/>
      <c r="CU55" s="416"/>
      <c r="CV55" s="416"/>
      <c r="CW55" s="416"/>
      <c r="CX55" s="416"/>
      <c r="CY55" s="416"/>
      <c r="CZ55" s="416"/>
      <c r="DA55" s="416"/>
      <c r="DB55" s="416"/>
      <c r="DC55" s="416"/>
      <c r="DD55" s="416"/>
      <c r="DE55" s="416"/>
      <c r="DF55" s="416"/>
      <c r="DG55" s="416"/>
      <c r="DH55" s="416"/>
      <c r="DI55" s="416"/>
      <c r="DJ55" s="416"/>
      <c r="DK55" s="416"/>
      <c r="DL55" s="416"/>
      <c r="DM55" s="416"/>
      <c r="DN55" s="416"/>
      <c r="DO55" s="416"/>
      <c r="DP55" s="416"/>
      <c r="DQ55" s="416"/>
      <c r="DR55" s="416"/>
      <c r="DS55" s="416"/>
      <c r="DT55" s="416"/>
      <c r="DU55" s="416"/>
      <c r="DV55" s="416"/>
      <c r="DW55" s="416"/>
      <c r="DX55" s="416"/>
      <c r="DY55" s="416"/>
      <c r="DZ55" s="416"/>
      <c r="EA55" s="416"/>
      <c r="EB55" s="416"/>
      <c r="EC55" s="416"/>
      <c r="ED55" s="416"/>
      <c r="EE55" s="416"/>
      <c r="EF55" s="416"/>
      <c r="EG55" s="416"/>
      <c r="EH55" s="416"/>
      <c r="EI55" s="416"/>
      <c r="EJ55" s="416"/>
      <c r="EK55" s="416"/>
      <c r="EL55" s="416"/>
      <c r="EM55" s="416"/>
      <c r="EN55" s="416"/>
      <c r="EO55" s="416"/>
      <c r="EP55" s="416"/>
      <c r="EQ55" s="416"/>
      <c r="ER55" s="416"/>
      <c r="ES55" s="416"/>
      <c r="ET55" s="416"/>
      <c r="EU55" s="416"/>
      <c r="EV55" s="416"/>
      <c r="EW55" s="416"/>
      <c r="EX55" s="416"/>
      <c r="EY55" s="416"/>
      <c r="EZ55" s="416"/>
      <c r="FA55" s="416"/>
      <c r="FB55" s="416"/>
      <c r="FC55" s="416"/>
      <c r="FD55" s="416"/>
      <c r="FE55" s="416"/>
      <c r="FF55" s="416"/>
      <c r="FG55" s="416"/>
      <c r="FH55" s="416"/>
      <c r="FI55" s="416"/>
      <c r="FJ55" s="416"/>
      <c r="FK55" s="416"/>
      <c r="FL55" s="416"/>
      <c r="FM55" s="416"/>
      <c r="FN55" s="416"/>
      <c r="FO55" s="416"/>
      <c r="FP55" s="416"/>
      <c r="FQ55" s="416"/>
      <c r="FR55" s="416"/>
      <c r="FS55" s="416"/>
      <c r="FT55" s="416"/>
      <c r="FU55" s="416"/>
      <c r="FV55" s="416"/>
      <c r="FW55" s="416"/>
      <c r="FX55" s="416"/>
      <c r="FY55" s="416"/>
      <c r="FZ55" s="416"/>
      <c r="GA55" s="416"/>
      <c r="GB55" s="416"/>
      <c r="GC55" s="416"/>
      <c r="GD55" s="416"/>
      <c r="GE55" s="416"/>
      <c r="GF55" s="416"/>
      <c r="GG55" s="416"/>
      <c r="GH55" s="416"/>
      <c r="GI55" s="416"/>
      <c r="GJ55" s="416"/>
      <c r="GK55" s="416"/>
      <c r="GL55" s="416"/>
      <c r="GM55" s="416"/>
      <c r="GN55" s="416"/>
      <c r="GO55" s="416"/>
      <c r="GP55" s="416"/>
      <c r="GQ55" s="416"/>
      <c r="GR55" s="416"/>
      <c r="GS55" s="416"/>
      <c r="GT55" s="416"/>
      <c r="GU55" s="416"/>
      <c r="GV55" s="416"/>
      <c r="GW55" s="416"/>
      <c r="GX55" s="416"/>
      <c r="GY55" s="416"/>
      <c r="GZ55" s="416"/>
      <c r="HA55" s="416"/>
      <c r="HB55" s="416"/>
      <c r="HC55" s="416"/>
      <c r="HD55" s="416"/>
      <c r="HE55" s="416"/>
      <c r="HF55" s="416"/>
      <c r="HG55" s="416"/>
      <c r="HH55" s="416"/>
      <c r="HI55" s="416"/>
      <c r="HJ55" s="416"/>
      <c r="HK55" s="416"/>
      <c r="HL55" s="416"/>
      <c r="HM55" s="416"/>
      <c r="HN55" s="416"/>
      <c r="HO55" s="416"/>
      <c r="HP55" s="416"/>
      <c r="HQ55" s="416"/>
      <c r="HR55" s="416"/>
      <c r="HS55" s="416"/>
      <c r="HT55" s="416"/>
      <c r="HU55" s="416"/>
      <c r="HV55" s="416"/>
      <c r="HW55" s="416"/>
      <c r="HX55" s="416"/>
      <c r="HY55" s="416"/>
      <c r="HZ55" s="416"/>
      <c r="IA55" s="416"/>
      <c r="IB55" s="416"/>
      <c r="IC55" s="416"/>
      <c r="ID55" s="416"/>
      <c r="IE55" s="416"/>
      <c r="IF55" s="416"/>
      <c r="IG55" s="416"/>
      <c r="IH55" s="416"/>
      <c r="II55" s="416"/>
      <c r="IJ55" s="416"/>
      <c r="IK55" s="416"/>
      <c r="IL55" s="416"/>
      <c r="IM55" s="416"/>
      <c r="IN55" s="416"/>
      <c r="IO55" s="416"/>
      <c r="IP55" s="416"/>
      <c r="IQ55" s="416"/>
      <c r="IR55" s="416"/>
      <c r="IS55" s="416"/>
      <c r="IT55" s="416"/>
      <c r="IU55" s="416"/>
      <c r="IV55" s="416"/>
      <c r="IW55" s="416"/>
      <c r="IX55" s="416"/>
      <c r="IY55" s="416"/>
      <c r="IZ55" s="416"/>
      <c r="JA55" s="416"/>
      <c r="JB55" s="416"/>
      <c r="JC55" s="416"/>
      <c r="JD55" s="416"/>
      <c r="JE55" s="416"/>
      <c r="JF55" s="416"/>
      <c r="JG55" s="416"/>
      <c r="JH55" s="416"/>
      <c r="JI55" s="416"/>
      <c r="JJ55" s="416"/>
      <c r="JK55" s="416"/>
      <c r="JL55" s="416"/>
      <c r="JM55" s="416"/>
      <c r="JN55" s="416"/>
      <c r="JO55" s="416"/>
      <c r="JP55" s="416"/>
      <c r="JQ55" s="416"/>
      <c r="JR55" s="416"/>
      <c r="JS55" s="416"/>
      <c r="JT55" s="416"/>
      <c r="JU55" s="416"/>
      <c r="JV55" s="416"/>
      <c r="JW55" s="416"/>
      <c r="JX55" s="416"/>
      <c r="JY55" s="416"/>
      <c r="JZ55" s="416"/>
      <c r="KA55" s="416"/>
      <c r="KB55" s="416"/>
      <c r="KC55" s="416"/>
      <c r="KD55" s="416"/>
      <c r="KE55" s="416"/>
      <c r="KF55" s="416"/>
      <c r="KG55" s="416"/>
      <c r="KH55" s="416"/>
      <c r="KI55" s="416"/>
      <c r="KJ55" s="416"/>
      <c r="KK55" s="416"/>
      <c r="KL55" s="416"/>
      <c r="KM55" s="416"/>
      <c r="KN55" s="416"/>
      <c r="KO55" s="416"/>
      <c r="KP55" s="416"/>
      <c r="KQ55" s="416"/>
      <c r="KR55" s="416"/>
      <c r="KS55" s="416"/>
      <c r="KT55" s="416"/>
      <c r="KU55" s="416"/>
      <c r="KV55" s="416"/>
      <c r="KW55" s="416"/>
      <c r="KX55" s="416"/>
      <c r="KY55" s="416"/>
      <c r="KZ55" s="416"/>
      <c r="LA55" s="416"/>
      <c r="LB55" s="416"/>
      <c r="LC55" s="416"/>
      <c r="LD55" s="416"/>
      <c r="LE55" s="416"/>
      <c r="LF55" s="416"/>
      <c r="LG55" s="416"/>
      <c r="LH55" s="416"/>
      <c r="LI55" s="416"/>
      <c r="LJ55" s="416"/>
      <c r="LK55" s="416"/>
      <c r="LL55" s="416"/>
      <c r="LM55" s="416"/>
      <c r="LN55" s="416"/>
      <c r="LO55" s="416"/>
      <c r="LP55" s="416"/>
      <c r="LQ55" s="416"/>
      <c r="LR55" s="416"/>
      <c r="LS55" s="416"/>
      <c r="LT55" s="416"/>
      <c r="LU55" s="416"/>
      <c r="LV55" s="416"/>
      <c r="LW55" s="416"/>
      <c r="LX55" s="416"/>
      <c r="LY55" s="416"/>
      <c r="LZ55" s="416"/>
      <c r="MA55" s="416"/>
      <c r="MB55" s="416"/>
      <c r="MC55" s="416"/>
      <c r="MD55" s="416"/>
      <c r="ME55" s="416"/>
      <c r="MF55" s="416"/>
      <c r="MG55" s="416"/>
      <c r="MH55" s="416"/>
      <c r="MI55" s="416"/>
      <c r="MJ55" s="416"/>
      <c r="MK55" s="416"/>
      <c r="ML55" s="416"/>
      <c r="MM55" s="416"/>
      <c r="MN55" s="416"/>
      <c r="MO55" s="416"/>
      <c r="MP55" s="416"/>
      <c r="MQ55" s="416"/>
      <c r="MR55" s="416"/>
      <c r="MS55" s="416"/>
      <c r="MT55" s="416"/>
      <c r="MU55" s="416"/>
      <c r="MV55" s="416"/>
      <c r="MW55" s="416"/>
      <c r="MX55" s="416"/>
      <c r="MY55" s="416"/>
      <c r="MZ55" s="416"/>
      <c r="NA55" s="416"/>
      <c r="NB55" s="416"/>
      <c r="NC55" s="416"/>
      <c r="ND55" s="416"/>
      <c r="NE55" s="416"/>
      <c r="NF55" s="416"/>
      <c r="NG55" s="416"/>
      <c r="NH55" s="416"/>
      <c r="NI55" s="416"/>
      <c r="NJ55" s="416"/>
      <c r="NK55" s="416"/>
      <c r="NL55" s="416"/>
      <c r="NM55" s="416"/>
      <c r="NN55" s="416"/>
      <c r="NO55" s="416"/>
      <c r="NP55" s="416"/>
      <c r="NQ55" s="416"/>
      <c r="NR55" s="416"/>
      <c r="NS55" s="416"/>
      <c r="NT55" s="416"/>
      <c r="NU55" s="416"/>
      <c r="NV55" s="416"/>
      <c r="NW55" s="416"/>
      <c r="NX55" s="416"/>
      <c r="NY55" s="416"/>
      <c r="NZ55" s="416"/>
      <c r="OA55" s="416"/>
      <c r="OB55" s="416"/>
      <c r="OC55" s="416"/>
      <c r="OD55" s="416"/>
      <c r="OE55" s="416"/>
      <c r="OF55" s="416"/>
      <c r="OG55" s="416"/>
      <c r="OH55" s="416"/>
      <c r="OI55" s="416"/>
      <c r="OJ55" s="416"/>
      <c r="OK55" s="416"/>
      <c r="OL55" s="416"/>
      <c r="OM55" s="416"/>
      <c r="ON55" s="416"/>
      <c r="OO55" s="416"/>
      <c r="OP55" s="416"/>
      <c r="OQ55" s="416"/>
      <c r="OR55" s="416"/>
      <c r="OS55" s="416"/>
      <c r="OT55" s="416"/>
      <c r="OU55" s="416"/>
      <c r="OV55" s="416"/>
      <c r="OW55" s="416"/>
      <c r="OX55" s="416"/>
      <c r="OY55" s="416"/>
      <c r="OZ55" s="416"/>
      <c r="PA55" s="416"/>
      <c r="PB55" s="416"/>
      <c r="PC55" s="416"/>
      <c r="PD55" s="416"/>
      <c r="PE55" s="416"/>
      <c r="PF55" s="416"/>
      <c r="PG55" s="416"/>
      <c r="PH55" s="416"/>
      <c r="PI55" s="416"/>
      <c r="PJ55" s="416"/>
      <c r="PK55" s="416"/>
      <c r="PL55" s="416"/>
      <c r="PM55" s="416"/>
      <c r="PN55" s="416"/>
      <c r="PO55" s="416"/>
      <c r="PP55" s="416"/>
      <c r="PQ55" s="416"/>
      <c r="PR55" s="416"/>
      <c r="PS55" s="416"/>
      <c r="PT55" s="416"/>
      <c r="PU55" s="416"/>
      <c r="PV55" s="416"/>
      <c r="PW55" s="416"/>
      <c r="PX55" s="416"/>
      <c r="PY55" s="416"/>
      <c r="PZ55" s="416"/>
      <c r="QA55" s="416"/>
      <c r="QB55" s="416"/>
      <c r="QC55" s="416"/>
      <c r="QD55" s="416"/>
      <c r="QE55" s="416"/>
      <c r="QF55" s="416"/>
      <c r="QG55" s="416"/>
      <c r="QH55" s="416"/>
      <c r="QI55" s="416"/>
      <c r="QJ55" s="416"/>
      <c r="QK55" s="416"/>
      <c r="QL55" s="416"/>
      <c r="QM55" s="416"/>
      <c r="QN55" s="416"/>
      <c r="QO55" s="416"/>
      <c r="QP55" s="416"/>
      <c r="QQ55" s="416"/>
      <c r="QR55" s="416"/>
      <c r="QS55" s="416"/>
      <c r="QT55" s="416"/>
      <c r="QU55" s="416"/>
      <c r="QV55" s="416"/>
      <c r="QW55" s="416"/>
      <c r="QX55" s="416"/>
      <c r="QY55" s="416"/>
      <c r="QZ55" s="416"/>
      <c r="RA55" s="416"/>
      <c r="RB55" s="416"/>
      <c r="RC55" s="416"/>
      <c r="RD55" s="416"/>
      <c r="RE55" s="416"/>
      <c r="RF55" s="416"/>
      <c r="RG55" s="416"/>
      <c r="RH55" s="416"/>
      <c r="RI55" s="416"/>
      <c r="RJ55" s="416"/>
      <c r="RK55" s="416"/>
      <c r="RL55" s="416"/>
      <c r="RM55" s="416"/>
      <c r="RN55" s="416"/>
      <c r="RO55" s="416"/>
      <c r="RP55" s="416"/>
      <c r="RQ55" s="416"/>
      <c r="RR55" s="416"/>
      <c r="RS55" s="416"/>
      <c r="RT55" s="416"/>
      <c r="RU55" s="416"/>
      <c r="RV55" s="416"/>
      <c r="RW55" s="416"/>
      <c r="RX55" s="416"/>
      <c r="RY55" s="416"/>
      <c r="RZ55" s="416"/>
      <c r="SA55" s="416"/>
      <c r="SB55" s="416"/>
      <c r="SC55" s="416"/>
      <c r="SD55" s="416"/>
      <c r="SE55" s="416"/>
      <c r="SF55" s="416"/>
      <c r="SG55" s="416"/>
      <c r="SH55" s="416"/>
      <c r="SI55" s="416"/>
      <c r="SJ55" s="416"/>
      <c r="SK55" s="416"/>
      <c r="SL55" s="416"/>
      <c r="SM55" s="416"/>
      <c r="SN55" s="416"/>
      <c r="SO55" s="416"/>
      <c r="SP55" s="416"/>
      <c r="SQ55" s="416"/>
      <c r="SR55" s="416"/>
      <c r="SS55" s="416"/>
      <c r="ST55" s="416"/>
      <c r="SU55" s="416"/>
      <c r="SV55" s="416"/>
      <c r="SW55" s="416"/>
      <c r="SX55" s="416"/>
      <c r="SY55" s="416"/>
      <c r="SZ55" s="416"/>
      <c r="TA55" s="416"/>
      <c r="TB55" s="416"/>
      <c r="TC55" s="416"/>
      <c r="TD55" s="416"/>
      <c r="TE55" s="416"/>
      <c r="TF55" s="416"/>
      <c r="TG55" s="416"/>
      <c r="TH55" s="416"/>
      <c r="TI55" s="416"/>
      <c r="TJ55" s="416"/>
      <c r="TK55" s="416"/>
      <c r="TL55" s="416"/>
      <c r="TM55" s="416"/>
      <c r="TN55" s="416"/>
      <c r="TO55" s="416"/>
      <c r="TP55" s="416"/>
      <c r="TQ55" s="416"/>
      <c r="TR55" s="416"/>
      <c r="TS55" s="416"/>
      <c r="TT55" s="416"/>
      <c r="TU55" s="416"/>
      <c r="TV55" s="416"/>
      <c r="TW55" s="416"/>
      <c r="TX55" s="416"/>
      <c r="TY55" s="416"/>
      <c r="TZ55" s="416"/>
      <c r="UA55" s="416"/>
      <c r="UB55" s="416"/>
      <c r="UC55" s="416"/>
      <c r="UD55" s="416"/>
      <c r="UE55" s="416"/>
      <c r="UF55" s="416"/>
      <c r="UG55" s="416"/>
      <c r="UH55" s="416"/>
      <c r="UI55" s="416"/>
      <c r="UJ55" s="416"/>
      <c r="UK55" s="416"/>
      <c r="UL55" s="416"/>
      <c r="UM55" s="416"/>
      <c r="UN55" s="416"/>
      <c r="UO55" s="416"/>
      <c r="UP55" s="416"/>
      <c r="UQ55" s="416"/>
      <c r="UR55" s="416"/>
      <c r="US55" s="416"/>
      <c r="UT55" s="416"/>
      <c r="UU55" s="416"/>
      <c r="UV55" s="416"/>
      <c r="UW55" s="416"/>
      <c r="UX55" s="416"/>
      <c r="UY55" s="416"/>
      <c r="UZ55" s="416"/>
      <c r="VA55" s="416"/>
      <c r="VB55" s="416"/>
      <c r="VC55" s="416"/>
      <c r="VD55" s="416"/>
      <c r="VE55" s="416"/>
      <c r="VF55" s="416"/>
      <c r="VG55" s="416"/>
      <c r="VH55" s="416"/>
      <c r="VI55" s="416"/>
      <c r="VJ55" s="416"/>
      <c r="VK55" s="416"/>
      <c r="VL55" s="416"/>
      <c r="VM55" s="416"/>
      <c r="VN55" s="416"/>
      <c r="VO55" s="416"/>
      <c r="VP55" s="416"/>
      <c r="VQ55" s="416"/>
      <c r="VR55" s="416"/>
      <c r="VS55" s="416"/>
      <c r="VT55" s="416"/>
      <c r="VU55" s="416"/>
      <c r="VV55" s="416"/>
      <c r="VW55" s="416"/>
      <c r="VX55" s="416"/>
      <c r="VY55" s="416"/>
      <c r="VZ55" s="416"/>
      <c r="WA55" s="416"/>
      <c r="WB55" s="416"/>
      <c r="WC55" s="416"/>
      <c r="WD55" s="416"/>
      <c r="WE55" s="416"/>
      <c r="WF55" s="416"/>
      <c r="WG55" s="416"/>
      <c r="WH55" s="416"/>
      <c r="WI55" s="416"/>
      <c r="WJ55" s="416"/>
      <c r="WK55" s="416"/>
      <c r="WL55" s="416"/>
      <c r="WM55" s="416"/>
      <c r="WN55" s="416"/>
      <c r="WO55" s="416"/>
      <c r="WP55" s="416"/>
      <c r="WQ55" s="416"/>
      <c r="WR55" s="416"/>
      <c r="WS55" s="416"/>
      <c r="WT55" s="416"/>
      <c r="WU55" s="416"/>
      <c r="WV55" s="416"/>
      <c r="WW55" s="416"/>
      <c r="WX55" s="416"/>
      <c r="WY55" s="416"/>
      <c r="WZ55" s="416"/>
      <c r="XA55" s="416"/>
      <c r="XB55" s="416"/>
      <c r="XC55" s="416"/>
      <c r="XD55" s="416"/>
      <c r="XE55" s="416"/>
      <c r="XF55" s="416"/>
      <c r="XG55" s="416"/>
      <c r="XH55" s="416"/>
      <c r="XI55" s="416"/>
      <c r="XJ55" s="416"/>
      <c r="XK55" s="416"/>
      <c r="XL55" s="416"/>
      <c r="XM55" s="416"/>
      <c r="XN55" s="416"/>
      <c r="XO55" s="416"/>
      <c r="XP55" s="416"/>
      <c r="XQ55" s="416"/>
      <c r="XR55" s="416"/>
      <c r="XS55" s="416"/>
      <c r="XT55" s="416"/>
      <c r="XU55" s="416"/>
      <c r="XV55" s="416"/>
      <c r="XW55" s="416"/>
      <c r="XX55" s="416"/>
      <c r="XY55" s="416"/>
      <c r="XZ55" s="416"/>
      <c r="YA55" s="416"/>
      <c r="YB55" s="416"/>
      <c r="YC55" s="416"/>
      <c r="YD55" s="416"/>
      <c r="YE55" s="416"/>
      <c r="YF55" s="416"/>
      <c r="YG55" s="416"/>
      <c r="YH55" s="416"/>
      <c r="YI55" s="416"/>
      <c r="YJ55" s="416"/>
      <c r="YK55" s="416"/>
      <c r="YL55" s="416"/>
      <c r="YM55" s="416"/>
      <c r="YN55" s="416"/>
      <c r="YO55" s="416"/>
      <c r="YP55" s="416"/>
      <c r="YQ55" s="416"/>
      <c r="YR55" s="416"/>
      <c r="YS55" s="416"/>
      <c r="YT55" s="416"/>
      <c r="YU55" s="416"/>
      <c r="YV55" s="416"/>
      <c r="YW55" s="416"/>
      <c r="YX55" s="416"/>
      <c r="YY55" s="416"/>
      <c r="YZ55" s="416"/>
      <c r="ZA55" s="416"/>
      <c r="ZB55" s="416"/>
      <c r="ZC55" s="416"/>
      <c r="ZD55" s="416"/>
      <c r="ZE55" s="416"/>
      <c r="ZF55" s="416"/>
      <c r="ZG55" s="416"/>
      <c r="ZH55" s="416"/>
      <c r="ZI55" s="416"/>
      <c r="ZJ55" s="416"/>
      <c r="ZK55" s="416"/>
      <c r="ZL55" s="416"/>
      <c r="ZM55" s="416"/>
      <c r="ZN55" s="416"/>
      <c r="ZO55" s="416"/>
      <c r="ZP55" s="416"/>
      <c r="ZQ55" s="416"/>
      <c r="ZR55" s="416"/>
      <c r="ZS55" s="416"/>
      <c r="ZT55" s="416"/>
      <c r="ZU55" s="416"/>
      <c r="ZV55" s="416"/>
      <c r="ZW55" s="416"/>
      <c r="ZX55" s="416"/>
      <c r="ZY55" s="416"/>
      <c r="ZZ55" s="416"/>
      <c r="AAA55" s="416"/>
      <c r="AAB55" s="416"/>
      <c r="AAC55" s="416"/>
      <c r="AAD55" s="416"/>
      <c r="AAE55" s="416"/>
      <c r="AAF55" s="416"/>
      <c r="AAG55" s="416"/>
      <c r="AAH55" s="416"/>
      <c r="AAI55" s="416"/>
      <c r="AAJ55" s="416"/>
      <c r="AAK55" s="416"/>
      <c r="AAL55" s="416"/>
      <c r="AAM55" s="416"/>
      <c r="AAN55" s="416"/>
      <c r="AAO55" s="416"/>
      <c r="AAP55" s="416"/>
      <c r="AAQ55" s="416"/>
      <c r="AAR55" s="416"/>
      <c r="AAS55" s="416"/>
      <c r="AAT55" s="416"/>
      <c r="AAU55" s="416"/>
      <c r="AAV55" s="416"/>
      <c r="AAW55" s="416"/>
      <c r="AAX55" s="416"/>
      <c r="AAY55" s="416"/>
      <c r="AAZ55" s="416"/>
      <c r="ABA55" s="416"/>
      <c r="ABB55" s="416"/>
      <c r="ABC55" s="416"/>
      <c r="ABD55" s="416"/>
      <c r="ABE55" s="416"/>
      <c r="ABF55" s="416"/>
      <c r="ABG55" s="416"/>
      <c r="ABH55" s="416"/>
      <c r="ABI55" s="416"/>
      <c r="ABJ55" s="416"/>
      <c r="ABK55" s="416"/>
      <c r="ABL55" s="416"/>
      <c r="ABM55" s="416"/>
      <c r="ABN55" s="416"/>
      <c r="ABO55" s="416"/>
      <c r="ABP55" s="416"/>
      <c r="ABQ55" s="416"/>
      <c r="ABR55" s="416"/>
      <c r="ABS55" s="416"/>
      <c r="ABT55" s="416"/>
      <c r="ABU55" s="416"/>
      <c r="ABV55" s="416"/>
      <c r="ABW55" s="416"/>
      <c r="ABX55" s="416"/>
      <c r="ABY55" s="416"/>
      <c r="ABZ55" s="416"/>
      <c r="ACA55" s="416"/>
      <c r="ACB55" s="416"/>
      <c r="ACC55" s="416"/>
      <c r="ACD55" s="416"/>
      <c r="ACE55" s="416"/>
      <c r="ACF55" s="416"/>
      <c r="ACG55" s="416"/>
      <c r="ACH55" s="416"/>
      <c r="ACI55" s="416"/>
      <c r="ACJ55" s="416"/>
      <c r="ACK55" s="416"/>
      <c r="ACL55" s="416"/>
      <c r="ACM55" s="416"/>
      <c r="ACN55" s="416"/>
      <c r="ACO55" s="416"/>
      <c r="ACP55" s="416"/>
      <c r="ACQ55" s="416"/>
      <c r="ACR55" s="416"/>
      <c r="ACS55" s="416"/>
      <c r="ACT55" s="416"/>
      <c r="ACU55" s="416"/>
      <c r="ACV55" s="416"/>
      <c r="ACW55" s="416"/>
      <c r="ACX55" s="416"/>
      <c r="ACY55" s="416"/>
      <c r="ACZ55" s="416"/>
      <c r="ADA55" s="416"/>
      <c r="ADB55" s="416"/>
      <c r="ADC55" s="416"/>
      <c r="ADD55" s="416"/>
      <c r="ADE55" s="416"/>
      <c r="ADF55" s="416"/>
      <c r="ADG55" s="416"/>
      <c r="ADH55" s="416"/>
      <c r="ADI55" s="416"/>
      <c r="ADJ55" s="416"/>
      <c r="ADK55" s="416"/>
      <c r="ADL55" s="416"/>
      <c r="ADM55" s="416"/>
      <c r="ADN55" s="416"/>
      <c r="ADO55" s="416"/>
      <c r="ADP55" s="416"/>
      <c r="ADQ55" s="416"/>
      <c r="ADR55" s="416"/>
      <c r="ADS55" s="416"/>
      <c r="ADT55" s="416"/>
      <c r="ADU55" s="416"/>
      <c r="ADV55" s="416"/>
      <c r="ADW55" s="416"/>
      <c r="ADX55" s="416"/>
      <c r="ADY55" s="416"/>
      <c r="ADZ55" s="416"/>
      <c r="AEA55" s="416"/>
      <c r="AEB55" s="416"/>
      <c r="AEC55" s="416"/>
      <c r="AED55" s="416"/>
      <c r="AEE55" s="416"/>
      <c r="AEF55" s="416"/>
      <c r="AEG55" s="416"/>
      <c r="AEH55" s="416"/>
      <c r="AEI55" s="416"/>
      <c r="AEJ55" s="416"/>
      <c r="AEK55" s="416"/>
      <c r="AEL55" s="416"/>
      <c r="AEM55" s="416"/>
      <c r="AEN55" s="416"/>
      <c r="AEO55" s="416"/>
      <c r="AEP55" s="416"/>
      <c r="AEQ55" s="416"/>
      <c r="AER55" s="416"/>
      <c r="AES55" s="416"/>
      <c r="AET55" s="416"/>
      <c r="AEU55" s="416"/>
      <c r="AEV55" s="416"/>
      <c r="AEW55" s="416"/>
      <c r="AEX55" s="416"/>
      <c r="AEY55" s="416"/>
      <c r="AEZ55" s="416"/>
      <c r="AFA55" s="416"/>
      <c r="AFB55" s="416"/>
      <c r="AFC55" s="416"/>
      <c r="AFD55" s="416"/>
      <c r="AFE55" s="416"/>
      <c r="AFF55" s="416"/>
      <c r="AFG55" s="416"/>
      <c r="AFH55" s="416"/>
      <c r="AFI55" s="416"/>
      <c r="AFJ55" s="416"/>
      <c r="AFK55" s="416"/>
      <c r="AFL55" s="416"/>
      <c r="AFM55" s="416"/>
      <c r="AFN55" s="416"/>
      <c r="AFO55" s="416"/>
      <c r="AFP55" s="416"/>
      <c r="AFQ55" s="416"/>
      <c r="AFR55" s="416"/>
      <c r="AFS55" s="416"/>
      <c r="AFT55" s="416"/>
      <c r="AFU55" s="416"/>
      <c r="AFV55" s="416"/>
      <c r="AFW55" s="416"/>
      <c r="AFX55" s="416"/>
      <c r="AFY55" s="416"/>
      <c r="AFZ55" s="416"/>
      <c r="AGA55" s="416"/>
      <c r="AGB55" s="416"/>
      <c r="AGC55" s="416"/>
      <c r="AGD55" s="416"/>
      <c r="AGE55" s="416"/>
      <c r="AGF55" s="416"/>
      <c r="AGG55" s="416"/>
      <c r="AGH55" s="416"/>
      <c r="AGI55" s="416"/>
      <c r="AGJ55" s="416"/>
      <c r="AGK55" s="416"/>
      <c r="AGL55" s="416"/>
      <c r="AGM55" s="416"/>
      <c r="AGN55" s="416"/>
      <c r="AGO55" s="416"/>
      <c r="AGP55" s="416"/>
      <c r="AGQ55" s="416"/>
      <c r="AGR55" s="416"/>
      <c r="AGS55" s="416"/>
      <c r="AGT55" s="416"/>
      <c r="AGU55" s="416"/>
      <c r="AGV55" s="416"/>
      <c r="AGW55" s="416"/>
      <c r="AGX55" s="416"/>
      <c r="AGY55" s="416"/>
      <c r="AGZ55" s="416"/>
      <c r="AHA55" s="416"/>
      <c r="AHB55" s="416"/>
      <c r="AHC55" s="416"/>
      <c r="AHD55" s="416"/>
      <c r="AHE55" s="416"/>
      <c r="AHF55" s="416"/>
      <c r="AHG55" s="416"/>
      <c r="AHH55" s="416"/>
      <c r="AHI55" s="416"/>
      <c r="AHJ55" s="416"/>
      <c r="AHK55" s="416"/>
      <c r="AHL55" s="416"/>
      <c r="AHM55" s="416"/>
      <c r="AHN55" s="416"/>
      <c r="AHO55" s="416"/>
      <c r="AHP55" s="416"/>
      <c r="AHQ55" s="416"/>
      <c r="AHR55" s="416"/>
      <c r="AHS55" s="416"/>
      <c r="AHT55" s="416"/>
      <c r="AHU55" s="416"/>
      <c r="AHV55" s="416"/>
      <c r="AHW55" s="416"/>
      <c r="AHX55" s="416"/>
      <c r="AHY55" s="416"/>
      <c r="AHZ55" s="416"/>
      <c r="AIA55" s="416"/>
      <c r="AIB55" s="416"/>
      <c r="AIC55" s="416"/>
      <c r="AID55" s="416"/>
      <c r="AIE55" s="416"/>
      <c r="AIF55" s="416"/>
      <c r="AIG55" s="416"/>
      <c r="AIH55" s="416"/>
      <c r="AII55" s="416"/>
      <c r="AIJ55" s="416"/>
      <c r="AIK55" s="416"/>
      <c r="AIL55" s="416"/>
      <c r="AIM55" s="416"/>
      <c r="AIN55" s="416"/>
      <c r="AIO55" s="416"/>
      <c r="AIP55" s="416"/>
      <c r="AIQ55" s="416"/>
      <c r="AIR55" s="416"/>
      <c r="AIS55" s="416"/>
      <c r="AIT55" s="416"/>
      <c r="AIU55" s="416"/>
      <c r="AIV55" s="416"/>
      <c r="AIW55" s="416"/>
      <c r="AIX55" s="416"/>
      <c r="AIY55" s="416"/>
      <c r="AIZ55" s="416"/>
      <c r="AJA55" s="416"/>
      <c r="AJB55" s="416"/>
      <c r="AJC55" s="416"/>
      <c r="AJD55" s="416"/>
      <c r="AJE55" s="416"/>
      <c r="AJF55" s="416"/>
      <c r="AJG55" s="416"/>
      <c r="AJH55" s="416"/>
      <c r="AJI55" s="416"/>
      <c r="AJJ55" s="416"/>
      <c r="AJK55" s="416"/>
      <c r="AJL55" s="416"/>
      <c r="AJM55" s="416"/>
      <c r="AJN55" s="416"/>
      <c r="AJO55" s="416"/>
      <c r="AJP55" s="416"/>
      <c r="AJQ55" s="416"/>
      <c r="AJR55" s="416"/>
      <c r="AJS55" s="416"/>
      <c r="AJT55" s="416"/>
      <c r="AJU55" s="416"/>
      <c r="AJV55" s="416"/>
      <c r="AJW55" s="416"/>
      <c r="AJX55" s="416"/>
      <c r="AJY55" s="416"/>
      <c r="AJZ55" s="416"/>
      <c r="AKA55" s="416"/>
      <c r="AKB55" s="416"/>
      <c r="AKC55" s="416"/>
      <c r="AKD55" s="416"/>
      <c r="AKE55" s="416"/>
      <c r="AKF55" s="416"/>
      <c r="AKG55" s="416"/>
      <c r="AKH55" s="416"/>
      <c r="AKI55" s="416"/>
      <c r="AKJ55" s="416"/>
      <c r="AKK55" s="416"/>
      <c r="AKL55" s="416"/>
      <c r="AKM55" s="416"/>
      <c r="AKN55" s="416"/>
      <c r="AKO55" s="416"/>
      <c r="AKP55" s="416"/>
      <c r="AKQ55" s="416"/>
      <c r="AKR55" s="416"/>
      <c r="AKS55" s="416"/>
      <c r="AKT55" s="416"/>
      <c r="AKU55" s="416"/>
      <c r="AKV55" s="416"/>
      <c r="AKW55" s="416"/>
      <c r="AKX55" s="416"/>
      <c r="AKY55" s="416"/>
      <c r="AKZ55" s="416"/>
      <c r="ALA55" s="416"/>
      <c r="ALB55" s="416"/>
      <c r="ALC55" s="416"/>
      <c r="ALD55" s="416"/>
      <c r="ALE55" s="416"/>
      <c r="ALF55" s="416"/>
      <c r="ALG55" s="416"/>
      <c r="ALH55" s="416"/>
      <c r="ALI55" s="416"/>
      <c r="ALJ55" s="416"/>
      <c r="ALK55" s="416"/>
      <c r="ALL55" s="416"/>
      <c r="ALM55" s="416"/>
      <c r="ALN55" s="416"/>
      <c r="ALO55" s="416"/>
      <c r="ALP55" s="416"/>
      <c r="ALQ55" s="416"/>
      <c r="ALR55" s="416"/>
      <c r="ALS55" s="416"/>
      <c r="ALT55" s="416"/>
      <c r="ALU55" s="416"/>
      <c r="ALV55" s="416"/>
      <c r="ALW55" s="416"/>
      <c r="ALX55" s="416"/>
      <c r="ALY55" s="416"/>
      <c r="ALZ55" s="416"/>
      <c r="AMA55" s="416"/>
      <c r="AMB55" s="416"/>
      <c r="AMC55" s="416"/>
      <c r="AMD55" s="416"/>
      <c r="AME55" s="416"/>
      <c r="AMF55" s="416"/>
      <c r="AMG55" s="416"/>
      <c r="AMH55" s="416"/>
      <c r="AMI55" s="416"/>
      <c r="AMJ55" s="416"/>
      <c r="AMK55" s="416"/>
      <c r="AML55" s="416"/>
      <c r="AMM55" s="416"/>
      <c r="AMN55" s="416"/>
      <c r="AMO55" s="416"/>
      <c r="AMP55" s="416"/>
      <c r="AMQ55" s="416"/>
      <c r="AMR55" s="416"/>
      <c r="AMS55" s="416"/>
      <c r="AMT55" s="416"/>
      <c r="AMU55" s="416"/>
      <c r="AMV55" s="416"/>
      <c r="AMW55" s="416"/>
      <c r="AMX55" s="416"/>
      <c r="AMY55" s="416"/>
      <c r="AMZ55" s="416"/>
      <c r="ANA55" s="416"/>
      <c r="ANB55" s="416"/>
      <c r="ANC55" s="416"/>
      <c r="AND55" s="416"/>
      <c r="ANE55" s="416"/>
      <c r="ANF55" s="416"/>
      <c r="ANG55" s="416"/>
      <c r="ANH55" s="416"/>
      <c r="ANI55" s="416"/>
      <c r="ANJ55" s="416"/>
      <c r="ANK55" s="416"/>
      <c r="ANL55" s="416"/>
      <c r="ANM55" s="416"/>
      <c r="ANN55" s="416"/>
      <c r="ANO55" s="416"/>
      <c r="ANP55" s="416"/>
      <c r="ANQ55" s="416"/>
      <c r="ANR55" s="416"/>
      <c r="ANS55" s="416"/>
      <c r="ANT55" s="416"/>
      <c r="ANU55" s="416"/>
      <c r="ANV55" s="416"/>
      <c r="ANW55" s="416"/>
      <c r="ANX55" s="416"/>
      <c r="ANY55" s="416"/>
      <c r="ANZ55" s="416"/>
      <c r="AOA55" s="416"/>
      <c r="AOB55" s="416"/>
      <c r="AOC55" s="416"/>
      <c r="AOD55" s="416"/>
      <c r="AOE55" s="416"/>
      <c r="AOF55" s="416"/>
      <c r="AOG55" s="416"/>
      <c r="AOH55" s="416"/>
      <c r="AOI55" s="416"/>
      <c r="AOJ55" s="416"/>
      <c r="AOK55" s="416"/>
      <c r="AOL55" s="416"/>
      <c r="AOM55" s="416"/>
      <c r="AON55" s="416"/>
      <c r="AOO55" s="416"/>
      <c r="AOP55" s="416"/>
      <c r="AOQ55" s="416"/>
      <c r="AOR55" s="416"/>
      <c r="AOS55" s="416"/>
      <c r="AOT55" s="416"/>
      <c r="AOU55" s="416"/>
      <c r="AOV55" s="416"/>
      <c r="AOW55" s="416"/>
      <c r="AOX55" s="416"/>
      <c r="AOY55" s="416"/>
      <c r="AOZ55" s="416"/>
      <c r="APA55" s="416"/>
      <c r="APB55" s="416"/>
      <c r="APC55" s="416"/>
      <c r="APD55" s="416"/>
      <c r="APE55" s="416"/>
      <c r="APF55" s="416"/>
      <c r="APG55" s="416"/>
      <c r="APH55" s="416"/>
      <c r="API55" s="416"/>
      <c r="APJ55" s="416"/>
      <c r="APK55" s="416"/>
      <c r="APL55" s="416"/>
      <c r="APM55" s="416"/>
      <c r="APN55" s="416"/>
      <c r="APO55" s="416"/>
      <c r="APP55" s="416"/>
      <c r="APQ55" s="416"/>
      <c r="APR55" s="416"/>
      <c r="APS55" s="416"/>
      <c r="APT55" s="416"/>
      <c r="APU55" s="416"/>
      <c r="APV55" s="416"/>
      <c r="APW55" s="416"/>
      <c r="APX55" s="416"/>
      <c r="APY55" s="416"/>
      <c r="APZ55" s="416"/>
      <c r="AQA55" s="416"/>
      <c r="AQB55" s="416"/>
      <c r="AQC55" s="416"/>
      <c r="AQD55" s="416"/>
      <c r="AQE55" s="416"/>
      <c r="AQF55" s="416"/>
      <c r="AQG55" s="416"/>
      <c r="AQH55" s="416"/>
      <c r="AQI55" s="416"/>
      <c r="AQJ55" s="416"/>
      <c r="AQK55" s="416"/>
      <c r="AQL55" s="416"/>
      <c r="AQM55" s="416"/>
      <c r="AQN55" s="416"/>
      <c r="AQO55" s="416"/>
      <c r="AQP55" s="416"/>
      <c r="AQQ55" s="416"/>
      <c r="AQR55" s="416"/>
      <c r="AQS55" s="416"/>
      <c r="AQT55" s="416"/>
      <c r="AQU55" s="416"/>
      <c r="AQV55" s="416"/>
      <c r="AQW55" s="416"/>
      <c r="AQX55" s="416"/>
      <c r="AQY55" s="416"/>
      <c r="AQZ55" s="416"/>
      <c r="ARA55" s="416"/>
      <c r="ARB55" s="416"/>
      <c r="ARC55" s="416"/>
      <c r="ARD55" s="416"/>
      <c r="ARE55" s="416"/>
      <c r="ARF55" s="416"/>
      <c r="ARG55" s="416"/>
      <c r="ARH55" s="416"/>
      <c r="ARI55" s="416"/>
      <c r="ARJ55" s="416"/>
      <c r="ARK55" s="416"/>
      <c r="ARL55" s="416"/>
      <c r="ARM55" s="416"/>
      <c r="ARN55" s="416"/>
      <c r="ARO55" s="416"/>
      <c r="ARP55" s="416"/>
      <c r="ARQ55" s="416"/>
      <c r="ARR55" s="416"/>
      <c r="ARS55" s="416"/>
      <c r="ART55" s="416"/>
      <c r="ARU55" s="416"/>
      <c r="ARV55" s="416"/>
      <c r="ARW55" s="416"/>
      <c r="ARX55" s="416"/>
      <c r="ARY55" s="416"/>
      <c r="ARZ55" s="416"/>
      <c r="ASA55" s="416"/>
      <c r="ASB55" s="416"/>
      <c r="ASC55" s="416"/>
      <c r="ASD55" s="416"/>
      <c r="ASE55" s="416"/>
      <c r="ASF55" s="416"/>
      <c r="ASG55" s="416"/>
      <c r="ASH55" s="416"/>
      <c r="ASI55" s="416"/>
      <c r="ASJ55" s="416"/>
      <c r="ASK55" s="416"/>
      <c r="ASL55" s="416"/>
      <c r="ASM55" s="416"/>
      <c r="ASN55" s="416"/>
      <c r="ASO55" s="416"/>
      <c r="ASP55" s="416"/>
      <c r="ASQ55" s="416"/>
      <c r="ASR55" s="416"/>
      <c r="ASS55" s="416"/>
      <c r="AST55" s="416"/>
      <c r="ASU55" s="416"/>
      <c r="ASV55" s="416"/>
      <c r="ASW55" s="416"/>
      <c r="ASX55" s="416"/>
      <c r="ASY55" s="416"/>
      <c r="ASZ55" s="416"/>
      <c r="ATA55" s="416"/>
      <c r="ATB55" s="416"/>
      <c r="ATC55" s="416"/>
      <c r="ATD55" s="416"/>
      <c r="ATE55" s="416"/>
      <c r="ATF55" s="416"/>
      <c r="ATG55" s="416"/>
      <c r="ATH55" s="416"/>
      <c r="ATI55" s="416"/>
      <c r="ATJ55" s="416"/>
      <c r="ATK55" s="416"/>
      <c r="ATL55" s="416"/>
      <c r="ATM55" s="416"/>
      <c r="ATN55" s="416"/>
      <c r="ATO55" s="416"/>
      <c r="ATP55" s="416"/>
      <c r="ATQ55" s="416"/>
      <c r="ATR55" s="416"/>
      <c r="ATS55" s="416"/>
      <c r="ATT55" s="416"/>
      <c r="ATU55" s="416"/>
      <c r="ATV55" s="416"/>
      <c r="ATW55" s="416"/>
      <c r="ATX55" s="416"/>
      <c r="ATY55" s="416"/>
      <c r="ATZ55" s="416"/>
      <c r="AUA55" s="416"/>
      <c r="AUB55" s="416"/>
      <c r="AUC55" s="416"/>
      <c r="AUD55" s="416"/>
      <c r="AUE55" s="416"/>
      <c r="AUF55" s="416"/>
      <c r="AUG55" s="416"/>
      <c r="AUH55" s="416"/>
      <c r="AUI55" s="416"/>
      <c r="AUJ55" s="416"/>
      <c r="AUK55" s="416"/>
      <c r="AUL55" s="416"/>
      <c r="AUM55" s="416"/>
      <c r="AUN55" s="416"/>
      <c r="AUO55" s="416"/>
      <c r="AUP55" s="416"/>
      <c r="AUQ55" s="416"/>
      <c r="AUR55" s="416"/>
      <c r="AUS55" s="416"/>
      <c r="AUT55" s="416"/>
      <c r="AUU55" s="416"/>
      <c r="AUV55" s="416"/>
      <c r="AUW55" s="416"/>
      <c r="AUX55" s="416"/>
      <c r="AUY55" s="416"/>
      <c r="AUZ55" s="416"/>
      <c r="AVA55" s="416"/>
      <c r="AVB55" s="416"/>
      <c r="AVC55" s="416"/>
      <c r="AVD55" s="416"/>
      <c r="AVE55" s="416"/>
      <c r="AVF55" s="416"/>
      <c r="AVG55" s="416"/>
      <c r="AVH55" s="416"/>
      <c r="AVI55" s="416"/>
      <c r="AVJ55" s="416"/>
      <c r="AVK55" s="416"/>
      <c r="AVL55" s="416"/>
      <c r="AVM55" s="416"/>
      <c r="AVN55" s="416"/>
      <c r="AVO55" s="416"/>
      <c r="AVP55" s="416"/>
      <c r="AVQ55" s="416"/>
      <c r="AVR55" s="416"/>
      <c r="AVS55" s="416"/>
      <c r="AVT55" s="416"/>
      <c r="AVU55" s="416"/>
      <c r="AVV55" s="416"/>
      <c r="AVW55" s="416"/>
      <c r="AVX55" s="416"/>
      <c r="AVY55" s="416"/>
      <c r="AVZ55" s="416"/>
      <c r="AWA55" s="416"/>
      <c r="AWB55" s="416"/>
      <c r="AWC55" s="416"/>
      <c r="AWD55" s="416"/>
      <c r="AWE55" s="416"/>
      <c r="AWF55" s="416"/>
      <c r="AWG55" s="416"/>
      <c r="AWH55" s="416"/>
      <c r="AWI55" s="416"/>
      <c r="AWJ55" s="416"/>
      <c r="AWK55" s="416"/>
      <c r="AWL55" s="416"/>
      <c r="AWM55" s="416"/>
      <c r="AWN55" s="416"/>
      <c r="AWO55" s="416"/>
      <c r="AWP55" s="416"/>
      <c r="AWQ55" s="416"/>
      <c r="AWR55" s="416"/>
      <c r="AWS55" s="416"/>
      <c r="AWT55" s="416"/>
      <c r="AWU55" s="416"/>
      <c r="AWV55" s="416"/>
      <c r="AWW55" s="416"/>
      <c r="AWX55" s="416"/>
      <c r="AWY55" s="416"/>
      <c r="AWZ55" s="416"/>
      <c r="AXA55" s="416"/>
      <c r="AXB55" s="416"/>
      <c r="AXC55" s="416"/>
      <c r="AXD55" s="416"/>
      <c r="AXE55" s="416"/>
      <c r="AXF55" s="416"/>
      <c r="AXG55" s="416"/>
      <c r="AXH55" s="416"/>
      <c r="AXI55" s="416"/>
      <c r="AXJ55" s="416"/>
      <c r="AXK55" s="416"/>
      <c r="AXL55" s="416"/>
      <c r="AXM55" s="416"/>
      <c r="AXN55" s="416"/>
      <c r="AXO55" s="416"/>
      <c r="AXP55" s="416"/>
      <c r="AXQ55" s="416"/>
      <c r="AXR55" s="416"/>
      <c r="AXS55" s="416"/>
      <c r="AXT55" s="416"/>
      <c r="AXU55" s="416"/>
      <c r="AXV55" s="416"/>
      <c r="AXW55" s="416"/>
      <c r="AXX55" s="416"/>
      <c r="AXY55" s="416"/>
      <c r="AXZ55" s="416"/>
      <c r="AYA55" s="416"/>
      <c r="AYB55" s="416"/>
      <c r="AYC55" s="416"/>
      <c r="AYD55" s="416"/>
      <c r="AYE55" s="416"/>
      <c r="AYF55" s="416"/>
      <c r="AYG55" s="416"/>
      <c r="AYH55" s="416"/>
      <c r="AYI55" s="416"/>
      <c r="AYJ55" s="416"/>
      <c r="AYK55" s="416"/>
      <c r="AYL55" s="416"/>
      <c r="AYM55" s="416"/>
      <c r="AYN55" s="416"/>
      <c r="AYO55" s="416"/>
      <c r="AYP55" s="416"/>
      <c r="AYQ55" s="416"/>
      <c r="AYR55" s="416"/>
      <c r="AYS55" s="416"/>
      <c r="AYT55" s="416"/>
      <c r="AYU55" s="416"/>
      <c r="AYV55" s="416"/>
      <c r="AYW55" s="416"/>
      <c r="AYX55" s="416"/>
      <c r="AYY55" s="416"/>
      <c r="AYZ55" s="416"/>
      <c r="AZA55" s="416"/>
      <c r="AZB55" s="416"/>
      <c r="AZC55" s="416"/>
      <c r="AZD55" s="416"/>
      <c r="AZE55" s="416"/>
      <c r="AZF55" s="416"/>
      <c r="AZG55" s="416"/>
      <c r="AZH55" s="416"/>
      <c r="AZI55" s="416"/>
      <c r="AZJ55" s="416"/>
      <c r="AZK55" s="416"/>
      <c r="AZL55" s="416"/>
      <c r="AZM55" s="416"/>
      <c r="AZN55" s="416"/>
      <c r="AZO55" s="416"/>
      <c r="AZP55" s="416"/>
      <c r="AZQ55" s="416"/>
      <c r="AZR55" s="416"/>
      <c r="AZS55" s="416"/>
      <c r="AZT55" s="416"/>
      <c r="AZU55" s="416"/>
      <c r="AZV55" s="416"/>
      <c r="AZW55" s="416"/>
      <c r="AZX55" s="416"/>
      <c r="AZY55" s="416"/>
      <c r="AZZ55" s="416"/>
      <c r="BAA55" s="416"/>
      <c r="BAB55" s="416"/>
      <c r="BAC55" s="416"/>
      <c r="BAD55" s="416"/>
      <c r="BAE55" s="416"/>
      <c r="BAF55" s="416"/>
      <c r="BAG55" s="416"/>
      <c r="BAH55" s="416"/>
      <c r="BAI55" s="416"/>
      <c r="BAJ55" s="416"/>
      <c r="BAK55" s="416"/>
      <c r="BAL55" s="416"/>
      <c r="BAM55" s="416"/>
      <c r="BAN55" s="416"/>
      <c r="BAO55" s="416"/>
      <c r="BAP55" s="416"/>
      <c r="BAQ55" s="416"/>
      <c r="BAR55" s="416"/>
      <c r="BAS55" s="416"/>
      <c r="BAT55" s="416"/>
      <c r="BAU55" s="416"/>
      <c r="BAV55" s="416"/>
      <c r="BAW55" s="416"/>
      <c r="BAX55" s="416"/>
      <c r="BAY55" s="416"/>
      <c r="BAZ55" s="416"/>
      <c r="BBA55" s="416"/>
      <c r="BBB55" s="416"/>
      <c r="BBC55" s="416"/>
      <c r="BBD55" s="416"/>
      <c r="BBE55" s="416"/>
      <c r="BBF55" s="416"/>
      <c r="BBG55" s="416"/>
      <c r="BBH55" s="416"/>
      <c r="BBI55" s="416"/>
      <c r="BBJ55" s="416"/>
      <c r="BBK55" s="416"/>
      <c r="BBL55" s="416"/>
      <c r="BBM55" s="416"/>
      <c r="BBN55" s="416"/>
      <c r="BBO55" s="416"/>
      <c r="BBP55" s="416"/>
      <c r="BBQ55" s="416"/>
      <c r="BBR55" s="416"/>
      <c r="BBS55" s="416"/>
      <c r="BBT55" s="416"/>
      <c r="BBU55" s="416"/>
      <c r="BBV55" s="416"/>
      <c r="BBW55" s="416"/>
      <c r="BBX55" s="416"/>
      <c r="BBY55" s="416"/>
      <c r="BBZ55" s="416"/>
      <c r="BCA55" s="416"/>
      <c r="BCB55" s="416"/>
      <c r="BCC55" s="416"/>
      <c r="BCD55" s="416"/>
      <c r="BCE55" s="416"/>
      <c r="BCF55" s="416"/>
      <c r="BCG55" s="416"/>
      <c r="BCH55" s="416"/>
      <c r="BCI55" s="416"/>
      <c r="BCJ55" s="416"/>
      <c r="BCK55" s="416"/>
      <c r="BCL55" s="416"/>
      <c r="BCM55" s="416"/>
      <c r="BCN55" s="416"/>
      <c r="BCO55" s="416"/>
      <c r="BCP55" s="416"/>
      <c r="BCQ55" s="416"/>
      <c r="BCR55" s="416"/>
      <c r="BCS55" s="416"/>
      <c r="BCT55" s="416"/>
      <c r="BCU55" s="416"/>
      <c r="BCV55" s="416"/>
      <c r="BCW55" s="416"/>
      <c r="BCX55" s="416"/>
      <c r="BCY55" s="416"/>
      <c r="BCZ55" s="416"/>
      <c r="BDA55" s="416"/>
      <c r="BDB55" s="416"/>
      <c r="BDC55" s="416"/>
      <c r="BDD55" s="416"/>
      <c r="BDE55" s="416"/>
      <c r="BDF55" s="416"/>
      <c r="BDG55" s="416"/>
      <c r="BDH55" s="416"/>
      <c r="BDI55" s="416"/>
      <c r="BDJ55" s="416"/>
      <c r="BDK55" s="416"/>
      <c r="BDL55" s="416"/>
      <c r="BDM55" s="416"/>
      <c r="BDN55" s="416"/>
      <c r="BDO55" s="416"/>
      <c r="BDP55" s="416"/>
      <c r="BDQ55" s="416"/>
      <c r="BDR55" s="416"/>
      <c r="BDS55" s="416"/>
      <c r="BDT55" s="416"/>
      <c r="BDU55" s="416"/>
      <c r="BDV55" s="416"/>
      <c r="BDW55" s="416"/>
      <c r="BDX55" s="416"/>
      <c r="BDY55" s="416"/>
      <c r="BDZ55" s="416"/>
      <c r="BEA55" s="416"/>
      <c r="BEB55" s="416"/>
      <c r="BEC55" s="416"/>
      <c r="BED55" s="416"/>
      <c r="BEE55" s="416"/>
      <c r="BEF55" s="416"/>
      <c r="BEG55" s="416"/>
      <c r="BEH55" s="416"/>
      <c r="BEI55" s="416"/>
      <c r="BEJ55" s="416"/>
      <c r="BEK55" s="416"/>
      <c r="BEL55" s="416"/>
      <c r="BEM55" s="416"/>
      <c r="BEN55" s="416"/>
      <c r="BEO55" s="416"/>
      <c r="BEP55" s="416"/>
      <c r="BEQ55" s="416"/>
      <c r="BER55" s="416"/>
      <c r="BES55" s="416"/>
      <c r="BET55" s="416"/>
      <c r="BEU55" s="416"/>
      <c r="BEV55" s="416"/>
      <c r="BEW55" s="416"/>
      <c r="BEX55" s="416"/>
      <c r="BEY55" s="416"/>
      <c r="BEZ55" s="416"/>
      <c r="BFA55" s="416"/>
      <c r="BFB55" s="416"/>
      <c r="BFC55" s="416"/>
      <c r="BFD55" s="416"/>
      <c r="BFE55" s="416"/>
      <c r="BFF55" s="416"/>
      <c r="BFG55" s="416"/>
      <c r="BFH55" s="416"/>
      <c r="BFI55" s="416"/>
      <c r="BFJ55" s="416"/>
      <c r="BFK55" s="416"/>
      <c r="BFL55" s="416"/>
      <c r="BFM55" s="416"/>
      <c r="BFN55" s="416"/>
      <c r="BFO55" s="416"/>
      <c r="BFP55" s="416"/>
      <c r="BFQ55" s="416"/>
      <c r="BFR55" s="416"/>
      <c r="BFS55" s="416"/>
      <c r="BFT55" s="416"/>
      <c r="BFU55" s="416"/>
      <c r="BFV55" s="416"/>
      <c r="BFW55" s="416"/>
      <c r="BFX55" s="416"/>
      <c r="BFY55" s="416"/>
      <c r="BFZ55" s="416"/>
      <c r="BGA55" s="416"/>
      <c r="BGB55" s="416"/>
      <c r="BGC55" s="416"/>
      <c r="BGD55" s="416"/>
      <c r="BGE55" s="416"/>
      <c r="BGF55" s="416"/>
      <c r="BGG55" s="416"/>
      <c r="BGH55" s="416"/>
      <c r="BGI55" s="416"/>
      <c r="BGJ55" s="416"/>
      <c r="BGK55" s="416"/>
      <c r="BGL55" s="416"/>
      <c r="BGM55" s="416"/>
      <c r="BGN55" s="416"/>
      <c r="BGO55" s="416"/>
      <c r="BGP55" s="416"/>
      <c r="BGQ55" s="416"/>
      <c r="BGR55" s="416"/>
      <c r="BGS55" s="416"/>
      <c r="BGT55" s="416"/>
      <c r="BGU55" s="416"/>
      <c r="BGV55" s="416"/>
      <c r="BGW55" s="416"/>
      <c r="BGX55" s="416"/>
      <c r="BGY55" s="416"/>
      <c r="BGZ55" s="416"/>
      <c r="BHA55" s="416"/>
      <c r="BHB55" s="416"/>
      <c r="BHC55" s="416"/>
      <c r="BHD55" s="416"/>
      <c r="BHE55" s="416"/>
      <c r="BHF55" s="416"/>
      <c r="BHG55" s="416"/>
      <c r="BHH55" s="416"/>
      <c r="BHI55" s="416"/>
      <c r="BHJ55" s="416"/>
      <c r="BHK55" s="416"/>
      <c r="BHL55" s="416"/>
      <c r="BHM55" s="416"/>
      <c r="BHN55" s="416"/>
      <c r="BHO55" s="416"/>
      <c r="BHP55" s="416"/>
      <c r="BHQ55" s="416"/>
      <c r="BHR55" s="416"/>
      <c r="BHS55" s="416"/>
      <c r="BHT55" s="416"/>
      <c r="BHU55" s="416"/>
      <c r="BHV55" s="416"/>
      <c r="BHW55" s="416"/>
      <c r="BHX55" s="416"/>
      <c r="BHY55" s="416"/>
      <c r="BHZ55" s="416"/>
      <c r="BIA55" s="416"/>
      <c r="BIB55" s="416"/>
      <c r="BIC55" s="416"/>
      <c r="BID55" s="416"/>
      <c r="BIE55" s="416"/>
      <c r="BIF55" s="416"/>
      <c r="BIG55" s="416"/>
      <c r="BIH55" s="416"/>
      <c r="BII55" s="416"/>
      <c r="BIJ55" s="416"/>
      <c r="BIK55" s="416"/>
      <c r="BIL55" s="416"/>
      <c r="BIM55" s="416"/>
      <c r="BIN55" s="416"/>
      <c r="BIO55" s="416"/>
      <c r="BIP55" s="416"/>
      <c r="BIQ55" s="416"/>
      <c r="BIR55" s="416"/>
      <c r="BIS55" s="416"/>
      <c r="BIT55" s="416"/>
      <c r="BIU55" s="416"/>
      <c r="BIV55" s="416"/>
      <c r="BIW55" s="416"/>
      <c r="BIX55" s="416"/>
      <c r="BIY55" s="416"/>
      <c r="BIZ55" s="416"/>
      <c r="BJA55" s="416"/>
      <c r="BJB55" s="416"/>
      <c r="BJC55" s="416"/>
      <c r="BJD55" s="416"/>
      <c r="BJE55" s="416"/>
      <c r="BJF55" s="416"/>
      <c r="BJG55" s="416"/>
      <c r="BJH55" s="416"/>
      <c r="BJI55" s="416"/>
      <c r="BJJ55" s="416"/>
      <c r="BJK55" s="416"/>
      <c r="BJL55" s="416"/>
      <c r="BJM55" s="416"/>
      <c r="BJN55" s="416"/>
      <c r="BJO55" s="416"/>
      <c r="BJP55" s="416"/>
      <c r="BJQ55" s="416"/>
      <c r="BJR55" s="416"/>
      <c r="BJS55" s="416"/>
      <c r="BJT55" s="416"/>
      <c r="BJU55" s="416"/>
      <c r="BJV55" s="416"/>
      <c r="BJW55" s="416"/>
      <c r="BJX55" s="416"/>
      <c r="BJY55" s="416"/>
      <c r="BJZ55" s="416"/>
      <c r="BKA55" s="416"/>
      <c r="BKB55" s="416"/>
      <c r="BKC55" s="416"/>
      <c r="BKD55" s="416"/>
      <c r="BKE55" s="416"/>
      <c r="BKF55" s="416"/>
      <c r="BKG55" s="416"/>
      <c r="BKH55" s="416"/>
      <c r="BKI55" s="416"/>
      <c r="BKJ55" s="416"/>
      <c r="BKK55" s="416"/>
      <c r="BKL55" s="416"/>
      <c r="BKM55" s="416"/>
      <c r="BKN55" s="416"/>
      <c r="BKO55" s="416"/>
      <c r="BKP55" s="416"/>
      <c r="BKQ55" s="416"/>
      <c r="BKR55" s="416"/>
      <c r="BKS55" s="416"/>
      <c r="BKT55" s="416"/>
      <c r="BKU55" s="416"/>
      <c r="BKV55" s="416"/>
      <c r="BKW55" s="416"/>
      <c r="BKX55" s="416"/>
      <c r="BKY55" s="416"/>
      <c r="BKZ55" s="416"/>
      <c r="BLA55" s="416"/>
      <c r="BLB55" s="416"/>
      <c r="BLC55" s="416"/>
      <c r="BLD55" s="416"/>
      <c r="BLE55" s="416"/>
      <c r="BLF55" s="416"/>
      <c r="BLG55" s="416"/>
      <c r="BLH55" s="416"/>
      <c r="BLI55" s="416"/>
      <c r="BLJ55" s="416"/>
      <c r="BLK55" s="416"/>
      <c r="BLL55" s="416"/>
      <c r="BLM55" s="416"/>
      <c r="BLN55" s="416"/>
      <c r="BLO55" s="416"/>
      <c r="BLP55" s="416"/>
      <c r="BLQ55" s="416"/>
      <c r="BLR55" s="416"/>
      <c r="BLS55" s="416"/>
      <c r="BLT55" s="416"/>
      <c r="BLU55" s="416"/>
      <c r="BLV55" s="416"/>
      <c r="BLW55" s="416"/>
      <c r="BLX55" s="416"/>
      <c r="BLY55" s="416"/>
      <c r="BLZ55" s="416"/>
      <c r="BMA55" s="416"/>
      <c r="BMB55" s="416"/>
      <c r="BMC55" s="416"/>
      <c r="BMD55" s="416"/>
      <c r="BME55" s="416"/>
      <c r="BMF55" s="416"/>
      <c r="BMG55" s="416"/>
      <c r="BMH55" s="416"/>
      <c r="BMI55" s="416"/>
      <c r="BMJ55" s="416"/>
      <c r="BMK55" s="416"/>
      <c r="BML55" s="416"/>
      <c r="BMM55" s="416"/>
      <c r="BMN55" s="416"/>
      <c r="BMO55" s="416"/>
      <c r="BMP55" s="416"/>
      <c r="BMQ55" s="416"/>
      <c r="BMR55" s="416"/>
      <c r="BMS55" s="416"/>
      <c r="BMT55" s="416"/>
      <c r="BMU55" s="416"/>
      <c r="BMV55" s="416"/>
      <c r="BMW55" s="416"/>
      <c r="BMX55" s="416"/>
      <c r="BMY55" s="416"/>
      <c r="BMZ55" s="416"/>
      <c r="BNA55" s="416"/>
      <c r="BNB55" s="416"/>
      <c r="BNC55" s="416"/>
      <c r="BND55" s="416"/>
      <c r="BNE55" s="416"/>
      <c r="BNF55" s="416"/>
      <c r="BNG55" s="416"/>
      <c r="BNH55" s="416"/>
      <c r="BNI55" s="416"/>
      <c r="BNJ55" s="416"/>
      <c r="BNK55" s="416"/>
      <c r="BNL55" s="416"/>
      <c r="BNM55" s="416"/>
      <c r="BNN55" s="416"/>
      <c r="BNO55" s="416"/>
      <c r="BNP55" s="416"/>
      <c r="BNQ55" s="416"/>
      <c r="BNR55" s="416"/>
      <c r="BNS55" s="416"/>
      <c r="BNT55" s="416"/>
      <c r="BNU55" s="416"/>
      <c r="BNV55" s="416"/>
      <c r="BNW55" s="416"/>
      <c r="BNX55" s="416"/>
      <c r="BNY55" s="416"/>
      <c r="BNZ55" s="416"/>
      <c r="BOA55" s="416"/>
      <c r="BOB55" s="416"/>
      <c r="BOC55" s="416"/>
      <c r="BOD55" s="416"/>
      <c r="BOE55" s="416"/>
      <c r="BOF55" s="416"/>
      <c r="BOG55" s="416"/>
      <c r="BOH55" s="416"/>
      <c r="BOI55" s="416"/>
      <c r="BOJ55" s="416"/>
      <c r="BOK55" s="416"/>
      <c r="BOL55" s="416"/>
      <c r="BOM55" s="416"/>
      <c r="BON55" s="416"/>
      <c r="BOO55" s="416"/>
      <c r="BOP55" s="416"/>
      <c r="BOQ55" s="416"/>
      <c r="BOR55" s="416"/>
      <c r="BOS55" s="416"/>
      <c r="BOT55" s="416"/>
      <c r="BOU55" s="416"/>
      <c r="BOV55" s="416"/>
      <c r="BOW55" s="416"/>
      <c r="BOX55" s="416"/>
      <c r="BOY55" s="416"/>
      <c r="BOZ55" s="416"/>
      <c r="BPA55" s="416"/>
      <c r="BPB55" s="416"/>
      <c r="BPC55" s="416"/>
      <c r="BPD55" s="416"/>
      <c r="BPE55" s="416"/>
      <c r="BPF55" s="416"/>
      <c r="BPG55" s="416"/>
      <c r="BPH55" s="416"/>
      <c r="BPI55" s="416"/>
      <c r="BPJ55" s="416"/>
      <c r="BPK55" s="416"/>
      <c r="BPL55" s="416"/>
      <c r="BPM55" s="416"/>
      <c r="BPN55" s="416"/>
      <c r="BPO55" s="416"/>
      <c r="BPP55" s="416"/>
      <c r="BPQ55" s="416"/>
      <c r="BPR55" s="416"/>
      <c r="BPS55" s="416"/>
      <c r="BPT55" s="416"/>
      <c r="BPU55" s="416"/>
      <c r="BPV55" s="416"/>
      <c r="BPW55" s="416"/>
      <c r="BPX55" s="416"/>
      <c r="BPY55" s="416"/>
      <c r="BPZ55" s="416"/>
      <c r="BQA55" s="416"/>
      <c r="BQB55" s="416"/>
      <c r="BQC55" s="416"/>
      <c r="BQD55" s="416"/>
      <c r="BQE55" s="416"/>
      <c r="BQF55" s="416"/>
      <c r="BQG55" s="416"/>
      <c r="BQH55" s="416"/>
      <c r="BQI55" s="416"/>
      <c r="BQJ55" s="416"/>
      <c r="BQK55" s="416"/>
      <c r="BQL55" s="416"/>
      <c r="BQM55" s="416"/>
      <c r="BQN55" s="416"/>
      <c r="BQO55" s="416"/>
      <c r="BQP55" s="416"/>
      <c r="BQQ55" s="416"/>
      <c r="BQR55" s="416"/>
      <c r="BQS55" s="416"/>
      <c r="BQT55" s="416"/>
      <c r="BQU55" s="416"/>
      <c r="BQV55" s="416"/>
      <c r="BQW55" s="416"/>
      <c r="BQX55" s="416"/>
      <c r="BQY55" s="416"/>
      <c r="BQZ55" s="416"/>
      <c r="BRA55" s="416"/>
      <c r="BRB55" s="416"/>
      <c r="BRC55" s="416"/>
      <c r="BRD55" s="416"/>
      <c r="BRE55" s="416"/>
      <c r="BRF55" s="416"/>
      <c r="BRG55" s="416"/>
      <c r="BRH55" s="416"/>
      <c r="BRI55" s="416"/>
      <c r="BRJ55" s="416"/>
      <c r="BRK55" s="416"/>
      <c r="BRL55" s="416"/>
      <c r="BRM55" s="416"/>
      <c r="BRN55" s="416"/>
      <c r="BRO55" s="416"/>
      <c r="BRP55" s="416"/>
      <c r="BRQ55" s="416"/>
      <c r="BRR55" s="416"/>
      <c r="BRS55" s="416"/>
      <c r="BRT55" s="416"/>
      <c r="BRU55" s="416"/>
      <c r="BRV55" s="416"/>
      <c r="BRW55" s="416"/>
      <c r="BRX55" s="416"/>
      <c r="BRY55" s="416"/>
      <c r="BRZ55" s="416"/>
      <c r="BSA55" s="416"/>
      <c r="BSB55" s="416"/>
      <c r="BSC55" s="416"/>
      <c r="BSD55" s="416"/>
      <c r="BSE55" s="416"/>
      <c r="BSF55" s="416"/>
      <c r="BSG55" s="416"/>
      <c r="BSH55" s="416"/>
      <c r="BSI55" s="416"/>
      <c r="BSJ55" s="416"/>
      <c r="BSK55" s="416"/>
      <c r="BSL55" s="416"/>
      <c r="BSM55" s="416"/>
      <c r="BSN55" s="416"/>
      <c r="BSO55" s="416"/>
      <c r="BSP55" s="416"/>
      <c r="BSQ55" s="416"/>
      <c r="BSR55" s="416"/>
      <c r="BSS55" s="416"/>
      <c r="BST55" s="416"/>
      <c r="BSU55" s="416"/>
      <c r="BSV55" s="416"/>
      <c r="BSW55" s="416"/>
      <c r="BSX55" s="416"/>
      <c r="BSY55" s="416"/>
      <c r="BSZ55" s="416"/>
      <c r="BTA55" s="416"/>
      <c r="BTB55" s="416"/>
      <c r="BTC55" s="416"/>
      <c r="BTD55" s="416"/>
      <c r="BTE55" s="416"/>
      <c r="BTF55" s="416"/>
      <c r="BTG55" s="416"/>
      <c r="BTH55" s="416"/>
      <c r="BTI55" s="416"/>
      <c r="BTJ55" s="416"/>
      <c r="BTK55" s="416"/>
      <c r="BTL55" s="416"/>
      <c r="BTM55" s="416"/>
      <c r="BTN55" s="416"/>
      <c r="BTO55" s="416"/>
      <c r="BTP55" s="416"/>
      <c r="BTQ55" s="416"/>
      <c r="BTR55" s="416"/>
      <c r="BTS55" s="416"/>
      <c r="BTT55" s="416"/>
      <c r="BTU55" s="416"/>
      <c r="BTV55" s="416"/>
      <c r="BTW55" s="416"/>
      <c r="BTX55" s="416"/>
      <c r="BTY55" s="416"/>
      <c r="BTZ55" s="416"/>
      <c r="BUA55" s="416"/>
      <c r="BUB55" s="416"/>
      <c r="BUC55" s="416"/>
      <c r="BUD55" s="416"/>
      <c r="BUE55" s="416"/>
      <c r="BUF55" s="416"/>
      <c r="BUG55" s="416"/>
      <c r="BUH55" s="416"/>
      <c r="BUI55" s="416"/>
      <c r="BUJ55" s="416"/>
      <c r="BUK55" s="416"/>
      <c r="BUL55" s="416"/>
      <c r="BUM55" s="416"/>
      <c r="BUN55" s="416"/>
      <c r="BUO55" s="416"/>
      <c r="BUP55" s="416"/>
      <c r="BUQ55" s="416"/>
      <c r="BUR55" s="416"/>
      <c r="BUS55" s="416"/>
      <c r="BUT55" s="416"/>
      <c r="BUU55" s="416"/>
      <c r="BUV55" s="416"/>
      <c r="BUW55" s="416"/>
      <c r="BUX55" s="416"/>
      <c r="BUY55" s="416"/>
      <c r="BUZ55" s="416"/>
      <c r="BVA55" s="416"/>
      <c r="BVB55" s="416"/>
      <c r="BVC55" s="416"/>
      <c r="BVD55" s="416"/>
      <c r="BVE55" s="416"/>
      <c r="BVF55" s="416"/>
      <c r="BVG55" s="416"/>
      <c r="BVH55" s="416"/>
      <c r="BVI55" s="416"/>
      <c r="BVJ55" s="416"/>
      <c r="BVK55" s="416"/>
      <c r="BVL55" s="416"/>
      <c r="BVM55" s="416"/>
      <c r="BVN55" s="416"/>
      <c r="BVO55" s="416"/>
      <c r="BVP55" s="416"/>
      <c r="BVQ55" s="416"/>
      <c r="BVR55" s="416"/>
      <c r="BVS55" s="416"/>
      <c r="BVT55" s="416"/>
      <c r="BVU55" s="416"/>
      <c r="BVV55" s="416"/>
      <c r="BVW55" s="416"/>
      <c r="BVX55" s="416"/>
      <c r="BVY55" s="416"/>
      <c r="BVZ55" s="416"/>
      <c r="BWA55" s="416"/>
      <c r="BWB55" s="416"/>
      <c r="BWC55" s="416"/>
      <c r="BWD55" s="416"/>
      <c r="BWE55" s="416"/>
      <c r="BWF55" s="416"/>
      <c r="BWG55" s="416"/>
      <c r="BWH55" s="416"/>
      <c r="BWI55" s="416"/>
      <c r="BWJ55" s="416"/>
      <c r="BWK55" s="416"/>
      <c r="BWL55" s="416"/>
      <c r="BWM55" s="416"/>
      <c r="BWN55" s="416"/>
      <c r="BWO55" s="416"/>
      <c r="BWP55" s="416"/>
      <c r="BWQ55" s="416"/>
      <c r="BWR55" s="416"/>
      <c r="BWS55" s="416"/>
      <c r="BWT55" s="416"/>
      <c r="BWU55" s="416"/>
      <c r="BWV55" s="416"/>
      <c r="BWW55" s="416"/>
      <c r="BWX55" s="416"/>
      <c r="BWY55" s="416"/>
      <c r="BWZ55" s="416"/>
      <c r="BXA55" s="416"/>
      <c r="BXB55" s="416"/>
      <c r="BXC55" s="416"/>
      <c r="BXD55" s="416"/>
      <c r="BXE55" s="416"/>
      <c r="BXF55" s="416"/>
      <c r="BXG55" s="416"/>
      <c r="BXH55" s="416"/>
      <c r="BXI55" s="416"/>
      <c r="BXJ55" s="416"/>
      <c r="BXK55" s="416"/>
      <c r="BXL55" s="416"/>
      <c r="BXM55" s="416"/>
      <c r="BXN55" s="416"/>
      <c r="BXO55" s="416"/>
      <c r="BXP55" s="416"/>
      <c r="BXQ55" s="416"/>
      <c r="BXR55" s="416"/>
      <c r="BXS55" s="416"/>
      <c r="BXT55" s="416"/>
      <c r="BXU55" s="416"/>
      <c r="BXV55" s="416"/>
      <c r="BXW55" s="416"/>
      <c r="BXX55" s="416"/>
      <c r="BXY55" s="416"/>
      <c r="BXZ55" s="416"/>
      <c r="BYA55" s="416"/>
      <c r="BYB55" s="416"/>
      <c r="BYC55" s="416"/>
      <c r="BYD55" s="416"/>
      <c r="BYE55" s="416"/>
      <c r="BYF55" s="416"/>
      <c r="BYG55" s="416"/>
      <c r="BYH55" s="416"/>
      <c r="BYI55" s="416"/>
      <c r="BYJ55" s="416"/>
      <c r="BYK55" s="416"/>
      <c r="BYL55" s="416"/>
      <c r="BYM55" s="416"/>
      <c r="BYN55" s="416"/>
      <c r="BYO55" s="416"/>
      <c r="BYP55" s="416"/>
      <c r="BYQ55" s="416"/>
      <c r="BYR55" s="416"/>
      <c r="BYS55" s="416"/>
      <c r="BYT55" s="416"/>
      <c r="BYU55" s="416"/>
      <c r="BYV55" s="416"/>
      <c r="BYW55" s="416"/>
      <c r="BYX55" s="416"/>
      <c r="BYY55" s="416"/>
      <c r="BYZ55" s="416"/>
      <c r="BZA55" s="416"/>
      <c r="BZB55" s="416"/>
      <c r="BZC55" s="416"/>
      <c r="BZD55" s="416"/>
      <c r="BZE55" s="416"/>
      <c r="BZF55" s="416"/>
      <c r="BZG55" s="416"/>
      <c r="BZH55" s="416"/>
      <c r="BZI55" s="416"/>
      <c r="BZJ55" s="416"/>
      <c r="BZK55" s="416"/>
      <c r="BZL55" s="416"/>
      <c r="BZM55" s="416"/>
      <c r="BZN55" s="416"/>
      <c r="BZO55" s="416"/>
      <c r="BZP55" s="416"/>
      <c r="BZQ55" s="416"/>
      <c r="BZR55" s="416"/>
      <c r="BZS55" s="416"/>
      <c r="BZT55" s="416"/>
      <c r="BZU55" s="416"/>
      <c r="BZV55" s="416"/>
      <c r="BZW55" s="416"/>
      <c r="BZX55" s="416"/>
      <c r="BZY55" s="416"/>
      <c r="BZZ55" s="416"/>
      <c r="CAA55" s="416"/>
      <c r="CAB55" s="416"/>
      <c r="CAC55" s="416"/>
      <c r="CAD55" s="416"/>
      <c r="CAE55" s="416"/>
      <c r="CAF55" s="416"/>
      <c r="CAG55" s="416"/>
      <c r="CAH55" s="416"/>
      <c r="CAI55" s="416"/>
      <c r="CAJ55" s="416"/>
      <c r="CAK55" s="416"/>
      <c r="CAL55" s="416"/>
      <c r="CAM55" s="416"/>
      <c r="CAN55" s="416"/>
      <c r="CAO55" s="416"/>
      <c r="CAP55" s="416"/>
      <c r="CAQ55" s="416"/>
      <c r="CAR55" s="416"/>
      <c r="CAS55" s="416"/>
      <c r="CAT55" s="416"/>
      <c r="CAU55" s="416"/>
      <c r="CAV55" s="416"/>
      <c r="CAW55" s="416"/>
      <c r="CAX55" s="416"/>
      <c r="CAY55" s="416"/>
      <c r="CAZ55" s="416"/>
      <c r="CBA55" s="416"/>
      <c r="CBB55" s="416"/>
      <c r="CBC55" s="416"/>
      <c r="CBD55" s="416"/>
      <c r="CBE55" s="416"/>
      <c r="CBF55" s="416"/>
      <c r="CBG55" s="416"/>
      <c r="CBH55" s="416"/>
      <c r="CBI55" s="416"/>
      <c r="CBJ55" s="416"/>
      <c r="CBK55" s="416"/>
      <c r="CBL55" s="416"/>
      <c r="CBM55" s="416"/>
      <c r="CBN55" s="416"/>
      <c r="CBO55" s="416"/>
      <c r="CBP55" s="416"/>
      <c r="CBQ55" s="416"/>
      <c r="CBR55" s="416"/>
      <c r="CBS55" s="416"/>
      <c r="CBT55" s="416"/>
      <c r="CBU55" s="416"/>
      <c r="CBV55" s="416"/>
      <c r="CBW55" s="416"/>
      <c r="CBX55" s="416"/>
      <c r="CBY55" s="416"/>
      <c r="CBZ55" s="416"/>
      <c r="CCA55" s="416"/>
      <c r="CCB55" s="416"/>
      <c r="CCC55" s="416"/>
      <c r="CCD55" s="416"/>
      <c r="CCE55" s="416"/>
      <c r="CCF55" s="416"/>
      <c r="CCG55" s="416"/>
      <c r="CCH55" s="416"/>
      <c r="CCI55" s="416"/>
      <c r="CCJ55" s="416"/>
      <c r="CCK55" s="416"/>
      <c r="CCL55" s="416"/>
      <c r="CCM55" s="416"/>
      <c r="CCN55" s="416"/>
      <c r="CCO55" s="416"/>
      <c r="CCP55" s="416"/>
      <c r="CCQ55" s="416"/>
      <c r="CCR55" s="416"/>
      <c r="CCS55" s="416"/>
      <c r="CCT55" s="416"/>
      <c r="CCU55" s="416"/>
      <c r="CCV55" s="416"/>
      <c r="CCW55" s="416"/>
      <c r="CCX55" s="416"/>
      <c r="CCY55" s="416"/>
      <c r="CCZ55" s="416"/>
      <c r="CDA55" s="416"/>
      <c r="CDB55" s="416"/>
      <c r="CDC55" s="416"/>
      <c r="CDD55" s="416"/>
      <c r="CDE55" s="416"/>
      <c r="CDF55" s="416"/>
      <c r="CDG55" s="416"/>
      <c r="CDH55" s="416"/>
      <c r="CDI55" s="416"/>
      <c r="CDJ55" s="416"/>
      <c r="CDK55" s="416"/>
      <c r="CDL55" s="416"/>
      <c r="CDM55" s="416"/>
      <c r="CDN55" s="416"/>
      <c r="CDO55" s="416"/>
      <c r="CDP55" s="416"/>
      <c r="CDQ55" s="416"/>
      <c r="CDR55" s="416"/>
      <c r="CDS55" s="416"/>
      <c r="CDT55" s="416"/>
      <c r="CDU55" s="416"/>
      <c r="CDV55" s="416"/>
      <c r="CDW55" s="416"/>
      <c r="CDX55" s="416"/>
      <c r="CDY55" s="416"/>
      <c r="CDZ55" s="416"/>
      <c r="CEA55" s="416"/>
      <c r="CEB55" s="416"/>
      <c r="CEC55" s="416"/>
      <c r="CED55" s="416"/>
      <c r="CEE55" s="416"/>
      <c r="CEF55" s="416"/>
      <c r="CEG55" s="416"/>
      <c r="CEH55" s="416"/>
      <c r="CEI55" s="416"/>
      <c r="CEJ55" s="416"/>
      <c r="CEK55" s="416"/>
      <c r="CEL55" s="416"/>
      <c r="CEM55" s="416"/>
      <c r="CEN55" s="416"/>
      <c r="CEO55" s="416"/>
      <c r="CEP55" s="416"/>
      <c r="CEQ55" s="416"/>
      <c r="CER55" s="416"/>
      <c r="CES55" s="416"/>
      <c r="CET55" s="416"/>
      <c r="CEU55" s="416"/>
      <c r="CEV55" s="416"/>
      <c r="CEW55" s="416"/>
      <c r="CEX55" s="416"/>
      <c r="CEY55" s="416"/>
      <c r="CEZ55" s="416"/>
      <c r="CFA55" s="416"/>
      <c r="CFB55" s="416"/>
      <c r="CFC55" s="416"/>
      <c r="CFD55" s="416"/>
      <c r="CFE55" s="416"/>
      <c r="CFF55" s="416"/>
      <c r="CFG55" s="416"/>
      <c r="CFH55" s="416"/>
      <c r="CFI55" s="416"/>
      <c r="CFJ55" s="416"/>
      <c r="CFK55" s="416"/>
      <c r="CFL55" s="416"/>
      <c r="CFM55" s="416"/>
      <c r="CFN55" s="416"/>
      <c r="CFO55" s="416"/>
      <c r="CFP55" s="416"/>
      <c r="CFQ55" s="416"/>
      <c r="CFR55" s="416"/>
      <c r="CFS55" s="416"/>
      <c r="CFT55" s="416"/>
      <c r="CFU55" s="416"/>
      <c r="CFV55" s="416"/>
      <c r="CFW55" s="416"/>
      <c r="CFX55" s="416"/>
      <c r="CFY55" s="416"/>
      <c r="CFZ55" s="416"/>
      <c r="CGA55" s="416"/>
      <c r="CGB55" s="416"/>
      <c r="CGC55" s="416"/>
      <c r="CGD55" s="416"/>
      <c r="CGE55" s="416"/>
      <c r="CGF55" s="416"/>
      <c r="CGG55" s="416"/>
      <c r="CGH55" s="416"/>
      <c r="CGI55" s="416"/>
      <c r="CGJ55" s="416"/>
      <c r="CGK55" s="416"/>
      <c r="CGL55" s="416"/>
      <c r="CGM55" s="416"/>
      <c r="CGN55" s="416"/>
      <c r="CGO55" s="416"/>
      <c r="CGP55" s="416"/>
      <c r="CGQ55" s="416"/>
      <c r="CGR55" s="416"/>
      <c r="CGS55" s="416"/>
      <c r="CGT55" s="416"/>
      <c r="CGU55" s="416"/>
      <c r="CGV55" s="416"/>
      <c r="CGW55" s="416"/>
      <c r="CGX55" s="416"/>
      <c r="CGY55" s="416"/>
      <c r="CGZ55" s="416"/>
      <c r="CHA55" s="416"/>
      <c r="CHB55" s="416"/>
      <c r="CHC55" s="416"/>
      <c r="CHD55" s="416"/>
      <c r="CHE55" s="416"/>
      <c r="CHF55" s="416"/>
      <c r="CHG55" s="416"/>
      <c r="CHH55" s="416"/>
      <c r="CHI55" s="416"/>
      <c r="CHJ55" s="416"/>
      <c r="CHK55" s="416"/>
      <c r="CHL55" s="416"/>
      <c r="CHM55" s="416"/>
      <c r="CHN55" s="416"/>
      <c r="CHO55" s="416"/>
      <c r="CHP55" s="416"/>
      <c r="CHQ55" s="416"/>
      <c r="CHR55" s="416"/>
      <c r="CHS55" s="416"/>
      <c r="CHT55" s="416"/>
      <c r="CHU55" s="416"/>
      <c r="CHV55" s="416"/>
      <c r="CHW55" s="416"/>
      <c r="CHX55" s="416"/>
      <c r="CHY55" s="416"/>
      <c r="CHZ55" s="416"/>
      <c r="CIA55" s="416"/>
      <c r="CIB55" s="416"/>
      <c r="CIC55" s="416"/>
      <c r="CID55" s="416"/>
      <c r="CIE55" s="416"/>
      <c r="CIF55" s="416"/>
      <c r="CIG55" s="416"/>
      <c r="CIH55" s="416"/>
      <c r="CII55" s="416"/>
      <c r="CIJ55" s="416"/>
      <c r="CIK55" s="416"/>
      <c r="CIL55" s="416"/>
      <c r="CIM55" s="416"/>
      <c r="CIN55" s="416"/>
      <c r="CIO55" s="416"/>
      <c r="CIP55" s="416"/>
      <c r="CIQ55" s="416"/>
      <c r="CIR55" s="416"/>
      <c r="CIS55" s="416"/>
      <c r="CIT55" s="416"/>
      <c r="CIU55" s="416"/>
      <c r="CIV55" s="416"/>
      <c r="CIW55" s="416"/>
      <c r="CIX55" s="416"/>
      <c r="CIY55" s="416"/>
      <c r="CIZ55" s="416"/>
      <c r="CJA55" s="416"/>
      <c r="CJB55" s="416"/>
      <c r="CJC55" s="416"/>
      <c r="CJD55" s="416"/>
      <c r="CJE55" s="416"/>
      <c r="CJF55" s="416"/>
      <c r="CJG55" s="416"/>
      <c r="CJH55" s="416"/>
      <c r="CJI55" s="416"/>
      <c r="CJJ55" s="416"/>
      <c r="CJK55" s="416"/>
      <c r="CJL55" s="416"/>
      <c r="CJM55" s="416"/>
      <c r="CJN55" s="416"/>
      <c r="CJO55" s="416"/>
      <c r="CJP55" s="416"/>
      <c r="CJQ55" s="416"/>
      <c r="CJR55" s="416"/>
      <c r="CJS55" s="416"/>
      <c r="CJT55" s="416"/>
      <c r="CJU55" s="416"/>
      <c r="CJV55" s="416"/>
      <c r="CJW55" s="416"/>
      <c r="CJX55" s="416"/>
      <c r="CJY55" s="416"/>
      <c r="CJZ55" s="416"/>
      <c r="CKA55" s="416"/>
      <c r="CKB55" s="416"/>
      <c r="CKC55" s="416"/>
      <c r="CKD55" s="416"/>
      <c r="CKE55" s="416"/>
      <c r="CKF55" s="416"/>
      <c r="CKG55" s="416"/>
      <c r="CKH55" s="416"/>
      <c r="CKI55" s="416"/>
      <c r="CKJ55" s="416"/>
      <c r="CKK55" s="416"/>
      <c r="CKL55" s="416"/>
      <c r="CKM55" s="416"/>
      <c r="CKN55" s="416"/>
      <c r="CKO55" s="416"/>
      <c r="CKP55" s="416"/>
      <c r="CKQ55" s="416"/>
      <c r="CKR55" s="416"/>
      <c r="CKS55" s="416"/>
      <c r="CKT55" s="416"/>
      <c r="CKU55" s="416"/>
      <c r="CKV55" s="416"/>
      <c r="CKW55" s="416"/>
      <c r="CKX55" s="416"/>
      <c r="CKY55" s="416"/>
      <c r="CKZ55" s="416"/>
      <c r="CLA55" s="416"/>
      <c r="CLB55" s="416"/>
      <c r="CLC55" s="416"/>
      <c r="CLD55" s="416"/>
      <c r="CLE55" s="416"/>
      <c r="CLF55" s="416"/>
      <c r="CLG55" s="416"/>
      <c r="CLH55" s="416"/>
      <c r="CLI55" s="416"/>
      <c r="CLJ55" s="416"/>
      <c r="CLK55" s="416"/>
      <c r="CLL55" s="416"/>
      <c r="CLM55" s="416"/>
      <c r="CLN55" s="416"/>
      <c r="CLO55" s="416"/>
      <c r="CLP55" s="416"/>
      <c r="CLQ55" s="416"/>
      <c r="CLR55" s="416"/>
      <c r="CLS55" s="416"/>
      <c r="CLT55" s="416"/>
      <c r="CLU55" s="416"/>
      <c r="CLV55" s="416"/>
      <c r="CLW55" s="416"/>
      <c r="CLX55" s="416"/>
      <c r="CLY55" s="416"/>
      <c r="CLZ55" s="416"/>
      <c r="CMA55" s="416"/>
      <c r="CMB55" s="416"/>
      <c r="CMC55" s="416"/>
      <c r="CMD55" s="416"/>
      <c r="CME55" s="416"/>
      <c r="CMF55" s="416"/>
      <c r="CMG55" s="416"/>
      <c r="CMH55" s="416"/>
      <c r="CMI55" s="416"/>
      <c r="CMJ55" s="416"/>
      <c r="CMK55" s="416"/>
      <c r="CML55" s="416"/>
      <c r="CMM55" s="416"/>
      <c r="CMN55" s="416"/>
      <c r="CMO55" s="416"/>
      <c r="CMP55" s="416"/>
      <c r="CMQ55" s="416"/>
      <c r="CMR55" s="416"/>
      <c r="CMS55" s="416"/>
      <c r="CMT55" s="416"/>
      <c r="CMU55" s="416"/>
      <c r="CMV55" s="416"/>
      <c r="CMW55" s="416"/>
      <c r="CMX55" s="416"/>
      <c r="CMY55" s="416"/>
      <c r="CMZ55" s="416"/>
      <c r="CNA55" s="416"/>
      <c r="CNB55" s="416"/>
      <c r="CNC55" s="416"/>
      <c r="CND55" s="416"/>
      <c r="CNE55" s="416"/>
      <c r="CNF55" s="416"/>
      <c r="CNG55" s="416"/>
      <c r="CNH55" s="416"/>
      <c r="CNI55" s="416"/>
      <c r="CNJ55" s="416"/>
      <c r="CNK55" s="416"/>
      <c r="CNL55" s="416"/>
      <c r="CNM55" s="416"/>
      <c r="CNN55" s="416"/>
      <c r="CNO55" s="416"/>
      <c r="CNP55" s="416"/>
      <c r="CNQ55" s="416"/>
      <c r="CNR55" s="416"/>
      <c r="CNS55" s="416"/>
      <c r="CNT55" s="416"/>
      <c r="CNU55" s="416"/>
      <c r="CNV55" s="416"/>
      <c r="CNW55" s="416"/>
      <c r="CNX55" s="416"/>
      <c r="CNY55" s="416"/>
      <c r="CNZ55" s="416"/>
      <c r="COA55" s="416"/>
      <c r="COB55" s="416"/>
      <c r="COC55" s="416"/>
      <c r="COD55" s="416"/>
      <c r="COE55" s="416"/>
      <c r="COF55" s="416"/>
      <c r="COG55" s="416"/>
      <c r="COH55" s="416"/>
      <c r="COI55" s="416"/>
      <c r="COJ55" s="416"/>
      <c r="COK55" s="416"/>
      <c r="COL55" s="416"/>
      <c r="COM55" s="416"/>
      <c r="CON55" s="416"/>
      <c r="COO55" s="416"/>
      <c r="COP55" s="416"/>
      <c r="COQ55" s="416"/>
      <c r="COR55" s="416"/>
      <c r="COS55" s="416"/>
      <c r="COT55" s="416"/>
      <c r="COU55" s="416"/>
      <c r="COV55" s="416"/>
      <c r="COW55" s="416"/>
      <c r="COX55" s="416"/>
      <c r="COY55" s="416"/>
      <c r="COZ55" s="416"/>
      <c r="CPA55" s="416"/>
      <c r="CPB55" s="416"/>
      <c r="CPC55" s="416"/>
      <c r="CPD55" s="416"/>
      <c r="CPE55" s="416"/>
      <c r="CPF55" s="416"/>
      <c r="CPG55" s="416"/>
      <c r="CPH55" s="416"/>
      <c r="CPI55" s="416"/>
      <c r="CPJ55" s="416"/>
      <c r="CPK55" s="416"/>
      <c r="CPL55" s="416"/>
      <c r="CPM55" s="416"/>
      <c r="CPN55" s="416"/>
      <c r="CPO55" s="416"/>
      <c r="CPP55" s="416"/>
      <c r="CPQ55" s="416"/>
      <c r="CPR55" s="416"/>
      <c r="CPS55" s="416"/>
      <c r="CPT55" s="416"/>
      <c r="CPU55" s="416"/>
      <c r="CPV55" s="416"/>
      <c r="CPW55" s="416"/>
      <c r="CPX55" s="416"/>
      <c r="CPY55" s="416"/>
      <c r="CPZ55" s="416"/>
      <c r="CQA55" s="416"/>
      <c r="CQB55" s="416"/>
      <c r="CQC55" s="416"/>
      <c r="CQD55" s="416"/>
      <c r="CQE55" s="416"/>
      <c r="CQF55" s="416"/>
      <c r="CQG55" s="416"/>
      <c r="CQH55" s="416"/>
      <c r="CQI55" s="416"/>
      <c r="CQJ55" s="416"/>
      <c r="CQK55" s="416"/>
      <c r="CQL55" s="416"/>
      <c r="CQM55" s="416"/>
      <c r="CQN55" s="416"/>
      <c r="CQO55" s="416"/>
      <c r="CQP55" s="416"/>
      <c r="CQQ55" s="416"/>
      <c r="CQR55" s="416"/>
      <c r="CQS55" s="416"/>
      <c r="CQT55" s="416"/>
      <c r="CQU55" s="416"/>
      <c r="CQV55" s="416"/>
      <c r="CQW55" s="416"/>
      <c r="CQX55" s="416"/>
      <c r="CQY55" s="416"/>
      <c r="CQZ55" s="416"/>
      <c r="CRA55" s="416"/>
      <c r="CRB55" s="416"/>
      <c r="CRC55" s="416"/>
      <c r="CRD55" s="416"/>
      <c r="CRE55" s="416"/>
      <c r="CRF55" s="416"/>
      <c r="CRG55" s="416"/>
      <c r="CRH55" s="416"/>
      <c r="CRI55" s="416"/>
      <c r="CRJ55" s="416"/>
      <c r="CRK55" s="416"/>
      <c r="CRL55" s="416"/>
      <c r="CRM55" s="416"/>
      <c r="CRN55" s="416"/>
      <c r="CRO55" s="416"/>
      <c r="CRP55" s="416"/>
      <c r="CRQ55" s="416"/>
      <c r="CRR55" s="416"/>
      <c r="CRS55" s="416"/>
      <c r="CRT55" s="416"/>
      <c r="CRU55" s="416"/>
      <c r="CRV55" s="416"/>
      <c r="CRW55" s="416"/>
      <c r="CRX55" s="416"/>
      <c r="CRY55" s="416"/>
      <c r="CRZ55" s="416"/>
      <c r="CSA55" s="416"/>
      <c r="CSB55" s="416"/>
      <c r="CSC55" s="416"/>
      <c r="CSD55" s="416"/>
      <c r="CSE55" s="416"/>
      <c r="CSF55" s="416"/>
      <c r="CSG55" s="416"/>
      <c r="CSH55" s="416"/>
      <c r="CSI55" s="416"/>
      <c r="CSJ55" s="416"/>
      <c r="CSK55" s="416"/>
      <c r="CSL55" s="416"/>
      <c r="CSM55" s="416"/>
      <c r="CSN55" s="416"/>
      <c r="CSO55" s="416"/>
      <c r="CSP55" s="416"/>
      <c r="CSQ55" s="416"/>
      <c r="CSR55" s="416"/>
      <c r="CSS55" s="416"/>
      <c r="CST55" s="416"/>
      <c r="CSU55" s="416"/>
      <c r="CSV55" s="416"/>
      <c r="CSW55" s="416"/>
      <c r="CSX55" s="416"/>
      <c r="CSY55" s="416"/>
      <c r="CSZ55" s="416"/>
      <c r="CTA55" s="416"/>
      <c r="CTB55" s="416"/>
      <c r="CTC55" s="416"/>
      <c r="CTD55" s="416"/>
      <c r="CTE55" s="416"/>
      <c r="CTF55" s="416"/>
      <c r="CTG55" s="416"/>
      <c r="CTH55" s="416"/>
      <c r="CTI55" s="416"/>
      <c r="CTJ55" s="416"/>
      <c r="CTK55" s="416"/>
      <c r="CTL55" s="416"/>
      <c r="CTM55" s="416"/>
      <c r="CTN55" s="416"/>
      <c r="CTO55" s="416"/>
      <c r="CTP55" s="416"/>
      <c r="CTQ55" s="416"/>
      <c r="CTR55" s="416"/>
      <c r="CTS55" s="416"/>
      <c r="CTT55" s="416"/>
      <c r="CTU55" s="416"/>
      <c r="CTV55" s="416"/>
      <c r="CTW55" s="416"/>
      <c r="CTX55" s="416"/>
      <c r="CTY55" s="416"/>
      <c r="CTZ55" s="416"/>
      <c r="CUA55" s="416"/>
      <c r="CUB55" s="416"/>
      <c r="CUC55" s="416"/>
      <c r="CUD55" s="416"/>
      <c r="CUE55" s="416"/>
      <c r="CUF55" s="416"/>
      <c r="CUG55" s="416"/>
      <c r="CUH55" s="416"/>
      <c r="CUI55" s="416"/>
      <c r="CUJ55" s="416"/>
      <c r="CUK55" s="416"/>
      <c r="CUL55" s="416"/>
      <c r="CUM55" s="416"/>
      <c r="CUN55" s="416"/>
      <c r="CUO55" s="416"/>
      <c r="CUP55" s="416"/>
      <c r="CUQ55" s="416"/>
      <c r="CUR55" s="416"/>
      <c r="CUS55" s="416"/>
      <c r="CUT55" s="416"/>
      <c r="CUU55" s="416"/>
      <c r="CUV55" s="416"/>
      <c r="CUW55" s="416"/>
      <c r="CUX55" s="416"/>
      <c r="CUY55" s="416"/>
      <c r="CUZ55" s="416"/>
      <c r="CVA55" s="416"/>
      <c r="CVB55" s="416"/>
      <c r="CVC55" s="416"/>
      <c r="CVD55" s="416"/>
      <c r="CVE55" s="416"/>
      <c r="CVF55" s="416"/>
      <c r="CVG55" s="416"/>
      <c r="CVH55" s="416"/>
      <c r="CVI55" s="416"/>
      <c r="CVJ55" s="416"/>
      <c r="CVK55" s="416"/>
      <c r="CVL55" s="416"/>
      <c r="CVM55" s="416"/>
      <c r="CVN55" s="416"/>
      <c r="CVO55" s="416"/>
      <c r="CVP55" s="416"/>
      <c r="CVQ55" s="416"/>
      <c r="CVR55" s="416"/>
      <c r="CVS55" s="416"/>
      <c r="CVT55" s="416"/>
      <c r="CVU55" s="416"/>
      <c r="CVV55" s="416"/>
      <c r="CVW55" s="416"/>
      <c r="CVX55" s="416"/>
      <c r="CVY55" s="416"/>
      <c r="CVZ55" s="416"/>
      <c r="CWA55" s="416"/>
      <c r="CWB55" s="416"/>
      <c r="CWC55" s="416"/>
      <c r="CWD55" s="416"/>
      <c r="CWE55" s="416"/>
      <c r="CWF55" s="416"/>
      <c r="CWG55" s="416"/>
      <c r="CWH55" s="416"/>
      <c r="CWI55" s="416"/>
      <c r="CWJ55" s="416"/>
      <c r="CWK55" s="416"/>
      <c r="CWL55" s="416"/>
      <c r="CWM55" s="416"/>
      <c r="CWN55" s="416"/>
      <c r="CWO55" s="416"/>
      <c r="CWP55" s="416"/>
      <c r="CWQ55" s="416"/>
      <c r="CWR55" s="416"/>
      <c r="CWS55" s="416"/>
      <c r="CWT55" s="416"/>
      <c r="CWU55" s="416"/>
      <c r="CWV55" s="416"/>
      <c r="CWW55" s="416"/>
      <c r="CWX55" s="416"/>
      <c r="CWY55" s="416"/>
      <c r="CWZ55" s="416"/>
      <c r="CXA55" s="416"/>
      <c r="CXB55" s="416"/>
      <c r="CXC55" s="416"/>
      <c r="CXD55" s="416"/>
      <c r="CXE55" s="416"/>
      <c r="CXF55" s="416"/>
      <c r="CXG55" s="416"/>
      <c r="CXH55" s="416"/>
      <c r="CXI55" s="416"/>
      <c r="CXJ55" s="416"/>
      <c r="CXK55" s="416"/>
      <c r="CXL55" s="416"/>
      <c r="CXM55" s="416"/>
      <c r="CXN55" s="416"/>
      <c r="CXO55" s="416"/>
      <c r="CXP55" s="416"/>
      <c r="CXQ55" s="416"/>
      <c r="CXR55" s="416"/>
      <c r="CXS55" s="416"/>
      <c r="CXT55" s="416"/>
      <c r="CXU55" s="416"/>
      <c r="CXV55" s="416"/>
      <c r="CXW55" s="416"/>
      <c r="CXX55" s="416"/>
      <c r="CXY55" s="416"/>
      <c r="CXZ55" s="416"/>
      <c r="CYA55" s="416"/>
      <c r="CYB55" s="416"/>
      <c r="CYC55" s="416"/>
      <c r="CYD55" s="416"/>
      <c r="CYE55" s="416"/>
      <c r="CYF55" s="416"/>
      <c r="CYG55" s="416"/>
      <c r="CYH55" s="416"/>
      <c r="CYI55" s="416"/>
      <c r="CYJ55" s="416"/>
      <c r="CYK55" s="416"/>
      <c r="CYL55" s="416"/>
      <c r="CYM55" s="416"/>
      <c r="CYN55" s="416"/>
      <c r="CYO55" s="416"/>
      <c r="CYP55" s="416"/>
      <c r="CYQ55" s="416"/>
      <c r="CYR55" s="416"/>
      <c r="CYS55" s="416"/>
      <c r="CYT55" s="416"/>
      <c r="CYU55" s="416"/>
      <c r="CYV55" s="416"/>
      <c r="CYW55" s="416"/>
      <c r="CYX55" s="416"/>
      <c r="CYY55" s="416"/>
      <c r="CYZ55" s="416"/>
      <c r="CZA55" s="416"/>
      <c r="CZB55" s="416"/>
      <c r="CZC55" s="416"/>
      <c r="CZD55" s="416"/>
      <c r="CZE55" s="416"/>
      <c r="CZF55" s="416"/>
      <c r="CZG55" s="416"/>
      <c r="CZH55" s="416"/>
      <c r="CZI55" s="416"/>
      <c r="CZJ55" s="416"/>
      <c r="CZK55" s="416"/>
      <c r="CZL55" s="416"/>
      <c r="CZM55" s="416"/>
      <c r="CZN55" s="416"/>
      <c r="CZO55" s="416"/>
      <c r="CZP55" s="416"/>
      <c r="CZQ55" s="416"/>
      <c r="CZR55" s="416"/>
      <c r="CZS55" s="416"/>
      <c r="CZT55" s="416"/>
      <c r="CZU55" s="416"/>
      <c r="CZV55" s="416"/>
      <c r="CZW55" s="416"/>
      <c r="CZX55" s="416"/>
      <c r="CZY55" s="416"/>
      <c r="CZZ55" s="416"/>
      <c r="DAA55" s="416"/>
      <c r="DAB55" s="416"/>
      <c r="DAC55" s="416"/>
      <c r="DAD55" s="416"/>
      <c r="DAE55" s="416"/>
      <c r="DAF55" s="416"/>
      <c r="DAG55" s="416"/>
      <c r="DAH55" s="416"/>
      <c r="DAI55" s="416"/>
      <c r="DAJ55" s="416"/>
      <c r="DAK55" s="416"/>
      <c r="DAL55" s="416"/>
      <c r="DAM55" s="416"/>
      <c r="DAN55" s="416"/>
      <c r="DAO55" s="416"/>
      <c r="DAP55" s="416"/>
      <c r="DAQ55" s="416"/>
      <c r="DAR55" s="416"/>
      <c r="DAS55" s="416"/>
      <c r="DAT55" s="416"/>
      <c r="DAU55" s="416"/>
      <c r="DAV55" s="416"/>
      <c r="DAW55" s="416"/>
      <c r="DAX55" s="416"/>
      <c r="DAY55" s="416"/>
      <c r="DAZ55" s="416"/>
      <c r="DBA55" s="416"/>
      <c r="DBB55" s="416"/>
      <c r="DBC55" s="416"/>
      <c r="DBD55" s="416"/>
      <c r="DBE55" s="416"/>
      <c r="DBF55" s="416"/>
      <c r="DBG55" s="416"/>
      <c r="DBH55" s="416"/>
      <c r="DBI55" s="416"/>
      <c r="DBJ55" s="416"/>
      <c r="DBK55" s="416"/>
      <c r="DBL55" s="416"/>
      <c r="DBM55" s="416"/>
      <c r="DBN55" s="416"/>
      <c r="DBO55" s="416"/>
      <c r="DBP55" s="416"/>
      <c r="DBQ55" s="416"/>
      <c r="DBR55" s="416"/>
      <c r="DBS55" s="416"/>
      <c r="DBT55" s="416"/>
      <c r="DBU55" s="416"/>
      <c r="DBV55" s="416"/>
      <c r="DBW55" s="416"/>
      <c r="DBX55" s="416"/>
      <c r="DBY55" s="416"/>
      <c r="DBZ55" s="416"/>
      <c r="DCA55" s="416"/>
      <c r="DCB55" s="416"/>
      <c r="DCC55" s="416"/>
      <c r="DCD55" s="416"/>
      <c r="DCE55" s="416"/>
      <c r="DCF55" s="416"/>
      <c r="DCG55" s="416"/>
      <c r="DCH55" s="416"/>
      <c r="DCI55" s="416"/>
      <c r="DCJ55" s="416"/>
      <c r="DCK55" s="416"/>
      <c r="DCL55" s="416"/>
      <c r="DCM55" s="416"/>
      <c r="DCN55" s="416"/>
      <c r="DCO55" s="416"/>
      <c r="DCP55" s="416"/>
      <c r="DCQ55" s="416"/>
      <c r="DCR55" s="416"/>
      <c r="DCS55" s="416"/>
      <c r="DCT55" s="416"/>
      <c r="DCU55" s="416"/>
      <c r="DCV55" s="416"/>
      <c r="DCW55" s="416"/>
      <c r="DCX55" s="416"/>
      <c r="DCY55" s="416"/>
      <c r="DCZ55" s="416"/>
      <c r="DDA55" s="416"/>
      <c r="DDB55" s="416"/>
      <c r="DDC55" s="416"/>
      <c r="DDD55" s="416"/>
      <c r="DDE55" s="416"/>
      <c r="DDF55" s="416"/>
      <c r="DDG55" s="416"/>
      <c r="DDH55" s="416"/>
      <c r="DDI55" s="416"/>
      <c r="DDJ55" s="416"/>
      <c r="DDK55" s="416"/>
      <c r="DDL55" s="416"/>
      <c r="DDM55" s="416"/>
      <c r="DDN55" s="416"/>
      <c r="DDO55" s="416"/>
      <c r="DDP55" s="416"/>
      <c r="DDQ55" s="416"/>
      <c r="DDR55" s="416"/>
      <c r="DDS55" s="416"/>
      <c r="DDT55" s="416"/>
      <c r="DDU55" s="416"/>
      <c r="DDV55" s="416"/>
      <c r="DDW55" s="416"/>
      <c r="DDX55" s="416"/>
      <c r="DDY55" s="416"/>
      <c r="DDZ55" s="416"/>
      <c r="DEA55" s="416"/>
      <c r="DEB55" s="416"/>
      <c r="DEC55" s="416"/>
      <c r="DED55" s="416"/>
      <c r="DEE55" s="416"/>
      <c r="DEF55" s="416"/>
      <c r="DEG55" s="416"/>
      <c r="DEH55" s="416"/>
      <c r="DEI55" s="416"/>
      <c r="DEJ55" s="416"/>
      <c r="DEK55" s="416"/>
      <c r="DEL55" s="416"/>
      <c r="DEM55" s="416"/>
      <c r="DEN55" s="416"/>
      <c r="DEO55" s="416"/>
      <c r="DEP55" s="416"/>
      <c r="DEQ55" s="416"/>
      <c r="DER55" s="416"/>
      <c r="DES55" s="416"/>
      <c r="DET55" s="416"/>
      <c r="DEU55" s="416"/>
      <c r="DEV55" s="416"/>
      <c r="DEW55" s="416"/>
      <c r="DEX55" s="416"/>
      <c r="DEY55" s="416"/>
      <c r="DEZ55" s="416"/>
      <c r="DFA55" s="416"/>
      <c r="DFB55" s="416"/>
      <c r="DFC55" s="416"/>
      <c r="DFD55" s="416"/>
      <c r="DFE55" s="416"/>
      <c r="DFF55" s="416"/>
      <c r="DFG55" s="416"/>
      <c r="DFH55" s="416"/>
      <c r="DFI55" s="416"/>
      <c r="DFJ55" s="416"/>
      <c r="DFK55" s="416"/>
      <c r="DFL55" s="416"/>
      <c r="DFM55" s="416"/>
      <c r="DFN55" s="416"/>
      <c r="DFO55" s="416"/>
      <c r="DFP55" s="416"/>
      <c r="DFQ55" s="416"/>
      <c r="DFR55" s="416"/>
      <c r="DFS55" s="416"/>
      <c r="DFT55" s="416"/>
      <c r="DFU55" s="416"/>
      <c r="DFV55" s="416"/>
      <c r="DFW55" s="416"/>
      <c r="DFX55" s="416"/>
      <c r="DFY55" s="416"/>
      <c r="DFZ55" s="416"/>
      <c r="DGA55" s="416"/>
      <c r="DGB55" s="416"/>
      <c r="DGC55" s="416"/>
      <c r="DGD55" s="416"/>
      <c r="DGE55" s="416"/>
      <c r="DGF55" s="416"/>
      <c r="DGG55" s="416"/>
      <c r="DGH55" s="416"/>
      <c r="DGI55" s="416"/>
      <c r="DGJ55" s="416"/>
      <c r="DGK55" s="416"/>
      <c r="DGL55" s="416"/>
      <c r="DGM55" s="416"/>
      <c r="DGN55" s="416"/>
      <c r="DGO55" s="416"/>
      <c r="DGP55" s="416"/>
      <c r="DGQ55" s="416"/>
      <c r="DGR55" s="416"/>
      <c r="DGS55" s="416"/>
      <c r="DGT55" s="416"/>
      <c r="DGU55" s="416"/>
      <c r="DGV55" s="416"/>
      <c r="DGW55" s="416"/>
      <c r="DGX55" s="416"/>
      <c r="DGY55" s="416"/>
      <c r="DGZ55" s="416"/>
      <c r="DHA55" s="416"/>
      <c r="DHB55" s="416"/>
      <c r="DHC55" s="416"/>
      <c r="DHD55" s="416"/>
      <c r="DHE55" s="416"/>
      <c r="DHF55" s="416"/>
      <c r="DHG55" s="416"/>
      <c r="DHH55" s="416"/>
      <c r="DHI55" s="416"/>
      <c r="DHJ55" s="416"/>
      <c r="DHK55" s="416"/>
      <c r="DHL55" s="416"/>
      <c r="DHM55" s="416"/>
      <c r="DHN55" s="416"/>
      <c r="DHO55" s="416"/>
      <c r="DHP55" s="416"/>
      <c r="DHQ55" s="416"/>
      <c r="DHR55" s="416"/>
      <c r="DHS55" s="416"/>
      <c r="DHT55" s="416"/>
      <c r="DHU55" s="416"/>
      <c r="DHV55" s="416"/>
      <c r="DHW55" s="416"/>
      <c r="DHX55" s="416"/>
      <c r="DHY55" s="416"/>
      <c r="DHZ55" s="416"/>
      <c r="DIA55" s="416"/>
      <c r="DIB55" s="416"/>
      <c r="DIC55" s="416"/>
      <c r="DID55" s="416"/>
      <c r="DIE55" s="416"/>
      <c r="DIF55" s="416"/>
      <c r="DIG55" s="416"/>
      <c r="DIH55" s="416"/>
      <c r="DII55" s="416"/>
      <c r="DIJ55" s="416"/>
      <c r="DIK55" s="416"/>
      <c r="DIL55" s="416"/>
      <c r="DIM55" s="416"/>
      <c r="DIN55" s="416"/>
      <c r="DIO55" s="416"/>
      <c r="DIP55" s="416"/>
      <c r="DIQ55" s="416"/>
      <c r="DIR55" s="416"/>
      <c r="DIS55" s="416"/>
      <c r="DIT55" s="416"/>
      <c r="DIU55" s="416"/>
      <c r="DIV55" s="416"/>
      <c r="DIW55" s="416"/>
      <c r="DIX55" s="416"/>
      <c r="DIY55" s="416"/>
      <c r="DIZ55" s="416"/>
      <c r="DJA55" s="416"/>
      <c r="DJB55" s="416"/>
      <c r="DJC55" s="416"/>
      <c r="DJD55" s="416"/>
      <c r="DJE55" s="416"/>
      <c r="DJF55" s="416"/>
      <c r="DJG55" s="416"/>
      <c r="DJH55" s="416"/>
      <c r="DJI55" s="416"/>
      <c r="DJJ55" s="416"/>
      <c r="DJK55" s="416"/>
      <c r="DJL55" s="416"/>
      <c r="DJM55" s="416"/>
      <c r="DJN55" s="416"/>
      <c r="DJO55" s="416"/>
      <c r="DJP55" s="416"/>
      <c r="DJQ55" s="416"/>
      <c r="DJR55" s="416"/>
      <c r="DJS55" s="416"/>
      <c r="DJT55" s="416"/>
      <c r="DJU55" s="416"/>
      <c r="DJV55" s="416"/>
      <c r="DJW55" s="416"/>
      <c r="DJX55" s="416"/>
      <c r="DJY55" s="416"/>
      <c r="DJZ55" s="416"/>
      <c r="DKA55" s="416"/>
      <c r="DKB55" s="416"/>
      <c r="DKC55" s="416"/>
      <c r="DKD55" s="416"/>
      <c r="DKE55" s="416"/>
      <c r="DKF55" s="416"/>
      <c r="DKG55" s="416"/>
      <c r="DKH55" s="416"/>
      <c r="DKI55" s="416"/>
      <c r="DKJ55" s="416"/>
      <c r="DKK55" s="416"/>
      <c r="DKL55" s="416"/>
      <c r="DKM55" s="416"/>
      <c r="DKN55" s="416"/>
      <c r="DKO55" s="416"/>
      <c r="DKP55" s="416"/>
      <c r="DKQ55" s="416"/>
      <c r="DKR55" s="416"/>
      <c r="DKS55" s="416"/>
      <c r="DKT55" s="416"/>
      <c r="DKU55" s="416"/>
      <c r="DKV55" s="416"/>
      <c r="DKW55" s="416"/>
      <c r="DKX55" s="416"/>
      <c r="DKY55" s="416"/>
      <c r="DKZ55" s="416"/>
      <c r="DLA55" s="416"/>
      <c r="DLB55" s="416"/>
      <c r="DLC55" s="416"/>
      <c r="DLD55" s="416"/>
      <c r="DLE55" s="416"/>
      <c r="DLF55" s="416"/>
      <c r="DLG55" s="416"/>
      <c r="DLH55" s="416"/>
      <c r="DLI55" s="416"/>
      <c r="DLJ55" s="416"/>
      <c r="DLK55" s="416"/>
      <c r="DLL55" s="416"/>
      <c r="DLM55" s="416"/>
      <c r="DLN55" s="416"/>
      <c r="DLO55" s="416"/>
      <c r="DLP55" s="416"/>
      <c r="DLQ55" s="416"/>
      <c r="DLR55" s="416"/>
      <c r="DLS55" s="416"/>
      <c r="DLT55" s="416"/>
      <c r="DLU55" s="416"/>
      <c r="DLV55" s="416"/>
      <c r="DLW55" s="416"/>
      <c r="DLX55" s="416"/>
      <c r="DLY55" s="416"/>
      <c r="DLZ55" s="416"/>
      <c r="DMA55" s="416"/>
      <c r="DMB55" s="416"/>
      <c r="DMC55" s="416"/>
      <c r="DMD55" s="416"/>
      <c r="DME55" s="416"/>
      <c r="DMF55" s="416"/>
      <c r="DMG55" s="416"/>
      <c r="DMH55" s="416"/>
      <c r="DMI55" s="416"/>
      <c r="DMJ55" s="416"/>
      <c r="DMK55" s="416"/>
      <c r="DML55" s="416"/>
      <c r="DMM55" s="416"/>
      <c r="DMN55" s="416"/>
      <c r="DMO55" s="416"/>
      <c r="DMP55" s="416"/>
      <c r="DMQ55" s="416"/>
      <c r="DMR55" s="416"/>
      <c r="DMS55" s="416"/>
      <c r="DMT55" s="416"/>
      <c r="DMU55" s="416"/>
      <c r="DMV55" s="416"/>
      <c r="DMW55" s="416"/>
      <c r="DMX55" s="416"/>
      <c r="DMY55" s="416"/>
      <c r="DMZ55" s="416"/>
      <c r="DNA55" s="416"/>
      <c r="DNB55" s="416"/>
      <c r="DNC55" s="416"/>
      <c r="DND55" s="416"/>
      <c r="DNE55" s="416"/>
      <c r="DNF55" s="416"/>
      <c r="DNG55" s="416"/>
      <c r="DNH55" s="416"/>
      <c r="DNI55" s="416"/>
      <c r="DNJ55" s="416"/>
      <c r="DNK55" s="416"/>
      <c r="DNL55" s="416"/>
      <c r="DNM55" s="416"/>
      <c r="DNN55" s="416"/>
      <c r="DNO55" s="416"/>
      <c r="DNP55" s="416"/>
      <c r="DNQ55" s="416"/>
      <c r="DNR55" s="416"/>
      <c r="DNS55" s="416"/>
      <c r="DNT55" s="416"/>
      <c r="DNU55" s="416"/>
      <c r="DNV55" s="416"/>
      <c r="DNW55" s="416"/>
      <c r="DNX55" s="416"/>
      <c r="DNY55" s="416"/>
      <c r="DNZ55" s="416"/>
      <c r="DOA55" s="416"/>
      <c r="DOB55" s="416"/>
      <c r="DOC55" s="416"/>
      <c r="DOD55" s="416"/>
      <c r="DOE55" s="416"/>
      <c r="DOF55" s="416"/>
      <c r="DOG55" s="416"/>
      <c r="DOH55" s="416"/>
      <c r="DOI55" s="416"/>
      <c r="DOJ55" s="416"/>
      <c r="DOK55" s="416"/>
      <c r="DOL55" s="416"/>
      <c r="DOM55" s="416"/>
      <c r="DON55" s="416"/>
      <c r="DOO55" s="416"/>
      <c r="DOP55" s="416"/>
      <c r="DOQ55" s="416"/>
      <c r="DOR55" s="416"/>
      <c r="DOS55" s="416"/>
      <c r="DOT55" s="416"/>
      <c r="DOU55" s="416"/>
      <c r="DOV55" s="416"/>
      <c r="DOW55" s="416"/>
      <c r="DOX55" s="416"/>
      <c r="DOY55" s="416"/>
      <c r="DOZ55" s="416"/>
      <c r="DPA55" s="416"/>
      <c r="DPB55" s="416"/>
      <c r="DPC55" s="416"/>
      <c r="DPD55" s="416"/>
      <c r="DPE55" s="416"/>
      <c r="DPF55" s="416"/>
      <c r="DPG55" s="416"/>
      <c r="DPH55" s="416"/>
      <c r="DPI55" s="416"/>
      <c r="DPJ55" s="416"/>
      <c r="DPK55" s="416"/>
      <c r="DPL55" s="416"/>
      <c r="DPM55" s="416"/>
      <c r="DPN55" s="416"/>
      <c r="DPO55" s="416"/>
      <c r="DPP55" s="416"/>
      <c r="DPQ55" s="416"/>
      <c r="DPR55" s="416"/>
      <c r="DPS55" s="416"/>
      <c r="DPT55" s="416"/>
      <c r="DPU55" s="416"/>
      <c r="DPV55" s="416"/>
      <c r="DPW55" s="416"/>
      <c r="DPX55" s="416"/>
      <c r="DPY55" s="416"/>
      <c r="DPZ55" s="416"/>
      <c r="DQA55" s="416"/>
      <c r="DQB55" s="416"/>
      <c r="DQC55" s="416"/>
      <c r="DQD55" s="416"/>
      <c r="DQE55" s="416"/>
      <c r="DQF55" s="416"/>
      <c r="DQG55" s="416"/>
      <c r="DQH55" s="416"/>
      <c r="DQI55" s="416"/>
      <c r="DQJ55" s="416"/>
      <c r="DQK55" s="416"/>
      <c r="DQL55" s="416"/>
      <c r="DQM55" s="416"/>
      <c r="DQN55" s="416"/>
      <c r="DQO55" s="416"/>
      <c r="DQP55" s="416"/>
      <c r="DQQ55" s="416"/>
      <c r="DQR55" s="416"/>
      <c r="DQS55" s="416"/>
      <c r="DQT55" s="416"/>
      <c r="DQU55" s="416"/>
      <c r="DQV55" s="416"/>
      <c r="DQW55" s="416"/>
      <c r="DQX55" s="416"/>
      <c r="DQY55" s="416"/>
      <c r="DQZ55" s="416"/>
      <c r="DRA55" s="416"/>
      <c r="DRB55" s="416"/>
      <c r="DRC55" s="416"/>
      <c r="DRD55" s="416"/>
      <c r="DRE55" s="416"/>
      <c r="DRF55" s="416"/>
      <c r="DRG55" s="416"/>
      <c r="DRH55" s="416"/>
      <c r="DRI55" s="416"/>
      <c r="DRJ55" s="416"/>
      <c r="DRK55" s="416"/>
      <c r="DRL55" s="416"/>
      <c r="DRM55" s="416"/>
      <c r="DRN55" s="416"/>
      <c r="DRO55" s="416"/>
      <c r="DRP55" s="416"/>
      <c r="DRQ55" s="416"/>
      <c r="DRR55" s="416"/>
      <c r="DRS55" s="416"/>
      <c r="DRT55" s="416"/>
      <c r="DRU55" s="416"/>
      <c r="DRV55" s="416"/>
      <c r="DRW55" s="416"/>
      <c r="DRX55" s="416"/>
      <c r="DRY55" s="416"/>
      <c r="DRZ55" s="416"/>
      <c r="DSA55" s="416"/>
      <c r="DSB55" s="416"/>
      <c r="DSC55" s="416"/>
      <c r="DSD55" s="416"/>
      <c r="DSE55" s="416"/>
      <c r="DSF55" s="416"/>
      <c r="DSG55" s="416"/>
      <c r="DSH55" s="416"/>
      <c r="DSI55" s="416"/>
      <c r="DSJ55" s="416"/>
      <c r="DSK55" s="416"/>
      <c r="DSL55" s="416"/>
      <c r="DSM55" s="416"/>
      <c r="DSN55" s="416"/>
      <c r="DSO55" s="416"/>
      <c r="DSP55" s="416"/>
      <c r="DSQ55" s="416"/>
      <c r="DSR55" s="416"/>
      <c r="DSS55" s="416"/>
      <c r="DST55" s="416"/>
      <c r="DSU55" s="416"/>
      <c r="DSV55" s="416"/>
      <c r="DSW55" s="416"/>
      <c r="DSX55" s="416"/>
      <c r="DSY55" s="416"/>
      <c r="DSZ55" s="416"/>
      <c r="DTA55" s="416"/>
      <c r="DTB55" s="416"/>
      <c r="DTC55" s="416"/>
      <c r="DTD55" s="416"/>
      <c r="DTE55" s="416"/>
      <c r="DTF55" s="416"/>
      <c r="DTG55" s="416"/>
      <c r="DTH55" s="416"/>
      <c r="DTI55" s="416"/>
      <c r="DTJ55" s="416"/>
      <c r="DTK55" s="416"/>
      <c r="DTL55" s="416"/>
      <c r="DTM55" s="416"/>
      <c r="DTN55" s="416"/>
      <c r="DTO55" s="416"/>
      <c r="DTP55" s="416"/>
      <c r="DTQ55" s="416"/>
      <c r="DTR55" s="416"/>
      <c r="DTS55" s="416"/>
      <c r="DTT55" s="416"/>
      <c r="DTU55" s="416"/>
      <c r="DTV55" s="416"/>
      <c r="DTW55" s="416"/>
      <c r="DTX55" s="416"/>
      <c r="DTY55" s="416"/>
      <c r="DTZ55" s="416"/>
      <c r="DUA55" s="416"/>
      <c r="DUB55" s="416"/>
      <c r="DUC55" s="416"/>
      <c r="DUD55" s="416"/>
      <c r="DUE55" s="416"/>
      <c r="DUF55" s="416"/>
      <c r="DUG55" s="416"/>
      <c r="DUH55" s="416"/>
      <c r="DUI55" s="416"/>
      <c r="DUJ55" s="416"/>
      <c r="DUK55" s="416"/>
      <c r="DUL55" s="416"/>
      <c r="DUM55" s="416"/>
      <c r="DUN55" s="416"/>
      <c r="DUO55" s="416"/>
      <c r="DUP55" s="416"/>
      <c r="DUQ55" s="416"/>
      <c r="DUR55" s="416"/>
      <c r="DUS55" s="416"/>
      <c r="DUT55" s="416"/>
      <c r="DUU55" s="416"/>
      <c r="DUV55" s="416"/>
      <c r="DUW55" s="416"/>
      <c r="DUX55" s="416"/>
      <c r="DUY55" s="416"/>
      <c r="DUZ55" s="416"/>
      <c r="DVA55" s="416"/>
      <c r="DVB55" s="416"/>
      <c r="DVC55" s="416"/>
      <c r="DVD55" s="416"/>
      <c r="DVE55" s="416"/>
      <c r="DVF55" s="416"/>
      <c r="DVG55" s="416"/>
      <c r="DVH55" s="416"/>
      <c r="DVI55" s="416"/>
      <c r="DVJ55" s="416"/>
      <c r="DVK55" s="416"/>
      <c r="DVL55" s="416"/>
      <c r="DVM55" s="416"/>
      <c r="DVN55" s="416"/>
      <c r="DVO55" s="416"/>
      <c r="DVP55" s="416"/>
      <c r="DVQ55" s="416"/>
      <c r="DVR55" s="416"/>
      <c r="DVS55" s="416"/>
      <c r="DVT55" s="416"/>
      <c r="DVU55" s="416"/>
      <c r="DVV55" s="416"/>
      <c r="DVW55" s="416"/>
      <c r="DVX55" s="416"/>
      <c r="DVY55" s="416"/>
      <c r="DVZ55" s="416"/>
      <c r="DWA55" s="416"/>
      <c r="DWB55" s="416"/>
      <c r="DWC55" s="416"/>
      <c r="DWD55" s="416"/>
      <c r="DWE55" s="416"/>
      <c r="DWF55" s="416"/>
      <c r="DWG55" s="416"/>
      <c r="DWH55" s="416"/>
      <c r="DWI55" s="416"/>
      <c r="DWJ55" s="416"/>
      <c r="DWK55" s="416"/>
      <c r="DWL55" s="416"/>
      <c r="DWM55" s="416"/>
      <c r="DWN55" s="416"/>
      <c r="DWO55" s="416"/>
      <c r="DWP55" s="416"/>
      <c r="DWQ55" s="416"/>
      <c r="DWR55" s="416"/>
      <c r="DWS55" s="416"/>
      <c r="DWT55" s="416"/>
      <c r="DWU55" s="416"/>
      <c r="DWV55" s="416"/>
      <c r="DWW55" s="416"/>
      <c r="DWX55" s="416"/>
      <c r="DWY55" s="416"/>
      <c r="DWZ55" s="416"/>
      <c r="DXA55" s="416"/>
      <c r="DXB55" s="416"/>
      <c r="DXC55" s="416"/>
      <c r="DXD55" s="416"/>
      <c r="DXE55" s="416"/>
      <c r="DXF55" s="416"/>
      <c r="DXG55" s="416"/>
      <c r="DXH55" s="416"/>
      <c r="DXI55" s="416"/>
      <c r="DXJ55" s="416"/>
      <c r="DXK55" s="416"/>
      <c r="DXL55" s="416"/>
      <c r="DXM55" s="416"/>
      <c r="DXN55" s="416"/>
      <c r="DXO55" s="416"/>
      <c r="DXP55" s="416"/>
      <c r="DXQ55" s="416"/>
      <c r="DXR55" s="416"/>
      <c r="DXS55" s="416"/>
      <c r="DXT55" s="416"/>
      <c r="DXU55" s="416"/>
      <c r="DXV55" s="416"/>
      <c r="DXW55" s="416"/>
      <c r="DXX55" s="416"/>
      <c r="DXY55" s="416"/>
      <c r="DXZ55" s="416"/>
      <c r="DYA55" s="416"/>
      <c r="DYB55" s="416"/>
      <c r="DYC55" s="416"/>
      <c r="DYD55" s="416"/>
      <c r="DYE55" s="416"/>
      <c r="DYF55" s="416"/>
      <c r="DYG55" s="416"/>
      <c r="DYH55" s="416"/>
      <c r="DYI55" s="416"/>
      <c r="DYJ55" s="416"/>
      <c r="DYK55" s="416"/>
      <c r="DYL55" s="416"/>
      <c r="DYM55" s="416"/>
      <c r="DYN55" s="416"/>
      <c r="DYO55" s="416"/>
      <c r="DYP55" s="416"/>
      <c r="DYQ55" s="416"/>
      <c r="DYR55" s="416"/>
      <c r="DYS55" s="416"/>
      <c r="DYT55" s="416"/>
      <c r="DYU55" s="416"/>
      <c r="DYV55" s="416"/>
      <c r="DYW55" s="416"/>
      <c r="DYX55" s="416"/>
      <c r="DYY55" s="416"/>
      <c r="DYZ55" s="416"/>
      <c r="DZA55" s="416"/>
      <c r="DZB55" s="416"/>
      <c r="DZC55" s="416"/>
      <c r="DZD55" s="416"/>
      <c r="DZE55" s="416"/>
      <c r="DZF55" s="416"/>
      <c r="DZG55" s="416"/>
      <c r="DZH55" s="416"/>
      <c r="DZI55" s="416"/>
      <c r="DZJ55" s="416"/>
      <c r="DZK55" s="416"/>
      <c r="DZL55" s="416"/>
      <c r="DZM55" s="416"/>
      <c r="DZN55" s="416"/>
      <c r="DZO55" s="416"/>
      <c r="DZP55" s="416"/>
      <c r="DZQ55" s="416"/>
      <c r="DZR55" s="416"/>
      <c r="DZS55" s="416"/>
      <c r="DZT55" s="416"/>
      <c r="DZU55" s="416"/>
      <c r="DZV55" s="416"/>
      <c r="DZW55" s="416"/>
      <c r="DZX55" s="416"/>
      <c r="DZY55" s="416"/>
      <c r="DZZ55" s="416"/>
      <c r="EAA55" s="416"/>
      <c r="EAB55" s="416"/>
      <c r="EAC55" s="416"/>
      <c r="EAD55" s="416"/>
      <c r="EAE55" s="416"/>
      <c r="EAF55" s="416"/>
      <c r="EAG55" s="416"/>
      <c r="EAH55" s="416"/>
      <c r="EAI55" s="416"/>
      <c r="EAJ55" s="416"/>
      <c r="EAK55" s="416"/>
      <c r="EAL55" s="416"/>
      <c r="EAM55" s="416"/>
      <c r="EAN55" s="416"/>
      <c r="EAO55" s="416"/>
      <c r="EAP55" s="416"/>
      <c r="EAQ55" s="416"/>
      <c r="EAR55" s="416"/>
      <c r="EAS55" s="416"/>
      <c r="EAT55" s="416"/>
      <c r="EAU55" s="416"/>
      <c r="EAV55" s="416"/>
      <c r="EAW55" s="416"/>
      <c r="EAX55" s="416"/>
      <c r="EAY55" s="416"/>
      <c r="EAZ55" s="416"/>
      <c r="EBA55" s="416"/>
      <c r="EBB55" s="416"/>
      <c r="EBC55" s="416"/>
      <c r="EBD55" s="416"/>
      <c r="EBE55" s="416"/>
      <c r="EBF55" s="416"/>
      <c r="EBG55" s="416"/>
      <c r="EBH55" s="416"/>
      <c r="EBI55" s="416"/>
      <c r="EBJ55" s="416"/>
      <c r="EBK55" s="416"/>
      <c r="EBL55" s="416"/>
      <c r="EBM55" s="416"/>
      <c r="EBN55" s="416"/>
      <c r="EBO55" s="416"/>
      <c r="EBP55" s="416"/>
      <c r="EBQ55" s="416"/>
      <c r="EBR55" s="416"/>
      <c r="EBS55" s="416"/>
      <c r="EBT55" s="416"/>
      <c r="EBU55" s="416"/>
      <c r="EBV55" s="416"/>
      <c r="EBW55" s="416"/>
      <c r="EBX55" s="416"/>
      <c r="EBY55" s="416"/>
      <c r="EBZ55" s="416"/>
      <c r="ECA55" s="416"/>
      <c r="ECB55" s="416"/>
      <c r="ECC55" s="416"/>
      <c r="ECD55" s="416"/>
      <c r="ECE55" s="416"/>
      <c r="ECF55" s="416"/>
      <c r="ECG55" s="416"/>
      <c r="ECH55" s="416"/>
      <c r="ECI55" s="416"/>
      <c r="ECJ55" s="416"/>
      <c r="ECK55" s="416"/>
      <c r="ECL55" s="416"/>
      <c r="ECM55" s="416"/>
      <c r="ECN55" s="416"/>
      <c r="ECO55" s="416"/>
      <c r="ECP55" s="416"/>
      <c r="ECQ55" s="416"/>
      <c r="ECR55" s="416"/>
      <c r="ECS55" s="416"/>
      <c r="ECT55" s="416"/>
      <c r="ECU55" s="416"/>
      <c r="ECV55" s="416"/>
      <c r="ECW55" s="416"/>
      <c r="ECX55" s="416"/>
      <c r="ECY55" s="416"/>
      <c r="ECZ55" s="416"/>
      <c r="EDA55" s="416"/>
      <c r="EDB55" s="416"/>
      <c r="EDC55" s="416"/>
      <c r="EDD55" s="416"/>
      <c r="EDE55" s="416"/>
      <c r="EDF55" s="416"/>
      <c r="EDG55" s="416"/>
      <c r="EDH55" s="416"/>
      <c r="EDI55" s="416"/>
      <c r="EDJ55" s="416"/>
      <c r="EDK55" s="416"/>
      <c r="EDL55" s="416"/>
      <c r="EDM55" s="416"/>
      <c r="EDN55" s="416"/>
      <c r="EDO55" s="416"/>
      <c r="EDP55" s="416"/>
      <c r="EDQ55" s="416"/>
      <c r="EDR55" s="416"/>
      <c r="EDS55" s="416"/>
      <c r="EDT55" s="416"/>
      <c r="EDU55" s="416"/>
      <c r="EDV55" s="416"/>
      <c r="EDW55" s="416"/>
      <c r="EDX55" s="416"/>
      <c r="EDY55" s="416"/>
      <c r="EDZ55" s="416"/>
      <c r="EEA55" s="416"/>
      <c r="EEB55" s="416"/>
      <c r="EEC55" s="416"/>
      <c r="EED55" s="416"/>
      <c r="EEE55" s="416"/>
      <c r="EEF55" s="416"/>
      <c r="EEG55" s="416"/>
      <c r="EEH55" s="416"/>
      <c r="EEI55" s="416"/>
      <c r="EEJ55" s="416"/>
      <c r="EEK55" s="416"/>
      <c r="EEL55" s="416"/>
      <c r="EEM55" s="416"/>
      <c r="EEN55" s="416"/>
      <c r="EEO55" s="416"/>
      <c r="EEP55" s="416"/>
      <c r="EEQ55" s="416"/>
      <c r="EER55" s="416"/>
      <c r="EES55" s="416"/>
      <c r="EET55" s="416"/>
      <c r="EEU55" s="416"/>
      <c r="EEV55" s="416"/>
      <c r="EEW55" s="416"/>
      <c r="EEX55" s="416"/>
      <c r="EEY55" s="416"/>
      <c r="EEZ55" s="416"/>
      <c r="EFA55" s="416"/>
      <c r="EFB55" s="416"/>
      <c r="EFC55" s="416"/>
      <c r="EFD55" s="416"/>
      <c r="EFE55" s="416"/>
      <c r="EFF55" s="416"/>
      <c r="EFG55" s="416"/>
      <c r="EFH55" s="416"/>
      <c r="EFI55" s="416"/>
      <c r="EFJ55" s="416"/>
      <c r="EFK55" s="416"/>
      <c r="EFL55" s="416"/>
      <c r="EFM55" s="416"/>
      <c r="EFN55" s="416"/>
      <c r="EFO55" s="416"/>
      <c r="EFP55" s="416"/>
      <c r="EFQ55" s="416"/>
      <c r="EFR55" s="416"/>
      <c r="EFS55" s="416"/>
      <c r="EFT55" s="416"/>
      <c r="EFU55" s="416"/>
      <c r="EFV55" s="416"/>
      <c r="EFW55" s="416"/>
      <c r="EFX55" s="416"/>
      <c r="EFY55" s="416"/>
      <c r="EFZ55" s="416"/>
      <c r="EGA55" s="416"/>
      <c r="EGB55" s="416"/>
      <c r="EGC55" s="416"/>
      <c r="EGD55" s="416"/>
      <c r="EGE55" s="416"/>
      <c r="EGF55" s="416"/>
      <c r="EGG55" s="416"/>
      <c r="EGH55" s="416"/>
      <c r="EGI55" s="416"/>
      <c r="EGJ55" s="416"/>
      <c r="EGK55" s="416"/>
      <c r="EGL55" s="416"/>
      <c r="EGM55" s="416"/>
      <c r="EGN55" s="416"/>
      <c r="EGO55" s="416"/>
      <c r="EGP55" s="416"/>
      <c r="EGQ55" s="416"/>
      <c r="EGR55" s="416"/>
      <c r="EGS55" s="416"/>
      <c r="EGT55" s="416"/>
      <c r="EGU55" s="416"/>
      <c r="EGV55" s="416"/>
      <c r="EGW55" s="416"/>
      <c r="EGX55" s="416"/>
      <c r="EGY55" s="416"/>
      <c r="EGZ55" s="416"/>
      <c r="EHA55" s="416"/>
      <c r="EHB55" s="416"/>
      <c r="EHC55" s="416"/>
      <c r="EHD55" s="416"/>
      <c r="EHE55" s="416"/>
      <c r="EHF55" s="416"/>
      <c r="EHG55" s="416"/>
      <c r="EHH55" s="416"/>
      <c r="EHI55" s="416"/>
      <c r="EHJ55" s="416"/>
      <c r="EHK55" s="416"/>
      <c r="EHL55" s="416"/>
      <c r="EHM55" s="416"/>
      <c r="EHN55" s="416"/>
      <c r="EHO55" s="416"/>
      <c r="EHP55" s="416"/>
      <c r="EHQ55" s="416"/>
      <c r="EHR55" s="416"/>
      <c r="EHS55" s="416"/>
      <c r="EHT55" s="416"/>
      <c r="EHU55" s="416"/>
      <c r="EHV55" s="416"/>
      <c r="EHW55" s="416"/>
      <c r="EHX55" s="416"/>
      <c r="EHY55" s="416"/>
      <c r="EHZ55" s="416"/>
      <c r="EIA55" s="416"/>
      <c r="EIB55" s="416"/>
      <c r="EIC55" s="416"/>
      <c r="EID55" s="416"/>
      <c r="EIE55" s="416"/>
      <c r="EIF55" s="416"/>
      <c r="EIG55" s="416"/>
      <c r="EIH55" s="416"/>
      <c r="EII55" s="416"/>
      <c r="EIJ55" s="416"/>
      <c r="EIK55" s="416"/>
      <c r="EIL55" s="416"/>
      <c r="EIM55" s="416"/>
      <c r="EIN55" s="416"/>
      <c r="EIO55" s="416"/>
      <c r="EIP55" s="416"/>
      <c r="EIQ55" s="416"/>
      <c r="EIR55" s="416"/>
      <c r="EIS55" s="416"/>
      <c r="EIT55" s="416"/>
      <c r="EIU55" s="416"/>
      <c r="EIV55" s="416"/>
      <c r="EIW55" s="416"/>
      <c r="EIX55" s="416"/>
      <c r="EIY55" s="416"/>
      <c r="EIZ55" s="416"/>
      <c r="EJA55" s="416"/>
      <c r="EJB55" s="416"/>
      <c r="EJC55" s="416"/>
      <c r="EJD55" s="416"/>
      <c r="EJE55" s="416"/>
      <c r="EJF55" s="416"/>
      <c r="EJG55" s="416"/>
      <c r="EJH55" s="416"/>
      <c r="EJI55" s="416"/>
      <c r="EJJ55" s="416"/>
      <c r="EJK55" s="416"/>
      <c r="EJL55" s="416"/>
      <c r="EJM55" s="416"/>
      <c r="EJN55" s="416"/>
      <c r="EJO55" s="416"/>
      <c r="EJP55" s="416"/>
      <c r="EJQ55" s="416"/>
      <c r="EJR55" s="416"/>
      <c r="EJS55" s="416"/>
      <c r="EJT55" s="416"/>
      <c r="EJU55" s="416"/>
      <c r="EJV55" s="416"/>
      <c r="EJW55" s="416"/>
      <c r="EJX55" s="416"/>
      <c r="EJY55" s="416"/>
      <c r="EJZ55" s="416"/>
      <c r="EKA55" s="416"/>
      <c r="EKB55" s="416"/>
      <c r="EKC55" s="416"/>
      <c r="EKD55" s="416"/>
      <c r="EKE55" s="416"/>
      <c r="EKF55" s="416"/>
      <c r="EKG55" s="416"/>
      <c r="EKH55" s="416"/>
      <c r="EKI55" s="416"/>
      <c r="EKJ55" s="416"/>
      <c r="EKK55" s="416"/>
      <c r="EKL55" s="416"/>
      <c r="EKM55" s="416"/>
      <c r="EKN55" s="416"/>
      <c r="EKO55" s="416"/>
      <c r="EKP55" s="416"/>
      <c r="EKQ55" s="416"/>
      <c r="EKR55" s="416"/>
      <c r="EKS55" s="416"/>
      <c r="EKT55" s="416"/>
      <c r="EKU55" s="416"/>
      <c r="EKV55" s="416"/>
      <c r="EKW55" s="416"/>
      <c r="EKX55" s="416"/>
      <c r="EKY55" s="416"/>
      <c r="EKZ55" s="416"/>
      <c r="ELA55" s="416"/>
      <c r="ELB55" s="416"/>
      <c r="ELC55" s="416"/>
      <c r="ELD55" s="416"/>
      <c r="ELE55" s="416"/>
      <c r="ELF55" s="416"/>
      <c r="ELG55" s="416"/>
      <c r="ELH55" s="416"/>
      <c r="ELI55" s="416"/>
      <c r="ELJ55" s="416"/>
      <c r="ELK55" s="416"/>
      <c r="ELL55" s="416"/>
      <c r="ELM55" s="416"/>
      <c r="ELN55" s="416"/>
      <c r="ELO55" s="416"/>
      <c r="ELP55" s="416"/>
      <c r="ELQ55" s="416"/>
      <c r="ELR55" s="416"/>
      <c r="ELS55" s="416"/>
      <c r="ELT55" s="416"/>
      <c r="ELU55" s="416"/>
      <c r="ELV55" s="416"/>
      <c r="ELW55" s="416"/>
      <c r="ELX55" s="416"/>
      <c r="ELY55" s="416"/>
      <c r="ELZ55" s="416"/>
      <c r="EMA55" s="416"/>
      <c r="EMB55" s="416"/>
      <c r="EMC55" s="416"/>
      <c r="EMD55" s="416"/>
      <c r="EME55" s="416"/>
      <c r="EMF55" s="416"/>
      <c r="EMG55" s="416"/>
      <c r="EMH55" s="416"/>
      <c r="EMI55" s="416"/>
      <c r="EMJ55" s="416"/>
      <c r="EMK55" s="416"/>
      <c r="EML55" s="416"/>
      <c r="EMM55" s="416"/>
      <c r="EMN55" s="416"/>
      <c r="EMO55" s="416"/>
      <c r="EMP55" s="416"/>
      <c r="EMQ55" s="416"/>
      <c r="EMR55" s="416"/>
      <c r="EMS55" s="416"/>
      <c r="EMT55" s="416"/>
      <c r="EMU55" s="416"/>
      <c r="EMV55" s="416"/>
      <c r="EMW55" s="416"/>
      <c r="EMX55" s="416"/>
      <c r="EMY55" s="416"/>
      <c r="EMZ55" s="416"/>
      <c r="ENA55" s="416"/>
      <c r="ENB55" s="416"/>
      <c r="ENC55" s="416"/>
      <c r="END55" s="416"/>
      <c r="ENE55" s="416"/>
      <c r="ENF55" s="416"/>
      <c r="ENG55" s="416"/>
      <c r="ENH55" s="416"/>
      <c r="ENI55" s="416"/>
      <c r="ENJ55" s="416"/>
      <c r="ENK55" s="416"/>
      <c r="ENL55" s="416"/>
      <c r="ENM55" s="416"/>
      <c r="ENN55" s="416"/>
      <c r="ENO55" s="416"/>
      <c r="ENP55" s="416"/>
      <c r="ENQ55" s="416"/>
      <c r="ENR55" s="416"/>
      <c r="ENS55" s="416"/>
      <c r="ENT55" s="416"/>
      <c r="ENU55" s="416"/>
      <c r="ENV55" s="416"/>
      <c r="ENW55" s="416"/>
      <c r="ENX55" s="416"/>
      <c r="ENY55" s="416"/>
      <c r="ENZ55" s="416"/>
      <c r="EOA55" s="416"/>
      <c r="EOB55" s="416"/>
      <c r="EOC55" s="416"/>
      <c r="EOD55" s="416"/>
      <c r="EOE55" s="416"/>
      <c r="EOF55" s="416"/>
      <c r="EOG55" s="416"/>
      <c r="EOH55" s="416"/>
      <c r="EOI55" s="416"/>
      <c r="EOJ55" s="416"/>
      <c r="EOK55" s="416"/>
      <c r="EOL55" s="416"/>
      <c r="EOM55" s="416"/>
      <c r="EON55" s="416"/>
      <c r="EOO55" s="416"/>
      <c r="EOP55" s="416"/>
      <c r="EOQ55" s="416"/>
      <c r="EOR55" s="416"/>
      <c r="EOS55" s="416"/>
      <c r="EOT55" s="416"/>
      <c r="EOU55" s="416"/>
      <c r="EOV55" s="416"/>
      <c r="EOW55" s="416"/>
      <c r="EOX55" s="416"/>
      <c r="EOY55" s="416"/>
      <c r="EOZ55" s="416"/>
      <c r="EPA55" s="416"/>
      <c r="EPB55" s="416"/>
      <c r="EPC55" s="416"/>
      <c r="EPD55" s="416"/>
      <c r="EPE55" s="416"/>
      <c r="EPF55" s="416"/>
      <c r="EPG55" s="416"/>
      <c r="EPH55" s="416"/>
      <c r="EPI55" s="416"/>
      <c r="EPJ55" s="416"/>
      <c r="EPK55" s="416"/>
      <c r="EPL55" s="416"/>
      <c r="EPM55" s="416"/>
      <c r="EPN55" s="416"/>
      <c r="EPO55" s="416"/>
      <c r="EPP55" s="416"/>
      <c r="EPQ55" s="416"/>
      <c r="EPR55" s="416"/>
      <c r="EPS55" s="416"/>
      <c r="EPT55" s="416"/>
      <c r="EPU55" s="416"/>
      <c r="EPV55" s="416"/>
      <c r="EPW55" s="416"/>
      <c r="EPX55" s="416"/>
      <c r="EPY55" s="416"/>
      <c r="EPZ55" s="416"/>
      <c r="EQA55" s="416"/>
      <c r="EQB55" s="416"/>
      <c r="EQC55" s="416"/>
      <c r="EQD55" s="416"/>
      <c r="EQE55" s="416"/>
      <c r="EQF55" s="416"/>
      <c r="EQG55" s="416"/>
      <c r="EQH55" s="416"/>
      <c r="EQI55" s="416"/>
      <c r="EQJ55" s="416"/>
      <c r="EQK55" s="416"/>
      <c r="EQL55" s="416"/>
      <c r="EQM55" s="416"/>
      <c r="EQN55" s="416"/>
      <c r="EQO55" s="416"/>
      <c r="EQP55" s="416"/>
      <c r="EQQ55" s="416"/>
      <c r="EQR55" s="416"/>
      <c r="EQS55" s="416"/>
      <c r="EQT55" s="416"/>
      <c r="EQU55" s="416"/>
      <c r="EQV55" s="416"/>
      <c r="EQW55" s="416"/>
      <c r="EQX55" s="416"/>
      <c r="EQY55" s="416"/>
      <c r="EQZ55" s="416"/>
      <c r="ERA55" s="416"/>
      <c r="ERB55" s="416"/>
      <c r="ERC55" s="416"/>
      <c r="ERD55" s="416"/>
      <c r="ERE55" s="416"/>
      <c r="ERF55" s="416"/>
      <c r="ERG55" s="416"/>
      <c r="ERH55" s="416"/>
      <c r="ERI55" s="416"/>
      <c r="ERJ55" s="416"/>
      <c r="ERK55" s="416"/>
      <c r="ERL55" s="416"/>
      <c r="ERM55" s="416"/>
      <c r="ERN55" s="416"/>
      <c r="ERO55" s="416"/>
      <c r="ERP55" s="416"/>
      <c r="ERQ55" s="416"/>
      <c r="ERR55" s="416"/>
      <c r="ERS55" s="416"/>
      <c r="ERT55" s="416"/>
      <c r="ERU55" s="416"/>
      <c r="ERV55" s="416"/>
      <c r="ERW55" s="416"/>
      <c r="ERX55" s="416"/>
      <c r="ERY55" s="416"/>
      <c r="ERZ55" s="416"/>
      <c r="ESA55" s="416"/>
      <c r="ESB55" s="416"/>
      <c r="ESC55" s="416"/>
      <c r="ESD55" s="416"/>
      <c r="ESE55" s="416"/>
      <c r="ESF55" s="416"/>
      <c r="ESG55" s="416"/>
      <c r="ESH55" s="416"/>
      <c r="ESI55" s="416"/>
      <c r="ESJ55" s="416"/>
      <c r="ESK55" s="416"/>
      <c r="ESL55" s="416"/>
      <c r="ESM55" s="416"/>
      <c r="ESN55" s="416"/>
      <c r="ESO55" s="416"/>
      <c r="ESP55" s="416"/>
      <c r="ESQ55" s="416"/>
      <c r="ESR55" s="416"/>
      <c r="ESS55" s="416"/>
      <c r="EST55" s="416"/>
      <c r="ESU55" s="416"/>
      <c r="ESV55" s="416"/>
      <c r="ESW55" s="416"/>
      <c r="ESX55" s="416"/>
      <c r="ESY55" s="416"/>
      <c r="ESZ55" s="416"/>
      <c r="ETA55" s="416"/>
      <c r="ETB55" s="416"/>
      <c r="ETC55" s="416"/>
      <c r="ETD55" s="416"/>
      <c r="ETE55" s="416"/>
      <c r="ETF55" s="416"/>
      <c r="ETG55" s="416"/>
      <c r="ETH55" s="416"/>
      <c r="ETI55" s="416"/>
      <c r="ETJ55" s="416"/>
      <c r="ETK55" s="416"/>
      <c r="ETL55" s="416"/>
      <c r="ETM55" s="416"/>
      <c r="ETN55" s="416"/>
      <c r="ETO55" s="416"/>
      <c r="ETP55" s="416"/>
      <c r="ETQ55" s="416"/>
      <c r="ETR55" s="416"/>
      <c r="ETS55" s="416"/>
      <c r="ETT55" s="416"/>
      <c r="ETU55" s="416"/>
      <c r="ETV55" s="416"/>
      <c r="ETW55" s="416"/>
      <c r="ETX55" s="416"/>
      <c r="ETY55" s="416"/>
      <c r="ETZ55" s="416"/>
      <c r="EUA55" s="416"/>
      <c r="EUB55" s="416"/>
      <c r="EUC55" s="416"/>
      <c r="EUD55" s="416"/>
      <c r="EUE55" s="416"/>
      <c r="EUF55" s="416"/>
      <c r="EUG55" s="416"/>
      <c r="EUH55" s="416"/>
      <c r="EUI55" s="416"/>
      <c r="EUJ55" s="416"/>
      <c r="EUK55" s="416"/>
      <c r="EUL55" s="416"/>
      <c r="EUM55" s="416"/>
      <c r="EUN55" s="416"/>
      <c r="EUO55" s="416"/>
      <c r="EUP55" s="416"/>
      <c r="EUQ55" s="416"/>
      <c r="EUR55" s="416"/>
      <c r="EUS55" s="416"/>
      <c r="EUT55" s="416"/>
      <c r="EUU55" s="416"/>
      <c r="EUV55" s="416"/>
      <c r="EUW55" s="416"/>
      <c r="EUX55" s="416"/>
      <c r="EUY55" s="416"/>
      <c r="EUZ55" s="416"/>
      <c r="EVA55" s="416"/>
      <c r="EVB55" s="416"/>
      <c r="EVC55" s="416"/>
      <c r="EVD55" s="416"/>
      <c r="EVE55" s="416"/>
      <c r="EVF55" s="416"/>
      <c r="EVG55" s="416"/>
      <c r="EVH55" s="416"/>
      <c r="EVI55" s="416"/>
      <c r="EVJ55" s="416"/>
      <c r="EVK55" s="416"/>
      <c r="EVL55" s="416"/>
      <c r="EVM55" s="416"/>
      <c r="EVN55" s="416"/>
      <c r="EVO55" s="416"/>
      <c r="EVP55" s="416"/>
      <c r="EVQ55" s="416"/>
      <c r="EVR55" s="416"/>
      <c r="EVS55" s="416"/>
      <c r="EVT55" s="416"/>
      <c r="EVU55" s="416"/>
      <c r="EVV55" s="416"/>
      <c r="EVW55" s="416"/>
      <c r="EVX55" s="416"/>
      <c r="EVY55" s="416"/>
      <c r="EVZ55" s="416"/>
      <c r="EWA55" s="416"/>
      <c r="EWB55" s="416"/>
      <c r="EWC55" s="416"/>
      <c r="EWD55" s="416"/>
      <c r="EWE55" s="416"/>
      <c r="EWF55" s="416"/>
      <c r="EWG55" s="416"/>
      <c r="EWH55" s="416"/>
      <c r="EWI55" s="416"/>
      <c r="EWJ55" s="416"/>
      <c r="EWK55" s="416"/>
      <c r="EWL55" s="416"/>
      <c r="EWM55" s="416"/>
      <c r="EWN55" s="416"/>
      <c r="EWO55" s="416"/>
      <c r="EWP55" s="416"/>
      <c r="EWQ55" s="416"/>
      <c r="EWR55" s="416"/>
      <c r="EWS55" s="416"/>
      <c r="EWT55" s="416"/>
      <c r="EWU55" s="416"/>
      <c r="EWV55" s="416"/>
      <c r="EWW55" s="416"/>
      <c r="EWX55" s="416"/>
      <c r="EWY55" s="416"/>
      <c r="EWZ55" s="416"/>
      <c r="EXA55" s="416"/>
      <c r="EXB55" s="416"/>
      <c r="EXC55" s="416"/>
      <c r="EXD55" s="416"/>
      <c r="EXE55" s="416"/>
      <c r="EXF55" s="416"/>
      <c r="EXG55" s="416"/>
      <c r="EXH55" s="416"/>
      <c r="EXI55" s="416"/>
      <c r="EXJ55" s="416"/>
      <c r="EXK55" s="416"/>
      <c r="EXL55" s="416"/>
      <c r="EXM55" s="416"/>
      <c r="EXN55" s="416"/>
      <c r="EXO55" s="416"/>
      <c r="EXP55" s="416"/>
      <c r="EXQ55" s="416"/>
      <c r="EXR55" s="416"/>
      <c r="EXS55" s="416"/>
      <c r="EXT55" s="416"/>
      <c r="EXU55" s="416"/>
      <c r="EXV55" s="416"/>
      <c r="EXW55" s="416"/>
      <c r="EXX55" s="416"/>
      <c r="EXY55" s="416"/>
      <c r="EXZ55" s="416"/>
      <c r="EYA55" s="416"/>
      <c r="EYB55" s="416"/>
      <c r="EYC55" s="416"/>
      <c r="EYD55" s="416"/>
      <c r="EYE55" s="416"/>
      <c r="EYF55" s="416"/>
      <c r="EYG55" s="416"/>
      <c r="EYH55" s="416"/>
      <c r="EYI55" s="416"/>
      <c r="EYJ55" s="416"/>
      <c r="EYK55" s="416"/>
      <c r="EYL55" s="416"/>
      <c r="EYM55" s="416"/>
      <c r="EYN55" s="416"/>
      <c r="EYO55" s="416"/>
      <c r="EYP55" s="416"/>
      <c r="EYQ55" s="416"/>
      <c r="EYR55" s="416"/>
      <c r="EYS55" s="416"/>
      <c r="EYT55" s="416"/>
      <c r="EYU55" s="416"/>
      <c r="EYV55" s="416"/>
      <c r="EYW55" s="416"/>
      <c r="EYX55" s="416"/>
      <c r="EYY55" s="416"/>
      <c r="EYZ55" s="416"/>
      <c r="EZA55" s="416"/>
      <c r="EZB55" s="416"/>
      <c r="EZC55" s="416"/>
      <c r="EZD55" s="416"/>
      <c r="EZE55" s="416"/>
      <c r="EZF55" s="416"/>
      <c r="EZG55" s="416"/>
      <c r="EZH55" s="416"/>
      <c r="EZI55" s="416"/>
      <c r="EZJ55" s="416"/>
      <c r="EZK55" s="416"/>
      <c r="EZL55" s="416"/>
      <c r="EZM55" s="416"/>
      <c r="EZN55" s="416"/>
      <c r="EZO55" s="416"/>
      <c r="EZP55" s="416"/>
      <c r="EZQ55" s="416"/>
      <c r="EZR55" s="416"/>
      <c r="EZS55" s="416"/>
      <c r="EZT55" s="416"/>
      <c r="EZU55" s="416"/>
      <c r="EZV55" s="416"/>
      <c r="EZW55" s="416"/>
      <c r="EZX55" s="416"/>
      <c r="EZY55" s="416"/>
      <c r="EZZ55" s="416"/>
      <c r="FAA55" s="416"/>
      <c r="FAB55" s="416"/>
      <c r="FAC55" s="416"/>
      <c r="FAD55" s="416"/>
      <c r="FAE55" s="416"/>
      <c r="FAF55" s="416"/>
      <c r="FAG55" s="416"/>
      <c r="FAH55" s="416"/>
      <c r="FAI55" s="416"/>
      <c r="FAJ55" s="416"/>
      <c r="FAK55" s="416"/>
      <c r="FAL55" s="416"/>
      <c r="FAM55" s="416"/>
      <c r="FAN55" s="416"/>
      <c r="FAO55" s="416"/>
      <c r="FAP55" s="416"/>
      <c r="FAQ55" s="416"/>
      <c r="FAR55" s="416"/>
      <c r="FAS55" s="416"/>
      <c r="FAT55" s="416"/>
      <c r="FAU55" s="416"/>
      <c r="FAV55" s="416"/>
      <c r="FAW55" s="416"/>
      <c r="FAX55" s="416"/>
      <c r="FAY55" s="416"/>
      <c r="FAZ55" s="416"/>
      <c r="FBA55" s="416"/>
      <c r="FBB55" s="416"/>
      <c r="FBC55" s="416"/>
      <c r="FBD55" s="416"/>
      <c r="FBE55" s="416"/>
      <c r="FBF55" s="416"/>
      <c r="FBG55" s="416"/>
      <c r="FBH55" s="416"/>
      <c r="FBI55" s="416"/>
      <c r="FBJ55" s="416"/>
      <c r="FBK55" s="416"/>
      <c r="FBL55" s="416"/>
      <c r="FBM55" s="416"/>
      <c r="FBN55" s="416"/>
      <c r="FBO55" s="416"/>
      <c r="FBP55" s="416"/>
      <c r="FBQ55" s="416"/>
      <c r="FBR55" s="416"/>
      <c r="FBS55" s="416"/>
      <c r="FBT55" s="416"/>
      <c r="FBU55" s="416"/>
      <c r="FBV55" s="416"/>
      <c r="FBW55" s="416"/>
      <c r="FBX55" s="416"/>
      <c r="FBY55" s="416"/>
      <c r="FBZ55" s="416"/>
      <c r="FCA55" s="416"/>
      <c r="FCB55" s="416"/>
      <c r="FCC55" s="416"/>
      <c r="FCD55" s="416"/>
      <c r="FCE55" s="416"/>
      <c r="FCF55" s="416"/>
      <c r="FCG55" s="416"/>
      <c r="FCH55" s="416"/>
      <c r="FCI55" s="416"/>
      <c r="FCJ55" s="416"/>
      <c r="FCK55" s="416"/>
      <c r="FCL55" s="416"/>
      <c r="FCM55" s="416"/>
      <c r="FCN55" s="416"/>
      <c r="FCO55" s="416"/>
      <c r="FCP55" s="416"/>
      <c r="FCQ55" s="416"/>
      <c r="FCR55" s="416"/>
      <c r="FCS55" s="416"/>
      <c r="FCT55" s="416"/>
      <c r="FCU55" s="416"/>
      <c r="FCV55" s="416"/>
      <c r="FCW55" s="416"/>
      <c r="FCX55" s="416"/>
      <c r="FCY55" s="416"/>
      <c r="FCZ55" s="416"/>
      <c r="FDA55" s="416"/>
      <c r="FDB55" s="416"/>
      <c r="FDC55" s="416"/>
      <c r="FDD55" s="416"/>
      <c r="FDE55" s="416"/>
      <c r="FDF55" s="416"/>
      <c r="FDG55" s="416"/>
      <c r="FDH55" s="416"/>
      <c r="FDI55" s="416"/>
      <c r="FDJ55" s="416"/>
      <c r="FDK55" s="416"/>
      <c r="FDL55" s="416"/>
      <c r="FDM55" s="416"/>
      <c r="FDN55" s="416"/>
      <c r="FDO55" s="416"/>
      <c r="FDP55" s="416"/>
      <c r="FDQ55" s="416"/>
      <c r="FDR55" s="416"/>
      <c r="FDS55" s="416"/>
      <c r="FDT55" s="416"/>
      <c r="FDU55" s="416"/>
      <c r="FDV55" s="416"/>
      <c r="FDW55" s="416"/>
      <c r="FDX55" s="416"/>
      <c r="FDY55" s="416"/>
      <c r="FDZ55" s="416"/>
      <c r="FEA55" s="416"/>
      <c r="FEB55" s="416"/>
      <c r="FEC55" s="416"/>
      <c r="FED55" s="416"/>
      <c r="FEE55" s="416"/>
      <c r="FEF55" s="416"/>
      <c r="FEG55" s="416"/>
      <c r="FEH55" s="416"/>
      <c r="FEI55" s="416"/>
      <c r="FEJ55" s="416"/>
      <c r="FEK55" s="416"/>
      <c r="FEL55" s="416"/>
      <c r="FEM55" s="416"/>
      <c r="FEN55" s="416"/>
      <c r="FEO55" s="416"/>
      <c r="FEP55" s="416"/>
      <c r="FEQ55" s="416"/>
      <c r="FER55" s="416"/>
      <c r="FES55" s="416"/>
      <c r="FET55" s="416"/>
      <c r="FEU55" s="416"/>
      <c r="FEV55" s="416"/>
      <c r="FEW55" s="416"/>
      <c r="FEX55" s="416"/>
      <c r="FEY55" s="416"/>
      <c r="FEZ55" s="416"/>
      <c r="FFA55" s="416"/>
      <c r="FFB55" s="416"/>
      <c r="FFC55" s="416"/>
      <c r="FFD55" s="416"/>
      <c r="FFE55" s="416"/>
      <c r="FFF55" s="416"/>
      <c r="FFG55" s="416"/>
      <c r="FFH55" s="416"/>
      <c r="FFI55" s="416"/>
      <c r="FFJ55" s="416"/>
      <c r="FFK55" s="416"/>
      <c r="FFL55" s="416"/>
      <c r="FFM55" s="416"/>
      <c r="FFN55" s="416"/>
      <c r="FFO55" s="416"/>
      <c r="FFP55" s="416"/>
      <c r="FFQ55" s="416"/>
      <c r="FFR55" s="416"/>
      <c r="FFS55" s="416"/>
      <c r="FFT55" s="416"/>
      <c r="FFU55" s="416"/>
      <c r="FFV55" s="416"/>
      <c r="FFW55" s="416"/>
      <c r="FFX55" s="416"/>
      <c r="FFY55" s="416"/>
      <c r="FFZ55" s="416"/>
      <c r="FGA55" s="416"/>
      <c r="FGB55" s="416"/>
      <c r="FGC55" s="416"/>
      <c r="FGD55" s="416"/>
      <c r="FGE55" s="416"/>
      <c r="FGF55" s="416"/>
      <c r="FGG55" s="416"/>
      <c r="FGH55" s="416"/>
      <c r="FGI55" s="416"/>
      <c r="FGJ55" s="416"/>
      <c r="FGK55" s="416"/>
      <c r="FGL55" s="416"/>
      <c r="FGM55" s="416"/>
      <c r="FGN55" s="416"/>
      <c r="FGO55" s="416"/>
      <c r="FGP55" s="416"/>
      <c r="FGQ55" s="416"/>
      <c r="FGR55" s="416"/>
      <c r="FGS55" s="416"/>
      <c r="FGT55" s="416"/>
      <c r="FGU55" s="416"/>
      <c r="FGV55" s="416"/>
      <c r="FGW55" s="416"/>
      <c r="FGX55" s="416"/>
      <c r="FGY55" s="416"/>
      <c r="FGZ55" s="416"/>
      <c r="FHA55" s="416"/>
      <c r="FHB55" s="416"/>
      <c r="FHC55" s="416"/>
      <c r="FHD55" s="416"/>
      <c r="FHE55" s="416"/>
      <c r="FHF55" s="416"/>
      <c r="FHG55" s="416"/>
      <c r="FHH55" s="416"/>
      <c r="FHI55" s="416"/>
      <c r="FHJ55" s="416"/>
      <c r="FHK55" s="416"/>
      <c r="FHL55" s="416"/>
      <c r="FHM55" s="416"/>
      <c r="FHN55" s="416"/>
      <c r="FHO55" s="416"/>
      <c r="FHP55" s="416"/>
      <c r="FHQ55" s="416"/>
      <c r="FHR55" s="416"/>
      <c r="FHS55" s="416"/>
      <c r="FHT55" s="416"/>
      <c r="FHU55" s="416"/>
      <c r="FHV55" s="416"/>
      <c r="FHW55" s="416"/>
      <c r="FHX55" s="416"/>
      <c r="FHY55" s="416"/>
      <c r="FHZ55" s="416"/>
      <c r="FIA55" s="416"/>
      <c r="FIB55" s="416"/>
      <c r="FIC55" s="416"/>
      <c r="FID55" s="416"/>
      <c r="FIE55" s="416"/>
      <c r="FIF55" s="416"/>
      <c r="FIG55" s="416"/>
      <c r="FIH55" s="416"/>
      <c r="FII55" s="416"/>
      <c r="FIJ55" s="416"/>
      <c r="FIK55" s="416"/>
      <c r="FIL55" s="416"/>
      <c r="FIM55" s="416"/>
      <c r="FIN55" s="416"/>
      <c r="FIO55" s="416"/>
      <c r="FIP55" s="416"/>
      <c r="FIQ55" s="416"/>
      <c r="FIR55" s="416"/>
      <c r="FIS55" s="416"/>
      <c r="FIT55" s="416"/>
      <c r="FIU55" s="416"/>
      <c r="FIV55" s="416"/>
      <c r="FIW55" s="416"/>
      <c r="FIX55" s="416"/>
      <c r="FIY55" s="416"/>
      <c r="FIZ55" s="416"/>
      <c r="FJA55" s="416"/>
      <c r="FJB55" s="416"/>
      <c r="FJC55" s="416"/>
      <c r="FJD55" s="416"/>
      <c r="FJE55" s="416"/>
      <c r="FJF55" s="416"/>
      <c r="FJG55" s="416"/>
      <c r="FJH55" s="416"/>
      <c r="FJI55" s="416"/>
      <c r="FJJ55" s="416"/>
      <c r="FJK55" s="416"/>
      <c r="FJL55" s="416"/>
      <c r="FJM55" s="416"/>
      <c r="FJN55" s="416"/>
      <c r="FJO55" s="416"/>
      <c r="FJP55" s="416"/>
      <c r="FJQ55" s="416"/>
      <c r="FJR55" s="416"/>
      <c r="FJS55" s="416"/>
      <c r="FJT55" s="416"/>
      <c r="FJU55" s="416"/>
      <c r="FJV55" s="416"/>
      <c r="FJW55" s="416"/>
      <c r="FJX55" s="416"/>
      <c r="FJY55" s="416"/>
      <c r="FJZ55" s="416"/>
      <c r="FKA55" s="416"/>
      <c r="FKB55" s="416"/>
      <c r="FKC55" s="416"/>
      <c r="FKD55" s="416"/>
      <c r="FKE55" s="416"/>
      <c r="FKF55" s="416"/>
      <c r="FKG55" s="416"/>
      <c r="FKH55" s="416"/>
      <c r="FKI55" s="416"/>
      <c r="FKJ55" s="416"/>
      <c r="FKK55" s="416"/>
      <c r="FKL55" s="416"/>
      <c r="FKM55" s="416"/>
      <c r="FKN55" s="416"/>
      <c r="FKO55" s="416"/>
      <c r="FKP55" s="416"/>
      <c r="FKQ55" s="416"/>
      <c r="FKR55" s="416"/>
      <c r="FKS55" s="416"/>
      <c r="FKT55" s="416"/>
      <c r="FKU55" s="416"/>
      <c r="FKV55" s="416"/>
      <c r="FKW55" s="416"/>
      <c r="FKX55" s="416"/>
      <c r="FKY55" s="416"/>
      <c r="FKZ55" s="416"/>
      <c r="FLA55" s="416"/>
      <c r="FLB55" s="416"/>
      <c r="FLC55" s="416"/>
      <c r="FLD55" s="416"/>
      <c r="FLE55" s="416"/>
      <c r="FLF55" s="416"/>
      <c r="FLG55" s="416"/>
      <c r="FLH55" s="416"/>
      <c r="FLI55" s="416"/>
      <c r="FLJ55" s="416"/>
      <c r="FLK55" s="416"/>
      <c r="FLL55" s="416"/>
      <c r="FLM55" s="416"/>
      <c r="FLN55" s="416"/>
      <c r="FLO55" s="416"/>
      <c r="FLP55" s="416"/>
      <c r="FLQ55" s="416"/>
      <c r="FLR55" s="416"/>
      <c r="FLS55" s="416"/>
      <c r="FLT55" s="416"/>
      <c r="FLU55" s="416"/>
      <c r="FLV55" s="416"/>
      <c r="FLW55" s="416"/>
      <c r="FLX55" s="416"/>
      <c r="FLY55" s="416"/>
      <c r="FLZ55" s="416"/>
      <c r="FMA55" s="416"/>
      <c r="FMB55" s="416"/>
      <c r="FMC55" s="416"/>
      <c r="FMD55" s="416"/>
      <c r="FME55" s="416"/>
      <c r="FMF55" s="416"/>
      <c r="FMG55" s="416"/>
      <c r="FMH55" s="416"/>
      <c r="FMI55" s="416"/>
      <c r="FMJ55" s="416"/>
      <c r="FMK55" s="416"/>
      <c r="FML55" s="416"/>
      <c r="FMM55" s="416"/>
      <c r="FMN55" s="416"/>
      <c r="FMO55" s="416"/>
      <c r="FMP55" s="416"/>
      <c r="FMQ55" s="416"/>
      <c r="FMR55" s="416"/>
      <c r="FMS55" s="416"/>
      <c r="FMT55" s="416"/>
      <c r="FMU55" s="416"/>
      <c r="FMV55" s="416"/>
      <c r="FMW55" s="416"/>
      <c r="FMX55" s="416"/>
      <c r="FMY55" s="416"/>
      <c r="FMZ55" s="416"/>
      <c r="FNA55" s="416"/>
      <c r="FNB55" s="416"/>
      <c r="FNC55" s="416"/>
      <c r="FND55" s="416"/>
      <c r="FNE55" s="416"/>
      <c r="FNF55" s="416"/>
      <c r="FNG55" s="416"/>
      <c r="FNH55" s="416"/>
      <c r="FNI55" s="416"/>
      <c r="FNJ55" s="416"/>
      <c r="FNK55" s="416"/>
      <c r="FNL55" s="416"/>
      <c r="FNM55" s="416"/>
      <c r="FNN55" s="416"/>
      <c r="FNO55" s="416"/>
      <c r="FNP55" s="416"/>
      <c r="FNQ55" s="416"/>
      <c r="FNR55" s="416"/>
      <c r="FNS55" s="416"/>
      <c r="FNT55" s="416"/>
      <c r="FNU55" s="416"/>
      <c r="FNV55" s="416"/>
      <c r="FNW55" s="416"/>
      <c r="FNX55" s="416"/>
      <c r="FNY55" s="416"/>
      <c r="FNZ55" s="416"/>
      <c r="FOA55" s="416"/>
      <c r="FOB55" s="416"/>
      <c r="FOC55" s="416"/>
      <c r="FOD55" s="416"/>
      <c r="FOE55" s="416"/>
      <c r="FOF55" s="416"/>
      <c r="FOG55" s="416"/>
      <c r="FOH55" s="416"/>
      <c r="FOI55" s="416"/>
      <c r="FOJ55" s="416"/>
      <c r="FOK55" s="416"/>
      <c r="FOL55" s="416"/>
      <c r="FOM55" s="416"/>
      <c r="FON55" s="416"/>
      <c r="FOO55" s="416"/>
      <c r="FOP55" s="416"/>
      <c r="FOQ55" s="416"/>
      <c r="FOR55" s="416"/>
      <c r="FOS55" s="416"/>
      <c r="FOT55" s="416"/>
      <c r="FOU55" s="416"/>
      <c r="FOV55" s="416"/>
      <c r="FOW55" s="416"/>
      <c r="FOX55" s="416"/>
      <c r="FOY55" s="416"/>
      <c r="FOZ55" s="416"/>
      <c r="FPA55" s="416"/>
      <c r="FPB55" s="416"/>
      <c r="FPC55" s="416"/>
      <c r="FPD55" s="416"/>
      <c r="FPE55" s="416"/>
      <c r="FPF55" s="416"/>
      <c r="FPG55" s="416"/>
      <c r="FPH55" s="416"/>
      <c r="FPI55" s="416"/>
      <c r="FPJ55" s="416"/>
      <c r="FPK55" s="416"/>
      <c r="FPL55" s="416"/>
      <c r="FPM55" s="416"/>
      <c r="FPN55" s="416"/>
      <c r="FPO55" s="416"/>
      <c r="FPP55" s="416"/>
      <c r="FPQ55" s="416"/>
      <c r="FPR55" s="416"/>
      <c r="FPS55" s="416"/>
      <c r="FPT55" s="416"/>
      <c r="FPU55" s="416"/>
      <c r="FPV55" s="416"/>
      <c r="FPW55" s="416"/>
      <c r="FPX55" s="416"/>
      <c r="FPY55" s="416"/>
      <c r="FPZ55" s="416"/>
      <c r="FQA55" s="416"/>
      <c r="FQB55" s="416"/>
      <c r="FQC55" s="416"/>
      <c r="FQD55" s="416"/>
      <c r="FQE55" s="416"/>
      <c r="FQF55" s="416"/>
      <c r="FQG55" s="416"/>
      <c r="FQH55" s="416"/>
      <c r="FQI55" s="416"/>
      <c r="FQJ55" s="416"/>
      <c r="FQK55" s="416"/>
      <c r="FQL55" s="416"/>
      <c r="FQM55" s="416"/>
      <c r="FQN55" s="416"/>
      <c r="FQO55" s="416"/>
      <c r="FQP55" s="416"/>
      <c r="FQQ55" s="416"/>
      <c r="FQR55" s="416"/>
      <c r="FQS55" s="416"/>
      <c r="FQT55" s="416"/>
      <c r="FQU55" s="416"/>
      <c r="FQV55" s="416"/>
      <c r="FQW55" s="416"/>
      <c r="FQX55" s="416"/>
      <c r="FQY55" s="416"/>
      <c r="FQZ55" s="416"/>
      <c r="FRA55" s="416"/>
      <c r="FRB55" s="416"/>
      <c r="FRC55" s="416"/>
      <c r="FRD55" s="416"/>
      <c r="FRE55" s="416"/>
      <c r="FRF55" s="416"/>
      <c r="FRG55" s="416"/>
      <c r="FRH55" s="416"/>
      <c r="FRI55" s="416"/>
      <c r="FRJ55" s="416"/>
      <c r="FRK55" s="416"/>
      <c r="FRL55" s="416"/>
      <c r="FRM55" s="416"/>
      <c r="FRN55" s="416"/>
      <c r="FRO55" s="416"/>
      <c r="FRP55" s="416"/>
      <c r="FRQ55" s="416"/>
      <c r="FRR55" s="416"/>
      <c r="FRS55" s="416"/>
      <c r="FRT55" s="416"/>
      <c r="FRU55" s="416"/>
      <c r="FRV55" s="416"/>
      <c r="FRW55" s="416"/>
      <c r="FRX55" s="416"/>
      <c r="FRY55" s="416"/>
      <c r="FRZ55" s="416"/>
      <c r="FSA55" s="416"/>
      <c r="FSB55" s="416"/>
      <c r="FSC55" s="416"/>
      <c r="FSD55" s="416"/>
      <c r="FSE55" s="416"/>
      <c r="FSF55" s="416"/>
      <c r="FSG55" s="416"/>
      <c r="FSH55" s="416"/>
      <c r="FSI55" s="416"/>
      <c r="FSJ55" s="416"/>
      <c r="FSK55" s="416"/>
      <c r="FSL55" s="416"/>
      <c r="FSM55" s="416"/>
      <c r="FSN55" s="416"/>
      <c r="FSO55" s="416"/>
      <c r="FSP55" s="416"/>
      <c r="FSQ55" s="416"/>
      <c r="FSR55" s="416"/>
      <c r="FSS55" s="416"/>
      <c r="FST55" s="416"/>
      <c r="FSU55" s="416"/>
      <c r="FSV55" s="416"/>
      <c r="FSW55" s="416"/>
      <c r="FSX55" s="416"/>
      <c r="FSY55" s="416"/>
      <c r="FSZ55" s="416"/>
      <c r="FTA55" s="416"/>
      <c r="FTB55" s="416"/>
      <c r="FTC55" s="416"/>
      <c r="FTD55" s="416"/>
      <c r="FTE55" s="416"/>
      <c r="FTF55" s="416"/>
      <c r="FTG55" s="416"/>
      <c r="FTH55" s="416"/>
      <c r="FTI55" s="416"/>
      <c r="FTJ55" s="416"/>
      <c r="FTK55" s="416"/>
      <c r="FTL55" s="416"/>
      <c r="FTM55" s="416"/>
      <c r="FTN55" s="416"/>
      <c r="FTO55" s="416"/>
      <c r="FTP55" s="416"/>
      <c r="FTQ55" s="416"/>
      <c r="FTR55" s="416"/>
      <c r="FTS55" s="416"/>
      <c r="FTT55" s="416"/>
      <c r="FTU55" s="416"/>
      <c r="FTV55" s="416"/>
      <c r="FTW55" s="416"/>
      <c r="FTX55" s="416"/>
      <c r="FTY55" s="416"/>
      <c r="FTZ55" s="416"/>
      <c r="FUA55" s="416"/>
      <c r="FUB55" s="416"/>
      <c r="FUC55" s="416"/>
      <c r="FUD55" s="416"/>
      <c r="FUE55" s="416"/>
      <c r="FUF55" s="416"/>
      <c r="FUG55" s="416"/>
      <c r="FUH55" s="416"/>
      <c r="FUI55" s="416"/>
      <c r="FUJ55" s="416"/>
      <c r="FUK55" s="416"/>
      <c r="FUL55" s="416"/>
      <c r="FUM55" s="416"/>
      <c r="FUN55" s="416"/>
      <c r="FUO55" s="416"/>
      <c r="FUP55" s="416"/>
      <c r="FUQ55" s="416"/>
      <c r="FUR55" s="416"/>
      <c r="FUS55" s="416"/>
      <c r="FUT55" s="416"/>
      <c r="FUU55" s="416"/>
      <c r="FUV55" s="416"/>
      <c r="FUW55" s="416"/>
      <c r="FUX55" s="416"/>
      <c r="FUY55" s="416"/>
      <c r="FUZ55" s="416"/>
      <c r="FVA55" s="416"/>
      <c r="FVB55" s="416"/>
      <c r="FVC55" s="416"/>
      <c r="FVD55" s="416"/>
      <c r="FVE55" s="416"/>
      <c r="FVF55" s="416"/>
      <c r="FVG55" s="416"/>
      <c r="FVH55" s="416"/>
      <c r="FVI55" s="416"/>
      <c r="FVJ55" s="416"/>
      <c r="FVK55" s="416"/>
      <c r="FVL55" s="416"/>
      <c r="FVM55" s="416"/>
      <c r="FVN55" s="416"/>
      <c r="FVO55" s="416"/>
      <c r="FVP55" s="416"/>
      <c r="FVQ55" s="416"/>
      <c r="FVR55" s="416"/>
      <c r="FVS55" s="416"/>
      <c r="FVT55" s="416"/>
      <c r="FVU55" s="416"/>
      <c r="FVV55" s="416"/>
      <c r="FVW55" s="416"/>
      <c r="FVX55" s="416"/>
      <c r="FVY55" s="416"/>
      <c r="FVZ55" s="416"/>
      <c r="FWA55" s="416"/>
      <c r="FWB55" s="416"/>
      <c r="FWC55" s="416"/>
      <c r="FWD55" s="416"/>
      <c r="FWE55" s="416"/>
      <c r="FWF55" s="416"/>
      <c r="FWG55" s="416"/>
      <c r="FWH55" s="416"/>
      <c r="FWI55" s="416"/>
      <c r="FWJ55" s="416"/>
      <c r="FWK55" s="416"/>
      <c r="FWL55" s="416"/>
      <c r="FWM55" s="416"/>
      <c r="FWN55" s="416"/>
      <c r="FWO55" s="416"/>
      <c r="FWP55" s="416"/>
      <c r="FWQ55" s="416"/>
      <c r="FWR55" s="416"/>
      <c r="FWS55" s="416"/>
      <c r="FWT55" s="416"/>
      <c r="FWU55" s="416"/>
      <c r="FWV55" s="416"/>
      <c r="FWW55" s="416"/>
      <c r="FWX55" s="416"/>
      <c r="FWY55" s="416"/>
      <c r="FWZ55" s="416"/>
      <c r="FXA55" s="416"/>
      <c r="FXB55" s="416"/>
      <c r="FXC55" s="416"/>
      <c r="FXD55" s="416"/>
      <c r="FXE55" s="416"/>
      <c r="FXF55" s="416"/>
      <c r="FXG55" s="416"/>
      <c r="FXH55" s="416"/>
      <c r="FXI55" s="416"/>
      <c r="FXJ55" s="416"/>
      <c r="FXK55" s="416"/>
      <c r="FXL55" s="416"/>
      <c r="FXM55" s="416"/>
      <c r="FXN55" s="416"/>
      <c r="FXO55" s="416"/>
      <c r="FXP55" s="416"/>
      <c r="FXQ55" s="416"/>
      <c r="FXR55" s="416"/>
      <c r="FXS55" s="416"/>
      <c r="FXT55" s="416"/>
      <c r="FXU55" s="416"/>
      <c r="FXV55" s="416"/>
      <c r="FXW55" s="416"/>
      <c r="FXX55" s="416"/>
      <c r="FXY55" s="416"/>
      <c r="FXZ55" s="416"/>
      <c r="FYA55" s="416"/>
      <c r="FYB55" s="416"/>
      <c r="FYC55" s="416"/>
      <c r="FYD55" s="416"/>
      <c r="FYE55" s="416"/>
      <c r="FYF55" s="416"/>
      <c r="FYG55" s="416"/>
      <c r="FYH55" s="416"/>
      <c r="FYI55" s="416"/>
      <c r="FYJ55" s="416"/>
      <c r="FYK55" s="416"/>
      <c r="FYL55" s="416"/>
      <c r="FYM55" s="416"/>
      <c r="FYN55" s="416"/>
      <c r="FYO55" s="416"/>
      <c r="FYP55" s="416"/>
      <c r="FYQ55" s="416"/>
      <c r="FYR55" s="416"/>
      <c r="FYS55" s="416"/>
      <c r="FYT55" s="416"/>
      <c r="FYU55" s="416"/>
      <c r="FYV55" s="416"/>
      <c r="FYW55" s="416"/>
      <c r="FYX55" s="416"/>
      <c r="FYY55" s="416"/>
      <c r="FYZ55" s="416"/>
      <c r="FZA55" s="416"/>
      <c r="FZB55" s="416"/>
      <c r="FZC55" s="416"/>
      <c r="FZD55" s="416"/>
      <c r="FZE55" s="416"/>
      <c r="FZF55" s="416"/>
      <c r="FZG55" s="416"/>
      <c r="FZH55" s="416"/>
      <c r="FZI55" s="416"/>
      <c r="FZJ55" s="416"/>
      <c r="FZK55" s="416"/>
      <c r="FZL55" s="416"/>
      <c r="FZM55" s="416"/>
      <c r="FZN55" s="416"/>
      <c r="FZO55" s="416"/>
      <c r="FZP55" s="416"/>
      <c r="FZQ55" s="416"/>
      <c r="FZR55" s="416"/>
      <c r="FZS55" s="416"/>
      <c r="FZT55" s="416"/>
      <c r="FZU55" s="416"/>
      <c r="FZV55" s="416"/>
      <c r="FZW55" s="416"/>
      <c r="FZX55" s="416"/>
      <c r="FZY55" s="416"/>
      <c r="FZZ55" s="416"/>
      <c r="GAA55" s="416"/>
      <c r="GAB55" s="416"/>
      <c r="GAC55" s="416"/>
      <c r="GAD55" s="416"/>
      <c r="GAE55" s="416"/>
      <c r="GAF55" s="416"/>
      <c r="GAG55" s="416"/>
      <c r="GAH55" s="416"/>
      <c r="GAI55" s="416"/>
      <c r="GAJ55" s="416"/>
      <c r="GAK55" s="416"/>
      <c r="GAL55" s="416"/>
      <c r="GAM55" s="416"/>
      <c r="GAN55" s="416"/>
      <c r="GAO55" s="416"/>
      <c r="GAP55" s="416"/>
      <c r="GAQ55" s="416"/>
      <c r="GAR55" s="416"/>
      <c r="GAS55" s="416"/>
      <c r="GAT55" s="416"/>
      <c r="GAU55" s="416"/>
      <c r="GAV55" s="416"/>
      <c r="GAW55" s="416"/>
      <c r="GAX55" s="416"/>
      <c r="GAY55" s="416"/>
      <c r="GAZ55" s="416"/>
      <c r="GBA55" s="416"/>
      <c r="GBB55" s="416"/>
      <c r="GBC55" s="416"/>
      <c r="GBD55" s="416"/>
      <c r="GBE55" s="416"/>
      <c r="GBF55" s="416"/>
      <c r="GBG55" s="416"/>
      <c r="GBH55" s="416"/>
      <c r="GBI55" s="416"/>
      <c r="GBJ55" s="416"/>
      <c r="GBK55" s="416"/>
      <c r="GBL55" s="416"/>
      <c r="GBM55" s="416"/>
      <c r="GBN55" s="416"/>
      <c r="GBO55" s="416"/>
      <c r="GBP55" s="416"/>
      <c r="GBQ55" s="416"/>
      <c r="GBR55" s="416"/>
      <c r="GBS55" s="416"/>
      <c r="GBT55" s="416"/>
      <c r="GBU55" s="416"/>
      <c r="GBV55" s="416"/>
      <c r="GBW55" s="416"/>
      <c r="GBX55" s="416"/>
      <c r="GBY55" s="416"/>
      <c r="GBZ55" s="416"/>
      <c r="GCA55" s="416"/>
      <c r="GCB55" s="416"/>
      <c r="GCC55" s="416"/>
      <c r="GCD55" s="416"/>
      <c r="GCE55" s="416"/>
      <c r="GCF55" s="416"/>
      <c r="GCG55" s="416"/>
      <c r="GCH55" s="416"/>
      <c r="GCI55" s="416"/>
      <c r="GCJ55" s="416"/>
      <c r="GCK55" s="416"/>
      <c r="GCL55" s="416"/>
      <c r="GCM55" s="416"/>
      <c r="GCN55" s="416"/>
      <c r="GCO55" s="416"/>
      <c r="GCP55" s="416"/>
      <c r="GCQ55" s="416"/>
      <c r="GCR55" s="416"/>
      <c r="GCS55" s="416"/>
      <c r="GCT55" s="416"/>
      <c r="GCU55" s="416"/>
      <c r="GCV55" s="416"/>
      <c r="GCW55" s="416"/>
      <c r="GCX55" s="416"/>
      <c r="GCY55" s="416"/>
      <c r="GCZ55" s="416"/>
      <c r="GDA55" s="416"/>
      <c r="GDB55" s="416"/>
      <c r="GDC55" s="416"/>
      <c r="GDD55" s="416"/>
      <c r="GDE55" s="416"/>
      <c r="GDF55" s="416"/>
      <c r="GDG55" s="416"/>
      <c r="GDH55" s="416"/>
      <c r="GDI55" s="416"/>
      <c r="GDJ55" s="416"/>
      <c r="GDK55" s="416"/>
      <c r="GDL55" s="416"/>
      <c r="GDM55" s="416"/>
      <c r="GDN55" s="416"/>
      <c r="GDO55" s="416"/>
      <c r="GDP55" s="416"/>
      <c r="GDQ55" s="416"/>
      <c r="GDR55" s="416"/>
      <c r="GDS55" s="416"/>
      <c r="GDT55" s="416"/>
      <c r="GDU55" s="416"/>
      <c r="GDV55" s="416"/>
      <c r="GDW55" s="416"/>
      <c r="GDX55" s="416"/>
      <c r="GDY55" s="416"/>
      <c r="GDZ55" s="416"/>
      <c r="GEA55" s="416"/>
      <c r="GEB55" s="416"/>
      <c r="GEC55" s="416"/>
      <c r="GED55" s="416"/>
      <c r="GEE55" s="416"/>
      <c r="GEF55" s="416"/>
      <c r="GEG55" s="416"/>
      <c r="GEH55" s="416"/>
      <c r="GEI55" s="416"/>
      <c r="GEJ55" s="416"/>
      <c r="GEK55" s="416"/>
      <c r="GEL55" s="416"/>
      <c r="GEM55" s="416"/>
      <c r="GEN55" s="416"/>
      <c r="GEO55" s="416"/>
      <c r="GEP55" s="416"/>
      <c r="GEQ55" s="416"/>
      <c r="GER55" s="416"/>
      <c r="GES55" s="416"/>
      <c r="GET55" s="416"/>
      <c r="GEU55" s="416"/>
      <c r="GEV55" s="416"/>
      <c r="GEW55" s="416"/>
      <c r="GEX55" s="416"/>
      <c r="GEY55" s="416"/>
      <c r="GEZ55" s="416"/>
      <c r="GFA55" s="416"/>
      <c r="GFB55" s="416"/>
      <c r="GFC55" s="416"/>
      <c r="GFD55" s="416"/>
      <c r="GFE55" s="416"/>
      <c r="GFF55" s="416"/>
      <c r="GFG55" s="416"/>
      <c r="GFH55" s="416"/>
      <c r="GFI55" s="416"/>
      <c r="GFJ55" s="416"/>
      <c r="GFK55" s="416"/>
      <c r="GFL55" s="416"/>
      <c r="GFM55" s="416"/>
      <c r="GFN55" s="416"/>
      <c r="GFO55" s="416"/>
      <c r="GFP55" s="416"/>
      <c r="GFQ55" s="416"/>
      <c r="GFR55" s="416"/>
      <c r="GFS55" s="416"/>
      <c r="GFT55" s="416"/>
      <c r="GFU55" s="416"/>
      <c r="GFV55" s="416"/>
      <c r="GFW55" s="416"/>
      <c r="GFX55" s="416"/>
      <c r="GFY55" s="416"/>
      <c r="GFZ55" s="416"/>
      <c r="GGA55" s="416"/>
      <c r="GGB55" s="416"/>
      <c r="GGC55" s="416"/>
      <c r="GGD55" s="416"/>
      <c r="GGE55" s="416"/>
      <c r="GGF55" s="416"/>
      <c r="GGG55" s="416"/>
      <c r="GGH55" s="416"/>
      <c r="GGI55" s="416"/>
      <c r="GGJ55" s="416"/>
      <c r="GGK55" s="416"/>
      <c r="GGL55" s="416"/>
      <c r="GGM55" s="416"/>
      <c r="GGN55" s="416"/>
      <c r="GGO55" s="416"/>
      <c r="GGP55" s="416"/>
      <c r="GGQ55" s="416"/>
      <c r="GGR55" s="416"/>
      <c r="GGS55" s="416"/>
      <c r="GGT55" s="416"/>
      <c r="GGU55" s="416"/>
      <c r="GGV55" s="416"/>
      <c r="GGW55" s="416"/>
      <c r="GGX55" s="416"/>
      <c r="GGY55" s="416"/>
      <c r="GGZ55" s="416"/>
      <c r="GHA55" s="416"/>
      <c r="GHB55" s="416"/>
      <c r="GHC55" s="416"/>
      <c r="GHD55" s="416"/>
      <c r="GHE55" s="416"/>
      <c r="GHF55" s="416"/>
      <c r="GHG55" s="416"/>
      <c r="GHH55" s="416"/>
      <c r="GHI55" s="416"/>
      <c r="GHJ55" s="416"/>
      <c r="GHK55" s="416"/>
      <c r="GHL55" s="416"/>
      <c r="GHM55" s="416"/>
      <c r="GHN55" s="416"/>
      <c r="GHO55" s="416"/>
      <c r="GHP55" s="416"/>
      <c r="GHQ55" s="416"/>
      <c r="GHR55" s="416"/>
      <c r="GHS55" s="416"/>
      <c r="GHT55" s="416"/>
      <c r="GHU55" s="416"/>
      <c r="GHV55" s="416"/>
      <c r="GHW55" s="416"/>
      <c r="GHX55" s="416"/>
      <c r="GHY55" s="416"/>
      <c r="GHZ55" s="416"/>
      <c r="GIA55" s="416"/>
      <c r="GIB55" s="416"/>
      <c r="GIC55" s="416"/>
      <c r="GID55" s="416"/>
      <c r="GIE55" s="416"/>
      <c r="GIF55" s="416"/>
      <c r="GIG55" s="416"/>
      <c r="GIH55" s="416"/>
      <c r="GII55" s="416"/>
      <c r="GIJ55" s="416"/>
      <c r="GIK55" s="416"/>
      <c r="GIL55" s="416"/>
      <c r="GIM55" s="416"/>
      <c r="GIN55" s="416"/>
      <c r="GIO55" s="416"/>
      <c r="GIP55" s="416"/>
      <c r="GIQ55" s="416"/>
      <c r="GIR55" s="416"/>
      <c r="GIS55" s="416"/>
      <c r="GIT55" s="416"/>
      <c r="GIU55" s="416"/>
      <c r="GIV55" s="416"/>
      <c r="GIW55" s="416"/>
      <c r="GIX55" s="416"/>
      <c r="GIY55" s="416"/>
      <c r="GIZ55" s="416"/>
      <c r="GJA55" s="416"/>
      <c r="GJB55" s="416"/>
      <c r="GJC55" s="416"/>
      <c r="GJD55" s="416"/>
      <c r="GJE55" s="416"/>
      <c r="GJF55" s="416"/>
      <c r="GJG55" s="416"/>
      <c r="GJH55" s="416"/>
      <c r="GJI55" s="416"/>
      <c r="GJJ55" s="416"/>
      <c r="GJK55" s="416"/>
      <c r="GJL55" s="416"/>
      <c r="GJM55" s="416"/>
      <c r="GJN55" s="416"/>
      <c r="GJO55" s="416"/>
      <c r="GJP55" s="416"/>
      <c r="GJQ55" s="416"/>
      <c r="GJR55" s="416"/>
      <c r="GJS55" s="416"/>
      <c r="GJT55" s="416"/>
      <c r="GJU55" s="416"/>
      <c r="GJV55" s="416"/>
      <c r="GJW55" s="416"/>
      <c r="GJX55" s="416"/>
      <c r="GJY55" s="416"/>
      <c r="GJZ55" s="416"/>
      <c r="GKA55" s="416"/>
      <c r="GKB55" s="416"/>
      <c r="GKC55" s="416"/>
      <c r="GKD55" s="416"/>
      <c r="GKE55" s="416"/>
      <c r="GKF55" s="416"/>
      <c r="GKG55" s="416"/>
      <c r="GKH55" s="416"/>
      <c r="GKI55" s="416"/>
      <c r="GKJ55" s="416"/>
      <c r="GKK55" s="416"/>
      <c r="GKL55" s="416"/>
      <c r="GKM55" s="416"/>
      <c r="GKN55" s="416"/>
      <c r="GKO55" s="416"/>
      <c r="GKP55" s="416"/>
      <c r="GKQ55" s="416"/>
      <c r="GKR55" s="416"/>
      <c r="GKS55" s="416"/>
      <c r="GKT55" s="416"/>
      <c r="GKU55" s="416"/>
      <c r="GKV55" s="416"/>
      <c r="GKW55" s="416"/>
      <c r="GKX55" s="416"/>
      <c r="GKY55" s="416"/>
      <c r="GKZ55" s="416"/>
      <c r="GLA55" s="416"/>
      <c r="GLB55" s="416"/>
      <c r="GLC55" s="416"/>
      <c r="GLD55" s="416"/>
      <c r="GLE55" s="416"/>
      <c r="GLF55" s="416"/>
      <c r="GLG55" s="416"/>
      <c r="GLH55" s="416"/>
      <c r="GLI55" s="416"/>
      <c r="GLJ55" s="416"/>
      <c r="GLK55" s="416"/>
      <c r="GLL55" s="416"/>
      <c r="GLM55" s="416"/>
      <c r="GLN55" s="416"/>
      <c r="GLO55" s="416"/>
      <c r="GLP55" s="416"/>
      <c r="GLQ55" s="416"/>
      <c r="GLR55" s="416"/>
      <c r="GLS55" s="416"/>
      <c r="GLT55" s="416"/>
      <c r="GLU55" s="416"/>
      <c r="GLV55" s="416"/>
      <c r="GLW55" s="416"/>
      <c r="GLX55" s="416"/>
      <c r="GLY55" s="416"/>
      <c r="GLZ55" s="416"/>
      <c r="GMA55" s="416"/>
      <c r="GMB55" s="416"/>
      <c r="GMC55" s="416"/>
      <c r="GMD55" s="416"/>
      <c r="GME55" s="416"/>
      <c r="GMF55" s="416"/>
      <c r="GMG55" s="416"/>
      <c r="GMH55" s="416"/>
      <c r="GMI55" s="416"/>
      <c r="GMJ55" s="416"/>
      <c r="GMK55" s="416"/>
      <c r="GML55" s="416"/>
      <c r="GMM55" s="416"/>
      <c r="GMN55" s="416"/>
      <c r="GMO55" s="416"/>
      <c r="GMP55" s="416"/>
      <c r="GMQ55" s="416"/>
      <c r="GMR55" s="416"/>
      <c r="GMS55" s="416"/>
      <c r="GMT55" s="416"/>
      <c r="GMU55" s="416"/>
      <c r="GMV55" s="416"/>
      <c r="GMW55" s="416"/>
      <c r="GMX55" s="416"/>
      <c r="GMY55" s="416"/>
      <c r="GMZ55" s="416"/>
      <c r="GNA55" s="416"/>
      <c r="GNB55" s="416"/>
      <c r="GNC55" s="416"/>
      <c r="GND55" s="416"/>
      <c r="GNE55" s="416"/>
      <c r="GNF55" s="416"/>
      <c r="GNG55" s="416"/>
      <c r="GNH55" s="416"/>
      <c r="GNI55" s="416"/>
      <c r="GNJ55" s="416"/>
      <c r="GNK55" s="416"/>
      <c r="GNL55" s="416"/>
      <c r="GNM55" s="416"/>
      <c r="GNN55" s="416"/>
      <c r="GNO55" s="416"/>
      <c r="GNP55" s="416"/>
      <c r="GNQ55" s="416"/>
      <c r="GNR55" s="416"/>
      <c r="GNS55" s="416"/>
      <c r="GNT55" s="416"/>
      <c r="GNU55" s="416"/>
      <c r="GNV55" s="416"/>
      <c r="GNW55" s="416"/>
      <c r="GNX55" s="416"/>
      <c r="GNY55" s="416"/>
      <c r="GNZ55" s="416"/>
      <c r="GOA55" s="416"/>
      <c r="GOB55" s="416"/>
      <c r="GOC55" s="416"/>
      <c r="GOD55" s="416"/>
      <c r="GOE55" s="416"/>
      <c r="GOF55" s="416"/>
      <c r="GOG55" s="416"/>
      <c r="GOH55" s="416"/>
      <c r="GOI55" s="416"/>
      <c r="GOJ55" s="416"/>
      <c r="GOK55" s="416"/>
      <c r="GOL55" s="416"/>
      <c r="GOM55" s="416"/>
      <c r="GON55" s="416"/>
      <c r="GOO55" s="416"/>
      <c r="GOP55" s="416"/>
      <c r="GOQ55" s="416"/>
      <c r="GOR55" s="416"/>
      <c r="GOS55" s="416"/>
      <c r="GOT55" s="416"/>
      <c r="GOU55" s="416"/>
      <c r="GOV55" s="416"/>
      <c r="GOW55" s="416"/>
      <c r="GOX55" s="416"/>
      <c r="GOY55" s="416"/>
      <c r="GOZ55" s="416"/>
      <c r="GPA55" s="416"/>
      <c r="GPB55" s="416"/>
      <c r="GPC55" s="416"/>
      <c r="GPD55" s="416"/>
      <c r="GPE55" s="416"/>
      <c r="GPF55" s="416"/>
      <c r="GPG55" s="416"/>
      <c r="GPH55" s="416"/>
      <c r="GPI55" s="416"/>
      <c r="GPJ55" s="416"/>
      <c r="GPK55" s="416"/>
      <c r="GPL55" s="416"/>
      <c r="GPM55" s="416"/>
      <c r="GPN55" s="416"/>
      <c r="GPO55" s="416"/>
      <c r="GPP55" s="416"/>
      <c r="GPQ55" s="416"/>
      <c r="GPR55" s="416"/>
      <c r="GPS55" s="416"/>
      <c r="GPT55" s="416"/>
      <c r="GPU55" s="416"/>
      <c r="GPV55" s="416"/>
      <c r="GPW55" s="416"/>
      <c r="GPX55" s="416"/>
      <c r="GPY55" s="416"/>
      <c r="GPZ55" s="416"/>
      <c r="GQA55" s="416"/>
      <c r="GQB55" s="416"/>
      <c r="GQC55" s="416"/>
      <c r="GQD55" s="416"/>
      <c r="GQE55" s="416"/>
      <c r="GQF55" s="416"/>
      <c r="GQG55" s="416"/>
      <c r="GQH55" s="416"/>
      <c r="GQI55" s="416"/>
      <c r="GQJ55" s="416"/>
      <c r="GQK55" s="416"/>
      <c r="GQL55" s="416"/>
      <c r="GQM55" s="416"/>
      <c r="GQN55" s="416"/>
      <c r="GQO55" s="416"/>
      <c r="GQP55" s="416"/>
      <c r="GQQ55" s="416"/>
      <c r="GQR55" s="416"/>
      <c r="GQS55" s="416"/>
      <c r="GQT55" s="416"/>
      <c r="GQU55" s="416"/>
      <c r="GQV55" s="416"/>
      <c r="GQW55" s="416"/>
      <c r="GQX55" s="416"/>
      <c r="GQY55" s="416"/>
      <c r="GQZ55" s="416"/>
      <c r="GRA55" s="416"/>
      <c r="GRB55" s="416"/>
      <c r="GRC55" s="416"/>
      <c r="GRD55" s="416"/>
      <c r="GRE55" s="416"/>
      <c r="GRF55" s="416"/>
      <c r="GRG55" s="416"/>
      <c r="GRH55" s="416"/>
      <c r="GRI55" s="416"/>
      <c r="GRJ55" s="416"/>
      <c r="GRK55" s="416"/>
      <c r="GRL55" s="416"/>
      <c r="GRM55" s="416"/>
      <c r="GRN55" s="416"/>
      <c r="GRO55" s="416"/>
      <c r="GRP55" s="416"/>
      <c r="GRQ55" s="416"/>
      <c r="GRR55" s="416"/>
      <c r="GRS55" s="416"/>
      <c r="GRT55" s="416"/>
      <c r="GRU55" s="416"/>
      <c r="GRV55" s="416"/>
      <c r="GRW55" s="416"/>
      <c r="GRX55" s="416"/>
      <c r="GRY55" s="416"/>
      <c r="GRZ55" s="416"/>
      <c r="GSA55" s="416"/>
      <c r="GSB55" s="416"/>
      <c r="GSC55" s="416"/>
      <c r="GSD55" s="416"/>
      <c r="GSE55" s="416"/>
      <c r="GSF55" s="416"/>
      <c r="GSG55" s="416"/>
      <c r="GSH55" s="416"/>
      <c r="GSI55" s="416"/>
      <c r="GSJ55" s="416"/>
      <c r="GSK55" s="416"/>
      <c r="GSL55" s="416"/>
      <c r="GSM55" s="416"/>
      <c r="GSN55" s="416"/>
      <c r="GSO55" s="416"/>
      <c r="GSP55" s="416"/>
      <c r="GSQ55" s="416"/>
      <c r="GSR55" s="416"/>
      <c r="GSS55" s="416"/>
      <c r="GST55" s="416"/>
      <c r="GSU55" s="416"/>
      <c r="GSV55" s="416"/>
      <c r="GSW55" s="416"/>
      <c r="GSX55" s="416"/>
      <c r="GSY55" s="416"/>
      <c r="GSZ55" s="416"/>
      <c r="GTA55" s="416"/>
      <c r="GTB55" s="416"/>
      <c r="GTC55" s="416"/>
      <c r="GTD55" s="416"/>
      <c r="GTE55" s="416"/>
      <c r="GTF55" s="416"/>
      <c r="GTG55" s="416"/>
      <c r="GTH55" s="416"/>
      <c r="GTI55" s="416"/>
      <c r="GTJ55" s="416"/>
      <c r="GTK55" s="416"/>
      <c r="GTL55" s="416"/>
      <c r="GTM55" s="416"/>
      <c r="GTN55" s="416"/>
      <c r="GTO55" s="416"/>
      <c r="GTP55" s="416"/>
      <c r="GTQ55" s="416"/>
      <c r="GTR55" s="416"/>
      <c r="GTS55" s="416"/>
      <c r="GTT55" s="416"/>
      <c r="GTU55" s="416"/>
      <c r="GTV55" s="416"/>
      <c r="GTW55" s="416"/>
      <c r="GTX55" s="416"/>
      <c r="GTY55" s="416"/>
      <c r="GTZ55" s="416"/>
      <c r="GUA55" s="416"/>
      <c r="GUB55" s="416"/>
      <c r="GUC55" s="416"/>
      <c r="GUD55" s="416"/>
      <c r="GUE55" s="416"/>
      <c r="GUF55" s="416"/>
      <c r="GUG55" s="416"/>
      <c r="GUH55" s="416"/>
      <c r="GUI55" s="416"/>
      <c r="GUJ55" s="416"/>
      <c r="GUK55" s="416"/>
      <c r="GUL55" s="416"/>
      <c r="GUM55" s="416"/>
      <c r="GUN55" s="416"/>
      <c r="GUO55" s="416"/>
      <c r="GUP55" s="416"/>
      <c r="GUQ55" s="416"/>
      <c r="GUR55" s="416"/>
      <c r="GUS55" s="416"/>
      <c r="GUT55" s="416"/>
      <c r="GUU55" s="416"/>
      <c r="GUV55" s="416"/>
      <c r="GUW55" s="416"/>
      <c r="GUX55" s="416"/>
      <c r="GUY55" s="416"/>
      <c r="GUZ55" s="416"/>
      <c r="GVA55" s="416"/>
      <c r="GVB55" s="416"/>
      <c r="GVC55" s="416"/>
      <c r="GVD55" s="416"/>
      <c r="GVE55" s="416"/>
      <c r="GVF55" s="416"/>
      <c r="GVG55" s="416"/>
      <c r="GVH55" s="416"/>
      <c r="GVI55" s="416"/>
      <c r="GVJ55" s="416"/>
      <c r="GVK55" s="416"/>
      <c r="GVL55" s="416"/>
      <c r="GVM55" s="416"/>
      <c r="GVN55" s="416"/>
      <c r="GVO55" s="416"/>
      <c r="GVP55" s="416"/>
      <c r="GVQ55" s="416"/>
      <c r="GVR55" s="416"/>
      <c r="GVS55" s="416"/>
      <c r="GVT55" s="416"/>
      <c r="GVU55" s="416"/>
      <c r="GVV55" s="416"/>
      <c r="GVW55" s="416"/>
      <c r="GVX55" s="416"/>
      <c r="GVY55" s="416"/>
      <c r="GVZ55" s="416"/>
      <c r="GWA55" s="416"/>
      <c r="GWB55" s="416"/>
      <c r="GWC55" s="416"/>
      <c r="GWD55" s="416"/>
      <c r="GWE55" s="416"/>
      <c r="GWF55" s="416"/>
      <c r="GWG55" s="416"/>
      <c r="GWH55" s="416"/>
      <c r="GWI55" s="416"/>
      <c r="GWJ55" s="416"/>
      <c r="GWK55" s="416"/>
      <c r="GWL55" s="416"/>
      <c r="GWM55" s="416"/>
      <c r="GWN55" s="416"/>
      <c r="GWO55" s="416"/>
      <c r="GWP55" s="416"/>
      <c r="GWQ55" s="416"/>
      <c r="GWR55" s="416"/>
      <c r="GWS55" s="416"/>
      <c r="GWT55" s="416"/>
      <c r="GWU55" s="416"/>
      <c r="GWV55" s="416"/>
      <c r="GWW55" s="416"/>
      <c r="GWX55" s="416"/>
      <c r="GWY55" s="416"/>
      <c r="GWZ55" s="416"/>
      <c r="GXA55" s="416"/>
      <c r="GXB55" s="416"/>
      <c r="GXC55" s="416"/>
      <c r="GXD55" s="416"/>
      <c r="GXE55" s="416"/>
      <c r="GXF55" s="416"/>
      <c r="GXG55" s="416"/>
      <c r="GXH55" s="416"/>
      <c r="GXI55" s="416"/>
      <c r="GXJ55" s="416"/>
      <c r="GXK55" s="416"/>
      <c r="GXL55" s="416"/>
      <c r="GXM55" s="416"/>
      <c r="GXN55" s="416"/>
      <c r="GXO55" s="416"/>
      <c r="GXP55" s="416"/>
      <c r="GXQ55" s="416"/>
      <c r="GXR55" s="416"/>
      <c r="GXS55" s="416"/>
      <c r="GXT55" s="416"/>
      <c r="GXU55" s="416"/>
      <c r="GXV55" s="416"/>
      <c r="GXW55" s="416"/>
      <c r="GXX55" s="416"/>
      <c r="GXY55" s="416"/>
      <c r="GXZ55" s="416"/>
      <c r="GYA55" s="416"/>
      <c r="GYB55" s="416"/>
      <c r="GYC55" s="416"/>
      <c r="GYD55" s="416"/>
      <c r="GYE55" s="416"/>
      <c r="GYF55" s="416"/>
      <c r="GYG55" s="416"/>
      <c r="GYH55" s="416"/>
      <c r="GYI55" s="416"/>
      <c r="GYJ55" s="416"/>
      <c r="GYK55" s="416"/>
      <c r="GYL55" s="416"/>
      <c r="GYM55" s="416"/>
      <c r="GYN55" s="416"/>
      <c r="GYO55" s="416"/>
      <c r="GYP55" s="416"/>
      <c r="GYQ55" s="416"/>
      <c r="GYR55" s="416"/>
      <c r="GYS55" s="416"/>
      <c r="GYT55" s="416"/>
      <c r="GYU55" s="416"/>
      <c r="GYV55" s="416"/>
      <c r="GYW55" s="416"/>
      <c r="GYX55" s="416"/>
      <c r="GYY55" s="416"/>
      <c r="GYZ55" s="416"/>
      <c r="GZA55" s="416"/>
      <c r="GZB55" s="416"/>
      <c r="GZC55" s="416"/>
      <c r="GZD55" s="416"/>
      <c r="GZE55" s="416"/>
      <c r="GZF55" s="416"/>
      <c r="GZG55" s="416"/>
      <c r="GZH55" s="416"/>
      <c r="GZI55" s="416"/>
      <c r="GZJ55" s="416"/>
      <c r="GZK55" s="416"/>
      <c r="GZL55" s="416"/>
      <c r="GZM55" s="416"/>
      <c r="GZN55" s="416"/>
      <c r="GZO55" s="416"/>
      <c r="GZP55" s="416"/>
      <c r="GZQ55" s="416"/>
      <c r="GZR55" s="416"/>
      <c r="GZS55" s="416"/>
      <c r="GZT55" s="416"/>
      <c r="GZU55" s="416"/>
      <c r="GZV55" s="416"/>
      <c r="GZW55" s="416"/>
      <c r="GZX55" s="416"/>
      <c r="GZY55" s="416"/>
      <c r="GZZ55" s="416"/>
      <c r="HAA55" s="416"/>
      <c r="HAB55" s="416"/>
      <c r="HAC55" s="416"/>
      <c r="HAD55" s="416"/>
      <c r="HAE55" s="416"/>
      <c r="HAF55" s="416"/>
      <c r="HAG55" s="416"/>
      <c r="HAH55" s="416"/>
      <c r="HAI55" s="416"/>
      <c r="HAJ55" s="416"/>
      <c r="HAK55" s="416"/>
      <c r="HAL55" s="416"/>
      <c r="HAM55" s="416"/>
      <c r="HAN55" s="416"/>
      <c r="HAO55" s="416"/>
      <c r="HAP55" s="416"/>
      <c r="HAQ55" s="416"/>
      <c r="HAR55" s="416"/>
      <c r="HAS55" s="416"/>
      <c r="HAT55" s="416"/>
      <c r="HAU55" s="416"/>
      <c r="HAV55" s="416"/>
      <c r="HAW55" s="416"/>
      <c r="HAX55" s="416"/>
      <c r="HAY55" s="416"/>
      <c r="HAZ55" s="416"/>
      <c r="HBA55" s="416"/>
      <c r="HBB55" s="416"/>
      <c r="HBC55" s="416"/>
      <c r="HBD55" s="416"/>
      <c r="HBE55" s="416"/>
      <c r="HBF55" s="416"/>
      <c r="HBG55" s="416"/>
      <c r="HBH55" s="416"/>
      <c r="HBI55" s="416"/>
      <c r="HBJ55" s="416"/>
      <c r="HBK55" s="416"/>
      <c r="HBL55" s="416"/>
      <c r="HBM55" s="416"/>
      <c r="HBN55" s="416"/>
      <c r="HBO55" s="416"/>
      <c r="HBP55" s="416"/>
      <c r="HBQ55" s="416"/>
      <c r="HBR55" s="416"/>
      <c r="HBS55" s="416"/>
      <c r="HBT55" s="416"/>
      <c r="HBU55" s="416"/>
      <c r="HBV55" s="416"/>
      <c r="HBW55" s="416"/>
      <c r="HBX55" s="416"/>
      <c r="HBY55" s="416"/>
      <c r="HBZ55" s="416"/>
      <c r="HCA55" s="416"/>
      <c r="HCB55" s="416"/>
      <c r="HCC55" s="416"/>
      <c r="HCD55" s="416"/>
      <c r="HCE55" s="416"/>
      <c r="HCF55" s="416"/>
      <c r="HCG55" s="416"/>
      <c r="HCH55" s="416"/>
      <c r="HCI55" s="416"/>
      <c r="HCJ55" s="416"/>
      <c r="HCK55" s="416"/>
      <c r="HCL55" s="416"/>
      <c r="HCM55" s="416"/>
      <c r="HCN55" s="416"/>
      <c r="HCO55" s="416"/>
      <c r="HCP55" s="416"/>
      <c r="HCQ55" s="416"/>
      <c r="HCR55" s="416"/>
      <c r="HCS55" s="416"/>
      <c r="HCT55" s="416"/>
      <c r="HCU55" s="416"/>
      <c r="HCV55" s="416"/>
      <c r="HCW55" s="416"/>
      <c r="HCX55" s="416"/>
      <c r="HCY55" s="416"/>
      <c r="HCZ55" s="416"/>
      <c r="HDA55" s="416"/>
      <c r="HDB55" s="416"/>
      <c r="HDC55" s="416"/>
      <c r="HDD55" s="416"/>
      <c r="HDE55" s="416"/>
      <c r="HDF55" s="416"/>
      <c r="HDG55" s="416"/>
      <c r="HDH55" s="416"/>
      <c r="HDI55" s="416"/>
      <c r="HDJ55" s="416"/>
      <c r="HDK55" s="416"/>
      <c r="HDL55" s="416"/>
      <c r="HDM55" s="416"/>
      <c r="HDN55" s="416"/>
      <c r="HDO55" s="416"/>
      <c r="HDP55" s="416"/>
      <c r="HDQ55" s="416"/>
      <c r="HDR55" s="416"/>
      <c r="HDS55" s="416"/>
      <c r="HDT55" s="416"/>
      <c r="HDU55" s="416"/>
      <c r="HDV55" s="416"/>
      <c r="HDW55" s="416"/>
      <c r="HDX55" s="416"/>
      <c r="HDY55" s="416"/>
      <c r="HDZ55" s="416"/>
      <c r="HEA55" s="416"/>
      <c r="HEB55" s="416"/>
      <c r="HEC55" s="416"/>
      <c r="HED55" s="416"/>
      <c r="HEE55" s="416"/>
      <c r="HEF55" s="416"/>
      <c r="HEG55" s="416"/>
      <c r="HEH55" s="416"/>
      <c r="HEI55" s="416"/>
      <c r="HEJ55" s="416"/>
      <c r="HEK55" s="416"/>
      <c r="HEL55" s="416"/>
      <c r="HEM55" s="416"/>
      <c r="HEN55" s="416"/>
      <c r="HEO55" s="416"/>
      <c r="HEP55" s="416"/>
      <c r="HEQ55" s="416"/>
      <c r="HER55" s="416"/>
      <c r="HES55" s="416"/>
      <c r="HET55" s="416"/>
      <c r="HEU55" s="416"/>
      <c r="HEV55" s="416"/>
      <c r="HEW55" s="416"/>
      <c r="HEX55" s="416"/>
      <c r="HEY55" s="416"/>
      <c r="HEZ55" s="416"/>
      <c r="HFA55" s="416"/>
      <c r="HFB55" s="416"/>
      <c r="HFC55" s="416"/>
      <c r="HFD55" s="416"/>
      <c r="HFE55" s="416"/>
      <c r="HFF55" s="416"/>
      <c r="HFG55" s="416"/>
      <c r="HFH55" s="416"/>
      <c r="HFI55" s="416"/>
      <c r="HFJ55" s="416"/>
      <c r="HFK55" s="416"/>
      <c r="HFL55" s="416"/>
      <c r="HFM55" s="416"/>
      <c r="HFN55" s="416"/>
      <c r="HFO55" s="416"/>
      <c r="HFP55" s="416"/>
      <c r="HFQ55" s="416"/>
      <c r="HFR55" s="416"/>
      <c r="HFS55" s="416"/>
      <c r="HFT55" s="416"/>
      <c r="HFU55" s="416"/>
      <c r="HFV55" s="416"/>
      <c r="HFW55" s="416"/>
      <c r="HFX55" s="416"/>
      <c r="HFY55" s="416"/>
      <c r="HFZ55" s="416"/>
      <c r="HGA55" s="416"/>
      <c r="HGB55" s="416"/>
      <c r="HGC55" s="416"/>
      <c r="HGD55" s="416"/>
      <c r="HGE55" s="416"/>
      <c r="HGF55" s="416"/>
      <c r="HGG55" s="416"/>
      <c r="HGH55" s="416"/>
      <c r="HGI55" s="416"/>
      <c r="HGJ55" s="416"/>
      <c r="HGK55" s="416"/>
      <c r="HGL55" s="416"/>
      <c r="HGM55" s="416"/>
      <c r="HGN55" s="416"/>
      <c r="HGO55" s="416"/>
      <c r="HGP55" s="416"/>
      <c r="HGQ55" s="416"/>
      <c r="HGR55" s="416"/>
      <c r="HGS55" s="416"/>
      <c r="HGT55" s="416"/>
      <c r="HGU55" s="416"/>
      <c r="HGV55" s="416"/>
      <c r="HGW55" s="416"/>
      <c r="HGX55" s="416"/>
      <c r="HGY55" s="416"/>
      <c r="HGZ55" s="416"/>
      <c r="HHA55" s="416"/>
      <c r="HHB55" s="416"/>
      <c r="HHC55" s="416"/>
      <c r="HHD55" s="416"/>
      <c r="HHE55" s="416"/>
      <c r="HHF55" s="416"/>
      <c r="HHG55" s="416"/>
      <c r="HHH55" s="416"/>
      <c r="HHI55" s="416"/>
      <c r="HHJ55" s="416"/>
      <c r="HHK55" s="416"/>
      <c r="HHL55" s="416"/>
      <c r="HHM55" s="416"/>
      <c r="HHN55" s="416"/>
      <c r="HHO55" s="416"/>
      <c r="HHP55" s="416"/>
      <c r="HHQ55" s="416"/>
      <c r="HHR55" s="416"/>
      <c r="HHS55" s="416"/>
      <c r="HHT55" s="416"/>
      <c r="HHU55" s="416"/>
      <c r="HHV55" s="416"/>
      <c r="HHW55" s="416"/>
      <c r="HHX55" s="416"/>
      <c r="HHY55" s="416"/>
      <c r="HHZ55" s="416"/>
      <c r="HIA55" s="416"/>
      <c r="HIB55" s="416"/>
      <c r="HIC55" s="416"/>
      <c r="HID55" s="416"/>
      <c r="HIE55" s="416"/>
      <c r="HIF55" s="416"/>
      <c r="HIG55" s="416"/>
      <c r="HIH55" s="416"/>
      <c r="HII55" s="416"/>
      <c r="HIJ55" s="416"/>
      <c r="HIK55" s="416"/>
      <c r="HIL55" s="416"/>
      <c r="HIM55" s="416"/>
      <c r="HIN55" s="416"/>
      <c r="HIO55" s="416"/>
      <c r="HIP55" s="416"/>
      <c r="HIQ55" s="416"/>
      <c r="HIR55" s="416"/>
      <c r="HIS55" s="416"/>
      <c r="HIT55" s="416"/>
      <c r="HIU55" s="416"/>
      <c r="HIV55" s="416"/>
      <c r="HIW55" s="416"/>
      <c r="HIX55" s="416"/>
      <c r="HIY55" s="416"/>
      <c r="HIZ55" s="416"/>
      <c r="HJA55" s="416"/>
      <c r="HJB55" s="416"/>
      <c r="HJC55" s="416"/>
      <c r="HJD55" s="416"/>
      <c r="HJE55" s="416"/>
      <c r="HJF55" s="416"/>
      <c r="HJG55" s="416"/>
      <c r="HJH55" s="416"/>
      <c r="HJI55" s="416"/>
      <c r="HJJ55" s="416"/>
      <c r="HJK55" s="416"/>
      <c r="HJL55" s="416"/>
      <c r="HJM55" s="416"/>
      <c r="HJN55" s="416"/>
      <c r="HJO55" s="416"/>
      <c r="HJP55" s="416"/>
      <c r="HJQ55" s="416"/>
      <c r="HJR55" s="416"/>
      <c r="HJS55" s="416"/>
      <c r="HJT55" s="416"/>
      <c r="HJU55" s="416"/>
      <c r="HJV55" s="416"/>
      <c r="HJW55" s="416"/>
      <c r="HJX55" s="416"/>
      <c r="HJY55" s="416"/>
      <c r="HJZ55" s="416"/>
      <c r="HKA55" s="416"/>
      <c r="HKB55" s="416"/>
      <c r="HKC55" s="416"/>
      <c r="HKD55" s="416"/>
      <c r="HKE55" s="416"/>
      <c r="HKF55" s="416"/>
      <c r="HKG55" s="416"/>
      <c r="HKH55" s="416"/>
      <c r="HKI55" s="416"/>
      <c r="HKJ55" s="416"/>
      <c r="HKK55" s="416"/>
      <c r="HKL55" s="416"/>
      <c r="HKM55" s="416"/>
      <c r="HKN55" s="416"/>
      <c r="HKO55" s="416"/>
      <c r="HKP55" s="416"/>
      <c r="HKQ55" s="416"/>
      <c r="HKR55" s="416"/>
      <c r="HKS55" s="416"/>
      <c r="HKT55" s="416"/>
      <c r="HKU55" s="416"/>
      <c r="HKV55" s="416"/>
      <c r="HKW55" s="416"/>
      <c r="HKX55" s="416"/>
      <c r="HKY55" s="416"/>
      <c r="HKZ55" s="416"/>
      <c r="HLA55" s="416"/>
      <c r="HLB55" s="416"/>
      <c r="HLC55" s="416"/>
      <c r="HLD55" s="416"/>
      <c r="HLE55" s="416"/>
      <c r="HLF55" s="416"/>
      <c r="HLG55" s="416"/>
      <c r="HLH55" s="416"/>
      <c r="HLI55" s="416"/>
      <c r="HLJ55" s="416"/>
      <c r="HLK55" s="416"/>
      <c r="HLL55" s="416"/>
      <c r="HLM55" s="416"/>
      <c r="HLN55" s="416"/>
      <c r="HLO55" s="416"/>
      <c r="HLP55" s="416"/>
      <c r="HLQ55" s="416"/>
      <c r="HLR55" s="416"/>
      <c r="HLS55" s="416"/>
      <c r="HLT55" s="416"/>
      <c r="HLU55" s="416"/>
      <c r="HLV55" s="416"/>
      <c r="HLW55" s="416"/>
      <c r="HLX55" s="416"/>
      <c r="HLY55" s="416"/>
      <c r="HLZ55" s="416"/>
      <c r="HMA55" s="416"/>
      <c r="HMB55" s="416"/>
      <c r="HMC55" s="416"/>
      <c r="HMD55" s="416"/>
      <c r="HME55" s="416"/>
      <c r="HMF55" s="416"/>
      <c r="HMG55" s="416"/>
      <c r="HMH55" s="416"/>
      <c r="HMI55" s="416"/>
      <c r="HMJ55" s="416"/>
      <c r="HMK55" s="416"/>
      <c r="HML55" s="416"/>
      <c r="HMM55" s="416"/>
      <c r="HMN55" s="416"/>
      <c r="HMO55" s="416"/>
      <c r="HMP55" s="416"/>
      <c r="HMQ55" s="416"/>
      <c r="HMR55" s="416"/>
      <c r="HMS55" s="416"/>
      <c r="HMT55" s="416"/>
      <c r="HMU55" s="416"/>
      <c r="HMV55" s="416"/>
      <c r="HMW55" s="416"/>
      <c r="HMX55" s="416"/>
      <c r="HMY55" s="416"/>
      <c r="HMZ55" s="416"/>
      <c r="HNA55" s="416"/>
      <c r="HNB55" s="416"/>
      <c r="HNC55" s="416"/>
      <c r="HND55" s="416"/>
      <c r="HNE55" s="416"/>
      <c r="HNF55" s="416"/>
      <c r="HNG55" s="416"/>
      <c r="HNH55" s="416"/>
      <c r="HNI55" s="416"/>
      <c r="HNJ55" s="416"/>
      <c r="HNK55" s="416"/>
      <c r="HNL55" s="416"/>
      <c r="HNM55" s="416"/>
      <c r="HNN55" s="416"/>
      <c r="HNO55" s="416"/>
      <c r="HNP55" s="416"/>
      <c r="HNQ55" s="416"/>
      <c r="HNR55" s="416"/>
      <c r="HNS55" s="416"/>
      <c r="HNT55" s="416"/>
      <c r="HNU55" s="416"/>
      <c r="HNV55" s="416"/>
      <c r="HNW55" s="416"/>
      <c r="HNX55" s="416"/>
      <c r="HNY55" s="416"/>
      <c r="HNZ55" s="416"/>
      <c r="HOA55" s="416"/>
      <c r="HOB55" s="416"/>
      <c r="HOC55" s="416"/>
      <c r="HOD55" s="416"/>
      <c r="HOE55" s="416"/>
      <c r="HOF55" s="416"/>
      <c r="HOG55" s="416"/>
      <c r="HOH55" s="416"/>
      <c r="HOI55" s="416"/>
      <c r="HOJ55" s="416"/>
      <c r="HOK55" s="416"/>
      <c r="HOL55" s="416"/>
      <c r="HOM55" s="416"/>
      <c r="HON55" s="416"/>
      <c r="HOO55" s="416"/>
      <c r="HOP55" s="416"/>
      <c r="HOQ55" s="416"/>
      <c r="HOR55" s="416"/>
      <c r="HOS55" s="416"/>
      <c r="HOT55" s="416"/>
      <c r="HOU55" s="416"/>
      <c r="HOV55" s="416"/>
      <c r="HOW55" s="416"/>
      <c r="HOX55" s="416"/>
      <c r="HOY55" s="416"/>
      <c r="HOZ55" s="416"/>
      <c r="HPA55" s="416"/>
      <c r="HPB55" s="416"/>
      <c r="HPC55" s="416"/>
      <c r="HPD55" s="416"/>
      <c r="HPE55" s="416"/>
      <c r="HPF55" s="416"/>
      <c r="HPG55" s="416"/>
      <c r="HPH55" s="416"/>
      <c r="HPI55" s="416"/>
      <c r="HPJ55" s="416"/>
      <c r="HPK55" s="416"/>
      <c r="HPL55" s="416"/>
      <c r="HPM55" s="416"/>
      <c r="HPN55" s="416"/>
      <c r="HPO55" s="416"/>
      <c r="HPP55" s="416"/>
      <c r="HPQ55" s="416"/>
      <c r="HPR55" s="416"/>
      <c r="HPS55" s="416"/>
      <c r="HPT55" s="416"/>
      <c r="HPU55" s="416"/>
      <c r="HPV55" s="416"/>
      <c r="HPW55" s="416"/>
      <c r="HPX55" s="416"/>
      <c r="HPY55" s="416"/>
      <c r="HPZ55" s="416"/>
      <c r="HQA55" s="416"/>
      <c r="HQB55" s="416"/>
      <c r="HQC55" s="416"/>
      <c r="HQD55" s="416"/>
      <c r="HQE55" s="416"/>
      <c r="HQF55" s="416"/>
      <c r="HQG55" s="416"/>
      <c r="HQH55" s="416"/>
      <c r="HQI55" s="416"/>
      <c r="HQJ55" s="416"/>
      <c r="HQK55" s="416"/>
      <c r="HQL55" s="416"/>
      <c r="HQM55" s="416"/>
      <c r="HQN55" s="416"/>
      <c r="HQO55" s="416"/>
      <c r="HQP55" s="416"/>
      <c r="HQQ55" s="416"/>
      <c r="HQR55" s="416"/>
      <c r="HQS55" s="416"/>
      <c r="HQT55" s="416"/>
      <c r="HQU55" s="416"/>
      <c r="HQV55" s="416"/>
      <c r="HQW55" s="416"/>
      <c r="HQX55" s="416"/>
      <c r="HQY55" s="416"/>
      <c r="HQZ55" s="416"/>
      <c r="HRA55" s="416"/>
      <c r="HRB55" s="416"/>
      <c r="HRC55" s="416"/>
      <c r="HRD55" s="416"/>
      <c r="HRE55" s="416"/>
      <c r="HRF55" s="416"/>
      <c r="HRG55" s="416"/>
      <c r="HRH55" s="416"/>
      <c r="HRI55" s="416"/>
      <c r="HRJ55" s="416"/>
      <c r="HRK55" s="416"/>
      <c r="HRL55" s="416"/>
      <c r="HRM55" s="416"/>
      <c r="HRN55" s="416"/>
      <c r="HRO55" s="416"/>
      <c r="HRP55" s="416"/>
      <c r="HRQ55" s="416"/>
      <c r="HRR55" s="416"/>
      <c r="HRS55" s="416"/>
      <c r="HRT55" s="416"/>
      <c r="HRU55" s="416"/>
      <c r="HRV55" s="416"/>
      <c r="HRW55" s="416"/>
      <c r="HRX55" s="416"/>
      <c r="HRY55" s="416"/>
      <c r="HRZ55" s="416"/>
      <c r="HSA55" s="416"/>
      <c r="HSB55" s="416"/>
      <c r="HSC55" s="416"/>
      <c r="HSD55" s="416"/>
      <c r="HSE55" s="416"/>
      <c r="HSF55" s="416"/>
      <c r="HSG55" s="416"/>
      <c r="HSH55" s="416"/>
      <c r="HSI55" s="416"/>
      <c r="HSJ55" s="416"/>
      <c r="HSK55" s="416"/>
      <c r="HSL55" s="416"/>
      <c r="HSM55" s="416"/>
      <c r="HSN55" s="416"/>
      <c r="HSO55" s="416"/>
      <c r="HSP55" s="416"/>
      <c r="HSQ55" s="416"/>
      <c r="HSR55" s="416"/>
      <c r="HSS55" s="416"/>
      <c r="HST55" s="416"/>
      <c r="HSU55" s="416"/>
      <c r="HSV55" s="416"/>
      <c r="HSW55" s="416"/>
      <c r="HSX55" s="416"/>
      <c r="HSY55" s="416"/>
      <c r="HSZ55" s="416"/>
      <c r="HTA55" s="416"/>
      <c r="HTB55" s="416"/>
      <c r="HTC55" s="416"/>
      <c r="HTD55" s="416"/>
      <c r="HTE55" s="416"/>
      <c r="HTF55" s="416"/>
      <c r="HTG55" s="416"/>
      <c r="HTH55" s="416"/>
      <c r="HTI55" s="416"/>
      <c r="HTJ55" s="416"/>
      <c r="HTK55" s="416"/>
      <c r="HTL55" s="416"/>
      <c r="HTM55" s="416"/>
      <c r="HTN55" s="416"/>
      <c r="HTO55" s="416"/>
      <c r="HTP55" s="416"/>
      <c r="HTQ55" s="416"/>
      <c r="HTR55" s="416"/>
      <c r="HTS55" s="416"/>
      <c r="HTT55" s="416"/>
      <c r="HTU55" s="416"/>
      <c r="HTV55" s="416"/>
      <c r="HTW55" s="416"/>
      <c r="HTX55" s="416"/>
      <c r="HTY55" s="416"/>
      <c r="HTZ55" s="416"/>
      <c r="HUA55" s="416"/>
      <c r="HUB55" s="416"/>
      <c r="HUC55" s="416"/>
      <c r="HUD55" s="416"/>
      <c r="HUE55" s="416"/>
      <c r="HUF55" s="416"/>
      <c r="HUG55" s="416"/>
      <c r="HUH55" s="416"/>
      <c r="HUI55" s="416"/>
      <c r="HUJ55" s="416"/>
      <c r="HUK55" s="416"/>
      <c r="HUL55" s="416"/>
      <c r="HUM55" s="416"/>
      <c r="HUN55" s="416"/>
      <c r="HUO55" s="416"/>
      <c r="HUP55" s="416"/>
      <c r="HUQ55" s="416"/>
      <c r="HUR55" s="416"/>
      <c r="HUS55" s="416"/>
      <c r="HUT55" s="416"/>
      <c r="HUU55" s="416"/>
      <c r="HUV55" s="416"/>
      <c r="HUW55" s="416"/>
      <c r="HUX55" s="416"/>
      <c r="HUY55" s="416"/>
      <c r="HUZ55" s="416"/>
      <c r="HVA55" s="416"/>
      <c r="HVB55" s="416"/>
      <c r="HVC55" s="416"/>
      <c r="HVD55" s="416"/>
      <c r="HVE55" s="416"/>
      <c r="HVF55" s="416"/>
      <c r="HVG55" s="416"/>
      <c r="HVH55" s="416"/>
      <c r="HVI55" s="416"/>
      <c r="HVJ55" s="416"/>
      <c r="HVK55" s="416"/>
      <c r="HVL55" s="416"/>
      <c r="HVM55" s="416"/>
      <c r="HVN55" s="416"/>
      <c r="HVO55" s="416"/>
      <c r="HVP55" s="416"/>
      <c r="HVQ55" s="416"/>
      <c r="HVR55" s="416"/>
      <c r="HVS55" s="416"/>
      <c r="HVT55" s="416"/>
      <c r="HVU55" s="416"/>
      <c r="HVV55" s="416"/>
      <c r="HVW55" s="416"/>
      <c r="HVX55" s="416"/>
      <c r="HVY55" s="416"/>
      <c r="HVZ55" s="416"/>
      <c r="HWA55" s="416"/>
      <c r="HWB55" s="416"/>
      <c r="HWC55" s="416"/>
      <c r="HWD55" s="416"/>
      <c r="HWE55" s="416"/>
      <c r="HWF55" s="416"/>
      <c r="HWG55" s="416"/>
      <c r="HWH55" s="416"/>
      <c r="HWI55" s="416"/>
      <c r="HWJ55" s="416"/>
      <c r="HWK55" s="416"/>
      <c r="HWL55" s="416"/>
      <c r="HWM55" s="416"/>
      <c r="HWN55" s="416"/>
      <c r="HWO55" s="416"/>
      <c r="HWP55" s="416"/>
      <c r="HWQ55" s="416"/>
      <c r="HWR55" s="416"/>
      <c r="HWS55" s="416"/>
      <c r="HWT55" s="416"/>
      <c r="HWU55" s="416"/>
      <c r="HWV55" s="416"/>
      <c r="HWW55" s="416"/>
      <c r="HWX55" s="416"/>
      <c r="HWY55" s="416"/>
      <c r="HWZ55" s="416"/>
      <c r="HXA55" s="416"/>
      <c r="HXB55" s="416"/>
      <c r="HXC55" s="416"/>
      <c r="HXD55" s="416"/>
      <c r="HXE55" s="416"/>
      <c r="HXF55" s="416"/>
      <c r="HXG55" s="416"/>
      <c r="HXH55" s="416"/>
      <c r="HXI55" s="416"/>
      <c r="HXJ55" s="416"/>
      <c r="HXK55" s="416"/>
      <c r="HXL55" s="416"/>
      <c r="HXM55" s="416"/>
      <c r="HXN55" s="416"/>
      <c r="HXO55" s="416"/>
      <c r="HXP55" s="416"/>
      <c r="HXQ55" s="416"/>
      <c r="HXR55" s="416"/>
      <c r="HXS55" s="416"/>
      <c r="HXT55" s="416"/>
      <c r="HXU55" s="416"/>
      <c r="HXV55" s="416"/>
      <c r="HXW55" s="416"/>
      <c r="HXX55" s="416"/>
      <c r="HXY55" s="416"/>
      <c r="HXZ55" s="416"/>
      <c r="HYA55" s="416"/>
      <c r="HYB55" s="416"/>
      <c r="HYC55" s="416"/>
      <c r="HYD55" s="416"/>
      <c r="HYE55" s="416"/>
      <c r="HYF55" s="416"/>
      <c r="HYG55" s="416"/>
      <c r="HYH55" s="416"/>
      <c r="HYI55" s="416"/>
      <c r="HYJ55" s="416"/>
      <c r="HYK55" s="416"/>
      <c r="HYL55" s="416"/>
      <c r="HYM55" s="416"/>
      <c r="HYN55" s="416"/>
      <c r="HYO55" s="416"/>
      <c r="HYP55" s="416"/>
      <c r="HYQ55" s="416"/>
      <c r="HYR55" s="416"/>
      <c r="HYS55" s="416"/>
      <c r="HYT55" s="416"/>
      <c r="HYU55" s="416"/>
      <c r="HYV55" s="416"/>
      <c r="HYW55" s="416"/>
      <c r="HYX55" s="416"/>
      <c r="HYY55" s="416"/>
      <c r="HYZ55" s="416"/>
      <c r="HZA55" s="416"/>
      <c r="HZB55" s="416"/>
      <c r="HZC55" s="416"/>
      <c r="HZD55" s="416"/>
      <c r="HZE55" s="416"/>
      <c r="HZF55" s="416"/>
      <c r="HZG55" s="416"/>
      <c r="HZH55" s="416"/>
      <c r="HZI55" s="416"/>
      <c r="HZJ55" s="416"/>
      <c r="HZK55" s="416"/>
      <c r="HZL55" s="416"/>
      <c r="HZM55" s="416"/>
      <c r="HZN55" s="416"/>
      <c r="HZO55" s="416"/>
      <c r="HZP55" s="416"/>
      <c r="HZQ55" s="416"/>
      <c r="HZR55" s="416"/>
      <c r="HZS55" s="416"/>
      <c r="HZT55" s="416"/>
      <c r="HZU55" s="416"/>
      <c r="HZV55" s="416"/>
      <c r="HZW55" s="416"/>
      <c r="HZX55" s="416"/>
      <c r="HZY55" s="416"/>
      <c r="HZZ55" s="416"/>
      <c r="IAA55" s="416"/>
      <c r="IAB55" s="416"/>
      <c r="IAC55" s="416"/>
      <c r="IAD55" s="416"/>
      <c r="IAE55" s="416"/>
      <c r="IAF55" s="416"/>
      <c r="IAG55" s="416"/>
      <c r="IAH55" s="416"/>
      <c r="IAI55" s="416"/>
      <c r="IAJ55" s="416"/>
      <c r="IAK55" s="416"/>
      <c r="IAL55" s="416"/>
      <c r="IAM55" s="416"/>
      <c r="IAN55" s="416"/>
      <c r="IAO55" s="416"/>
      <c r="IAP55" s="416"/>
      <c r="IAQ55" s="416"/>
      <c r="IAR55" s="416"/>
      <c r="IAS55" s="416"/>
      <c r="IAT55" s="416"/>
      <c r="IAU55" s="416"/>
      <c r="IAV55" s="416"/>
      <c r="IAW55" s="416"/>
      <c r="IAX55" s="416"/>
      <c r="IAY55" s="416"/>
      <c r="IAZ55" s="416"/>
      <c r="IBA55" s="416"/>
      <c r="IBB55" s="416"/>
      <c r="IBC55" s="416"/>
      <c r="IBD55" s="416"/>
      <c r="IBE55" s="416"/>
      <c r="IBF55" s="416"/>
      <c r="IBG55" s="416"/>
      <c r="IBH55" s="416"/>
      <c r="IBI55" s="416"/>
      <c r="IBJ55" s="416"/>
      <c r="IBK55" s="416"/>
      <c r="IBL55" s="416"/>
      <c r="IBM55" s="416"/>
      <c r="IBN55" s="416"/>
      <c r="IBO55" s="416"/>
      <c r="IBP55" s="416"/>
      <c r="IBQ55" s="416"/>
      <c r="IBR55" s="416"/>
      <c r="IBS55" s="416"/>
      <c r="IBT55" s="416"/>
      <c r="IBU55" s="416"/>
      <c r="IBV55" s="416"/>
      <c r="IBW55" s="416"/>
      <c r="IBX55" s="416"/>
      <c r="IBY55" s="416"/>
      <c r="IBZ55" s="416"/>
      <c r="ICA55" s="416"/>
      <c r="ICB55" s="416"/>
      <c r="ICC55" s="416"/>
      <c r="ICD55" s="416"/>
      <c r="ICE55" s="416"/>
      <c r="ICF55" s="416"/>
      <c r="ICG55" s="416"/>
      <c r="ICH55" s="416"/>
      <c r="ICI55" s="416"/>
      <c r="ICJ55" s="416"/>
      <c r="ICK55" s="416"/>
      <c r="ICL55" s="416"/>
      <c r="ICM55" s="416"/>
      <c r="ICN55" s="416"/>
      <c r="ICO55" s="416"/>
      <c r="ICP55" s="416"/>
      <c r="ICQ55" s="416"/>
      <c r="ICR55" s="416"/>
      <c r="ICS55" s="416"/>
      <c r="ICT55" s="416"/>
      <c r="ICU55" s="416"/>
      <c r="ICV55" s="416"/>
      <c r="ICW55" s="416"/>
      <c r="ICX55" s="416"/>
      <c r="ICY55" s="416"/>
      <c r="ICZ55" s="416"/>
      <c r="IDA55" s="416"/>
      <c r="IDB55" s="416"/>
      <c r="IDC55" s="416"/>
      <c r="IDD55" s="416"/>
      <c r="IDE55" s="416"/>
      <c r="IDF55" s="416"/>
      <c r="IDG55" s="416"/>
      <c r="IDH55" s="416"/>
      <c r="IDI55" s="416"/>
      <c r="IDJ55" s="416"/>
      <c r="IDK55" s="416"/>
      <c r="IDL55" s="416"/>
      <c r="IDM55" s="416"/>
      <c r="IDN55" s="416"/>
      <c r="IDO55" s="416"/>
      <c r="IDP55" s="416"/>
      <c r="IDQ55" s="416"/>
      <c r="IDR55" s="416"/>
      <c r="IDS55" s="416"/>
      <c r="IDT55" s="416"/>
      <c r="IDU55" s="416"/>
      <c r="IDV55" s="416"/>
      <c r="IDW55" s="416"/>
      <c r="IDX55" s="416"/>
      <c r="IDY55" s="416"/>
      <c r="IDZ55" s="416"/>
      <c r="IEA55" s="416"/>
      <c r="IEB55" s="416"/>
      <c r="IEC55" s="416"/>
      <c r="IED55" s="416"/>
      <c r="IEE55" s="416"/>
      <c r="IEF55" s="416"/>
      <c r="IEG55" s="416"/>
      <c r="IEH55" s="416"/>
      <c r="IEI55" s="416"/>
      <c r="IEJ55" s="416"/>
      <c r="IEK55" s="416"/>
      <c r="IEL55" s="416"/>
      <c r="IEM55" s="416"/>
      <c r="IEN55" s="416"/>
      <c r="IEO55" s="416"/>
      <c r="IEP55" s="416"/>
      <c r="IEQ55" s="416"/>
      <c r="IER55" s="416"/>
      <c r="IES55" s="416"/>
      <c r="IET55" s="416"/>
      <c r="IEU55" s="416"/>
      <c r="IEV55" s="416"/>
      <c r="IEW55" s="416"/>
      <c r="IEX55" s="416"/>
      <c r="IEY55" s="416"/>
      <c r="IEZ55" s="416"/>
      <c r="IFA55" s="416"/>
      <c r="IFB55" s="416"/>
      <c r="IFC55" s="416"/>
      <c r="IFD55" s="416"/>
      <c r="IFE55" s="416"/>
      <c r="IFF55" s="416"/>
      <c r="IFG55" s="416"/>
      <c r="IFH55" s="416"/>
      <c r="IFI55" s="416"/>
      <c r="IFJ55" s="416"/>
      <c r="IFK55" s="416"/>
      <c r="IFL55" s="416"/>
      <c r="IFM55" s="416"/>
      <c r="IFN55" s="416"/>
      <c r="IFO55" s="416"/>
      <c r="IFP55" s="416"/>
      <c r="IFQ55" s="416"/>
      <c r="IFR55" s="416"/>
      <c r="IFS55" s="416"/>
      <c r="IFT55" s="416"/>
      <c r="IFU55" s="416"/>
      <c r="IFV55" s="416"/>
      <c r="IFW55" s="416"/>
      <c r="IFX55" s="416"/>
      <c r="IFY55" s="416"/>
      <c r="IFZ55" s="416"/>
      <c r="IGA55" s="416"/>
      <c r="IGB55" s="416"/>
      <c r="IGC55" s="416"/>
      <c r="IGD55" s="416"/>
      <c r="IGE55" s="416"/>
      <c r="IGF55" s="416"/>
      <c r="IGG55" s="416"/>
      <c r="IGH55" s="416"/>
      <c r="IGI55" s="416"/>
      <c r="IGJ55" s="416"/>
      <c r="IGK55" s="416"/>
      <c r="IGL55" s="416"/>
      <c r="IGM55" s="416"/>
      <c r="IGN55" s="416"/>
      <c r="IGO55" s="416"/>
      <c r="IGP55" s="416"/>
      <c r="IGQ55" s="416"/>
      <c r="IGR55" s="416"/>
      <c r="IGS55" s="416"/>
      <c r="IGT55" s="416"/>
      <c r="IGU55" s="416"/>
      <c r="IGV55" s="416"/>
      <c r="IGW55" s="416"/>
      <c r="IGX55" s="416"/>
      <c r="IGY55" s="416"/>
      <c r="IGZ55" s="416"/>
      <c r="IHA55" s="416"/>
      <c r="IHB55" s="416"/>
      <c r="IHC55" s="416"/>
      <c r="IHD55" s="416"/>
      <c r="IHE55" s="416"/>
      <c r="IHF55" s="416"/>
      <c r="IHG55" s="416"/>
      <c r="IHH55" s="416"/>
      <c r="IHI55" s="416"/>
      <c r="IHJ55" s="416"/>
      <c r="IHK55" s="416"/>
      <c r="IHL55" s="416"/>
      <c r="IHM55" s="416"/>
      <c r="IHN55" s="416"/>
      <c r="IHO55" s="416"/>
      <c r="IHP55" s="416"/>
      <c r="IHQ55" s="416"/>
      <c r="IHR55" s="416"/>
      <c r="IHS55" s="416"/>
      <c r="IHT55" s="416"/>
      <c r="IHU55" s="416"/>
      <c r="IHV55" s="416"/>
      <c r="IHW55" s="416"/>
      <c r="IHX55" s="416"/>
      <c r="IHY55" s="416"/>
      <c r="IHZ55" s="416"/>
      <c r="IIA55" s="416"/>
      <c r="IIB55" s="416"/>
      <c r="IIC55" s="416"/>
      <c r="IID55" s="416"/>
      <c r="IIE55" s="416"/>
      <c r="IIF55" s="416"/>
      <c r="IIG55" s="416"/>
      <c r="IIH55" s="416"/>
      <c r="III55" s="416"/>
      <c r="IIJ55" s="416"/>
      <c r="IIK55" s="416"/>
      <c r="IIL55" s="416"/>
      <c r="IIM55" s="416"/>
      <c r="IIN55" s="416"/>
      <c r="IIO55" s="416"/>
      <c r="IIP55" s="416"/>
      <c r="IIQ55" s="416"/>
      <c r="IIR55" s="416"/>
      <c r="IIS55" s="416"/>
      <c r="IIT55" s="416"/>
      <c r="IIU55" s="416"/>
      <c r="IIV55" s="416"/>
      <c r="IIW55" s="416"/>
      <c r="IIX55" s="416"/>
      <c r="IIY55" s="416"/>
      <c r="IIZ55" s="416"/>
      <c r="IJA55" s="416"/>
      <c r="IJB55" s="416"/>
      <c r="IJC55" s="416"/>
      <c r="IJD55" s="416"/>
      <c r="IJE55" s="416"/>
      <c r="IJF55" s="416"/>
      <c r="IJG55" s="416"/>
      <c r="IJH55" s="416"/>
      <c r="IJI55" s="416"/>
      <c r="IJJ55" s="416"/>
      <c r="IJK55" s="416"/>
      <c r="IJL55" s="416"/>
      <c r="IJM55" s="416"/>
      <c r="IJN55" s="416"/>
      <c r="IJO55" s="416"/>
      <c r="IJP55" s="416"/>
      <c r="IJQ55" s="416"/>
      <c r="IJR55" s="416"/>
      <c r="IJS55" s="416"/>
      <c r="IJT55" s="416"/>
      <c r="IJU55" s="416"/>
      <c r="IJV55" s="416"/>
      <c r="IJW55" s="416"/>
      <c r="IJX55" s="416"/>
      <c r="IJY55" s="416"/>
      <c r="IJZ55" s="416"/>
      <c r="IKA55" s="416"/>
      <c r="IKB55" s="416"/>
      <c r="IKC55" s="416"/>
      <c r="IKD55" s="416"/>
      <c r="IKE55" s="416"/>
      <c r="IKF55" s="416"/>
      <c r="IKG55" s="416"/>
      <c r="IKH55" s="416"/>
      <c r="IKI55" s="416"/>
      <c r="IKJ55" s="416"/>
      <c r="IKK55" s="416"/>
      <c r="IKL55" s="416"/>
      <c r="IKM55" s="416"/>
      <c r="IKN55" s="416"/>
      <c r="IKO55" s="416"/>
      <c r="IKP55" s="416"/>
      <c r="IKQ55" s="416"/>
      <c r="IKR55" s="416"/>
      <c r="IKS55" s="416"/>
      <c r="IKT55" s="416"/>
      <c r="IKU55" s="416"/>
      <c r="IKV55" s="416"/>
      <c r="IKW55" s="416"/>
      <c r="IKX55" s="416"/>
      <c r="IKY55" s="416"/>
      <c r="IKZ55" s="416"/>
      <c r="ILA55" s="416"/>
      <c r="ILB55" s="416"/>
      <c r="ILC55" s="416"/>
      <c r="ILD55" s="416"/>
      <c r="ILE55" s="416"/>
      <c r="ILF55" s="416"/>
      <c r="ILG55" s="416"/>
      <c r="ILH55" s="416"/>
      <c r="ILI55" s="416"/>
      <c r="ILJ55" s="416"/>
      <c r="ILK55" s="416"/>
      <c r="ILL55" s="416"/>
      <c r="ILM55" s="416"/>
      <c r="ILN55" s="416"/>
      <c r="ILO55" s="416"/>
      <c r="ILP55" s="416"/>
      <c r="ILQ55" s="416"/>
      <c r="ILR55" s="416"/>
      <c r="ILS55" s="416"/>
      <c r="ILT55" s="416"/>
      <c r="ILU55" s="416"/>
      <c r="ILV55" s="416"/>
      <c r="ILW55" s="416"/>
      <c r="ILX55" s="416"/>
      <c r="ILY55" s="416"/>
      <c r="ILZ55" s="416"/>
      <c r="IMA55" s="416"/>
      <c r="IMB55" s="416"/>
      <c r="IMC55" s="416"/>
      <c r="IMD55" s="416"/>
      <c r="IME55" s="416"/>
      <c r="IMF55" s="416"/>
      <c r="IMG55" s="416"/>
      <c r="IMH55" s="416"/>
      <c r="IMI55" s="416"/>
      <c r="IMJ55" s="416"/>
      <c r="IMK55" s="416"/>
      <c r="IML55" s="416"/>
      <c r="IMM55" s="416"/>
      <c r="IMN55" s="416"/>
      <c r="IMO55" s="416"/>
      <c r="IMP55" s="416"/>
      <c r="IMQ55" s="416"/>
      <c r="IMR55" s="416"/>
      <c r="IMS55" s="416"/>
      <c r="IMT55" s="416"/>
      <c r="IMU55" s="416"/>
      <c r="IMV55" s="416"/>
      <c r="IMW55" s="416"/>
      <c r="IMX55" s="416"/>
      <c r="IMY55" s="416"/>
      <c r="IMZ55" s="416"/>
      <c r="INA55" s="416"/>
      <c r="INB55" s="416"/>
      <c r="INC55" s="416"/>
      <c r="IND55" s="416"/>
      <c r="INE55" s="416"/>
      <c r="INF55" s="416"/>
      <c r="ING55" s="416"/>
      <c r="INH55" s="416"/>
      <c r="INI55" s="416"/>
      <c r="INJ55" s="416"/>
      <c r="INK55" s="416"/>
      <c r="INL55" s="416"/>
      <c r="INM55" s="416"/>
      <c r="INN55" s="416"/>
      <c r="INO55" s="416"/>
      <c r="INP55" s="416"/>
      <c r="INQ55" s="416"/>
      <c r="INR55" s="416"/>
      <c r="INS55" s="416"/>
      <c r="INT55" s="416"/>
      <c r="INU55" s="416"/>
      <c r="INV55" s="416"/>
      <c r="INW55" s="416"/>
      <c r="INX55" s="416"/>
      <c r="INY55" s="416"/>
      <c r="INZ55" s="416"/>
      <c r="IOA55" s="416"/>
      <c r="IOB55" s="416"/>
      <c r="IOC55" s="416"/>
      <c r="IOD55" s="416"/>
      <c r="IOE55" s="416"/>
      <c r="IOF55" s="416"/>
      <c r="IOG55" s="416"/>
      <c r="IOH55" s="416"/>
      <c r="IOI55" s="416"/>
      <c r="IOJ55" s="416"/>
      <c r="IOK55" s="416"/>
      <c r="IOL55" s="416"/>
      <c r="IOM55" s="416"/>
      <c r="ION55" s="416"/>
      <c r="IOO55" s="416"/>
      <c r="IOP55" s="416"/>
      <c r="IOQ55" s="416"/>
      <c r="IOR55" s="416"/>
      <c r="IOS55" s="416"/>
      <c r="IOT55" s="416"/>
      <c r="IOU55" s="416"/>
      <c r="IOV55" s="416"/>
      <c r="IOW55" s="416"/>
      <c r="IOX55" s="416"/>
      <c r="IOY55" s="416"/>
      <c r="IOZ55" s="416"/>
      <c r="IPA55" s="416"/>
      <c r="IPB55" s="416"/>
      <c r="IPC55" s="416"/>
      <c r="IPD55" s="416"/>
      <c r="IPE55" s="416"/>
      <c r="IPF55" s="416"/>
      <c r="IPG55" s="416"/>
      <c r="IPH55" s="416"/>
      <c r="IPI55" s="416"/>
      <c r="IPJ55" s="416"/>
      <c r="IPK55" s="416"/>
      <c r="IPL55" s="416"/>
      <c r="IPM55" s="416"/>
      <c r="IPN55" s="416"/>
      <c r="IPO55" s="416"/>
      <c r="IPP55" s="416"/>
      <c r="IPQ55" s="416"/>
      <c r="IPR55" s="416"/>
      <c r="IPS55" s="416"/>
      <c r="IPT55" s="416"/>
      <c r="IPU55" s="416"/>
      <c r="IPV55" s="416"/>
      <c r="IPW55" s="416"/>
      <c r="IPX55" s="416"/>
      <c r="IPY55" s="416"/>
      <c r="IPZ55" s="416"/>
      <c r="IQA55" s="416"/>
      <c r="IQB55" s="416"/>
      <c r="IQC55" s="416"/>
      <c r="IQD55" s="416"/>
      <c r="IQE55" s="416"/>
      <c r="IQF55" s="416"/>
      <c r="IQG55" s="416"/>
      <c r="IQH55" s="416"/>
      <c r="IQI55" s="416"/>
      <c r="IQJ55" s="416"/>
      <c r="IQK55" s="416"/>
      <c r="IQL55" s="416"/>
      <c r="IQM55" s="416"/>
      <c r="IQN55" s="416"/>
      <c r="IQO55" s="416"/>
      <c r="IQP55" s="416"/>
      <c r="IQQ55" s="416"/>
      <c r="IQR55" s="416"/>
      <c r="IQS55" s="416"/>
      <c r="IQT55" s="416"/>
      <c r="IQU55" s="416"/>
      <c r="IQV55" s="416"/>
      <c r="IQW55" s="416"/>
      <c r="IQX55" s="416"/>
      <c r="IQY55" s="416"/>
      <c r="IQZ55" s="416"/>
      <c r="IRA55" s="416"/>
      <c r="IRB55" s="416"/>
      <c r="IRC55" s="416"/>
      <c r="IRD55" s="416"/>
      <c r="IRE55" s="416"/>
      <c r="IRF55" s="416"/>
      <c r="IRG55" s="416"/>
      <c r="IRH55" s="416"/>
      <c r="IRI55" s="416"/>
      <c r="IRJ55" s="416"/>
      <c r="IRK55" s="416"/>
      <c r="IRL55" s="416"/>
      <c r="IRM55" s="416"/>
      <c r="IRN55" s="416"/>
      <c r="IRO55" s="416"/>
      <c r="IRP55" s="416"/>
      <c r="IRQ55" s="416"/>
      <c r="IRR55" s="416"/>
      <c r="IRS55" s="416"/>
      <c r="IRT55" s="416"/>
      <c r="IRU55" s="416"/>
      <c r="IRV55" s="416"/>
      <c r="IRW55" s="416"/>
      <c r="IRX55" s="416"/>
      <c r="IRY55" s="416"/>
      <c r="IRZ55" s="416"/>
      <c r="ISA55" s="416"/>
      <c r="ISB55" s="416"/>
      <c r="ISC55" s="416"/>
      <c r="ISD55" s="416"/>
      <c r="ISE55" s="416"/>
      <c r="ISF55" s="416"/>
      <c r="ISG55" s="416"/>
      <c r="ISH55" s="416"/>
      <c r="ISI55" s="416"/>
      <c r="ISJ55" s="416"/>
      <c r="ISK55" s="416"/>
      <c r="ISL55" s="416"/>
      <c r="ISM55" s="416"/>
      <c r="ISN55" s="416"/>
      <c r="ISO55" s="416"/>
      <c r="ISP55" s="416"/>
      <c r="ISQ55" s="416"/>
      <c r="ISR55" s="416"/>
      <c r="ISS55" s="416"/>
      <c r="IST55" s="416"/>
      <c r="ISU55" s="416"/>
      <c r="ISV55" s="416"/>
      <c r="ISW55" s="416"/>
      <c r="ISX55" s="416"/>
      <c r="ISY55" s="416"/>
      <c r="ISZ55" s="416"/>
      <c r="ITA55" s="416"/>
      <c r="ITB55" s="416"/>
      <c r="ITC55" s="416"/>
      <c r="ITD55" s="416"/>
      <c r="ITE55" s="416"/>
      <c r="ITF55" s="416"/>
      <c r="ITG55" s="416"/>
      <c r="ITH55" s="416"/>
      <c r="ITI55" s="416"/>
      <c r="ITJ55" s="416"/>
      <c r="ITK55" s="416"/>
      <c r="ITL55" s="416"/>
      <c r="ITM55" s="416"/>
      <c r="ITN55" s="416"/>
      <c r="ITO55" s="416"/>
      <c r="ITP55" s="416"/>
      <c r="ITQ55" s="416"/>
      <c r="ITR55" s="416"/>
      <c r="ITS55" s="416"/>
      <c r="ITT55" s="416"/>
      <c r="ITU55" s="416"/>
      <c r="ITV55" s="416"/>
      <c r="ITW55" s="416"/>
      <c r="ITX55" s="416"/>
      <c r="ITY55" s="416"/>
      <c r="ITZ55" s="416"/>
      <c r="IUA55" s="416"/>
      <c r="IUB55" s="416"/>
      <c r="IUC55" s="416"/>
      <c r="IUD55" s="416"/>
      <c r="IUE55" s="416"/>
      <c r="IUF55" s="416"/>
      <c r="IUG55" s="416"/>
      <c r="IUH55" s="416"/>
      <c r="IUI55" s="416"/>
      <c r="IUJ55" s="416"/>
      <c r="IUK55" s="416"/>
      <c r="IUL55" s="416"/>
      <c r="IUM55" s="416"/>
      <c r="IUN55" s="416"/>
      <c r="IUO55" s="416"/>
      <c r="IUP55" s="416"/>
      <c r="IUQ55" s="416"/>
      <c r="IUR55" s="416"/>
      <c r="IUS55" s="416"/>
      <c r="IUT55" s="416"/>
      <c r="IUU55" s="416"/>
      <c r="IUV55" s="416"/>
      <c r="IUW55" s="416"/>
      <c r="IUX55" s="416"/>
      <c r="IUY55" s="416"/>
      <c r="IUZ55" s="416"/>
      <c r="IVA55" s="416"/>
      <c r="IVB55" s="416"/>
      <c r="IVC55" s="416"/>
      <c r="IVD55" s="416"/>
      <c r="IVE55" s="416"/>
      <c r="IVF55" s="416"/>
      <c r="IVG55" s="416"/>
      <c r="IVH55" s="416"/>
      <c r="IVI55" s="416"/>
      <c r="IVJ55" s="416"/>
      <c r="IVK55" s="416"/>
      <c r="IVL55" s="416"/>
      <c r="IVM55" s="416"/>
      <c r="IVN55" s="416"/>
      <c r="IVO55" s="416"/>
      <c r="IVP55" s="416"/>
      <c r="IVQ55" s="416"/>
      <c r="IVR55" s="416"/>
      <c r="IVS55" s="416"/>
      <c r="IVT55" s="416"/>
      <c r="IVU55" s="416"/>
      <c r="IVV55" s="416"/>
      <c r="IVW55" s="416"/>
      <c r="IVX55" s="416"/>
      <c r="IVY55" s="416"/>
      <c r="IVZ55" s="416"/>
      <c r="IWA55" s="416"/>
      <c r="IWB55" s="416"/>
      <c r="IWC55" s="416"/>
      <c r="IWD55" s="416"/>
      <c r="IWE55" s="416"/>
      <c r="IWF55" s="416"/>
      <c r="IWG55" s="416"/>
      <c r="IWH55" s="416"/>
      <c r="IWI55" s="416"/>
      <c r="IWJ55" s="416"/>
      <c r="IWK55" s="416"/>
      <c r="IWL55" s="416"/>
      <c r="IWM55" s="416"/>
      <c r="IWN55" s="416"/>
      <c r="IWO55" s="416"/>
      <c r="IWP55" s="416"/>
      <c r="IWQ55" s="416"/>
      <c r="IWR55" s="416"/>
      <c r="IWS55" s="416"/>
      <c r="IWT55" s="416"/>
      <c r="IWU55" s="416"/>
      <c r="IWV55" s="416"/>
      <c r="IWW55" s="416"/>
      <c r="IWX55" s="416"/>
      <c r="IWY55" s="416"/>
      <c r="IWZ55" s="416"/>
      <c r="IXA55" s="416"/>
      <c r="IXB55" s="416"/>
      <c r="IXC55" s="416"/>
      <c r="IXD55" s="416"/>
      <c r="IXE55" s="416"/>
      <c r="IXF55" s="416"/>
      <c r="IXG55" s="416"/>
      <c r="IXH55" s="416"/>
      <c r="IXI55" s="416"/>
      <c r="IXJ55" s="416"/>
      <c r="IXK55" s="416"/>
      <c r="IXL55" s="416"/>
      <c r="IXM55" s="416"/>
      <c r="IXN55" s="416"/>
      <c r="IXO55" s="416"/>
      <c r="IXP55" s="416"/>
      <c r="IXQ55" s="416"/>
      <c r="IXR55" s="416"/>
      <c r="IXS55" s="416"/>
      <c r="IXT55" s="416"/>
      <c r="IXU55" s="416"/>
      <c r="IXV55" s="416"/>
      <c r="IXW55" s="416"/>
      <c r="IXX55" s="416"/>
      <c r="IXY55" s="416"/>
      <c r="IXZ55" s="416"/>
      <c r="IYA55" s="416"/>
      <c r="IYB55" s="416"/>
      <c r="IYC55" s="416"/>
      <c r="IYD55" s="416"/>
      <c r="IYE55" s="416"/>
      <c r="IYF55" s="416"/>
      <c r="IYG55" s="416"/>
      <c r="IYH55" s="416"/>
      <c r="IYI55" s="416"/>
      <c r="IYJ55" s="416"/>
      <c r="IYK55" s="416"/>
      <c r="IYL55" s="416"/>
      <c r="IYM55" s="416"/>
      <c r="IYN55" s="416"/>
      <c r="IYO55" s="416"/>
      <c r="IYP55" s="416"/>
      <c r="IYQ55" s="416"/>
      <c r="IYR55" s="416"/>
      <c r="IYS55" s="416"/>
      <c r="IYT55" s="416"/>
      <c r="IYU55" s="416"/>
      <c r="IYV55" s="416"/>
      <c r="IYW55" s="416"/>
      <c r="IYX55" s="416"/>
      <c r="IYY55" s="416"/>
      <c r="IYZ55" s="416"/>
      <c r="IZA55" s="416"/>
      <c r="IZB55" s="416"/>
      <c r="IZC55" s="416"/>
      <c r="IZD55" s="416"/>
      <c r="IZE55" s="416"/>
      <c r="IZF55" s="416"/>
      <c r="IZG55" s="416"/>
      <c r="IZH55" s="416"/>
      <c r="IZI55" s="416"/>
      <c r="IZJ55" s="416"/>
      <c r="IZK55" s="416"/>
      <c r="IZL55" s="416"/>
      <c r="IZM55" s="416"/>
      <c r="IZN55" s="416"/>
      <c r="IZO55" s="416"/>
      <c r="IZP55" s="416"/>
      <c r="IZQ55" s="416"/>
      <c r="IZR55" s="416"/>
      <c r="IZS55" s="416"/>
      <c r="IZT55" s="416"/>
      <c r="IZU55" s="416"/>
      <c r="IZV55" s="416"/>
      <c r="IZW55" s="416"/>
      <c r="IZX55" s="416"/>
      <c r="IZY55" s="416"/>
      <c r="IZZ55" s="416"/>
      <c r="JAA55" s="416"/>
      <c r="JAB55" s="416"/>
      <c r="JAC55" s="416"/>
      <c r="JAD55" s="416"/>
      <c r="JAE55" s="416"/>
      <c r="JAF55" s="416"/>
      <c r="JAG55" s="416"/>
      <c r="JAH55" s="416"/>
      <c r="JAI55" s="416"/>
      <c r="JAJ55" s="416"/>
      <c r="JAK55" s="416"/>
      <c r="JAL55" s="416"/>
      <c r="JAM55" s="416"/>
      <c r="JAN55" s="416"/>
      <c r="JAO55" s="416"/>
      <c r="JAP55" s="416"/>
      <c r="JAQ55" s="416"/>
      <c r="JAR55" s="416"/>
      <c r="JAS55" s="416"/>
      <c r="JAT55" s="416"/>
      <c r="JAU55" s="416"/>
      <c r="JAV55" s="416"/>
      <c r="JAW55" s="416"/>
      <c r="JAX55" s="416"/>
      <c r="JAY55" s="416"/>
      <c r="JAZ55" s="416"/>
      <c r="JBA55" s="416"/>
      <c r="JBB55" s="416"/>
      <c r="JBC55" s="416"/>
      <c r="JBD55" s="416"/>
      <c r="JBE55" s="416"/>
      <c r="JBF55" s="416"/>
      <c r="JBG55" s="416"/>
      <c r="JBH55" s="416"/>
      <c r="JBI55" s="416"/>
      <c r="JBJ55" s="416"/>
      <c r="JBK55" s="416"/>
      <c r="JBL55" s="416"/>
      <c r="JBM55" s="416"/>
      <c r="JBN55" s="416"/>
      <c r="JBO55" s="416"/>
      <c r="JBP55" s="416"/>
      <c r="JBQ55" s="416"/>
      <c r="JBR55" s="416"/>
      <c r="JBS55" s="416"/>
      <c r="JBT55" s="416"/>
      <c r="JBU55" s="416"/>
      <c r="JBV55" s="416"/>
      <c r="JBW55" s="416"/>
      <c r="JBX55" s="416"/>
      <c r="JBY55" s="416"/>
      <c r="JBZ55" s="416"/>
      <c r="JCA55" s="416"/>
      <c r="JCB55" s="416"/>
      <c r="JCC55" s="416"/>
      <c r="JCD55" s="416"/>
      <c r="JCE55" s="416"/>
      <c r="JCF55" s="416"/>
      <c r="JCG55" s="416"/>
      <c r="JCH55" s="416"/>
      <c r="JCI55" s="416"/>
      <c r="JCJ55" s="416"/>
      <c r="JCK55" s="416"/>
      <c r="JCL55" s="416"/>
      <c r="JCM55" s="416"/>
      <c r="JCN55" s="416"/>
      <c r="JCO55" s="416"/>
      <c r="JCP55" s="416"/>
      <c r="JCQ55" s="416"/>
      <c r="JCR55" s="416"/>
      <c r="JCS55" s="416"/>
      <c r="JCT55" s="416"/>
      <c r="JCU55" s="416"/>
      <c r="JCV55" s="416"/>
      <c r="JCW55" s="416"/>
      <c r="JCX55" s="416"/>
      <c r="JCY55" s="416"/>
      <c r="JCZ55" s="416"/>
      <c r="JDA55" s="416"/>
      <c r="JDB55" s="416"/>
      <c r="JDC55" s="416"/>
      <c r="JDD55" s="416"/>
      <c r="JDE55" s="416"/>
      <c r="JDF55" s="416"/>
      <c r="JDG55" s="416"/>
      <c r="JDH55" s="416"/>
      <c r="JDI55" s="416"/>
      <c r="JDJ55" s="416"/>
      <c r="JDK55" s="416"/>
      <c r="JDL55" s="416"/>
      <c r="JDM55" s="416"/>
      <c r="JDN55" s="416"/>
      <c r="JDO55" s="416"/>
      <c r="JDP55" s="416"/>
      <c r="JDQ55" s="416"/>
      <c r="JDR55" s="416"/>
      <c r="JDS55" s="416"/>
      <c r="JDT55" s="416"/>
      <c r="JDU55" s="416"/>
      <c r="JDV55" s="416"/>
      <c r="JDW55" s="416"/>
      <c r="JDX55" s="416"/>
      <c r="JDY55" s="416"/>
      <c r="JDZ55" s="416"/>
      <c r="JEA55" s="416"/>
      <c r="JEB55" s="416"/>
      <c r="JEC55" s="416"/>
      <c r="JED55" s="416"/>
      <c r="JEE55" s="416"/>
      <c r="JEF55" s="416"/>
      <c r="JEG55" s="416"/>
      <c r="JEH55" s="416"/>
      <c r="JEI55" s="416"/>
      <c r="JEJ55" s="416"/>
      <c r="JEK55" s="416"/>
      <c r="JEL55" s="416"/>
      <c r="JEM55" s="416"/>
      <c r="JEN55" s="416"/>
      <c r="JEO55" s="416"/>
      <c r="JEP55" s="416"/>
      <c r="JEQ55" s="416"/>
      <c r="JER55" s="416"/>
      <c r="JES55" s="416"/>
      <c r="JET55" s="416"/>
      <c r="JEU55" s="416"/>
      <c r="JEV55" s="416"/>
      <c r="JEW55" s="416"/>
      <c r="JEX55" s="416"/>
      <c r="JEY55" s="416"/>
      <c r="JEZ55" s="416"/>
      <c r="JFA55" s="416"/>
      <c r="JFB55" s="416"/>
      <c r="JFC55" s="416"/>
      <c r="JFD55" s="416"/>
      <c r="JFE55" s="416"/>
      <c r="JFF55" s="416"/>
      <c r="JFG55" s="416"/>
      <c r="JFH55" s="416"/>
      <c r="JFI55" s="416"/>
      <c r="JFJ55" s="416"/>
      <c r="JFK55" s="416"/>
      <c r="JFL55" s="416"/>
      <c r="JFM55" s="416"/>
      <c r="JFN55" s="416"/>
      <c r="JFO55" s="416"/>
      <c r="JFP55" s="416"/>
      <c r="JFQ55" s="416"/>
      <c r="JFR55" s="416"/>
      <c r="JFS55" s="416"/>
      <c r="JFT55" s="416"/>
      <c r="JFU55" s="416"/>
      <c r="JFV55" s="416"/>
      <c r="JFW55" s="416"/>
      <c r="JFX55" s="416"/>
      <c r="JFY55" s="416"/>
      <c r="JFZ55" s="416"/>
      <c r="JGA55" s="416"/>
      <c r="JGB55" s="416"/>
      <c r="JGC55" s="416"/>
      <c r="JGD55" s="416"/>
      <c r="JGE55" s="416"/>
      <c r="JGF55" s="416"/>
      <c r="JGG55" s="416"/>
      <c r="JGH55" s="416"/>
      <c r="JGI55" s="416"/>
      <c r="JGJ55" s="416"/>
      <c r="JGK55" s="416"/>
      <c r="JGL55" s="416"/>
      <c r="JGM55" s="416"/>
      <c r="JGN55" s="416"/>
      <c r="JGO55" s="416"/>
      <c r="JGP55" s="416"/>
      <c r="JGQ55" s="416"/>
      <c r="JGR55" s="416"/>
      <c r="JGS55" s="416"/>
      <c r="JGT55" s="416"/>
      <c r="JGU55" s="416"/>
      <c r="JGV55" s="416"/>
      <c r="JGW55" s="416"/>
      <c r="JGX55" s="416"/>
      <c r="JGY55" s="416"/>
      <c r="JGZ55" s="416"/>
      <c r="JHA55" s="416"/>
      <c r="JHB55" s="416"/>
      <c r="JHC55" s="416"/>
      <c r="JHD55" s="416"/>
      <c r="JHE55" s="416"/>
      <c r="JHF55" s="416"/>
      <c r="JHG55" s="416"/>
      <c r="JHH55" s="416"/>
      <c r="JHI55" s="416"/>
      <c r="JHJ55" s="416"/>
      <c r="JHK55" s="416"/>
      <c r="JHL55" s="416"/>
      <c r="JHM55" s="416"/>
      <c r="JHN55" s="416"/>
      <c r="JHO55" s="416"/>
      <c r="JHP55" s="416"/>
      <c r="JHQ55" s="416"/>
      <c r="JHR55" s="416"/>
      <c r="JHS55" s="416"/>
      <c r="JHT55" s="416"/>
      <c r="JHU55" s="416"/>
      <c r="JHV55" s="416"/>
      <c r="JHW55" s="416"/>
      <c r="JHX55" s="416"/>
      <c r="JHY55" s="416"/>
      <c r="JHZ55" s="416"/>
      <c r="JIA55" s="416"/>
      <c r="JIB55" s="416"/>
      <c r="JIC55" s="416"/>
      <c r="JID55" s="416"/>
      <c r="JIE55" s="416"/>
      <c r="JIF55" s="416"/>
      <c r="JIG55" s="416"/>
      <c r="JIH55" s="416"/>
      <c r="JII55" s="416"/>
      <c r="JIJ55" s="416"/>
      <c r="JIK55" s="416"/>
      <c r="JIL55" s="416"/>
      <c r="JIM55" s="416"/>
      <c r="JIN55" s="416"/>
      <c r="JIO55" s="416"/>
      <c r="JIP55" s="416"/>
      <c r="JIQ55" s="416"/>
      <c r="JIR55" s="416"/>
      <c r="JIS55" s="416"/>
      <c r="JIT55" s="416"/>
      <c r="JIU55" s="416"/>
      <c r="JIV55" s="416"/>
      <c r="JIW55" s="416"/>
      <c r="JIX55" s="416"/>
      <c r="JIY55" s="416"/>
      <c r="JIZ55" s="416"/>
      <c r="JJA55" s="416"/>
      <c r="JJB55" s="416"/>
      <c r="JJC55" s="416"/>
      <c r="JJD55" s="416"/>
      <c r="JJE55" s="416"/>
      <c r="JJF55" s="416"/>
      <c r="JJG55" s="416"/>
      <c r="JJH55" s="416"/>
      <c r="JJI55" s="416"/>
      <c r="JJJ55" s="416"/>
      <c r="JJK55" s="416"/>
      <c r="JJL55" s="416"/>
      <c r="JJM55" s="416"/>
      <c r="JJN55" s="416"/>
      <c r="JJO55" s="416"/>
      <c r="JJP55" s="416"/>
      <c r="JJQ55" s="416"/>
      <c r="JJR55" s="416"/>
      <c r="JJS55" s="416"/>
      <c r="JJT55" s="416"/>
      <c r="JJU55" s="416"/>
      <c r="JJV55" s="416"/>
      <c r="JJW55" s="416"/>
      <c r="JJX55" s="416"/>
      <c r="JJY55" s="416"/>
      <c r="JJZ55" s="416"/>
      <c r="JKA55" s="416"/>
      <c r="JKB55" s="416"/>
      <c r="JKC55" s="416"/>
      <c r="JKD55" s="416"/>
      <c r="JKE55" s="416"/>
      <c r="JKF55" s="416"/>
      <c r="JKG55" s="416"/>
      <c r="JKH55" s="416"/>
      <c r="JKI55" s="416"/>
      <c r="JKJ55" s="416"/>
      <c r="JKK55" s="416"/>
      <c r="JKL55" s="416"/>
      <c r="JKM55" s="416"/>
      <c r="JKN55" s="416"/>
      <c r="JKO55" s="416"/>
      <c r="JKP55" s="416"/>
      <c r="JKQ55" s="416"/>
      <c r="JKR55" s="416"/>
      <c r="JKS55" s="416"/>
      <c r="JKT55" s="416"/>
      <c r="JKU55" s="416"/>
      <c r="JKV55" s="416"/>
      <c r="JKW55" s="416"/>
      <c r="JKX55" s="416"/>
      <c r="JKY55" s="416"/>
      <c r="JKZ55" s="416"/>
      <c r="JLA55" s="416"/>
      <c r="JLB55" s="416"/>
      <c r="JLC55" s="416"/>
      <c r="JLD55" s="416"/>
      <c r="JLE55" s="416"/>
      <c r="JLF55" s="416"/>
      <c r="JLG55" s="416"/>
      <c r="JLH55" s="416"/>
      <c r="JLI55" s="416"/>
      <c r="JLJ55" s="416"/>
      <c r="JLK55" s="416"/>
      <c r="JLL55" s="416"/>
      <c r="JLM55" s="416"/>
      <c r="JLN55" s="416"/>
      <c r="JLO55" s="416"/>
      <c r="JLP55" s="416"/>
      <c r="JLQ55" s="416"/>
      <c r="JLR55" s="416"/>
      <c r="JLS55" s="416"/>
      <c r="JLT55" s="416"/>
      <c r="JLU55" s="416"/>
      <c r="JLV55" s="416"/>
      <c r="JLW55" s="416"/>
      <c r="JLX55" s="416"/>
      <c r="JLY55" s="416"/>
      <c r="JLZ55" s="416"/>
      <c r="JMA55" s="416"/>
      <c r="JMB55" s="416"/>
      <c r="JMC55" s="416"/>
      <c r="JMD55" s="416"/>
      <c r="JME55" s="416"/>
      <c r="JMF55" s="416"/>
      <c r="JMG55" s="416"/>
      <c r="JMH55" s="416"/>
      <c r="JMI55" s="416"/>
      <c r="JMJ55" s="416"/>
      <c r="JMK55" s="416"/>
      <c r="JML55" s="416"/>
      <c r="JMM55" s="416"/>
      <c r="JMN55" s="416"/>
      <c r="JMO55" s="416"/>
      <c r="JMP55" s="416"/>
      <c r="JMQ55" s="416"/>
      <c r="JMR55" s="416"/>
      <c r="JMS55" s="416"/>
      <c r="JMT55" s="416"/>
      <c r="JMU55" s="416"/>
      <c r="JMV55" s="416"/>
      <c r="JMW55" s="416"/>
      <c r="JMX55" s="416"/>
      <c r="JMY55" s="416"/>
      <c r="JMZ55" s="416"/>
      <c r="JNA55" s="416"/>
      <c r="JNB55" s="416"/>
      <c r="JNC55" s="416"/>
      <c r="JND55" s="416"/>
      <c r="JNE55" s="416"/>
      <c r="JNF55" s="416"/>
      <c r="JNG55" s="416"/>
      <c r="JNH55" s="416"/>
      <c r="JNI55" s="416"/>
      <c r="JNJ55" s="416"/>
      <c r="JNK55" s="416"/>
      <c r="JNL55" s="416"/>
      <c r="JNM55" s="416"/>
      <c r="JNN55" s="416"/>
      <c r="JNO55" s="416"/>
      <c r="JNP55" s="416"/>
      <c r="JNQ55" s="416"/>
      <c r="JNR55" s="416"/>
      <c r="JNS55" s="416"/>
      <c r="JNT55" s="416"/>
      <c r="JNU55" s="416"/>
      <c r="JNV55" s="416"/>
      <c r="JNW55" s="416"/>
      <c r="JNX55" s="416"/>
      <c r="JNY55" s="416"/>
      <c r="JNZ55" s="416"/>
      <c r="JOA55" s="416"/>
      <c r="JOB55" s="416"/>
      <c r="JOC55" s="416"/>
      <c r="JOD55" s="416"/>
      <c r="JOE55" s="416"/>
      <c r="JOF55" s="416"/>
      <c r="JOG55" s="416"/>
      <c r="JOH55" s="416"/>
      <c r="JOI55" s="416"/>
      <c r="JOJ55" s="416"/>
      <c r="JOK55" s="416"/>
      <c r="JOL55" s="416"/>
      <c r="JOM55" s="416"/>
      <c r="JON55" s="416"/>
      <c r="JOO55" s="416"/>
      <c r="JOP55" s="416"/>
      <c r="JOQ55" s="416"/>
      <c r="JOR55" s="416"/>
      <c r="JOS55" s="416"/>
      <c r="JOT55" s="416"/>
      <c r="JOU55" s="416"/>
      <c r="JOV55" s="416"/>
      <c r="JOW55" s="416"/>
      <c r="JOX55" s="416"/>
      <c r="JOY55" s="416"/>
      <c r="JOZ55" s="416"/>
      <c r="JPA55" s="416"/>
      <c r="JPB55" s="416"/>
      <c r="JPC55" s="416"/>
      <c r="JPD55" s="416"/>
      <c r="JPE55" s="416"/>
      <c r="JPF55" s="416"/>
      <c r="JPG55" s="416"/>
      <c r="JPH55" s="416"/>
      <c r="JPI55" s="416"/>
      <c r="JPJ55" s="416"/>
      <c r="JPK55" s="416"/>
      <c r="JPL55" s="416"/>
      <c r="JPM55" s="416"/>
      <c r="JPN55" s="416"/>
      <c r="JPO55" s="416"/>
      <c r="JPP55" s="416"/>
      <c r="JPQ55" s="416"/>
      <c r="JPR55" s="416"/>
      <c r="JPS55" s="416"/>
      <c r="JPT55" s="416"/>
      <c r="JPU55" s="416"/>
      <c r="JPV55" s="416"/>
      <c r="JPW55" s="416"/>
      <c r="JPX55" s="416"/>
      <c r="JPY55" s="416"/>
      <c r="JPZ55" s="416"/>
      <c r="JQA55" s="416"/>
      <c r="JQB55" s="416"/>
      <c r="JQC55" s="416"/>
      <c r="JQD55" s="416"/>
      <c r="JQE55" s="416"/>
      <c r="JQF55" s="416"/>
      <c r="JQG55" s="416"/>
      <c r="JQH55" s="416"/>
      <c r="JQI55" s="416"/>
      <c r="JQJ55" s="416"/>
      <c r="JQK55" s="416"/>
      <c r="JQL55" s="416"/>
      <c r="JQM55" s="416"/>
      <c r="JQN55" s="416"/>
      <c r="JQO55" s="416"/>
      <c r="JQP55" s="416"/>
      <c r="JQQ55" s="416"/>
      <c r="JQR55" s="416"/>
      <c r="JQS55" s="416"/>
      <c r="JQT55" s="416"/>
      <c r="JQU55" s="416"/>
      <c r="JQV55" s="416"/>
      <c r="JQW55" s="416"/>
      <c r="JQX55" s="416"/>
      <c r="JQY55" s="416"/>
      <c r="JQZ55" s="416"/>
      <c r="JRA55" s="416"/>
      <c r="JRB55" s="416"/>
      <c r="JRC55" s="416"/>
      <c r="JRD55" s="416"/>
      <c r="JRE55" s="416"/>
      <c r="JRF55" s="416"/>
      <c r="JRG55" s="416"/>
      <c r="JRH55" s="416"/>
      <c r="JRI55" s="416"/>
      <c r="JRJ55" s="416"/>
      <c r="JRK55" s="416"/>
      <c r="JRL55" s="416"/>
      <c r="JRM55" s="416"/>
      <c r="JRN55" s="416"/>
      <c r="JRO55" s="416"/>
      <c r="JRP55" s="416"/>
      <c r="JRQ55" s="416"/>
      <c r="JRR55" s="416"/>
      <c r="JRS55" s="416"/>
      <c r="JRT55" s="416"/>
      <c r="JRU55" s="416"/>
      <c r="JRV55" s="416"/>
      <c r="JRW55" s="416"/>
      <c r="JRX55" s="416"/>
      <c r="JRY55" s="416"/>
      <c r="JRZ55" s="416"/>
      <c r="JSA55" s="416"/>
      <c r="JSB55" s="416"/>
      <c r="JSC55" s="416"/>
      <c r="JSD55" s="416"/>
      <c r="JSE55" s="416"/>
      <c r="JSF55" s="416"/>
      <c r="JSG55" s="416"/>
      <c r="JSH55" s="416"/>
      <c r="JSI55" s="416"/>
      <c r="JSJ55" s="416"/>
      <c r="JSK55" s="416"/>
      <c r="JSL55" s="416"/>
      <c r="JSM55" s="416"/>
      <c r="JSN55" s="416"/>
      <c r="JSO55" s="416"/>
      <c r="JSP55" s="416"/>
      <c r="JSQ55" s="416"/>
      <c r="JSR55" s="416"/>
      <c r="JSS55" s="416"/>
      <c r="JST55" s="416"/>
      <c r="JSU55" s="416"/>
      <c r="JSV55" s="416"/>
      <c r="JSW55" s="416"/>
      <c r="JSX55" s="416"/>
      <c r="JSY55" s="416"/>
      <c r="JSZ55" s="416"/>
      <c r="JTA55" s="416"/>
      <c r="JTB55" s="416"/>
      <c r="JTC55" s="416"/>
      <c r="JTD55" s="416"/>
      <c r="JTE55" s="416"/>
      <c r="JTF55" s="416"/>
      <c r="JTG55" s="416"/>
      <c r="JTH55" s="416"/>
      <c r="JTI55" s="416"/>
      <c r="JTJ55" s="416"/>
      <c r="JTK55" s="416"/>
      <c r="JTL55" s="416"/>
      <c r="JTM55" s="416"/>
      <c r="JTN55" s="416"/>
      <c r="JTO55" s="416"/>
      <c r="JTP55" s="416"/>
      <c r="JTQ55" s="416"/>
      <c r="JTR55" s="416"/>
      <c r="JTS55" s="416"/>
      <c r="JTT55" s="416"/>
      <c r="JTU55" s="416"/>
      <c r="JTV55" s="416"/>
      <c r="JTW55" s="416"/>
      <c r="JTX55" s="416"/>
      <c r="JTY55" s="416"/>
      <c r="JTZ55" s="416"/>
      <c r="JUA55" s="416"/>
      <c r="JUB55" s="416"/>
      <c r="JUC55" s="416"/>
      <c r="JUD55" s="416"/>
      <c r="JUE55" s="416"/>
      <c r="JUF55" s="416"/>
      <c r="JUG55" s="416"/>
      <c r="JUH55" s="416"/>
      <c r="JUI55" s="416"/>
      <c r="JUJ55" s="416"/>
      <c r="JUK55" s="416"/>
      <c r="JUL55" s="416"/>
      <c r="JUM55" s="416"/>
      <c r="JUN55" s="416"/>
      <c r="JUO55" s="416"/>
      <c r="JUP55" s="416"/>
      <c r="JUQ55" s="416"/>
      <c r="JUR55" s="416"/>
      <c r="JUS55" s="416"/>
      <c r="JUT55" s="416"/>
      <c r="JUU55" s="416"/>
      <c r="JUV55" s="416"/>
      <c r="JUW55" s="416"/>
      <c r="JUX55" s="416"/>
      <c r="JUY55" s="416"/>
      <c r="JUZ55" s="416"/>
      <c r="JVA55" s="416"/>
      <c r="JVB55" s="416"/>
      <c r="JVC55" s="416"/>
      <c r="JVD55" s="416"/>
      <c r="JVE55" s="416"/>
      <c r="JVF55" s="416"/>
      <c r="JVG55" s="416"/>
      <c r="JVH55" s="416"/>
      <c r="JVI55" s="416"/>
      <c r="JVJ55" s="416"/>
      <c r="JVK55" s="416"/>
      <c r="JVL55" s="416"/>
      <c r="JVM55" s="416"/>
      <c r="JVN55" s="416"/>
      <c r="JVO55" s="416"/>
      <c r="JVP55" s="416"/>
      <c r="JVQ55" s="416"/>
      <c r="JVR55" s="416"/>
      <c r="JVS55" s="416"/>
      <c r="JVT55" s="416"/>
      <c r="JVU55" s="416"/>
      <c r="JVV55" s="416"/>
      <c r="JVW55" s="416"/>
      <c r="JVX55" s="416"/>
      <c r="JVY55" s="416"/>
      <c r="JVZ55" s="416"/>
      <c r="JWA55" s="416"/>
      <c r="JWB55" s="416"/>
      <c r="JWC55" s="416"/>
      <c r="JWD55" s="416"/>
      <c r="JWE55" s="416"/>
      <c r="JWF55" s="416"/>
      <c r="JWG55" s="416"/>
      <c r="JWH55" s="416"/>
      <c r="JWI55" s="416"/>
      <c r="JWJ55" s="416"/>
      <c r="JWK55" s="416"/>
      <c r="JWL55" s="416"/>
      <c r="JWM55" s="416"/>
      <c r="JWN55" s="416"/>
      <c r="JWO55" s="416"/>
      <c r="JWP55" s="416"/>
      <c r="JWQ55" s="416"/>
      <c r="JWR55" s="416"/>
      <c r="JWS55" s="416"/>
      <c r="JWT55" s="416"/>
      <c r="JWU55" s="416"/>
      <c r="JWV55" s="416"/>
      <c r="JWW55" s="416"/>
      <c r="JWX55" s="416"/>
      <c r="JWY55" s="416"/>
      <c r="JWZ55" s="416"/>
      <c r="JXA55" s="416"/>
      <c r="JXB55" s="416"/>
      <c r="JXC55" s="416"/>
      <c r="JXD55" s="416"/>
      <c r="JXE55" s="416"/>
      <c r="JXF55" s="416"/>
      <c r="JXG55" s="416"/>
      <c r="JXH55" s="416"/>
      <c r="JXI55" s="416"/>
      <c r="JXJ55" s="416"/>
      <c r="JXK55" s="416"/>
      <c r="JXL55" s="416"/>
      <c r="JXM55" s="416"/>
      <c r="JXN55" s="416"/>
      <c r="JXO55" s="416"/>
      <c r="JXP55" s="416"/>
      <c r="JXQ55" s="416"/>
      <c r="JXR55" s="416"/>
      <c r="JXS55" s="416"/>
      <c r="JXT55" s="416"/>
      <c r="JXU55" s="416"/>
      <c r="JXV55" s="416"/>
      <c r="JXW55" s="416"/>
      <c r="JXX55" s="416"/>
      <c r="JXY55" s="416"/>
      <c r="JXZ55" s="416"/>
      <c r="JYA55" s="416"/>
      <c r="JYB55" s="416"/>
      <c r="JYC55" s="416"/>
      <c r="JYD55" s="416"/>
      <c r="JYE55" s="416"/>
      <c r="JYF55" s="416"/>
      <c r="JYG55" s="416"/>
      <c r="JYH55" s="416"/>
      <c r="JYI55" s="416"/>
      <c r="JYJ55" s="416"/>
      <c r="JYK55" s="416"/>
      <c r="JYL55" s="416"/>
      <c r="JYM55" s="416"/>
      <c r="JYN55" s="416"/>
      <c r="JYO55" s="416"/>
      <c r="JYP55" s="416"/>
      <c r="JYQ55" s="416"/>
      <c r="JYR55" s="416"/>
      <c r="JYS55" s="416"/>
      <c r="JYT55" s="416"/>
      <c r="JYU55" s="416"/>
      <c r="JYV55" s="416"/>
      <c r="JYW55" s="416"/>
      <c r="JYX55" s="416"/>
      <c r="JYY55" s="416"/>
      <c r="JYZ55" s="416"/>
      <c r="JZA55" s="416"/>
      <c r="JZB55" s="416"/>
      <c r="JZC55" s="416"/>
      <c r="JZD55" s="416"/>
      <c r="JZE55" s="416"/>
      <c r="JZF55" s="416"/>
      <c r="JZG55" s="416"/>
      <c r="JZH55" s="416"/>
      <c r="JZI55" s="416"/>
      <c r="JZJ55" s="416"/>
      <c r="JZK55" s="416"/>
      <c r="JZL55" s="416"/>
      <c r="JZM55" s="416"/>
      <c r="JZN55" s="416"/>
      <c r="JZO55" s="416"/>
      <c r="JZP55" s="416"/>
      <c r="JZQ55" s="416"/>
      <c r="JZR55" s="416"/>
      <c r="JZS55" s="416"/>
      <c r="JZT55" s="416"/>
      <c r="JZU55" s="416"/>
      <c r="JZV55" s="416"/>
      <c r="JZW55" s="416"/>
      <c r="JZX55" s="416"/>
      <c r="JZY55" s="416"/>
      <c r="JZZ55" s="416"/>
      <c r="KAA55" s="416"/>
      <c r="KAB55" s="416"/>
      <c r="KAC55" s="416"/>
      <c r="KAD55" s="416"/>
      <c r="KAE55" s="416"/>
      <c r="KAF55" s="416"/>
      <c r="KAG55" s="416"/>
      <c r="KAH55" s="416"/>
      <c r="KAI55" s="416"/>
      <c r="KAJ55" s="416"/>
      <c r="KAK55" s="416"/>
      <c r="KAL55" s="416"/>
      <c r="KAM55" s="416"/>
      <c r="KAN55" s="416"/>
      <c r="KAO55" s="416"/>
      <c r="KAP55" s="416"/>
      <c r="KAQ55" s="416"/>
      <c r="KAR55" s="416"/>
      <c r="KAS55" s="416"/>
      <c r="KAT55" s="416"/>
      <c r="KAU55" s="416"/>
      <c r="KAV55" s="416"/>
      <c r="KAW55" s="416"/>
      <c r="KAX55" s="416"/>
      <c r="KAY55" s="416"/>
      <c r="KAZ55" s="416"/>
      <c r="KBA55" s="416"/>
      <c r="KBB55" s="416"/>
      <c r="KBC55" s="416"/>
      <c r="KBD55" s="416"/>
      <c r="KBE55" s="416"/>
      <c r="KBF55" s="416"/>
      <c r="KBG55" s="416"/>
      <c r="KBH55" s="416"/>
      <c r="KBI55" s="416"/>
      <c r="KBJ55" s="416"/>
      <c r="KBK55" s="416"/>
      <c r="KBL55" s="416"/>
      <c r="KBM55" s="416"/>
      <c r="KBN55" s="416"/>
      <c r="KBO55" s="416"/>
      <c r="KBP55" s="416"/>
      <c r="KBQ55" s="416"/>
      <c r="KBR55" s="416"/>
      <c r="KBS55" s="416"/>
      <c r="KBT55" s="416"/>
      <c r="KBU55" s="416"/>
      <c r="KBV55" s="416"/>
      <c r="KBW55" s="416"/>
      <c r="KBX55" s="416"/>
      <c r="KBY55" s="416"/>
      <c r="KBZ55" s="416"/>
      <c r="KCA55" s="416"/>
      <c r="KCB55" s="416"/>
      <c r="KCC55" s="416"/>
      <c r="KCD55" s="416"/>
      <c r="KCE55" s="416"/>
      <c r="KCF55" s="416"/>
      <c r="KCG55" s="416"/>
      <c r="KCH55" s="416"/>
      <c r="KCI55" s="416"/>
      <c r="KCJ55" s="416"/>
      <c r="KCK55" s="416"/>
      <c r="KCL55" s="416"/>
      <c r="KCM55" s="416"/>
      <c r="KCN55" s="416"/>
      <c r="KCO55" s="416"/>
      <c r="KCP55" s="416"/>
      <c r="KCQ55" s="416"/>
      <c r="KCR55" s="416"/>
      <c r="KCS55" s="416"/>
      <c r="KCT55" s="416"/>
      <c r="KCU55" s="416"/>
      <c r="KCV55" s="416"/>
      <c r="KCW55" s="416"/>
      <c r="KCX55" s="416"/>
      <c r="KCY55" s="416"/>
      <c r="KCZ55" s="416"/>
      <c r="KDA55" s="416"/>
      <c r="KDB55" s="416"/>
      <c r="KDC55" s="416"/>
      <c r="KDD55" s="416"/>
      <c r="KDE55" s="416"/>
      <c r="KDF55" s="416"/>
      <c r="KDG55" s="416"/>
      <c r="KDH55" s="416"/>
      <c r="KDI55" s="416"/>
      <c r="KDJ55" s="416"/>
      <c r="KDK55" s="416"/>
      <c r="KDL55" s="416"/>
      <c r="KDM55" s="416"/>
      <c r="KDN55" s="416"/>
      <c r="KDO55" s="416"/>
      <c r="KDP55" s="416"/>
      <c r="KDQ55" s="416"/>
      <c r="KDR55" s="416"/>
      <c r="KDS55" s="416"/>
      <c r="KDT55" s="416"/>
      <c r="KDU55" s="416"/>
      <c r="KDV55" s="416"/>
      <c r="KDW55" s="416"/>
      <c r="KDX55" s="416"/>
      <c r="KDY55" s="416"/>
      <c r="KDZ55" s="416"/>
      <c r="KEA55" s="416"/>
      <c r="KEB55" s="416"/>
      <c r="KEC55" s="416"/>
      <c r="KED55" s="416"/>
      <c r="KEE55" s="416"/>
      <c r="KEF55" s="416"/>
      <c r="KEG55" s="416"/>
      <c r="KEH55" s="416"/>
      <c r="KEI55" s="416"/>
      <c r="KEJ55" s="416"/>
      <c r="KEK55" s="416"/>
      <c r="KEL55" s="416"/>
      <c r="KEM55" s="416"/>
      <c r="KEN55" s="416"/>
      <c r="KEO55" s="416"/>
      <c r="KEP55" s="416"/>
      <c r="KEQ55" s="416"/>
      <c r="KER55" s="416"/>
      <c r="KES55" s="416"/>
      <c r="KET55" s="416"/>
      <c r="KEU55" s="416"/>
      <c r="KEV55" s="416"/>
      <c r="KEW55" s="416"/>
      <c r="KEX55" s="416"/>
      <c r="KEY55" s="416"/>
      <c r="KEZ55" s="416"/>
      <c r="KFA55" s="416"/>
      <c r="KFB55" s="416"/>
      <c r="KFC55" s="416"/>
      <c r="KFD55" s="416"/>
      <c r="KFE55" s="416"/>
      <c r="KFF55" s="416"/>
      <c r="KFG55" s="416"/>
      <c r="KFH55" s="416"/>
      <c r="KFI55" s="416"/>
      <c r="KFJ55" s="416"/>
      <c r="KFK55" s="416"/>
      <c r="KFL55" s="416"/>
      <c r="KFM55" s="416"/>
      <c r="KFN55" s="416"/>
      <c r="KFO55" s="416"/>
      <c r="KFP55" s="416"/>
      <c r="KFQ55" s="416"/>
      <c r="KFR55" s="416"/>
      <c r="KFS55" s="416"/>
      <c r="KFT55" s="416"/>
      <c r="KFU55" s="416"/>
      <c r="KFV55" s="416"/>
      <c r="KFW55" s="416"/>
      <c r="KFX55" s="416"/>
      <c r="KFY55" s="416"/>
      <c r="KFZ55" s="416"/>
      <c r="KGA55" s="416"/>
      <c r="KGB55" s="416"/>
      <c r="KGC55" s="416"/>
      <c r="KGD55" s="416"/>
      <c r="KGE55" s="416"/>
      <c r="KGF55" s="416"/>
      <c r="KGG55" s="416"/>
      <c r="KGH55" s="416"/>
      <c r="KGI55" s="416"/>
      <c r="KGJ55" s="416"/>
      <c r="KGK55" s="416"/>
      <c r="KGL55" s="416"/>
      <c r="KGM55" s="416"/>
      <c r="KGN55" s="416"/>
      <c r="KGO55" s="416"/>
      <c r="KGP55" s="416"/>
      <c r="KGQ55" s="416"/>
      <c r="KGR55" s="416"/>
      <c r="KGS55" s="416"/>
      <c r="KGT55" s="416"/>
      <c r="KGU55" s="416"/>
      <c r="KGV55" s="416"/>
      <c r="KGW55" s="416"/>
      <c r="KGX55" s="416"/>
      <c r="KGY55" s="416"/>
      <c r="KGZ55" s="416"/>
      <c r="KHA55" s="416"/>
      <c r="KHB55" s="416"/>
      <c r="KHC55" s="416"/>
      <c r="KHD55" s="416"/>
      <c r="KHE55" s="416"/>
      <c r="KHF55" s="416"/>
      <c r="KHG55" s="416"/>
      <c r="KHH55" s="416"/>
      <c r="KHI55" s="416"/>
      <c r="KHJ55" s="416"/>
      <c r="KHK55" s="416"/>
      <c r="KHL55" s="416"/>
      <c r="KHM55" s="416"/>
      <c r="KHN55" s="416"/>
      <c r="KHO55" s="416"/>
      <c r="KHP55" s="416"/>
      <c r="KHQ55" s="416"/>
      <c r="KHR55" s="416"/>
      <c r="KHS55" s="416"/>
      <c r="KHT55" s="416"/>
      <c r="KHU55" s="416"/>
      <c r="KHV55" s="416"/>
      <c r="KHW55" s="416"/>
      <c r="KHX55" s="416"/>
      <c r="KHY55" s="416"/>
      <c r="KHZ55" s="416"/>
      <c r="KIA55" s="416"/>
      <c r="KIB55" s="416"/>
      <c r="KIC55" s="416"/>
      <c r="KID55" s="416"/>
      <c r="KIE55" s="416"/>
      <c r="KIF55" s="416"/>
      <c r="KIG55" s="416"/>
      <c r="KIH55" s="416"/>
      <c r="KII55" s="416"/>
      <c r="KIJ55" s="416"/>
      <c r="KIK55" s="416"/>
      <c r="KIL55" s="416"/>
      <c r="KIM55" s="416"/>
      <c r="KIN55" s="416"/>
      <c r="KIO55" s="416"/>
      <c r="KIP55" s="416"/>
      <c r="KIQ55" s="416"/>
      <c r="KIR55" s="416"/>
      <c r="KIS55" s="416"/>
      <c r="KIT55" s="416"/>
      <c r="KIU55" s="416"/>
      <c r="KIV55" s="416"/>
      <c r="KIW55" s="416"/>
      <c r="KIX55" s="416"/>
      <c r="KIY55" s="416"/>
      <c r="KIZ55" s="416"/>
      <c r="KJA55" s="416"/>
      <c r="KJB55" s="416"/>
      <c r="KJC55" s="416"/>
      <c r="KJD55" s="416"/>
      <c r="KJE55" s="416"/>
      <c r="KJF55" s="416"/>
      <c r="KJG55" s="416"/>
      <c r="KJH55" s="416"/>
      <c r="KJI55" s="416"/>
      <c r="KJJ55" s="416"/>
      <c r="KJK55" s="416"/>
      <c r="KJL55" s="416"/>
      <c r="KJM55" s="416"/>
      <c r="KJN55" s="416"/>
      <c r="KJO55" s="416"/>
      <c r="KJP55" s="416"/>
      <c r="KJQ55" s="416"/>
      <c r="KJR55" s="416"/>
      <c r="KJS55" s="416"/>
      <c r="KJT55" s="416"/>
      <c r="KJU55" s="416"/>
      <c r="KJV55" s="416"/>
      <c r="KJW55" s="416"/>
      <c r="KJX55" s="416"/>
      <c r="KJY55" s="416"/>
      <c r="KJZ55" s="416"/>
      <c r="KKA55" s="416"/>
      <c r="KKB55" s="416"/>
      <c r="KKC55" s="416"/>
      <c r="KKD55" s="416"/>
      <c r="KKE55" s="416"/>
      <c r="KKF55" s="416"/>
      <c r="KKG55" s="416"/>
      <c r="KKH55" s="416"/>
      <c r="KKI55" s="416"/>
      <c r="KKJ55" s="416"/>
      <c r="KKK55" s="416"/>
      <c r="KKL55" s="416"/>
      <c r="KKM55" s="416"/>
      <c r="KKN55" s="416"/>
      <c r="KKO55" s="416"/>
      <c r="KKP55" s="416"/>
      <c r="KKQ55" s="416"/>
      <c r="KKR55" s="416"/>
      <c r="KKS55" s="416"/>
      <c r="KKT55" s="416"/>
      <c r="KKU55" s="416"/>
      <c r="KKV55" s="416"/>
      <c r="KKW55" s="416"/>
      <c r="KKX55" s="416"/>
      <c r="KKY55" s="416"/>
      <c r="KKZ55" s="416"/>
      <c r="KLA55" s="416"/>
      <c r="KLB55" s="416"/>
      <c r="KLC55" s="416"/>
      <c r="KLD55" s="416"/>
      <c r="KLE55" s="416"/>
      <c r="KLF55" s="416"/>
      <c r="KLG55" s="416"/>
      <c r="KLH55" s="416"/>
      <c r="KLI55" s="416"/>
      <c r="KLJ55" s="416"/>
      <c r="KLK55" s="416"/>
      <c r="KLL55" s="416"/>
      <c r="KLM55" s="416"/>
      <c r="KLN55" s="416"/>
      <c r="KLO55" s="416"/>
      <c r="KLP55" s="416"/>
      <c r="KLQ55" s="416"/>
      <c r="KLR55" s="416"/>
      <c r="KLS55" s="416"/>
      <c r="KLT55" s="416"/>
      <c r="KLU55" s="416"/>
      <c r="KLV55" s="416"/>
      <c r="KLW55" s="416"/>
      <c r="KLX55" s="416"/>
      <c r="KLY55" s="416"/>
      <c r="KLZ55" s="416"/>
      <c r="KMA55" s="416"/>
      <c r="KMB55" s="416"/>
      <c r="KMC55" s="416"/>
      <c r="KMD55" s="416"/>
      <c r="KME55" s="416"/>
      <c r="KMF55" s="416"/>
      <c r="KMG55" s="416"/>
      <c r="KMH55" s="416"/>
      <c r="KMI55" s="416"/>
      <c r="KMJ55" s="416"/>
      <c r="KMK55" s="416"/>
      <c r="KML55" s="416"/>
      <c r="KMM55" s="416"/>
      <c r="KMN55" s="416"/>
      <c r="KMO55" s="416"/>
      <c r="KMP55" s="416"/>
      <c r="KMQ55" s="416"/>
      <c r="KMR55" s="416"/>
      <c r="KMS55" s="416"/>
      <c r="KMT55" s="416"/>
      <c r="KMU55" s="416"/>
      <c r="KMV55" s="416"/>
      <c r="KMW55" s="416"/>
      <c r="KMX55" s="416"/>
      <c r="KMY55" s="416"/>
      <c r="KMZ55" s="416"/>
      <c r="KNA55" s="416"/>
      <c r="KNB55" s="416"/>
      <c r="KNC55" s="416"/>
      <c r="KND55" s="416"/>
      <c r="KNE55" s="416"/>
      <c r="KNF55" s="416"/>
      <c r="KNG55" s="416"/>
      <c r="KNH55" s="416"/>
      <c r="KNI55" s="416"/>
      <c r="KNJ55" s="416"/>
      <c r="KNK55" s="416"/>
      <c r="KNL55" s="416"/>
      <c r="KNM55" s="416"/>
      <c r="KNN55" s="416"/>
      <c r="KNO55" s="416"/>
      <c r="KNP55" s="416"/>
      <c r="KNQ55" s="416"/>
      <c r="KNR55" s="416"/>
      <c r="KNS55" s="416"/>
      <c r="KNT55" s="416"/>
      <c r="KNU55" s="416"/>
      <c r="KNV55" s="416"/>
      <c r="KNW55" s="416"/>
      <c r="KNX55" s="416"/>
      <c r="KNY55" s="416"/>
      <c r="KNZ55" s="416"/>
      <c r="KOA55" s="416"/>
      <c r="KOB55" s="416"/>
      <c r="KOC55" s="416"/>
      <c r="KOD55" s="416"/>
      <c r="KOE55" s="416"/>
      <c r="KOF55" s="416"/>
      <c r="KOG55" s="416"/>
      <c r="KOH55" s="416"/>
      <c r="KOI55" s="416"/>
      <c r="KOJ55" s="416"/>
      <c r="KOK55" s="416"/>
      <c r="KOL55" s="416"/>
      <c r="KOM55" s="416"/>
      <c r="KON55" s="416"/>
      <c r="KOO55" s="416"/>
      <c r="KOP55" s="416"/>
      <c r="KOQ55" s="416"/>
      <c r="KOR55" s="416"/>
      <c r="KOS55" s="416"/>
      <c r="KOT55" s="416"/>
      <c r="KOU55" s="416"/>
      <c r="KOV55" s="416"/>
      <c r="KOW55" s="416"/>
      <c r="KOX55" s="416"/>
      <c r="KOY55" s="416"/>
      <c r="KOZ55" s="416"/>
      <c r="KPA55" s="416"/>
      <c r="KPB55" s="416"/>
      <c r="KPC55" s="416"/>
      <c r="KPD55" s="416"/>
      <c r="KPE55" s="416"/>
      <c r="KPF55" s="416"/>
      <c r="KPG55" s="416"/>
      <c r="KPH55" s="416"/>
      <c r="KPI55" s="416"/>
      <c r="KPJ55" s="416"/>
      <c r="KPK55" s="416"/>
      <c r="KPL55" s="416"/>
      <c r="KPM55" s="416"/>
      <c r="KPN55" s="416"/>
      <c r="KPO55" s="416"/>
      <c r="KPP55" s="416"/>
      <c r="KPQ55" s="416"/>
      <c r="KPR55" s="416"/>
      <c r="KPS55" s="416"/>
      <c r="KPT55" s="416"/>
      <c r="KPU55" s="416"/>
      <c r="KPV55" s="416"/>
      <c r="KPW55" s="416"/>
      <c r="KPX55" s="416"/>
      <c r="KPY55" s="416"/>
      <c r="KPZ55" s="416"/>
      <c r="KQA55" s="416"/>
      <c r="KQB55" s="416"/>
      <c r="KQC55" s="416"/>
      <c r="KQD55" s="416"/>
      <c r="KQE55" s="416"/>
      <c r="KQF55" s="416"/>
      <c r="KQG55" s="416"/>
      <c r="KQH55" s="416"/>
      <c r="KQI55" s="416"/>
      <c r="KQJ55" s="416"/>
      <c r="KQK55" s="416"/>
      <c r="KQL55" s="416"/>
      <c r="KQM55" s="416"/>
      <c r="KQN55" s="416"/>
      <c r="KQO55" s="416"/>
      <c r="KQP55" s="416"/>
      <c r="KQQ55" s="416"/>
      <c r="KQR55" s="416"/>
      <c r="KQS55" s="416"/>
      <c r="KQT55" s="416"/>
      <c r="KQU55" s="416"/>
      <c r="KQV55" s="416"/>
      <c r="KQW55" s="416"/>
      <c r="KQX55" s="416"/>
      <c r="KQY55" s="416"/>
      <c r="KQZ55" s="416"/>
      <c r="KRA55" s="416"/>
      <c r="KRB55" s="416"/>
      <c r="KRC55" s="416"/>
      <c r="KRD55" s="416"/>
      <c r="KRE55" s="416"/>
      <c r="KRF55" s="416"/>
      <c r="KRG55" s="416"/>
      <c r="KRH55" s="416"/>
      <c r="KRI55" s="416"/>
      <c r="KRJ55" s="416"/>
      <c r="KRK55" s="416"/>
      <c r="KRL55" s="416"/>
      <c r="KRM55" s="416"/>
      <c r="KRN55" s="416"/>
      <c r="KRO55" s="416"/>
      <c r="KRP55" s="416"/>
      <c r="KRQ55" s="416"/>
      <c r="KRR55" s="416"/>
      <c r="KRS55" s="416"/>
      <c r="KRT55" s="416"/>
      <c r="KRU55" s="416"/>
      <c r="KRV55" s="416"/>
      <c r="KRW55" s="416"/>
      <c r="KRX55" s="416"/>
      <c r="KRY55" s="416"/>
      <c r="KRZ55" s="416"/>
      <c r="KSA55" s="416"/>
      <c r="KSB55" s="416"/>
      <c r="KSC55" s="416"/>
      <c r="KSD55" s="416"/>
      <c r="KSE55" s="416"/>
      <c r="KSF55" s="416"/>
      <c r="KSG55" s="416"/>
      <c r="KSH55" s="416"/>
      <c r="KSI55" s="416"/>
      <c r="KSJ55" s="416"/>
      <c r="KSK55" s="416"/>
      <c r="KSL55" s="416"/>
      <c r="KSM55" s="416"/>
      <c r="KSN55" s="416"/>
      <c r="KSO55" s="416"/>
      <c r="KSP55" s="416"/>
      <c r="KSQ55" s="416"/>
      <c r="KSR55" s="416"/>
      <c r="KSS55" s="416"/>
      <c r="KST55" s="416"/>
      <c r="KSU55" s="416"/>
      <c r="KSV55" s="416"/>
      <c r="KSW55" s="416"/>
      <c r="KSX55" s="416"/>
      <c r="KSY55" s="416"/>
      <c r="KSZ55" s="416"/>
      <c r="KTA55" s="416"/>
      <c r="KTB55" s="416"/>
      <c r="KTC55" s="416"/>
      <c r="KTD55" s="416"/>
      <c r="KTE55" s="416"/>
      <c r="KTF55" s="416"/>
      <c r="KTG55" s="416"/>
      <c r="KTH55" s="416"/>
      <c r="KTI55" s="416"/>
      <c r="KTJ55" s="416"/>
      <c r="KTK55" s="416"/>
      <c r="KTL55" s="416"/>
      <c r="KTM55" s="416"/>
      <c r="KTN55" s="416"/>
      <c r="KTO55" s="416"/>
      <c r="KTP55" s="416"/>
      <c r="KTQ55" s="416"/>
      <c r="KTR55" s="416"/>
      <c r="KTS55" s="416"/>
      <c r="KTT55" s="416"/>
      <c r="KTU55" s="416"/>
      <c r="KTV55" s="416"/>
      <c r="KTW55" s="416"/>
      <c r="KTX55" s="416"/>
      <c r="KTY55" s="416"/>
      <c r="KTZ55" s="416"/>
      <c r="KUA55" s="416"/>
      <c r="KUB55" s="416"/>
      <c r="KUC55" s="416"/>
      <c r="KUD55" s="416"/>
      <c r="KUE55" s="416"/>
      <c r="KUF55" s="416"/>
      <c r="KUG55" s="416"/>
      <c r="KUH55" s="416"/>
      <c r="KUI55" s="416"/>
      <c r="KUJ55" s="416"/>
      <c r="KUK55" s="416"/>
      <c r="KUL55" s="416"/>
      <c r="KUM55" s="416"/>
      <c r="KUN55" s="416"/>
      <c r="KUO55" s="416"/>
      <c r="KUP55" s="416"/>
      <c r="KUQ55" s="416"/>
      <c r="KUR55" s="416"/>
      <c r="KUS55" s="416"/>
      <c r="KUT55" s="416"/>
      <c r="KUU55" s="416"/>
      <c r="KUV55" s="416"/>
      <c r="KUW55" s="416"/>
      <c r="KUX55" s="416"/>
      <c r="KUY55" s="416"/>
      <c r="KUZ55" s="416"/>
      <c r="KVA55" s="416"/>
      <c r="KVB55" s="416"/>
      <c r="KVC55" s="416"/>
      <c r="KVD55" s="416"/>
      <c r="KVE55" s="416"/>
      <c r="KVF55" s="416"/>
      <c r="KVG55" s="416"/>
      <c r="KVH55" s="416"/>
      <c r="KVI55" s="416"/>
      <c r="KVJ55" s="416"/>
      <c r="KVK55" s="416"/>
      <c r="KVL55" s="416"/>
      <c r="KVM55" s="416"/>
      <c r="KVN55" s="416"/>
      <c r="KVO55" s="416"/>
      <c r="KVP55" s="416"/>
      <c r="KVQ55" s="416"/>
      <c r="KVR55" s="416"/>
      <c r="KVS55" s="416"/>
      <c r="KVT55" s="416"/>
      <c r="KVU55" s="416"/>
      <c r="KVV55" s="416"/>
      <c r="KVW55" s="416"/>
      <c r="KVX55" s="416"/>
      <c r="KVY55" s="416"/>
      <c r="KVZ55" s="416"/>
      <c r="KWA55" s="416"/>
      <c r="KWB55" s="416"/>
      <c r="KWC55" s="416"/>
      <c r="KWD55" s="416"/>
      <c r="KWE55" s="416"/>
      <c r="KWF55" s="416"/>
      <c r="KWG55" s="416"/>
      <c r="KWH55" s="416"/>
      <c r="KWI55" s="416"/>
      <c r="KWJ55" s="416"/>
      <c r="KWK55" s="416"/>
      <c r="KWL55" s="416"/>
      <c r="KWM55" s="416"/>
      <c r="KWN55" s="416"/>
      <c r="KWO55" s="416"/>
      <c r="KWP55" s="416"/>
      <c r="KWQ55" s="416"/>
      <c r="KWR55" s="416"/>
      <c r="KWS55" s="416"/>
      <c r="KWT55" s="416"/>
      <c r="KWU55" s="416"/>
      <c r="KWV55" s="416"/>
      <c r="KWW55" s="416"/>
      <c r="KWX55" s="416"/>
      <c r="KWY55" s="416"/>
      <c r="KWZ55" s="416"/>
      <c r="KXA55" s="416"/>
      <c r="KXB55" s="416"/>
      <c r="KXC55" s="416"/>
      <c r="KXD55" s="416"/>
      <c r="KXE55" s="416"/>
      <c r="KXF55" s="416"/>
      <c r="KXG55" s="416"/>
      <c r="KXH55" s="416"/>
      <c r="KXI55" s="416"/>
      <c r="KXJ55" s="416"/>
      <c r="KXK55" s="416"/>
      <c r="KXL55" s="416"/>
      <c r="KXM55" s="416"/>
      <c r="KXN55" s="416"/>
      <c r="KXO55" s="416"/>
      <c r="KXP55" s="416"/>
      <c r="KXQ55" s="416"/>
      <c r="KXR55" s="416"/>
      <c r="KXS55" s="416"/>
      <c r="KXT55" s="416"/>
      <c r="KXU55" s="416"/>
      <c r="KXV55" s="416"/>
      <c r="KXW55" s="416"/>
      <c r="KXX55" s="416"/>
      <c r="KXY55" s="416"/>
      <c r="KXZ55" s="416"/>
      <c r="KYA55" s="416"/>
      <c r="KYB55" s="416"/>
      <c r="KYC55" s="416"/>
      <c r="KYD55" s="416"/>
      <c r="KYE55" s="416"/>
      <c r="KYF55" s="416"/>
      <c r="KYG55" s="416"/>
      <c r="KYH55" s="416"/>
      <c r="KYI55" s="416"/>
      <c r="KYJ55" s="416"/>
      <c r="KYK55" s="416"/>
      <c r="KYL55" s="416"/>
      <c r="KYM55" s="416"/>
      <c r="KYN55" s="416"/>
      <c r="KYO55" s="416"/>
      <c r="KYP55" s="416"/>
      <c r="KYQ55" s="416"/>
      <c r="KYR55" s="416"/>
      <c r="KYS55" s="416"/>
      <c r="KYT55" s="416"/>
      <c r="KYU55" s="416"/>
      <c r="KYV55" s="416"/>
      <c r="KYW55" s="416"/>
      <c r="KYX55" s="416"/>
      <c r="KYY55" s="416"/>
      <c r="KYZ55" s="416"/>
      <c r="KZA55" s="416"/>
      <c r="KZB55" s="416"/>
      <c r="KZC55" s="416"/>
      <c r="KZD55" s="416"/>
      <c r="KZE55" s="416"/>
      <c r="KZF55" s="416"/>
      <c r="KZG55" s="416"/>
      <c r="KZH55" s="416"/>
      <c r="KZI55" s="416"/>
      <c r="KZJ55" s="416"/>
      <c r="KZK55" s="416"/>
      <c r="KZL55" s="416"/>
      <c r="KZM55" s="416"/>
      <c r="KZN55" s="416"/>
      <c r="KZO55" s="416"/>
      <c r="KZP55" s="416"/>
      <c r="KZQ55" s="416"/>
      <c r="KZR55" s="416"/>
      <c r="KZS55" s="416"/>
      <c r="KZT55" s="416"/>
      <c r="KZU55" s="416"/>
      <c r="KZV55" s="416"/>
      <c r="KZW55" s="416"/>
      <c r="KZX55" s="416"/>
      <c r="KZY55" s="416"/>
      <c r="KZZ55" s="416"/>
      <c r="LAA55" s="416"/>
      <c r="LAB55" s="416"/>
      <c r="LAC55" s="416"/>
      <c r="LAD55" s="416"/>
      <c r="LAE55" s="416"/>
      <c r="LAF55" s="416"/>
      <c r="LAG55" s="416"/>
      <c r="LAH55" s="416"/>
      <c r="LAI55" s="416"/>
      <c r="LAJ55" s="416"/>
      <c r="LAK55" s="416"/>
      <c r="LAL55" s="416"/>
      <c r="LAM55" s="416"/>
      <c r="LAN55" s="416"/>
      <c r="LAO55" s="416"/>
      <c r="LAP55" s="416"/>
      <c r="LAQ55" s="416"/>
      <c r="LAR55" s="416"/>
      <c r="LAS55" s="416"/>
      <c r="LAT55" s="416"/>
      <c r="LAU55" s="416"/>
      <c r="LAV55" s="416"/>
      <c r="LAW55" s="416"/>
      <c r="LAX55" s="416"/>
      <c r="LAY55" s="416"/>
      <c r="LAZ55" s="416"/>
      <c r="LBA55" s="416"/>
      <c r="LBB55" s="416"/>
      <c r="LBC55" s="416"/>
      <c r="LBD55" s="416"/>
      <c r="LBE55" s="416"/>
      <c r="LBF55" s="416"/>
      <c r="LBG55" s="416"/>
      <c r="LBH55" s="416"/>
      <c r="LBI55" s="416"/>
      <c r="LBJ55" s="416"/>
      <c r="LBK55" s="416"/>
      <c r="LBL55" s="416"/>
      <c r="LBM55" s="416"/>
      <c r="LBN55" s="416"/>
      <c r="LBO55" s="416"/>
      <c r="LBP55" s="416"/>
      <c r="LBQ55" s="416"/>
      <c r="LBR55" s="416"/>
      <c r="LBS55" s="416"/>
      <c r="LBT55" s="416"/>
      <c r="LBU55" s="416"/>
      <c r="LBV55" s="416"/>
      <c r="LBW55" s="416"/>
      <c r="LBX55" s="416"/>
      <c r="LBY55" s="416"/>
      <c r="LBZ55" s="416"/>
      <c r="LCA55" s="416"/>
      <c r="LCB55" s="416"/>
      <c r="LCC55" s="416"/>
      <c r="LCD55" s="416"/>
      <c r="LCE55" s="416"/>
      <c r="LCF55" s="416"/>
      <c r="LCG55" s="416"/>
      <c r="LCH55" s="416"/>
      <c r="LCI55" s="416"/>
      <c r="LCJ55" s="416"/>
      <c r="LCK55" s="416"/>
      <c r="LCL55" s="416"/>
      <c r="LCM55" s="416"/>
      <c r="LCN55" s="416"/>
      <c r="LCO55" s="416"/>
      <c r="LCP55" s="416"/>
      <c r="LCQ55" s="416"/>
      <c r="LCR55" s="416"/>
      <c r="LCS55" s="416"/>
      <c r="LCT55" s="416"/>
      <c r="LCU55" s="416"/>
      <c r="LCV55" s="416"/>
      <c r="LCW55" s="416"/>
      <c r="LCX55" s="416"/>
      <c r="LCY55" s="416"/>
      <c r="LCZ55" s="416"/>
      <c r="LDA55" s="416"/>
      <c r="LDB55" s="416"/>
      <c r="LDC55" s="416"/>
      <c r="LDD55" s="416"/>
      <c r="LDE55" s="416"/>
      <c r="LDF55" s="416"/>
      <c r="LDG55" s="416"/>
      <c r="LDH55" s="416"/>
      <c r="LDI55" s="416"/>
      <c r="LDJ55" s="416"/>
      <c r="LDK55" s="416"/>
      <c r="LDL55" s="416"/>
      <c r="LDM55" s="416"/>
      <c r="LDN55" s="416"/>
      <c r="LDO55" s="416"/>
      <c r="LDP55" s="416"/>
      <c r="LDQ55" s="416"/>
      <c r="LDR55" s="416"/>
      <c r="LDS55" s="416"/>
      <c r="LDT55" s="416"/>
      <c r="LDU55" s="416"/>
      <c r="LDV55" s="416"/>
      <c r="LDW55" s="416"/>
      <c r="LDX55" s="416"/>
      <c r="LDY55" s="416"/>
      <c r="LDZ55" s="416"/>
      <c r="LEA55" s="416"/>
      <c r="LEB55" s="416"/>
      <c r="LEC55" s="416"/>
      <c r="LED55" s="416"/>
      <c r="LEE55" s="416"/>
      <c r="LEF55" s="416"/>
      <c r="LEG55" s="416"/>
      <c r="LEH55" s="416"/>
      <c r="LEI55" s="416"/>
      <c r="LEJ55" s="416"/>
      <c r="LEK55" s="416"/>
      <c r="LEL55" s="416"/>
      <c r="LEM55" s="416"/>
      <c r="LEN55" s="416"/>
      <c r="LEO55" s="416"/>
      <c r="LEP55" s="416"/>
      <c r="LEQ55" s="416"/>
      <c r="LER55" s="416"/>
      <c r="LES55" s="416"/>
      <c r="LET55" s="416"/>
      <c r="LEU55" s="416"/>
      <c r="LEV55" s="416"/>
      <c r="LEW55" s="416"/>
      <c r="LEX55" s="416"/>
      <c r="LEY55" s="416"/>
      <c r="LEZ55" s="416"/>
      <c r="LFA55" s="416"/>
      <c r="LFB55" s="416"/>
      <c r="LFC55" s="416"/>
      <c r="LFD55" s="416"/>
      <c r="LFE55" s="416"/>
      <c r="LFF55" s="416"/>
      <c r="LFG55" s="416"/>
      <c r="LFH55" s="416"/>
      <c r="LFI55" s="416"/>
      <c r="LFJ55" s="416"/>
      <c r="LFK55" s="416"/>
      <c r="LFL55" s="416"/>
      <c r="LFM55" s="416"/>
      <c r="LFN55" s="416"/>
      <c r="LFO55" s="416"/>
      <c r="LFP55" s="416"/>
      <c r="LFQ55" s="416"/>
      <c r="LFR55" s="416"/>
      <c r="LFS55" s="416"/>
      <c r="LFT55" s="416"/>
      <c r="LFU55" s="416"/>
      <c r="LFV55" s="416"/>
      <c r="LFW55" s="416"/>
      <c r="LFX55" s="416"/>
      <c r="LFY55" s="416"/>
      <c r="LFZ55" s="416"/>
      <c r="LGA55" s="416"/>
      <c r="LGB55" s="416"/>
      <c r="LGC55" s="416"/>
      <c r="LGD55" s="416"/>
      <c r="LGE55" s="416"/>
      <c r="LGF55" s="416"/>
      <c r="LGG55" s="416"/>
      <c r="LGH55" s="416"/>
      <c r="LGI55" s="416"/>
      <c r="LGJ55" s="416"/>
      <c r="LGK55" s="416"/>
      <c r="LGL55" s="416"/>
      <c r="LGM55" s="416"/>
      <c r="LGN55" s="416"/>
      <c r="LGO55" s="416"/>
      <c r="LGP55" s="416"/>
      <c r="LGQ55" s="416"/>
      <c r="LGR55" s="416"/>
      <c r="LGS55" s="416"/>
      <c r="LGT55" s="416"/>
      <c r="LGU55" s="416"/>
      <c r="LGV55" s="416"/>
      <c r="LGW55" s="416"/>
      <c r="LGX55" s="416"/>
      <c r="LGY55" s="416"/>
      <c r="LGZ55" s="416"/>
      <c r="LHA55" s="416"/>
      <c r="LHB55" s="416"/>
      <c r="LHC55" s="416"/>
      <c r="LHD55" s="416"/>
      <c r="LHE55" s="416"/>
      <c r="LHF55" s="416"/>
      <c r="LHG55" s="416"/>
      <c r="LHH55" s="416"/>
      <c r="LHI55" s="416"/>
      <c r="LHJ55" s="416"/>
      <c r="LHK55" s="416"/>
      <c r="LHL55" s="416"/>
      <c r="LHM55" s="416"/>
      <c r="LHN55" s="416"/>
      <c r="LHO55" s="416"/>
      <c r="LHP55" s="416"/>
      <c r="LHQ55" s="416"/>
      <c r="LHR55" s="416"/>
      <c r="LHS55" s="416"/>
      <c r="LHT55" s="416"/>
      <c r="LHU55" s="416"/>
      <c r="LHV55" s="416"/>
      <c r="LHW55" s="416"/>
      <c r="LHX55" s="416"/>
      <c r="LHY55" s="416"/>
      <c r="LHZ55" s="416"/>
      <c r="LIA55" s="416"/>
      <c r="LIB55" s="416"/>
      <c r="LIC55" s="416"/>
      <c r="LID55" s="416"/>
      <c r="LIE55" s="416"/>
      <c r="LIF55" s="416"/>
      <c r="LIG55" s="416"/>
      <c r="LIH55" s="416"/>
      <c r="LII55" s="416"/>
      <c r="LIJ55" s="416"/>
      <c r="LIK55" s="416"/>
      <c r="LIL55" s="416"/>
      <c r="LIM55" s="416"/>
      <c r="LIN55" s="416"/>
      <c r="LIO55" s="416"/>
      <c r="LIP55" s="416"/>
      <c r="LIQ55" s="416"/>
      <c r="LIR55" s="416"/>
      <c r="LIS55" s="416"/>
      <c r="LIT55" s="416"/>
      <c r="LIU55" s="416"/>
      <c r="LIV55" s="416"/>
      <c r="LIW55" s="416"/>
      <c r="LIX55" s="416"/>
      <c r="LIY55" s="416"/>
      <c r="LIZ55" s="416"/>
      <c r="LJA55" s="416"/>
      <c r="LJB55" s="416"/>
      <c r="LJC55" s="416"/>
      <c r="LJD55" s="416"/>
      <c r="LJE55" s="416"/>
      <c r="LJF55" s="416"/>
      <c r="LJG55" s="416"/>
      <c r="LJH55" s="416"/>
      <c r="LJI55" s="416"/>
      <c r="LJJ55" s="416"/>
      <c r="LJK55" s="416"/>
      <c r="LJL55" s="416"/>
      <c r="LJM55" s="416"/>
      <c r="LJN55" s="416"/>
      <c r="LJO55" s="416"/>
      <c r="LJP55" s="416"/>
      <c r="LJQ55" s="416"/>
      <c r="LJR55" s="416"/>
      <c r="LJS55" s="416"/>
      <c r="LJT55" s="416"/>
      <c r="LJU55" s="416"/>
      <c r="LJV55" s="416"/>
      <c r="LJW55" s="416"/>
      <c r="LJX55" s="416"/>
      <c r="LJY55" s="416"/>
      <c r="LJZ55" s="416"/>
      <c r="LKA55" s="416"/>
      <c r="LKB55" s="416"/>
      <c r="LKC55" s="416"/>
      <c r="LKD55" s="416"/>
      <c r="LKE55" s="416"/>
      <c r="LKF55" s="416"/>
      <c r="LKG55" s="416"/>
      <c r="LKH55" s="416"/>
      <c r="LKI55" s="416"/>
      <c r="LKJ55" s="416"/>
      <c r="LKK55" s="416"/>
      <c r="LKL55" s="416"/>
      <c r="LKM55" s="416"/>
      <c r="LKN55" s="416"/>
      <c r="LKO55" s="416"/>
      <c r="LKP55" s="416"/>
      <c r="LKQ55" s="416"/>
      <c r="LKR55" s="416"/>
      <c r="LKS55" s="416"/>
      <c r="LKT55" s="416"/>
      <c r="LKU55" s="416"/>
      <c r="LKV55" s="416"/>
      <c r="LKW55" s="416"/>
      <c r="LKX55" s="416"/>
      <c r="LKY55" s="416"/>
      <c r="LKZ55" s="416"/>
      <c r="LLA55" s="416"/>
      <c r="LLB55" s="416"/>
      <c r="LLC55" s="416"/>
      <c r="LLD55" s="416"/>
      <c r="LLE55" s="416"/>
      <c r="LLF55" s="416"/>
      <c r="LLG55" s="416"/>
      <c r="LLH55" s="416"/>
      <c r="LLI55" s="416"/>
      <c r="LLJ55" s="416"/>
      <c r="LLK55" s="416"/>
      <c r="LLL55" s="416"/>
      <c r="LLM55" s="416"/>
      <c r="LLN55" s="416"/>
      <c r="LLO55" s="416"/>
      <c r="LLP55" s="416"/>
      <c r="LLQ55" s="416"/>
      <c r="LLR55" s="416"/>
      <c r="LLS55" s="416"/>
      <c r="LLT55" s="416"/>
      <c r="LLU55" s="416"/>
      <c r="LLV55" s="416"/>
      <c r="LLW55" s="416"/>
      <c r="LLX55" s="416"/>
      <c r="LLY55" s="416"/>
      <c r="LLZ55" s="416"/>
      <c r="LMA55" s="416"/>
      <c r="LMB55" s="416"/>
      <c r="LMC55" s="416"/>
      <c r="LMD55" s="416"/>
      <c r="LME55" s="416"/>
      <c r="LMF55" s="416"/>
      <c r="LMG55" s="416"/>
      <c r="LMH55" s="416"/>
      <c r="LMI55" s="416"/>
      <c r="LMJ55" s="416"/>
      <c r="LMK55" s="416"/>
      <c r="LML55" s="416"/>
      <c r="LMM55" s="416"/>
      <c r="LMN55" s="416"/>
      <c r="LMO55" s="416"/>
      <c r="LMP55" s="416"/>
      <c r="LMQ55" s="416"/>
      <c r="LMR55" s="416"/>
      <c r="LMS55" s="416"/>
      <c r="LMT55" s="416"/>
      <c r="LMU55" s="416"/>
      <c r="LMV55" s="416"/>
      <c r="LMW55" s="416"/>
      <c r="LMX55" s="416"/>
      <c r="LMY55" s="416"/>
      <c r="LMZ55" s="416"/>
      <c r="LNA55" s="416"/>
      <c r="LNB55" s="416"/>
      <c r="LNC55" s="416"/>
      <c r="LND55" s="416"/>
      <c r="LNE55" s="416"/>
      <c r="LNF55" s="416"/>
      <c r="LNG55" s="416"/>
      <c r="LNH55" s="416"/>
      <c r="LNI55" s="416"/>
      <c r="LNJ55" s="416"/>
      <c r="LNK55" s="416"/>
      <c r="LNL55" s="416"/>
      <c r="LNM55" s="416"/>
      <c r="LNN55" s="416"/>
      <c r="LNO55" s="416"/>
      <c r="LNP55" s="416"/>
      <c r="LNQ55" s="416"/>
      <c r="LNR55" s="416"/>
      <c r="LNS55" s="416"/>
      <c r="LNT55" s="416"/>
      <c r="LNU55" s="416"/>
      <c r="LNV55" s="416"/>
      <c r="LNW55" s="416"/>
      <c r="LNX55" s="416"/>
      <c r="LNY55" s="416"/>
      <c r="LNZ55" s="416"/>
      <c r="LOA55" s="416"/>
      <c r="LOB55" s="416"/>
      <c r="LOC55" s="416"/>
      <c r="LOD55" s="416"/>
      <c r="LOE55" s="416"/>
      <c r="LOF55" s="416"/>
      <c r="LOG55" s="416"/>
      <c r="LOH55" s="416"/>
      <c r="LOI55" s="416"/>
      <c r="LOJ55" s="416"/>
      <c r="LOK55" s="416"/>
      <c r="LOL55" s="416"/>
      <c r="LOM55" s="416"/>
      <c r="LON55" s="416"/>
      <c r="LOO55" s="416"/>
      <c r="LOP55" s="416"/>
      <c r="LOQ55" s="416"/>
      <c r="LOR55" s="416"/>
      <c r="LOS55" s="416"/>
      <c r="LOT55" s="416"/>
      <c r="LOU55" s="416"/>
      <c r="LOV55" s="416"/>
      <c r="LOW55" s="416"/>
      <c r="LOX55" s="416"/>
      <c r="LOY55" s="416"/>
      <c r="LOZ55" s="416"/>
      <c r="LPA55" s="416"/>
      <c r="LPB55" s="416"/>
      <c r="LPC55" s="416"/>
      <c r="LPD55" s="416"/>
      <c r="LPE55" s="416"/>
      <c r="LPF55" s="416"/>
      <c r="LPG55" s="416"/>
      <c r="LPH55" s="416"/>
      <c r="LPI55" s="416"/>
      <c r="LPJ55" s="416"/>
      <c r="LPK55" s="416"/>
      <c r="LPL55" s="416"/>
      <c r="LPM55" s="416"/>
      <c r="LPN55" s="416"/>
      <c r="LPO55" s="416"/>
      <c r="LPP55" s="416"/>
      <c r="LPQ55" s="416"/>
      <c r="LPR55" s="416"/>
      <c r="LPS55" s="416"/>
      <c r="LPT55" s="416"/>
      <c r="LPU55" s="416"/>
      <c r="LPV55" s="416"/>
      <c r="LPW55" s="416"/>
      <c r="LPX55" s="416"/>
      <c r="LPY55" s="416"/>
      <c r="LPZ55" s="416"/>
      <c r="LQA55" s="416"/>
      <c r="LQB55" s="416"/>
      <c r="LQC55" s="416"/>
      <c r="LQD55" s="416"/>
      <c r="LQE55" s="416"/>
      <c r="LQF55" s="416"/>
      <c r="LQG55" s="416"/>
      <c r="LQH55" s="416"/>
      <c r="LQI55" s="416"/>
      <c r="LQJ55" s="416"/>
      <c r="LQK55" s="416"/>
      <c r="LQL55" s="416"/>
      <c r="LQM55" s="416"/>
      <c r="LQN55" s="416"/>
      <c r="LQO55" s="416"/>
      <c r="LQP55" s="416"/>
      <c r="LQQ55" s="416"/>
      <c r="LQR55" s="416"/>
      <c r="LQS55" s="416"/>
      <c r="LQT55" s="416"/>
      <c r="LQU55" s="416"/>
      <c r="LQV55" s="416"/>
      <c r="LQW55" s="416"/>
      <c r="LQX55" s="416"/>
      <c r="LQY55" s="416"/>
      <c r="LQZ55" s="416"/>
      <c r="LRA55" s="416"/>
      <c r="LRB55" s="416"/>
      <c r="LRC55" s="416"/>
      <c r="LRD55" s="416"/>
      <c r="LRE55" s="416"/>
      <c r="LRF55" s="416"/>
      <c r="LRG55" s="416"/>
      <c r="LRH55" s="416"/>
      <c r="LRI55" s="416"/>
      <c r="LRJ55" s="416"/>
      <c r="LRK55" s="416"/>
      <c r="LRL55" s="416"/>
      <c r="LRM55" s="416"/>
      <c r="LRN55" s="416"/>
      <c r="LRO55" s="416"/>
      <c r="LRP55" s="416"/>
      <c r="LRQ55" s="416"/>
      <c r="LRR55" s="416"/>
      <c r="LRS55" s="416"/>
      <c r="LRT55" s="416"/>
      <c r="LRU55" s="416"/>
      <c r="LRV55" s="416"/>
      <c r="LRW55" s="416"/>
      <c r="LRX55" s="416"/>
      <c r="LRY55" s="416"/>
      <c r="LRZ55" s="416"/>
      <c r="LSA55" s="416"/>
      <c r="LSB55" s="416"/>
      <c r="LSC55" s="416"/>
      <c r="LSD55" s="416"/>
      <c r="LSE55" s="416"/>
      <c r="LSF55" s="416"/>
      <c r="LSG55" s="416"/>
      <c r="LSH55" s="416"/>
      <c r="LSI55" s="416"/>
      <c r="LSJ55" s="416"/>
      <c r="LSK55" s="416"/>
      <c r="LSL55" s="416"/>
      <c r="LSM55" s="416"/>
      <c r="LSN55" s="416"/>
      <c r="LSO55" s="416"/>
      <c r="LSP55" s="416"/>
      <c r="LSQ55" s="416"/>
      <c r="LSR55" s="416"/>
      <c r="LSS55" s="416"/>
      <c r="LST55" s="416"/>
      <c r="LSU55" s="416"/>
      <c r="LSV55" s="416"/>
      <c r="LSW55" s="416"/>
      <c r="LSX55" s="416"/>
      <c r="LSY55" s="416"/>
      <c r="LSZ55" s="416"/>
      <c r="LTA55" s="416"/>
      <c r="LTB55" s="416"/>
      <c r="LTC55" s="416"/>
      <c r="LTD55" s="416"/>
      <c r="LTE55" s="416"/>
      <c r="LTF55" s="416"/>
      <c r="LTG55" s="416"/>
      <c r="LTH55" s="416"/>
      <c r="LTI55" s="416"/>
      <c r="LTJ55" s="416"/>
      <c r="LTK55" s="416"/>
      <c r="LTL55" s="416"/>
      <c r="LTM55" s="416"/>
      <c r="LTN55" s="416"/>
      <c r="LTO55" s="416"/>
      <c r="LTP55" s="416"/>
      <c r="LTQ55" s="416"/>
      <c r="LTR55" s="416"/>
      <c r="LTS55" s="416"/>
      <c r="LTT55" s="416"/>
      <c r="LTU55" s="416"/>
      <c r="LTV55" s="416"/>
      <c r="LTW55" s="416"/>
      <c r="LTX55" s="416"/>
      <c r="LTY55" s="416"/>
      <c r="LTZ55" s="416"/>
      <c r="LUA55" s="416"/>
      <c r="LUB55" s="416"/>
      <c r="LUC55" s="416"/>
      <c r="LUD55" s="416"/>
      <c r="LUE55" s="416"/>
      <c r="LUF55" s="416"/>
      <c r="LUG55" s="416"/>
      <c r="LUH55" s="416"/>
      <c r="LUI55" s="416"/>
      <c r="LUJ55" s="416"/>
      <c r="LUK55" s="416"/>
      <c r="LUL55" s="416"/>
      <c r="LUM55" s="416"/>
      <c r="LUN55" s="416"/>
      <c r="LUO55" s="416"/>
      <c r="LUP55" s="416"/>
      <c r="LUQ55" s="416"/>
      <c r="LUR55" s="416"/>
      <c r="LUS55" s="416"/>
      <c r="LUT55" s="416"/>
      <c r="LUU55" s="416"/>
      <c r="LUV55" s="416"/>
      <c r="LUW55" s="416"/>
      <c r="LUX55" s="416"/>
      <c r="LUY55" s="416"/>
      <c r="LUZ55" s="416"/>
      <c r="LVA55" s="416"/>
      <c r="LVB55" s="416"/>
      <c r="LVC55" s="416"/>
      <c r="LVD55" s="416"/>
      <c r="LVE55" s="416"/>
      <c r="LVF55" s="416"/>
      <c r="LVG55" s="416"/>
      <c r="LVH55" s="416"/>
      <c r="LVI55" s="416"/>
      <c r="LVJ55" s="416"/>
      <c r="LVK55" s="416"/>
      <c r="LVL55" s="416"/>
      <c r="LVM55" s="416"/>
      <c r="LVN55" s="416"/>
      <c r="LVO55" s="416"/>
      <c r="LVP55" s="416"/>
      <c r="LVQ55" s="416"/>
      <c r="LVR55" s="416"/>
      <c r="LVS55" s="416"/>
      <c r="LVT55" s="416"/>
      <c r="LVU55" s="416"/>
      <c r="LVV55" s="416"/>
      <c r="LVW55" s="416"/>
      <c r="LVX55" s="416"/>
      <c r="LVY55" s="416"/>
      <c r="LVZ55" s="416"/>
      <c r="LWA55" s="416"/>
      <c r="LWB55" s="416"/>
      <c r="LWC55" s="416"/>
      <c r="LWD55" s="416"/>
      <c r="LWE55" s="416"/>
      <c r="LWF55" s="416"/>
      <c r="LWG55" s="416"/>
      <c r="LWH55" s="416"/>
      <c r="LWI55" s="416"/>
      <c r="LWJ55" s="416"/>
      <c r="LWK55" s="416"/>
      <c r="LWL55" s="416"/>
      <c r="LWM55" s="416"/>
      <c r="LWN55" s="416"/>
      <c r="LWO55" s="416"/>
      <c r="LWP55" s="416"/>
      <c r="LWQ55" s="416"/>
      <c r="LWR55" s="416"/>
      <c r="LWS55" s="416"/>
      <c r="LWT55" s="416"/>
      <c r="LWU55" s="416"/>
      <c r="LWV55" s="416"/>
      <c r="LWW55" s="416"/>
      <c r="LWX55" s="416"/>
      <c r="LWY55" s="416"/>
      <c r="LWZ55" s="416"/>
      <c r="LXA55" s="416"/>
      <c r="LXB55" s="416"/>
      <c r="LXC55" s="416"/>
      <c r="LXD55" s="416"/>
      <c r="LXE55" s="416"/>
      <c r="LXF55" s="416"/>
      <c r="LXG55" s="416"/>
      <c r="LXH55" s="416"/>
      <c r="LXI55" s="416"/>
      <c r="LXJ55" s="416"/>
      <c r="LXK55" s="416"/>
      <c r="LXL55" s="416"/>
      <c r="LXM55" s="416"/>
      <c r="LXN55" s="416"/>
      <c r="LXO55" s="416"/>
      <c r="LXP55" s="416"/>
      <c r="LXQ55" s="416"/>
      <c r="LXR55" s="416"/>
      <c r="LXS55" s="416"/>
      <c r="LXT55" s="416"/>
      <c r="LXU55" s="416"/>
      <c r="LXV55" s="416"/>
      <c r="LXW55" s="416"/>
      <c r="LXX55" s="416"/>
      <c r="LXY55" s="416"/>
      <c r="LXZ55" s="416"/>
      <c r="LYA55" s="416"/>
      <c r="LYB55" s="416"/>
      <c r="LYC55" s="416"/>
      <c r="LYD55" s="416"/>
      <c r="LYE55" s="416"/>
      <c r="LYF55" s="416"/>
      <c r="LYG55" s="416"/>
      <c r="LYH55" s="416"/>
      <c r="LYI55" s="416"/>
      <c r="LYJ55" s="416"/>
      <c r="LYK55" s="416"/>
      <c r="LYL55" s="416"/>
      <c r="LYM55" s="416"/>
      <c r="LYN55" s="416"/>
      <c r="LYO55" s="416"/>
      <c r="LYP55" s="416"/>
      <c r="LYQ55" s="416"/>
      <c r="LYR55" s="416"/>
      <c r="LYS55" s="416"/>
      <c r="LYT55" s="416"/>
      <c r="LYU55" s="416"/>
      <c r="LYV55" s="416"/>
      <c r="LYW55" s="416"/>
      <c r="LYX55" s="416"/>
      <c r="LYY55" s="416"/>
      <c r="LYZ55" s="416"/>
      <c r="LZA55" s="416"/>
      <c r="LZB55" s="416"/>
      <c r="LZC55" s="416"/>
      <c r="LZD55" s="416"/>
      <c r="LZE55" s="416"/>
      <c r="LZF55" s="416"/>
      <c r="LZG55" s="416"/>
      <c r="LZH55" s="416"/>
      <c r="LZI55" s="416"/>
      <c r="LZJ55" s="416"/>
      <c r="LZK55" s="416"/>
      <c r="LZL55" s="416"/>
      <c r="LZM55" s="416"/>
      <c r="LZN55" s="416"/>
      <c r="LZO55" s="416"/>
      <c r="LZP55" s="416"/>
      <c r="LZQ55" s="416"/>
      <c r="LZR55" s="416"/>
      <c r="LZS55" s="416"/>
      <c r="LZT55" s="416"/>
      <c r="LZU55" s="416"/>
      <c r="LZV55" s="416"/>
      <c r="LZW55" s="416"/>
      <c r="LZX55" s="416"/>
      <c r="LZY55" s="416"/>
      <c r="LZZ55" s="416"/>
      <c r="MAA55" s="416"/>
      <c r="MAB55" s="416"/>
      <c r="MAC55" s="416"/>
      <c r="MAD55" s="416"/>
      <c r="MAE55" s="416"/>
      <c r="MAF55" s="416"/>
      <c r="MAG55" s="416"/>
      <c r="MAH55" s="416"/>
      <c r="MAI55" s="416"/>
      <c r="MAJ55" s="416"/>
      <c r="MAK55" s="416"/>
      <c r="MAL55" s="416"/>
      <c r="MAM55" s="416"/>
      <c r="MAN55" s="416"/>
      <c r="MAO55" s="416"/>
      <c r="MAP55" s="416"/>
      <c r="MAQ55" s="416"/>
      <c r="MAR55" s="416"/>
      <c r="MAS55" s="416"/>
      <c r="MAT55" s="416"/>
      <c r="MAU55" s="416"/>
      <c r="MAV55" s="416"/>
      <c r="MAW55" s="416"/>
      <c r="MAX55" s="416"/>
      <c r="MAY55" s="416"/>
      <c r="MAZ55" s="416"/>
      <c r="MBA55" s="416"/>
      <c r="MBB55" s="416"/>
      <c r="MBC55" s="416"/>
      <c r="MBD55" s="416"/>
      <c r="MBE55" s="416"/>
      <c r="MBF55" s="416"/>
      <c r="MBG55" s="416"/>
      <c r="MBH55" s="416"/>
      <c r="MBI55" s="416"/>
      <c r="MBJ55" s="416"/>
      <c r="MBK55" s="416"/>
      <c r="MBL55" s="416"/>
      <c r="MBM55" s="416"/>
      <c r="MBN55" s="416"/>
      <c r="MBO55" s="416"/>
      <c r="MBP55" s="416"/>
      <c r="MBQ55" s="416"/>
      <c r="MBR55" s="416"/>
      <c r="MBS55" s="416"/>
      <c r="MBT55" s="416"/>
      <c r="MBU55" s="416"/>
      <c r="MBV55" s="416"/>
      <c r="MBW55" s="416"/>
      <c r="MBX55" s="416"/>
      <c r="MBY55" s="416"/>
      <c r="MBZ55" s="416"/>
      <c r="MCA55" s="416"/>
      <c r="MCB55" s="416"/>
      <c r="MCC55" s="416"/>
      <c r="MCD55" s="416"/>
      <c r="MCE55" s="416"/>
      <c r="MCF55" s="416"/>
      <c r="MCG55" s="416"/>
      <c r="MCH55" s="416"/>
      <c r="MCI55" s="416"/>
      <c r="MCJ55" s="416"/>
      <c r="MCK55" s="416"/>
      <c r="MCL55" s="416"/>
      <c r="MCM55" s="416"/>
      <c r="MCN55" s="416"/>
      <c r="MCO55" s="416"/>
      <c r="MCP55" s="416"/>
      <c r="MCQ55" s="416"/>
      <c r="MCR55" s="416"/>
      <c r="MCS55" s="416"/>
      <c r="MCT55" s="416"/>
      <c r="MCU55" s="416"/>
      <c r="MCV55" s="416"/>
      <c r="MCW55" s="416"/>
      <c r="MCX55" s="416"/>
      <c r="MCY55" s="416"/>
      <c r="MCZ55" s="416"/>
      <c r="MDA55" s="416"/>
      <c r="MDB55" s="416"/>
      <c r="MDC55" s="416"/>
      <c r="MDD55" s="416"/>
      <c r="MDE55" s="416"/>
      <c r="MDF55" s="416"/>
      <c r="MDG55" s="416"/>
      <c r="MDH55" s="416"/>
      <c r="MDI55" s="416"/>
      <c r="MDJ55" s="416"/>
      <c r="MDK55" s="416"/>
      <c r="MDL55" s="416"/>
      <c r="MDM55" s="416"/>
      <c r="MDN55" s="416"/>
      <c r="MDO55" s="416"/>
      <c r="MDP55" s="416"/>
      <c r="MDQ55" s="416"/>
      <c r="MDR55" s="416"/>
      <c r="MDS55" s="416"/>
      <c r="MDT55" s="416"/>
      <c r="MDU55" s="416"/>
      <c r="MDV55" s="416"/>
      <c r="MDW55" s="416"/>
      <c r="MDX55" s="416"/>
      <c r="MDY55" s="416"/>
      <c r="MDZ55" s="416"/>
      <c r="MEA55" s="416"/>
      <c r="MEB55" s="416"/>
      <c r="MEC55" s="416"/>
      <c r="MED55" s="416"/>
      <c r="MEE55" s="416"/>
      <c r="MEF55" s="416"/>
      <c r="MEG55" s="416"/>
      <c r="MEH55" s="416"/>
      <c r="MEI55" s="416"/>
      <c r="MEJ55" s="416"/>
      <c r="MEK55" s="416"/>
      <c r="MEL55" s="416"/>
      <c r="MEM55" s="416"/>
      <c r="MEN55" s="416"/>
      <c r="MEO55" s="416"/>
      <c r="MEP55" s="416"/>
      <c r="MEQ55" s="416"/>
      <c r="MER55" s="416"/>
      <c r="MES55" s="416"/>
      <c r="MET55" s="416"/>
      <c r="MEU55" s="416"/>
      <c r="MEV55" s="416"/>
      <c r="MEW55" s="416"/>
      <c r="MEX55" s="416"/>
      <c r="MEY55" s="416"/>
      <c r="MEZ55" s="416"/>
      <c r="MFA55" s="416"/>
      <c r="MFB55" s="416"/>
      <c r="MFC55" s="416"/>
      <c r="MFD55" s="416"/>
      <c r="MFE55" s="416"/>
      <c r="MFF55" s="416"/>
      <c r="MFG55" s="416"/>
      <c r="MFH55" s="416"/>
      <c r="MFI55" s="416"/>
      <c r="MFJ55" s="416"/>
      <c r="MFK55" s="416"/>
      <c r="MFL55" s="416"/>
      <c r="MFM55" s="416"/>
      <c r="MFN55" s="416"/>
      <c r="MFO55" s="416"/>
      <c r="MFP55" s="416"/>
      <c r="MFQ55" s="416"/>
      <c r="MFR55" s="416"/>
      <c r="MFS55" s="416"/>
      <c r="MFT55" s="416"/>
      <c r="MFU55" s="416"/>
      <c r="MFV55" s="416"/>
      <c r="MFW55" s="416"/>
      <c r="MFX55" s="416"/>
      <c r="MFY55" s="416"/>
      <c r="MFZ55" s="416"/>
      <c r="MGA55" s="416"/>
      <c r="MGB55" s="416"/>
      <c r="MGC55" s="416"/>
      <c r="MGD55" s="416"/>
      <c r="MGE55" s="416"/>
      <c r="MGF55" s="416"/>
      <c r="MGG55" s="416"/>
      <c r="MGH55" s="416"/>
      <c r="MGI55" s="416"/>
      <c r="MGJ55" s="416"/>
      <c r="MGK55" s="416"/>
      <c r="MGL55" s="416"/>
      <c r="MGM55" s="416"/>
      <c r="MGN55" s="416"/>
      <c r="MGO55" s="416"/>
      <c r="MGP55" s="416"/>
      <c r="MGQ55" s="416"/>
      <c r="MGR55" s="416"/>
      <c r="MGS55" s="416"/>
      <c r="MGT55" s="416"/>
      <c r="MGU55" s="416"/>
      <c r="MGV55" s="416"/>
      <c r="MGW55" s="416"/>
      <c r="MGX55" s="416"/>
      <c r="MGY55" s="416"/>
      <c r="MGZ55" s="416"/>
      <c r="MHA55" s="416"/>
      <c r="MHB55" s="416"/>
      <c r="MHC55" s="416"/>
      <c r="MHD55" s="416"/>
      <c r="MHE55" s="416"/>
      <c r="MHF55" s="416"/>
      <c r="MHG55" s="416"/>
      <c r="MHH55" s="416"/>
      <c r="MHI55" s="416"/>
      <c r="MHJ55" s="416"/>
      <c r="MHK55" s="416"/>
      <c r="MHL55" s="416"/>
      <c r="MHM55" s="416"/>
      <c r="MHN55" s="416"/>
      <c r="MHO55" s="416"/>
      <c r="MHP55" s="416"/>
      <c r="MHQ55" s="416"/>
      <c r="MHR55" s="416"/>
      <c r="MHS55" s="416"/>
      <c r="MHT55" s="416"/>
      <c r="MHU55" s="416"/>
      <c r="MHV55" s="416"/>
      <c r="MHW55" s="416"/>
      <c r="MHX55" s="416"/>
      <c r="MHY55" s="416"/>
      <c r="MHZ55" s="416"/>
      <c r="MIA55" s="416"/>
      <c r="MIB55" s="416"/>
      <c r="MIC55" s="416"/>
      <c r="MID55" s="416"/>
      <c r="MIE55" s="416"/>
      <c r="MIF55" s="416"/>
      <c r="MIG55" s="416"/>
      <c r="MIH55" s="416"/>
      <c r="MII55" s="416"/>
      <c r="MIJ55" s="416"/>
      <c r="MIK55" s="416"/>
      <c r="MIL55" s="416"/>
      <c r="MIM55" s="416"/>
      <c r="MIN55" s="416"/>
      <c r="MIO55" s="416"/>
      <c r="MIP55" s="416"/>
      <c r="MIQ55" s="416"/>
      <c r="MIR55" s="416"/>
      <c r="MIS55" s="416"/>
      <c r="MIT55" s="416"/>
      <c r="MIU55" s="416"/>
      <c r="MIV55" s="416"/>
      <c r="MIW55" s="416"/>
      <c r="MIX55" s="416"/>
      <c r="MIY55" s="416"/>
      <c r="MIZ55" s="416"/>
      <c r="MJA55" s="416"/>
      <c r="MJB55" s="416"/>
      <c r="MJC55" s="416"/>
      <c r="MJD55" s="416"/>
      <c r="MJE55" s="416"/>
      <c r="MJF55" s="416"/>
      <c r="MJG55" s="416"/>
      <c r="MJH55" s="416"/>
      <c r="MJI55" s="416"/>
      <c r="MJJ55" s="416"/>
      <c r="MJK55" s="416"/>
      <c r="MJL55" s="416"/>
      <c r="MJM55" s="416"/>
      <c r="MJN55" s="416"/>
      <c r="MJO55" s="416"/>
      <c r="MJP55" s="416"/>
      <c r="MJQ55" s="416"/>
      <c r="MJR55" s="416"/>
      <c r="MJS55" s="416"/>
      <c r="MJT55" s="416"/>
      <c r="MJU55" s="416"/>
      <c r="MJV55" s="416"/>
      <c r="MJW55" s="416"/>
      <c r="MJX55" s="416"/>
      <c r="MJY55" s="416"/>
      <c r="MJZ55" s="416"/>
      <c r="MKA55" s="416"/>
      <c r="MKB55" s="416"/>
      <c r="MKC55" s="416"/>
      <c r="MKD55" s="416"/>
      <c r="MKE55" s="416"/>
      <c r="MKF55" s="416"/>
      <c r="MKG55" s="416"/>
      <c r="MKH55" s="416"/>
      <c r="MKI55" s="416"/>
      <c r="MKJ55" s="416"/>
      <c r="MKK55" s="416"/>
      <c r="MKL55" s="416"/>
      <c r="MKM55" s="416"/>
      <c r="MKN55" s="416"/>
      <c r="MKO55" s="416"/>
      <c r="MKP55" s="416"/>
      <c r="MKQ55" s="416"/>
      <c r="MKR55" s="416"/>
      <c r="MKS55" s="416"/>
      <c r="MKT55" s="416"/>
      <c r="MKU55" s="416"/>
      <c r="MKV55" s="416"/>
      <c r="MKW55" s="416"/>
      <c r="MKX55" s="416"/>
      <c r="MKY55" s="416"/>
      <c r="MKZ55" s="416"/>
      <c r="MLA55" s="416"/>
      <c r="MLB55" s="416"/>
      <c r="MLC55" s="416"/>
      <c r="MLD55" s="416"/>
      <c r="MLE55" s="416"/>
      <c r="MLF55" s="416"/>
      <c r="MLG55" s="416"/>
      <c r="MLH55" s="416"/>
      <c r="MLI55" s="416"/>
      <c r="MLJ55" s="416"/>
      <c r="MLK55" s="416"/>
      <c r="MLL55" s="416"/>
      <c r="MLM55" s="416"/>
      <c r="MLN55" s="416"/>
      <c r="MLO55" s="416"/>
      <c r="MLP55" s="416"/>
      <c r="MLQ55" s="416"/>
      <c r="MLR55" s="416"/>
      <c r="MLS55" s="416"/>
      <c r="MLT55" s="416"/>
      <c r="MLU55" s="416"/>
      <c r="MLV55" s="416"/>
      <c r="MLW55" s="416"/>
      <c r="MLX55" s="416"/>
      <c r="MLY55" s="416"/>
      <c r="MLZ55" s="416"/>
      <c r="MMA55" s="416"/>
      <c r="MMB55" s="416"/>
      <c r="MMC55" s="416"/>
      <c r="MMD55" s="416"/>
      <c r="MME55" s="416"/>
      <c r="MMF55" s="416"/>
      <c r="MMG55" s="416"/>
      <c r="MMH55" s="416"/>
      <c r="MMI55" s="416"/>
      <c r="MMJ55" s="416"/>
      <c r="MMK55" s="416"/>
      <c r="MML55" s="416"/>
      <c r="MMM55" s="416"/>
      <c r="MMN55" s="416"/>
      <c r="MMO55" s="416"/>
      <c r="MMP55" s="416"/>
      <c r="MMQ55" s="416"/>
      <c r="MMR55" s="416"/>
      <c r="MMS55" s="416"/>
      <c r="MMT55" s="416"/>
      <c r="MMU55" s="416"/>
      <c r="MMV55" s="416"/>
      <c r="MMW55" s="416"/>
      <c r="MMX55" s="416"/>
      <c r="MMY55" s="416"/>
      <c r="MMZ55" s="416"/>
      <c r="MNA55" s="416"/>
      <c r="MNB55" s="416"/>
      <c r="MNC55" s="416"/>
      <c r="MND55" s="416"/>
      <c r="MNE55" s="416"/>
      <c r="MNF55" s="416"/>
      <c r="MNG55" s="416"/>
      <c r="MNH55" s="416"/>
      <c r="MNI55" s="416"/>
      <c r="MNJ55" s="416"/>
      <c r="MNK55" s="416"/>
      <c r="MNL55" s="416"/>
      <c r="MNM55" s="416"/>
      <c r="MNN55" s="416"/>
      <c r="MNO55" s="416"/>
      <c r="MNP55" s="416"/>
      <c r="MNQ55" s="416"/>
      <c r="MNR55" s="416"/>
      <c r="MNS55" s="416"/>
      <c r="MNT55" s="416"/>
      <c r="MNU55" s="416"/>
      <c r="MNV55" s="416"/>
      <c r="MNW55" s="416"/>
      <c r="MNX55" s="416"/>
      <c r="MNY55" s="416"/>
      <c r="MNZ55" s="416"/>
      <c r="MOA55" s="416"/>
      <c r="MOB55" s="416"/>
      <c r="MOC55" s="416"/>
      <c r="MOD55" s="416"/>
      <c r="MOE55" s="416"/>
      <c r="MOF55" s="416"/>
      <c r="MOG55" s="416"/>
      <c r="MOH55" s="416"/>
      <c r="MOI55" s="416"/>
      <c r="MOJ55" s="416"/>
      <c r="MOK55" s="416"/>
      <c r="MOL55" s="416"/>
      <c r="MOM55" s="416"/>
      <c r="MON55" s="416"/>
      <c r="MOO55" s="416"/>
      <c r="MOP55" s="416"/>
      <c r="MOQ55" s="416"/>
      <c r="MOR55" s="416"/>
      <c r="MOS55" s="416"/>
      <c r="MOT55" s="416"/>
      <c r="MOU55" s="416"/>
      <c r="MOV55" s="416"/>
      <c r="MOW55" s="416"/>
      <c r="MOX55" s="416"/>
      <c r="MOY55" s="416"/>
      <c r="MOZ55" s="416"/>
      <c r="MPA55" s="416"/>
      <c r="MPB55" s="416"/>
      <c r="MPC55" s="416"/>
      <c r="MPD55" s="416"/>
      <c r="MPE55" s="416"/>
      <c r="MPF55" s="416"/>
      <c r="MPG55" s="416"/>
      <c r="MPH55" s="416"/>
      <c r="MPI55" s="416"/>
      <c r="MPJ55" s="416"/>
      <c r="MPK55" s="416"/>
      <c r="MPL55" s="416"/>
      <c r="MPM55" s="416"/>
      <c r="MPN55" s="416"/>
      <c r="MPO55" s="416"/>
      <c r="MPP55" s="416"/>
      <c r="MPQ55" s="416"/>
      <c r="MPR55" s="416"/>
      <c r="MPS55" s="416"/>
      <c r="MPT55" s="416"/>
      <c r="MPU55" s="416"/>
      <c r="MPV55" s="416"/>
      <c r="MPW55" s="416"/>
      <c r="MPX55" s="416"/>
      <c r="MPY55" s="416"/>
      <c r="MPZ55" s="416"/>
      <c r="MQA55" s="416"/>
      <c r="MQB55" s="416"/>
      <c r="MQC55" s="416"/>
      <c r="MQD55" s="416"/>
      <c r="MQE55" s="416"/>
      <c r="MQF55" s="416"/>
      <c r="MQG55" s="416"/>
      <c r="MQH55" s="416"/>
      <c r="MQI55" s="416"/>
      <c r="MQJ55" s="416"/>
      <c r="MQK55" s="416"/>
      <c r="MQL55" s="416"/>
      <c r="MQM55" s="416"/>
      <c r="MQN55" s="416"/>
      <c r="MQO55" s="416"/>
      <c r="MQP55" s="416"/>
      <c r="MQQ55" s="416"/>
      <c r="MQR55" s="416"/>
      <c r="MQS55" s="416"/>
      <c r="MQT55" s="416"/>
      <c r="MQU55" s="416"/>
      <c r="MQV55" s="416"/>
      <c r="MQW55" s="416"/>
      <c r="MQX55" s="416"/>
      <c r="MQY55" s="416"/>
      <c r="MQZ55" s="416"/>
      <c r="MRA55" s="416"/>
      <c r="MRB55" s="416"/>
      <c r="MRC55" s="416"/>
      <c r="MRD55" s="416"/>
      <c r="MRE55" s="416"/>
      <c r="MRF55" s="416"/>
      <c r="MRG55" s="416"/>
      <c r="MRH55" s="416"/>
      <c r="MRI55" s="416"/>
      <c r="MRJ55" s="416"/>
      <c r="MRK55" s="416"/>
      <c r="MRL55" s="416"/>
      <c r="MRM55" s="416"/>
      <c r="MRN55" s="416"/>
      <c r="MRO55" s="416"/>
      <c r="MRP55" s="416"/>
      <c r="MRQ55" s="416"/>
      <c r="MRR55" s="416"/>
      <c r="MRS55" s="416"/>
      <c r="MRT55" s="416"/>
      <c r="MRU55" s="416"/>
      <c r="MRV55" s="416"/>
      <c r="MRW55" s="416"/>
      <c r="MRX55" s="416"/>
      <c r="MRY55" s="416"/>
      <c r="MRZ55" s="416"/>
      <c r="MSA55" s="416"/>
      <c r="MSB55" s="416"/>
      <c r="MSC55" s="416"/>
      <c r="MSD55" s="416"/>
      <c r="MSE55" s="416"/>
      <c r="MSF55" s="416"/>
      <c r="MSG55" s="416"/>
      <c r="MSH55" s="416"/>
      <c r="MSI55" s="416"/>
      <c r="MSJ55" s="416"/>
      <c r="MSK55" s="416"/>
      <c r="MSL55" s="416"/>
      <c r="MSM55" s="416"/>
      <c r="MSN55" s="416"/>
      <c r="MSO55" s="416"/>
      <c r="MSP55" s="416"/>
      <c r="MSQ55" s="416"/>
      <c r="MSR55" s="416"/>
      <c r="MSS55" s="416"/>
      <c r="MST55" s="416"/>
      <c r="MSU55" s="416"/>
      <c r="MSV55" s="416"/>
      <c r="MSW55" s="416"/>
      <c r="MSX55" s="416"/>
      <c r="MSY55" s="416"/>
      <c r="MSZ55" s="416"/>
      <c r="MTA55" s="416"/>
      <c r="MTB55" s="416"/>
      <c r="MTC55" s="416"/>
      <c r="MTD55" s="416"/>
      <c r="MTE55" s="416"/>
      <c r="MTF55" s="416"/>
      <c r="MTG55" s="416"/>
      <c r="MTH55" s="416"/>
      <c r="MTI55" s="416"/>
      <c r="MTJ55" s="416"/>
      <c r="MTK55" s="416"/>
      <c r="MTL55" s="416"/>
      <c r="MTM55" s="416"/>
      <c r="MTN55" s="416"/>
      <c r="MTO55" s="416"/>
      <c r="MTP55" s="416"/>
      <c r="MTQ55" s="416"/>
      <c r="MTR55" s="416"/>
      <c r="MTS55" s="416"/>
      <c r="MTT55" s="416"/>
      <c r="MTU55" s="416"/>
      <c r="MTV55" s="416"/>
      <c r="MTW55" s="416"/>
      <c r="MTX55" s="416"/>
      <c r="MTY55" s="416"/>
      <c r="MTZ55" s="416"/>
      <c r="MUA55" s="416"/>
      <c r="MUB55" s="416"/>
      <c r="MUC55" s="416"/>
      <c r="MUD55" s="416"/>
      <c r="MUE55" s="416"/>
      <c r="MUF55" s="416"/>
      <c r="MUG55" s="416"/>
      <c r="MUH55" s="416"/>
      <c r="MUI55" s="416"/>
      <c r="MUJ55" s="416"/>
      <c r="MUK55" s="416"/>
      <c r="MUL55" s="416"/>
      <c r="MUM55" s="416"/>
      <c r="MUN55" s="416"/>
      <c r="MUO55" s="416"/>
      <c r="MUP55" s="416"/>
      <c r="MUQ55" s="416"/>
      <c r="MUR55" s="416"/>
      <c r="MUS55" s="416"/>
      <c r="MUT55" s="416"/>
      <c r="MUU55" s="416"/>
      <c r="MUV55" s="416"/>
      <c r="MUW55" s="416"/>
      <c r="MUX55" s="416"/>
      <c r="MUY55" s="416"/>
      <c r="MUZ55" s="416"/>
      <c r="MVA55" s="416"/>
      <c r="MVB55" s="416"/>
      <c r="MVC55" s="416"/>
      <c r="MVD55" s="416"/>
      <c r="MVE55" s="416"/>
      <c r="MVF55" s="416"/>
      <c r="MVG55" s="416"/>
      <c r="MVH55" s="416"/>
      <c r="MVI55" s="416"/>
      <c r="MVJ55" s="416"/>
      <c r="MVK55" s="416"/>
      <c r="MVL55" s="416"/>
      <c r="MVM55" s="416"/>
      <c r="MVN55" s="416"/>
      <c r="MVO55" s="416"/>
      <c r="MVP55" s="416"/>
      <c r="MVQ55" s="416"/>
      <c r="MVR55" s="416"/>
      <c r="MVS55" s="416"/>
      <c r="MVT55" s="416"/>
      <c r="MVU55" s="416"/>
      <c r="MVV55" s="416"/>
      <c r="MVW55" s="416"/>
      <c r="MVX55" s="416"/>
      <c r="MVY55" s="416"/>
      <c r="MVZ55" s="416"/>
      <c r="MWA55" s="416"/>
      <c r="MWB55" s="416"/>
      <c r="MWC55" s="416"/>
      <c r="MWD55" s="416"/>
      <c r="MWE55" s="416"/>
      <c r="MWF55" s="416"/>
      <c r="MWG55" s="416"/>
      <c r="MWH55" s="416"/>
      <c r="MWI55" s="416"/>
      <c r="MWJ55" s="416"/>
      <c r="MWK55" s="416"/>
      <c r="MWL55" s="416"/>
      <c r="MWM55" s="416"/>
      <c r="MWN55" s="416"/>
      <c r="MWO55" s="416"/>
      <c r="MWP55" s="416"/>
      <c r="MWQ55" s="416"/>
      <c r="MWR55" s="416"/>
      <c r="MWS55" s="416"/>
      <c r="MWT55" s="416"/>
      <c r="MWU55" s="416"/>
      <c r="MWV55" s="416"/>
      <c r="MWW55" s="416"/>
      <c r="MWX55" s="416"/>
      <c r="MWY55" s="416"/>
      <c r="MWZ55" s="416"/>
      <c r="MXA55" s="416"/>
      <c r="MXB55" s="416"/>
      <c r="MXC55" s="416"/>
      <c r="MXD55" s="416"/>
      <c r="MXE55" s="416"/>
      <c r="MXF55" s="416"/>
      <c r="MXG55" s="416"/>
      <c r="MXH55" s="416"/>
      <c r="MXI55" s="416"/>
      <c r="MXJ55" s="416"/>
      <c r="MXK55" s="416"/>
      <c r="MXL55" s="416"/>
      <c r="MXM55" s="416"/>
      <c r="MXN55" s="416"/>
      <c r="MXO55" s="416"/>
      <c r="MXP55" s="416"/>
      <c r="MXQ55" s="416"/>
      <c r="MXR55" s="416"/>
      <c r="MXS55" s="416"/>
      <c r="MXT55" s="416"/>
      <c r="MXU55" s="416"/>
      <c r="MXV55" s="416"/>
      <c r="MXW55" s="416"/>
      <c r="MXX55" s="416"/>
      <c r="MXY55" s="416"/>
      <c r="MXZ55" s="416"/>
      <c r="MYA55" s="416"/>
      <c r="MYB55" s="416"/>
      <c r="MYC55" s="416"/>
      <c r="MYD55" s="416"/>
      <c r="MYE55" s="416"/>
      <c r="MYF55" s="416"/>
      <c r="MYG55" s="416"/>
      <c r="MYH55" s="416"/>
      <c r="MYI55" s="416"/>
      <c r="MYJ55" s="416"/>
      <c r="MYK55" s="416"/>
      <c r="MYL55" s="416"/>
      <c r="MYM55" s="416"/>
      <c r="MYN55" s="416"/>
      <c r="MYO55" s="416"/>
      <c r="MYP55" s="416"/>
      <c r="MYQ55" s="416"/>
      <c r="MYR55" s="416"/>
      <c r="MYS55" s="416"/>
      <c r="MYT55" s="416"/>
      <c r="MYU55" s="416"/>
      <c r="MYV55" s="416"/>
      <c r="MYW55" s="416"/>
      <c r="MYX55" s="416"/>
      <c r="MYY55" s="416"/>
      <c r="MYZ55" s="416"/>
      <c r="MZA55" s="416"/>
      <c r="MZB55" s="416"/>
      <c r="MZC55" s="416"/>
      <c r="MZD55" s="416"/>
      <c r="MZE55" s="416"/>
      <c r="MZF55" s="416"/>
      <c r="MZG55" s="416"/>
      <c r="MZH55" s="416"/>
      <c r="MZI55" s="416"/>
      <c r="MZJ55" s="416"/>
      <c r="MZK55" s="416"/>
      <c r="MZL55" s="416"/>
      <c r="MZM55" s="416"/>
      <c r="MZN55" s="416"/>
      <c r="MZO55" s="416"/>
      <c r="MZP55" s="416"/>
      <c r="MZQ55" s="416"/>
      <c r="MZR55" s="416"/>
      <c r="MZS55" s="416"/>
      <c r="MZT55" s="416"/>
      <c r="MZU55" s="416"/>
      <c r="MZV55" s="416"/>
      <c r="MZW55" s="416"/>
      <c r="MZX55" s="416"/>
      <c r="MZY55" s="416"/>
      <c r="MZZ55" s="416"/>
      <c r="NAA55" s="416"/>
      <c r="NAB55" s="416"/>
      <c r="NAC55" s="416"/>
      <c r="NAD55" s="416"/>
      <c r="NAE55" s="416"/>
      <c r="NAF55" s="416"/>
      <c r="NAG55" s="416"/>
      <c r="NAH55" s="416"/>
      <c r="NAI55" s="416"/>
      <c r="NAJ55" s="416"/>
      <c r="NAK55" s="416"/>
      <c r="NAL55" s="416"/>
      <c r="NAM55" s="416"/>
      <c r="NAN55" s="416"/>
      <c r="NAO55" s="416"/>
      <c r="NAP55" s="416"/>
      <c r="NAQ55" s="416"/>
      <c r="NAR55" s="416"/>
      <c r="NAS55" s="416"/>
      <c r="NAT55" s="416"/>
      <c r="NAU55" s="416"/>
      <c r="NAV55" s="416"/>
      <c r="NAW55" s="416"/>
      <c r="NAX55" s="416"/>
      <c r="NAY55" s="416"/>
      <c r="NAZ55" s="416"/>
      <c r="NBA55" s="416"/>
      <c r="NBB55" s="416"/>
      <c r="NBC55" s="416"/>
      <c r="NBD55" s="416"/>
      <c r="NBE55" s="416"/>
      <c r="NBF55" s="416"/>
      <c r="NBG55" s="416"/>
      <c r="NBH55" s="416"/>
      <c r="NBI55" s="416"/>
      <c r="NBJ55" s="416"/>
      <c r="NBK55" s="416"/>
      <c r="NBL55" s="416"/>
      <c r="NBM55" s="416"/>
      <c r="NBN55" s="416"/>
      <c r="NBO55" s="416"/>
      <c r="NBP55" s="416"/>
      <c r="NBQ55" s="416"/>
      <c r="NBR55" s="416"/>
      <c r="NBS55" s="416"/>
      <c r="NBT55" s="416"/>
      <c r="NBU55" s="416"/>
      <c r="NBV55" s="416"/>
      <c r="NBW55" s="416"/>
      <c r="NBX55" s="416"/>
      <c r="NBY55" s="416"/>
      <c r="NBZ55" s="416"/>
      <c r="NCA55" s="416"/>
      <c r="NCB55" s="416"/>
      <c r="NCC55" s="416"/>
      <c r="NCD55" s="416"/>
      <c r="NCE55" s="416"/>
      <c r="NCF55" s="416"/>
      <c r="NCG55" s="416"/>
      <c r="NCH55" s="416"/>
      <c r="NCI55" s="416"/>
      <c r="NCJ55" s="416"/>
      <c r="NCK55" s="416"/>
      <c r="NCL55" s="416"/>
      <c r="NCM55" s="416"/>
      <c r="NCN55" s="416"/>
      <c r="NCO55" s="416"/>
      <c r="NCP55" s="416"/>
      <c r="NCQ55" s="416"/>
      <c r="NCR55" s="416"/>
      <c r="NCS55" s="416"/>
      <c r="NCT55" s="416"/>
      <c r="NCU55" s="416"/>
      <c r="NCV55" s="416"/>
      <c r="NCW55" s="416"/>
      <c r="NCX55" s="416"/>
      <c r="NCY55" s="416"/>
      <c r="NCZ55" s="416"/>
      <c r="NDA55" s="416"/>
      <c r="NDB55" s="416"/>
      <c r="NDC55" s="416"/>
      <c r="NDD55" s="416"/>
      <c r="NDE55" s="416"/>
      <c r="NDF55" s="416"/>
      <c r="NDG55" s="416"/>
      <c r="NDH55" s="416"/>
      <c r="NDI55" s="416"/>
      <c r="NDJ55" s="416"/>
      <c r="NDK55" s="416"/>
      <c r="NDL55" s="416"/>
      <c r="NDM55" s="416"/>
      <c r="NDN55" s="416"/>
      <c r="NDO55" s="416"/>
      <c r="NDP55" s="416"/>
      <c r="NDQ55" s="416"/>
      <c r="NDR55" s="416"/>
      <c r="NDS55" s="416"/>
      <c r="NDT55" s="416"/>
      <c r="NDU55" s="416"/>
      <c r="NDV55" s="416"/>
      <c r="NDW55" s="416"/>
      <c r="NDX55" s="416"/>
      <c r="NDY55" s="416"/>
      <c r="NDZ55" s="416"/>
      <c r="NEA55" s="416"/>
      <c r="NEB55" s="416"/>
      <c r="NEC55" s="416"/>
      <c r="NED55" s="416"/>
      <c r="NEE55" s="416"/>
      <c r="NEF55" s="416"/>
      <c r="NEG55" s="416"/>
      <c r="NEH55" s="416"/>
      <c r="NEI55" s="416"/>
      <c r="NEJ55" s="416"/>
      <c r="NEK55" s="416"/>
      <c r="NEL55" s="416"/>
      <c r="NEM55" s="416"/>
      <c r="NEN55" s="416"/>
      <c r="NEO55" s="416"/>
      <c r="NEP55" s="416"/>
      <c r="NEQ55" s="416"/>
      <c r="NER55" s="416"/>
      <c r="NES55" s="416"/>
      <c r="NET55" s="416"/>
      <c r="NEU55" s="416"/>
      <c r="NEV55" s="416"/>
      <c r="NEW55" s="416"/>
      <c r="NEX55" s="416"/>
      <c r="NEY55" s="416"/>
      <c r="NEZ55" s="416"/>
      <c r="NFA55" s="416"/>
      <c r="NFB55" s="416"/>
      <c r="NFC55" s="416"/>
      <c r="NFD55" s="416"/>
      <c r="NFE55" s="416"/>
      <c r="NFF55" s="416"/>
      <c r="NFG55" s="416"/>
      <c r="NFH55" s="416"/>
      <c r="NFI55" s="416"/>
      <c r="NFJ55" s="416"/>
      <c r="NFK55" s="416"/>
      <c r="NFL55" s="416"/>
      <c r="NFM55" s="416"/>
      <c r="NFN55" s="416"/>
      <c r="NFO55" s="416"/>
      <c r="NFP55" s="416"/>
      <c r="NFQ55" s="416"/>
      <c r="NFR55" s="416"/>
      <c r="NFS55" s="416"/>
      <c r="NFT55" s="416"/>
      <c r="NFU55" s="416"/>
      <c r="NFV55" s="416"/>
      <c r="NFW55" s="416"/>
      <c r="NFX55" s="416"/>
      <c r="NFY55" s="416"/>
      <c r="NFZ55" s="416"/>
      <c r="NGA55" s="416"/>
      <c r="NGB55" s="416"/>
      <c r="NGC55" s="416"/>
      <c r="NGD55" s="416"/>
      <c r="NGE55" s="416"/>
      <c r="NGF55" s="416"/>
      <c r="NGG55" s="416"/>
      <c r="NGH55" s="416"/>
      <c r="NGI55" s="416"/>
      <c r="NGJ55" s="416"/>
      <c r="NGK55" s="416"/>
      <c r="NGL55" s="416"/>
      <c r="NGM55" s="416"/>
      <c r="NGN55" s="416"/>
      <c r="NGO55" s="416"/>
      <c r="NGP55" s="416"/>
      <c r="NGQ55" s="416"/>
      <c r="NGR55" s="416"/>
      <c r="NGS55" s="416"/>
      <c r="NGT55" s="416"/>
      <c r="NGU55" s="416"/>
      <c r="NGV55" s="416"/>
      <c r="NGW55" s="416"/>
      <c r="NGX55" s="416"/>
      <c r="NGY55" s="416"/>
      <c r="NGZ55" s="416"/>
      <c r="NHA55" s="416"/>
      <c r="NHB55" s="416"/>
      <c r="NHC55" s="416"/>
      <c r="NHD55" s="416"/>
      <c r="NHE55" s="416"/>
      <c r="NHF55" s="416"/>
      <c r="NHG55" s="416"/>
      <c r="NHH55" s="416"/>
      <c r="NHI55" s="416"/>
      <c r="NHJ55" s="416"/>
      <c r="NHK55" s="416"/>
      <c r="NHL55" s="416"/>
      <c r="NHM55" s="416"/>
      <c r="NHN55" s="416"/>
      <c r="NHO55" s="416"/>
      <c r="NHP55" s="416"/>
      <c r="NHQ55" s="416"/>
      <c r="NHR55" s="416"/>
      <c r="NHS55" s="416"/>
      <c r="NHT55" s="416"/>
      <c r="NHU55" s="416"/>
      <c r="NHV55" s="416"/>
      <c r="NHW55" s="416"/>
      <c r="NHX55" s="416"/>
      <c r="NHY55" s="416"/>
      <c r="NHZ55" s="416"/>
      <c r="NIA55" s="416"/>
      <c r="NIB55" s="416"/>
      <c r="NIC55" s="416"/>
      <c r="NID55" s="416"/>
      <c r="NIE55" s="416"/>
      <c r="NIF55" s="416"/>
      <c r="NIG55" s="416"/>
      <c r="NIH55" s="416"/>
      <c r="NII55" s="416"/>
      <c r="NIJ55" s="416"/>
      <c r="NIK55" s="416"/>
      <c r="NIL55" s="416"/>
      <c r="NIM55" s="416"/>
      <c r="NIN55" s="416"/>
      <c r="NIO55" s="416"/>
      <c r="NIP55" s="416"/>
      <c r="NIQ55" s="416"/>
      <c r="NIR55" s="416"/>
      <c r="NIS55" s="416"/>
      <c r="NIT55" s="416"/>
      <c r="NIU55" s="416"/>
      <c r="NIV55" s="416"/>
      <c r="NIW55" s="416"/>
      <c r="NIX55" s="416"/>
      <c r="NIY55" s="416"/>
      <c r="NIZ55" s="416"/>
      <c r="NJA55" s="416"/>
      <c r="NJB55" s="416"/>
      <c r="NJC55" s="416"/>
      <c r="NJD55" s="416"/>
      <c r="NJE55" s="416"/>
      <c r="NJF55" s="416"/>
      <c r="NJG55" s="416"/>
      <c r="NJH55" s="416"/>
      <c r="NJI55" s="416"/>
      <c r="NJJ55" s="416"/>
      <c r="NJK55" s="416"/>
      <c r="NJL55" s="416"/>
      <c r="NJM55" s="416"/>
      <c r="NJN55" s="416"/>
      <c r="NJO55" s="416"/>
      <c r="NJP55" s="416"/>
      <c r="NJQ55" s="416"/>
      <c r="NJR55" s="416"/>
      <c r="NJS55" s="416"/>
      <c r="NJT55" s="416"/>
      <c r="NJU55" s="416"/>
      <c r="NJV55" s="416"/>
      <c r="NJW55" s="416"/>
      <c r="NJX55" s="416"/>
      <c r="NJY55" s="416"/>
      <c r="NJZ55" s="416"/>
      <c r="NKA55" s="416"/>
      <c r="NKB55" s="416"/>
      <c r="NKC55" s="416"/>
      <c r="NKD55" s="416"/>
      <c r="NKE55" s="416"/>
      <c r="NKF55" s="416"/>
      <c r="NKG55" s="416"/>
      <c r="NKH55" s="416"/>
      <c r="NKI55" s="416"/>
      <c r="NKJ55" s="416"/>
      <c r="NKK55" s="416"/>
      <c r="NKL55" s="416"/>
      <c r="NKM55" s="416"/>
      <c r="NKN55" s="416"/>
      <c r="NKO55" s="416"/>
      <c r="NKP55" s="416"/>
      <c r="NKQ55" s="416"/>
      <c r="NKR55" s="416"/>
      <c r="NKS55" s="416"/>
      <c r="NKT55" s="416"/>
      <c r="NKU55" s="416"/>
      <c r="NKV55" s="416"/>
      <c r="NKW55" s="416"/>
      <c r="NKX55" s="416"/>
      <c r="NKY55" s="416"/>
      <c r="NKZ55" s="416"/>
      <c r="NLA55" s="416"/>
      <c r="NLB55" s="416"/>
      <c r="NLC55" s="416"/>
      <c r="NLD55" s="416"/>
      <c r="NLE55" s="416"/>
      <c r="NLF55" s="416"/>
      <c r="NLG55" s="416"/>
      <c r="NLH55" s="416"/>
      <c r="NLI55" s="416"/>
      <c r="NLJ55" s="416"/>
      <c r="NLK55" s="416"/>
      <c r="NLL55" s="416"/>
      <c r="NLM55" s="416"/>
      <c r="NLN55" s="416"/>
      <c r="NLO55" s="416"/>
      <c r="NLP55" s="416"/>
      <c r="NLQ55" s="416"/>
      <c r="NLR55" s="416"/>
      <c r="NLS55" s="416"/>
      <c r="NLT55" s="416"/>
      <c r="NLU55" s="416"/>
      <c r="NLV55" s="416"/>
      <c r="NLW55" s="416"/>
      <c r="NLX55" s="416"/>
      <c r="NLY55" s="416"/>
      <c r="NLZ55" s="416"/>
      <c r="NMA55" s="416"/>
      <c r="NMB55" s="416"/>
      <c r="NMC55" s="416"/>
      <c r="NMD55" s="416"/>
      <c r="NME55" s="416"/>
      <c r="NMF55" s="416"/>
      <c r="NMG55" s="416"/>
      <c r="NMH55" s="416"/>
      <c r="NMI55" s="416"/>
      <c r="NMJ55" s="416"/>
      <c r="NMK55" s="416"/>
      <c r="NML55" s="416"/>
      <c r="NMM55" s="416"/>
      <c r="NMN55" s="416"/>
      <c r="NMO55" s="416"/>
      <c r="NMP55" s="416"/>
      <c r="NMQ55" s="416"/>
      <c r="NMR55" s="416"/>
      <c r="NMS55" s="416"/>
      <c r="NMT55" s="416"/>
      <c r="NMU55" s="416"/>
      <c r="NMV55" s="416"/>
      <c r="NMW55" s="416"/>
      <c r="NMX55" s="416"/>
      <c r="NMY55" s="416"/>
      <c r="NMZ55" s="416"/>
      <c r="NNA55" s="416"/>
      <c r="NNB55" s="416"/>
      <c r="NNC55" s="416"/>
      <c r="NND55" s="416"/>
      <c r="NNE55" s="416"/>
      <c r="NNF55" s="416"/>
      <c r="NNG55" s="416"/>
      <c r="NNH55" s="416"/>
      <c r="NNI55" s="416"/>
      <c r="NNJ55" s="416"/>
      <c r="NNK55" s="416"/>
      <c r="NNL55" s="416"/>
      <c r="NNM55" s="416"/>
      <c r="NNN55" s="416"/>
      <c r="NNO55" s="416"/>
      <c r="NNP55" s="416"/>
      <c r="NNQ55" s="416"/>
      <c r="NNR55" s="416"/>
      <c r="NNS55" s="416"/>
      <c r="NNT55" s="416"/>
      <c r="NNU55" s="416"/>
      <c r="NNV55" s="416"/>
      <c r="NNW55" s="416"/>
      <c r="NNX55" s="416"/>
      <c r="NNY55" s="416"/>
      <c r="NNZ55" s="416"/>
      <c r="NOA55" s="416"/>
      <c r="NOB55" s="416"/>
      <c r="NOC55" s="416"/>
      <c r="NOD55" s="416"/>
      <c r="NOE55" s="416"/>
      <c r="NOF55" s="416"/>
      <c r="NOG55" s="416"/>
      <c r="NOH55" s="416"/>
      <c r="NOI55" s="416"/>
      <c r="NOJ55" s="416"/>
      <c r="NOK55" s="416"/>
      <c r="NOL55" s="416"/>
      <c r="NOM55" s="416"/>
      <c r="NON55" s="416"/>
      <c r="NOO55" s="416"/>
      <c r="NOP55" s="416"/>
      <c r="NOQ55" s="416"/>
      <c r="NOR55" s="416"/>
      <c r="NOS55" s="416"/>
      <c r="NOT55" s="416"/>
      <c r="NOU55" s="416"/>
      <c r="NOV55" s="416"/>
      <c r="NOW55" s="416"/>
      <c r="NOX55" s="416"/>
      <c r="NOY55" s="416"/>
      <c r="NOZ55" s="416"/>
      <c r="NPA55" s="416"/>
      <c r="NPB55" s="416"/>
      <c r="NPC55" s="416"/>
      <c r="NPD55" s="416"/>
      <c r="NPE55" s="416"/>
      <c r="NPF55" s="416"/>
      <c r="NPG55" s="416"/>
      <c r="NPH55" s="416"/>
      <c r="NPI55" s="416"/>
      <c r="NPJ55" s="416"/>
      <c r="NPK55" s="416"/>
      <c r="NPL55" s="416"/>
      <c r="NPM55" s="416"/>
      <c r="NPN55" s="416"/>
      <c r="NPO55" s="416"/>
      <c r="NPP55" s="416"/>
      <c r="NPQ55" s="416"/>
      <c r="NPR55" s="416"/>
      <c r="NPS55" s="416"/>
      <c r="NPT55" s="416"/>
      <c r="NPU55" s="416"/>
      <c r="NPV55" s="416"/>
      <c r="NPW55" s="416"/>
      <c r="NPX55" s="416"/>
      <c r="NPY55" s="416"/>
      <c r="NPZ55" s="416"/>
      <c r="NQA55" s="416"/>
      <c r="NQB55" s="416"/>
      <c r="NQC55" s="416"/>
      <c r="NQD55" s="416"/>
      <c r="NQE55" s="416"/>
      <c r="NQF55" s="416"/>
      <c r="NQG55" s="416"/>
      <c r="NQH55" s="416"/>
      <c r="NQI55" s="416"/>
      <c r="NQJ55" s="416"/>
      <c r="NQK55" s="416"/>
      <c r="NQL55" s="416"/>
      <c r="NQM55" s="416"/>
      <c r="NQN55" s="416"/>
      <c r="NQO55" s="416"/>
      <c r="NQP55" s="416"/>
      <c r="NQQ55" s="416"/>
      <c r="NQR55" s="416"/>
      <c r="NQS55" s="416"/>
      <c r="NQT55" s="416"/>
      <c r="NQU55" s="416"/>
      <c r="NQV55" s="416"/>
      <c r="NQW55" s="416"/>
      <c r="NQX55" s="416"/>
      <c r="NQY55" s="416"/>
      <c r="NQZ55" s="416"/>
      <c r="NRA55" s="416"/>
      <c r="NRB55" s="416"/>
      <c r="NRC55" s="416"/>
      <c r="NRD55" s="416"/>
      <c r="NRE55" s="416"/>
      <c r="NRF55" s="416"/>
      <c r="NRG55" s="416"/>
      <c r="NRH55" s="416"/>
      <c r="NRI55" s="416"/>
      <c r="NRJ55" s="416"/>
      <c r="NRK55" s="416"/>
      <c r="NRL55" s="416"/>
      <c r="NRM55" s="416"/>
      <c r="NRN55" s="416"/>
      <c r="NRO55" s="416"/>
      <c r="NRP55" s="416"/>
      <c r="NRQ55" s="416"/>
      <c r="NRR55" s="416"/>
      <c r="NRS55" s="416"/>
      <c r="NRT55" s="416"/>
      <c r="NRU55" s="416"/>
      <c r="NRV55" s="416"/>
      <c r="NRW55" s="416"/>
      <c r="NRX55" s="416"/>
      <c r="NRY55" s="416"/>
      <c r="NRZ55" s="416"/>
      <c r="NSA55" s="416"/>
      <c r="NSB55" s="416"/>
      <c r="NSC55" s="416"/>
      <c r="NSD55" s="416"/>
      <c r="NSE55" s="416"/>
      <c r="NSF55" s="416"/>
      <c r="NSG55" s="416"/>
      <c r="NSH55" s="416"/>
      <c r="NSI55" s="416"/>
      <c r="NSJ55" s="416"/>
      <c r="NSK55" s="416"/>
      <c r="NSL55" s="416"/>
      <c r="NSM55" s="416"/>
      <c r="NSN55" s="416"/>
      <c r="NSO55" s="416"/>
      <c r="NSP55" s="416"/>
      <c r="NSQ55" s="416"/>
      <c r="NSR55" s="416"/>
      <c r="NSS55" s="416"/>
      <c r="NST55" s="416"/>
      <c r="NSU55" s="416"/>
      <c r="NSV55" s="416"/>
      <c r="NSW55" s="416"/>
      <c r="NSX55" s="416"/>
      <c r="NSY55" s="416"/>
      <c r="NSZ55" s="416"/>
      <c r="NTA55" s="416"/>
      <c r="NTB55" s="416"/>
      <c r="NTC55" s="416"/>
      <c r="NTD55" s="416"/>
      <c r="NTE55" s="416"/>
      <c r="NTF55" s="416"/>
      <c r="NTG55" s="416"/>
      <c r="NTH55" s="416"/>
      <c r="NTI55" s="416"/>
      <c r="NTJ55" s="416"/>
      <c r="NTK55" s="416"/>
      <c r="NTL55" s="416"/>
      <c r="NTM55" s="416"/>
      <c r="NTN55" s="416"/>
      <c r="NTO55" s="416"/>
      <c r="NTP55" s="416"/>
      <c r="NTQ55" s="416"/>
      <c r="NTR55" s="416"/>
      <c r="NTS55" s="416"/>
      <c r="NTT55" s="416"/>
      <c r="NTU55" s="416"/>
      <c r="NTV55" s="416"/>
      <c r="NTW55" s="416"/>
      <c r="NTX55" s="416"/>
      <c r="NTY55" s="416"/>
      <c r="NTZ55" s="416"/>
      <c r="NUA55" s="416"/>
      <c r="NUB55" s="416"/>
      <c r="NUC55" s="416"/>
      <c r="NUD55" s="416"/>
      <c r="NUE55" s="416"/>
      <c r="NUF55" s="416"/>
      <c r="NUG55" s="416"/>
      <c r="NUH55" s="416"/>
      <c r="NUI55" s="416"/>
      <c r="NUJ55" s="416"/>
      <c r="NUK55" s="416"/>
      <c r="NUL55" s="416"/>
      <c r="NUM55" s="416"/>
      <c r="NUN55" s="416"/>
      <c r="NUO55" s="416"/>
      <c r="NUP55" s="416"/>
      <c r="NUQ55" s="416"/>
      <c r="NUR55" s="416"/>
      <c r="NUS55" s="416"/>
      <c r="NUT55" s="416"/>
      <c r="NUU55" s="416"/>
      <c r="NUV55" s="416"/>
      <c r="NUW55" s="416"/>
      <c r="NUX55" s="416"/>
      <c r="NUY55" s="416"/>
      <c r="NUZ55" s="416"/>
      <c r="NVA55" s="416"/>
      <c r="NVB55" s="416"/>
      <c r="NVC55" s="416"/>
      <c r="NVD55" s="416"/>
      <c r="NVE55" s="416"/>
      <c r="NVF55" s="416"/>
      <c r="NVG55" s="416"/>
      <c r="NVH55" s="416"/>
      <c r="NVI55" s="416"/>
      <c r="NVJ55" s="416"/>
      <c r="NVK55" s="416"/>
      <c r="NVL55" s="416"/>
      <c r="NVM55" s="416"/>
      <c r="NVN55" s="416"/>
      <c r="NVO55" s="416"/>
      <c r="NVP55" s="416"/>
      <c r="NVQ55" s="416"/>
      <c r="NVR55" s="416"/>
      <c r="NVS55" s="416"/>
      <c r="NVT55" s="416"/>
      <c r="NVU55" s="416"/>
      <c r="NVV55" s="416"/>
      <c r="NVW55" s="416"/>
      <c r="NVX55" s="416"/>
      <c r="NVY55" s="416"/>
      <c r="NVZ55" s="416"/>
      <c r="NWA55" s="416"/>
      <c r="NWB55" s="416"/>
      <c r="NWC55" s="416"/>
      <c r="NWD55" s="416"/>
      <c r="NWE55" s="416"/>
      <c r="NWF55" s="416"/>
      <c r="NWG55" s="416"/>
      <c r="NWH55" s="416"/>
      <c r="NWI55" s="416"/>
      <c r="NWJ55" s="416"/>
      <c r="NWK55" s="416"/>
      <c r="NWL55" s="416"/>
      <c r="NWM55" s="416"/>
      <c r="NWN55" s="416"/>
      <c r="NWO55" s="416"/>
      <c r="NWP55" s="416"/>
      <c r="NWQ55" s="416"/>
      <c r="NWR55" s="416"/>
      <c r="NWS55" s="416"/>
      <c r="NWT55" s="416"/>
      <c r="NWU55" s="416"/>
      <c r="NWV55" s="416"/>
      <c r="NWW55" s="416"/>
      <c r="NWX55" s="416"/>
      <c r="NWY55" s="416"/>
      <c r="NWZ55" s="416"/>
      <c r="NXA55" s="416"/>
      <c r="NXB55" s="416"/>
      <c r="NXC55" s="416"/>
      <c r="NXD55" s="416"/>
      <c r="NXE55" s="416"/>
      <c r="NXF55" s="416"/>
      <c r="NXG55" s="416"/>
      <c r="NXH55" s="416"/>
      <c r="NXI55" s="416"/>
      <c r="NXJ55" s="416"/>
      <c r="NXK55" s="416"/>
      <c r="NXL55" s="416"/>
      <c r="NXM55" s="416"/>
      <c r="NXN55" s="416"/>
      <c r="NXO55" s="416"/>
      <c r="NXP55" s="416"/>
      <c r="NXQ55" s="416"/>
      <c r="NXR55" s="416"/>
      <c r="NXS55" s="416"/>
      <c r="NXT55" s="416"/>
      <c r="NXU55" s="416"/>
      <c r="NXV55" s="416"/>
      <c r="NXW55" s="416"/>
      <c r="NXX55" s="416"/>
      <c r="NXY55" s="416"/>
      <c r="NXZ55" s="416"/>
      <c r="NYA55" s="416"/>
      <c r="NYB55" s="416"/>
      <c r="NYC55" s="416"/>
      <c r="NYD55" s="416"/>
      <c r="NYE55" s="416"/>
      <c r="NYF55" s="416"/>
      <c r="NYG55" s="416"/>
      <c r="NYH55" s="416"/>
      <c r="NYI55" s="416"/>
      <c r="NYJ55" s="416"/>
      <c r="NYK55" s="416"/>
      <c r="NYL55" s="416"/>
      <c r="NYM55" s="416"/>
      <c r="NYN55" s="416"/>
      <c r="NYO55" s="416"/>
      <c r="NYP55" s="416"/>
      <c r="NYQ55" s="416"/>
      <c r="NYR55" s="416"/>
      <c r="NYS55" s="416"/>
      <c r="NYT55" s="416"/>
      <c r="NYU55" s="416"/>
      <c r="NYV55" s="416"/>
      <c r="NYW55" s="416"/>
      <c r="NYX55" s="416"/>
      <c r="NYY55" s="416"/>
      <c r="NYZ55" s="416"/>
      <c r="NZA55" s="416"/>
      <c r="NZB55" s="416"/>
      <c r="NZC55" s="416"/>
      <c r="NZD55" s="416"/>
      <c r="NZE55" s="416"/>
      <c r="NZF55" s="416"/>
      <c r="NZG55" s="416"/>
      <c r="NZH55" s="416"/>
      <c r="NZI55" s="416"/>
      <c r="NZJ55" s="416"/>
      <c r="NZK55" s="416"/>
      <c r="NZL55" s="416"/>
      <c r="NZM55" s="416"/>
      <c r="NZN55" s="416"/>
      <c r="NZO55" s="416"/>
      <c r="NZP55" s="416"/>
      <c r="NZQ55" s="416"/>
      <c r="NZR55" s="416"/>
      <c r="NZS55" s="416"/>
      <c r="NZT55" s="416"/>
      <c r="NZU55" s="416"/>
      <c r="NZV55" s="416"/>
      <c r="NZW55" s="416"/>
      <c r="NZX55" s="416"/>
      <c r="NZY55" s="416"/>
      <c r="NZZ55" s="416"/>
      <c r="OAA55" s="416"/>
      <c r="OAB55" s="416"/>
      <c r="OAC55" s="416"/>
      <c r="OAD55" s="416"/>
      <c r="OAE55" s="416"/>
      <c r="OAF55" s="416"/>
      <c r="OAG55" s="416"/>
      <c r="OAH55" s="416"/>
      <c r="OAI55" s="416"/>
      <c r="OAJ55" s="416"/>
      <c r="OAK55" s="416"/>
      <c r="OAL55" s="416"/>
      <c r="OAM55" s="416"/>
      <c r="OAN55" s="416"/>
      <c r="OAO55" s="416"/>
      <c r="OAP55" s="416"/>
      <c r="OAQ55" s="416"/>
      <c r="OAR55" s="416"/>
      <c r="OAS55" s="416"/>
      <c r="OAT55" s="416"/>
      <c r="OAU55" s="416"/>
      <c r="OAV55" s="416"/>
      <c r="OAW55" s="416"/>
      <c r="OAX55" s="416"/>
      <c r="OAY55" s="416"/>
      <c r="OAZ55" s="416"/>
      <c r="OBA55" s="416"/>
      <c r="OBB55" s="416"/>
      <c r="OBC55" s="416"/>
      <c r="OBD55" s="416"/>
      <c r="OBE55" s="416"/>
      <c r="OBF55" s="416"/>
      <c r="OBG55" s="416"/>
      <c r="OBH55" s="416"/>
      <c r="OBI55" s="416"/>
      <c r="OBJ55" s="416"/>
      <c r="OBK55" s="416"/>
      <c r="OBL55" s="416"/>
      <c r="OBM55" s="416"/>
      <c r="OBN55" s="416"/>
      <c r="OBO55" s="416"/>
      <c r="OBP55" s="416"/>
      <c r="OBQ55" s="416"/>
      <c r="OBR55" s="416"/>
      <c r="OBS55" s="416"/>
      <c r="OBT55" s="416"/>
      <c r="OBU55" s="416"/>
      <c r="OBV55" s="416"/>
      <c r="OBW55" s="416"/>
      <c r="OBX55" s="416"/>
      <c r="OBY55" s="416"/>
      <c r="OBZ55" s="416"/>
      <c r="OCA55" s="416"/>
      <c r="OCB55" s="416"/>
      <c r="OCC55" s="416"/>
      <c r="OCD55" s="416"/>
      <c r="OCE55" s="416"/>
      <c r="OCF55" s="416"/>
      <c r="OCG55" s="416"/>
      <c r="OCH55" s="416"/>
      <c r="OCI55" s="416"/>
      <c r="OCJ55" s="416"/>
      <c r="OCK55" s="416"/>
      <c r="OCL55" s="416"/>
      <c r="OCM55" s="416"/>
      <c r="OCN55" s="416"/>
      <c r="OCO55" s="416"/>
      <c r="OCP55" s="416"/>
      <c r="OCQ55" s="416"/>
      <c r="OCR55" s="416"/>
      <c r="OCS55" s="416"/>
      <c r="OCT55" s="416"/>
      <c r="OCU55" s="416"/>
      <c r="OCV55" s="416"/>
      <c r="OCW55" s="416"/>
      <c r="OCX55" s="416"/>
      <c r="OCY55" s="416"/>
      <c r="OCZ55" s="416"/>
      <c r="ODA55" s="416"/>
      <c r="ODB55" s="416"/>
      <c r="ODC55" s="416"/>
      <c r="ODD55" s="416"/>
      <c r="ODE55" s="416"/>
      <c r="ODF55" s="416"/>
      <c r="ODG55" s="416"/>
      <c r="ODH55" s="416"/>
      <c r="ODI55" s="416"/>
      <c r="ODJ55" s="416"/>
      <c r="ODK55" s="416"/>
      <c r="ODL55" s="416"/>
      <c r="ODM55" s="416"/>
      <c r="ODN55" s="416"/>
      <c r="ODO55" s="416"/>
      <c r="ODP55" s="416"/>
      <c r="ODQ55" s="416"/>
      <c r="ODR55" s="416"/>
      <c r="ODS55" s="416"/>
      <c r="ODT55" s="416"/>
      <c r="ODU55" s="416"/>
      <c r="ODV55" s="416"/>
      <c r="ODW55" s="416"/>
      <c r="ODX55" s="416"/>
      <c r="ODY55" s="416"/>
      <c r="ODZ55" s="416"/>
      <c r="OEA55" s="416"/>
      <c r="OEB55" s="416"/>
      <c r="OEC55" s="416"/>
      <c r="OED55" s="416"/>
      <c r="OEE55" s="416"/>
      <c r="OEF55" s="416"/>
      <c r="OEG55" s="416"/>
      <c r="OEH55" s="416"/>
      <c r="OEI55" s="416"/>
      <c r="OEJ55" s="416"/>
      <c r="OEK55" s="416"/>
      <c r="OEL55" s="416"/>
      <c r="OEM55" s="416"/>
      <c r="OEN55" s="416"/>
      <c r="OEO55" s="416"/>
      <c r="OEP55" s="416"/>
      <c r="OEQ55" s="416"/>
      <c r="OER55" s="416"/>
      <c r="OES55" s="416"/>
      <c r="OET55" s="416"/>
      <c r="OEU55" s="416"/>
      <c r="OEV55" s="416"/>
      <c r="OEW55" s="416"/>
      <c r="OEX55" s="416"/>
      <c r="OEY55" s="416"/>
      <c r="OEZ55" s="416"/>
      <c r="OFA55" s="416"/>
      <c r="OFB55" s="416"/>
      <c r="OFC55" s="416"/>
      <c r="OFD55" s="416"/>
      <c r="OFE55" s="416"/>
      <c r="OFF55" s="416"/>
      <c r="OFG55" s="416"/>
      <c r="OFH55" s="416"/>
      <c r="OFI55" s="416"/>
      <c r="OFJ55" s="416"/>
      <c r="OFK55" s="416"/>
      <c r="OFL55" s="416"/>
      <c r="OFM55" s="416"/>
      <c r="OFN55" s="416"/>
      <c r="OFO55" s="416"/>
      <c r="OFP55" s="416"/>
      <c r="OFQ55" s="416"/>
      <c r="OFR55" s="416"/>
      <c r="OFS55" s="416"/>
      <c r="OFT55" s="416"/>
      <c r="OFU55" s="416"/>
      <c r="OFV55" s="416"/>
      <c r="OFW55" s="416"/>
      <c r="OFX55" s="416"/>
      <c r="OFY55" s="416"/>
      <c r="OFZ55" s="416"/>
      <c r="OGA55" s="416"/>
      <c r="OGB55" s="416"/>
      <c r="OGC55" s="416"/>
      <c r="OGD55" s="416"/>
      <c r="OGE55" s="416"/>
      <c r="OGF55" s="416"/>
      <c r="OGG55" s="416"/>
      <c r="OGH55" s="416"/>
      <c r="OGI55" s="416"/>
      <c r="OGJ55" s="416"/>
      <c r="OGK55" s="416"/>
      <c r="OGL55" s="416"/>
      <c r="OGM55" s="416"/>
      <c r="OGN55" s="416"/>
      <c r="OGO55" s="416"/>
      <c r="OGP55" s="416"/>
      <c r="OGQ55" s="416"/>
      <c r="OGR55" s="416"/>
      <c r="OGS55" s="416"/>
      <c r="OGT55" s="416"/>
      <c r="OGU55" s="416"/>
      <c r="OGV55" s="416"/>
      <c r="OGW55" s="416"/>
      <c r="OGX55" s="416"/>
      <c r="OGY55" s="416"/>
      <c r="OGZ55" s="416"/>
      <c r="OHA55" s="416"/>
      <c r="OHB55" s="416"/>
      <c r="OHC55" s="416"/>
      <c r="OHD55" s="416"/>
      <c r="OHE55" s="416"/>
      <c r="OHF55" s="416"/>
      <c r="OHG55" s="416"/>
      <c r="OHH55" s="416"/>
      <c r="OHI55" s="416"/>
      <c r="OHJ55" s="416"/>
      <c r="OHK55" s="416"/>
      <c r="OHL55" s="416"/>
      <c r="OHM55" s="416"/>
      <c r="OHN55" s="416"/>
      <c r="OHO55" s="416"/>
      <c r="OHP55" s="416"/>
      <c r="OHQ55" s="416"/>
      <c r="OHR55" s="416"/>
      <c r="OHS55" s="416"/>
      <c r="OHT55" s="416"/>
      <c r="OHU55" s="416"/>
      <c r="OHV55" s="416"/>
      <c r="OHW55" s="416"/>
      <c r="OHX55" s="416"/>
      <c r="OHY55" s="416"/>
      <c r="OHZ55" s="416"/>
      <c r="OIA55" s="416"/>
      <c r="OIB55" s="416"/>
      <c r="OIC55" s="416"/>
      <c r="OID55" s="416"/>
      <c r="OIE55" s="416"/>
      <c r="OIF55" s="416"/>
      <c r="OIG55" s="416"/>
      <c r="OIH55" s="416"/>
      <c r="OII55" s="416"/>
      <c r="OIJ55" s="416"/>
      <c r="OIK55" s="416"/>
      <c r="OIL55" s="416"/>
      <c r="OIM55" s="416"/>
      <c r="OIN55" s="416"/>
      <c r="OIO55" s="416"/>
      <c r="OIP55" s="416"/>
      <c r="OIQ55" s="416"/>
      <c r="OIR55" s="416"/>
      <c r="OIS55" s="416"/>
      <c r="OIT55" s="416"/>
      <c r="OIU55" s="416"/>
      <c r="OIV55" s="416"/>
      <c r="OIW55" s="416"/>
      <c r="OIX55" s="416"/>
      <c r="OIY55" s="416"/>
      <c r="OIZ55" s="416"/>
      <c r="OJA55" s="416"/>
      <c r="OJB55" s="416"/>
      <c r="OJC55" s="416"/>
      <c r="OJD55" s="416"/>
      <c r="OJE55" s="416"/>
      <c r="OJF55" s="416"/>
      <c r="OJG55" s="416"/>
      <c r="OJH55" s="416"/>
      <c r="OJI55" s="416"/>
      <c r="OJJ55" s="416"/>
      <c r="OJK55" s="416"/>
      <c r="OJL55" s="416"/>
      <c r="OJM55" s="416"/>
      <c r="OJN55" s="416"/>
      <c r="OJO55" s="416"/>
      <c r="OJP55" s="416"/>
      <c r="OJQ55" s="416"/>
      <c r="OJR55" s="416"/>
      <c r="OJS55" s="416"/>
      <c r="OJT55" s="416"/>
      <c r="OJU55" s="416"/>
      <c r="OJV55" s="416"/>
      <c r="OJW55" s="416"/>
      <c r="OJX55" s="416"/>
      <c r="OJY55" s="416"/>
      <c r="OJZ55" s="416"/>
      <c r="OKA55" s="416"/>
      <c r="OKB55" s="416"/>
      <c r="OKC55" s="416"/>
      <c r="OKD55" s="416"/>
      <c r="OKE55" s="416"/>
      <c r="OKF55" s="416"/>
      <c r="OKG55" s="416"/>
      <c r="OKH55" s="416"/>
      <c r="OKI55" s="416"/>
      <c r="OKJ55" s="416"/>
      <c r="OKK55" s="416"/>
      <c r="OKL55" s="416"/>
      <c r="OKM55" s="416"/>
      <c r="OKN55" s="416"/>
      <c r="OKO55" s="416"/>
      <c r="OKP55" s="416"/>
      <c r="OKQ55" s="416"/>
      <c r="OKR55" s="416"/>
      <c r="OKS55" s="416"/>
      <c r="OKT55" s="416"/>
      <c r="OKU55" s="416"/>
      <c r="OKV55" s="416"/>
      <c r="OKW55" s="416"/>
      <c r="OKX55" s="416"/>
      <c r="OKY55" s="416"/>
      <c r="OKZ55" s="416"/>
      <c r="OLA55" s="416"/>
      <c r="OLB55" s="416"/>
      <c r="OLC55" s="416"/>
      <c r="OLD55" s="416"/>
      <c r="OLE55" s="416"/>
      <c r="OLF55" s="416"/>
      <c r="OLG55" s="416"/>
      <c r="OLH55" s="416"/>
      <c r="OLI55" s="416"/>
      <c r="OLJ55" s="416"/>
      <c r="OLK55" s="416"/>
      <c r="OLL55" s="416"/>
      <c r="OLM55" s="416"/>
      <c r="OLN55" s="416"/>
      <c r="OLO55" s="416"/>
      <c r="OLP55" s="416"/>
      <c r="OLQ55" s="416"/>
      <c r="OLR55" s="416"/>
      <c r="OLS55" s="416"/>
      <c r="OLT55" s="416"/>
      <c r="OLU55" s="416"/>
      <c r="OLV55" s="416"/>
      <c r="OLW55" s="416"/>
      <c r="OLX55" s="416"/>
      <c r="OLY55" s="416"/>
      <c r="OLZ55" s="416"/>
      <c r="OMA55" s="416"/>
      <c r="OMB55" s="416"/>
      <c r="OMC55" s="416"/>
      <c r="OMD55" s="416"/>
      <c r="OME55" s="416"/>
      <c r="OMF55" s="416"/>
      <c r="OMG55" s="416"/>
      <c r="OMH55" s="416"/>
      <c r="OMI55" s="416"/>
      <c r="OMJ55" s="416"/>
      <c r="OMK55" s="416"/>
      <c r="OML55" s="416"/>
      <c r="OMM55" s="416"/>
      <c r="OMN55" s="416"/>
      <c r="OMO55" s="416"/>
      <c r="OMP55" s="416"/>
      <c r="OMQ55" s="416"/>
      <c r="OMR55" s="416"/>
      <c r="OMS55" s="416"/>
      <c r="OMT55" s="416"/>
      <c r="OMU55" s="416"/>
      <c r="OMV55" s="416"/>
      <c r="OMW55" s="416"/>
      <c r="OMX55" s="416"/>
      <c r="OMY55" s="416"/>
      <c r="OMZ55" s="416"/>
      <c r="ONA55" s="416"/>
      <c r="ONB55" s="416"/>
      <c r="ONC55" s="416"/>
      <c r="OND55" s="416"/>
      <c r="ONE55" s="416"/>
      <c r="ONF55" s="416"/>
      <c r="ONG55" s="416"/>
      <c r="ONH55" s="416"/>
      <c r="ONI55" s="416"/>
      <c r="ONJ55" s="416"/>
      <c r="ONK55" s="416"/>
      <c r="ONL55" s="416"/>
      <c r="ONM55" s="416"/>
      <c r="ONN55" s="416"/>
      <c r="ONO55" s="416"/>
      <c r="ONP55" s="416"/>
      <c r="ONQ55" s="416"/>
      <c r="ONR55" s="416"/>
      <c r="ONS55" s="416"/>
      <c r="ONT55" s="416"/>
      <c r="ONU55" s="416"/>
      <c r="ONV55" s="416"/>
      <c r="ONW55" s="416"/>
      <c r="ONX55" s="416"/>
      <c r="ONY55" s="416"/>
      <c r="ONZ55" s="416"/>
      <c r="OOA55" s="416"/>
      <c r="OOB55" s="416"/>
      <c r="OOC55" s="416"/>
      <c r="OOD55" s="416"/>
      <c r="OOE55" s="416"/>
      <c r="OOF55" s="416"/>
      <c r="OOG55" s="416"/>
      <c r="OOH55" s="416"/>
      <c r="OOI55" s="416"/>
      <c r="OOJ55" s="416"/>
      <c r="OOK55" s="416"/>
      <c r="OOL55" s="416"/>
      <c r="OOM55" s="416"/>
      <c r="OON55" s="416"/>
      <c r="OOO55" s="416"/>
      <c r="OOP55" s="416"/>
      <c r="OOQ55" s="416"/>
      <c r="OOR55" s="416"/>
      <c r="OOS55" s="416"/>
      <c r="OOT55" s="416"/>
      <c r="OOU55" s="416"/>
      <c r="OOV55" s="416"/>
      <c r="OOW55" s="416"/>
      <c r="OOX55" s="416"/>
      <c r="OOY55" s="416"/>
      <c r="OOZ55" s="416"/>
      <c r="OPA55" s="416"/>
      <c r="OPB55" s="416"/>
      <c r="OPC55" s="416"/>
      <c r="OPD55" s="416"/>
      <c r="OPE55" s="416"/>
      <c r="OPF55" s="416"/>
      <c r="OPG55" s="416"/>
      <c r="OPH55" s="416"/>
      <c r="OPI55" s="416"/>
      <c r="OPJ55" s="416"/>
      <c r="OPK55" s="416"/>
      <c r="OPL55" s="416"/>
      <c r="OPM55" s="416"/>
      <c r="OPN55" s="416"/>
      <c r="OPO55" s="416"/>
      <c r="OPP55" s="416"/>
      <c r="OPQ55" s="416"/>
      <c r="OPR55" s="416"/>
      <c r="OPS55" s="416"/>
      <c r="OPT55" s="416"/>
      <c r="OPU55" s="416"/>
      <c r="OPV55" s="416"/>
      <c r="OPW55" s="416"/>
      <c r="OPX55" s="416"/>
      <c r="OPY55" s="416"/>
      <c r="OPZ55" s="416"/>
      <c r="OQA55" s="416"/>
      <c r="OQB55" s="416"/>
      <c r="OQC55" s="416"/>
      <c r="OQD55" s="416"/>
      <c r="OQE55" s="416"/>
      <c r="OQF55" s="416"/>
      <c r="OQG55" s="416"/>
      <c r="OQH55" s="416"/>
      <c r="OQI55" s="416"/>
      <c r="OQJ55" s="416"/>
      <c r="OQK55" s="416"/>
      <c r="OQL55" s="416"/>
      <c r="OQM55" s="416"/>
      <c r="OQN55" s="416"/>
      <c r="OQO55" s="416"/>
      <c r="OQP55" s="416"/>
      <c r="OQQ55" s="416"/>
      <c r="OQR55" s="416"/>
      <c r="OQS55" s="416"/>
      <c r="OQT55" s="416"/>
      <c r="OQU55" s="416"/>
      <c r="OQV55" s="416"/>
      <c r="OQW55" s="416"/>
      <c r="OQX55" s="416"/>
      <c r="OQY55" s="416"/>
      <c r="OQZ55" s="416"/>
      <c r="ORA55" s="416"/>
      <c r="ORB55" s="416"/>
      <c r="ORC55" s="416"/>
      <c r="ORD55" s="416"/>
      <c r="ORE55" s="416"/>
      <c r="ORF55" s="416"/>
      <c r="ORG55" s="416"/>
      <c r="ORH55" s="416"/>
      <c r="ORI55" s="416"/>
      <c r="ORJ55" s="416"/>
      <c r="ORK55" s="416"/>
      <c r="ORL55" s="416"/>
      <c r="ORM55" s="416"/>
      <c r="ORN55" s="416"/>
      <c r="ORO55" s="416"/>
      <c r="ORP55" s="416"/>
      <c r="ORQ55" s="416"/>
      <c r="ORR55" s="416"/>
      <c r="ORS55" s="416"/>
      <c r="ORT55" s="416"/>
      <c r="ORU55" s="416"/>
      <c r="ORV55" s="416"/>
      <c r="ORW55" s="416"/>
      <c r="ORX55" s="416"/>
      <c r="ORY55" s="416"/>
      <c r="ORZ55" s="416"/>
      <c r="OSA55" s="416"/>
      <c r="OSB55" s="416"/>
      <c r="OSC55" s="416"/>
      <c r="OSD55" s="416"/>
      <c r="OSE55" s="416"/>
      <c r="OSF55" s="416"/>
      <c r="OSG55" s="416"/>
      <c r="OSH55" s="416"/>
      <c r="OSI55" s="416"/>
      <c r="OSJ55" s="416"/>
      <c r="OSK55" s="416"/>
      <c r="OSL55" s="416"/>
      <c r="OSM55" s="416"/>
      <c r="OSN55" s="416"/>
      <c r="OSO55" s="416"/>
      <c r="OSP55" s="416"/>
      <c r="OSQ55" s="416"/>
      <c r="OSR55" s="416"/>
      <c r="OSS55" s="416"/>
      <c r="OST55" s="416"/>
      <c r="OSU55" s="416"/>
      <c r="OSV55" s="416"/>
      <c r="OSW55" s="416"/>
      <c r="OSX55" s="416"/>
      <c r="OSY55" s="416"/>
      <c r="OSZ55" s="416"/>
      <c r="OTA55" s="416"/>
      <c r="OTB55" s="416"/>
      <c r="OTC55" s="416"/>
      <c r="OTD55" s="416"/>
      <c r="OTE55" s="416"/>
      <c r="OTF55" s="416"/>
      <c r="OTG55" s="416"/>
      <c r="OTH55" s="416"/>
      <c r="OTI55" s="416"/>
      <c r="OTJ55" s="416"/>
      <c r="OTK55" s="416"/>
      <c r="OTL55" s="416"/>
      <c r="OTM55" s="416"/>
      <c r="OTN55" s="416"/>
      <c r="OTO55" s="416"/>
      <c r="OTP55" s="416"/>
      <c r="OTQ55" s="416"/>
      <c r="OTR55" s="416"/>
      <c r="OTS55" s="416"/>
      <c r="OTT55" s="416"/>
      <c r="OTU55" s="416"/>
      <c r="OTV55" s="416"/>
      <c r="OTW55" s="416"/>
      <c r="OTX55" s="416"/>
      <c r="OTY55" s="416"/>
      <c r="OTZ55" s="416"/>
      <c r="OUA55" s="416"/>
      <c r="OUB55" s="416"/>
      <c r="OUC55" s="416"/>
      <c r="OUD55" s="416"/>
      <c r="OUE55" s="416"/>
      <c r="OUF55" s="416"/>
      <c r="OUG55" s="416"/>
      <c r="OUH55" s="416"/>
      <c r="OUI55" s="416"/>
      <c r="OUJ55" s="416"/>
      <c r="OUK55" s="416"/>
      <c r="OUL55" s="416"/>
      <c r="OUM55" s="416"/>
      <c r="OUN55" s="416"/>
      <c r="OUO55" s="416"/>
      <c r="OUP55" s="416"/>
      <c r="OUQ55" s="416"/>
      <c r="OUR55" s="416"/>
      <c r="OUS55" s="416"/>
      <c r="OUT55" s="416"/>
      <c r="OUU55" s="416"/>
      <c r="OUV55" s="416"/>
      <c r="OUW55" s="416"/>
      <c r="OUX55" s="416"/>
      <c r="OUY55" s="416"/>
      <c r="OUZ55" s="416"/>
      <c r="OVA55" s="416"/>
      <c r="OVB55" s="416"/>
      <c r="OVC55" s="416"/>
      <c r="OVD55" s="416"/>
      <c r="OVE55" s="416"/>
      <c r="OVF55" s="416"/>
      <c r="OVG55" s="416"/>
      <c r="OVH55" s="416"/>
      <c r="OVI55" s="416"/>
      <c r="OVJ55" s="416"/>
      <c r="OVK55" s="416"/>
      <c r="OVL55" s="416"/>
      <c r="OVM55" s="416"/>
      <c r="OVN55" s="416"/>
      <c r="OVO55" s="416"/>
      <c r="OVP55" s="416"/>
      <c r="OVQ55" s="416"/>
      <c r="OVR55" s="416"/>
      <c r="OVS55" s="416"/>
      <c r="OVT55" s="416"/>
      <c r="OVU55" s="416"/>
      <c r="OVV55" s="416"/>
      <c r="OVW55" s="416"/>
      <c r="OVX55" s="416"/>
      <c r="OVY55" s="416"/>
      <c r="OVZ55" s="416"/>
      <c r="OWA55" s="416"/>
      <c r="OWB55" s="416"/>
      <c r="OWC55" s="416"/>
      <c r="OWD55" s="416"/>
      <c r="OWE55" s="416"/>
      <c r="OWF55" s="416"/>
      <c r="OWG55" s="416"/>
      <c r="OWH55" s="416"/>
      <c r="OWI55" s="416"/>
      <c r="OWJ55" s="416"/>
      <c r="OWK55" s="416"/>
      <c r="OWL55" s="416"/>
      <c r="OWM55" s="416"/>
      <c r="OWN55" s="416"/>
      <c r="OWO55" s="416"/>
      <c r="OWP55" s="416"/>
      <c r="OWQ55" s="416"/>
      <c r="OWR55" s="416"/>
      <c r="OWS55" s="416"/>
      <c r="OWT55" s="416"/>
      <c r="OWU55" s="416"/>
      <c r="OWV55" s="416"/>
      <c r="OWW55" s="416"/>
      <c r="OWX55" s="416"/>
      <c r="OWY55" s="416"/>
      <c r="OWZ55" s="416"/>
      <c r="OXA55" s="416"/>
      <c r="OXB55" s="416"/>
      <c r="OXC55" s="416"/>
      <c r="OXD55" s="416"/>
      <c r="OXE55" s="416"/>
      <c r="OXF55" s="416"/>
      <c r="OXG55" s="416"/>
      <c r="OXH55" s="416"/>
      <c r="OXI55" s="416"/>
      <c r="OXJ55" s="416"/>
      <c r="OXK55" s="416"/>
      <c r="OXL55" s="416"/>
      <c r="OXM55" s="416"/>
      <c r="OXN55" s="416"/>
      <c r="OXO55" s="416"/>
      <c r="OXP55" s="416"/>
      <c r="OXQ55" s="416"/>
      <c r="OXR55" s="416"/>
      <c r="OXS55" s="416"/>
      <c r="OXT55" s="416"/>
      <c r="OXU55" s="416"/>
      <c r="OXV55" s="416"/>
      <c r="OXW55" s="416"/>
      <c r="OXX55" s="416"/>
      <c r="OXY55" s="416"/>
      <c r="OXZ55" s="416"/>
      <c r="OYA55" s="416"/>
      <c r="OYB55" s="416"/>
      <c r="OYC55" s="416"/>
      <c r="OYD55" s="416"/>
      <c r="OYE55" s="416"/>
      <c r="OYF55" s="416"/>
      <c r="OYG55" s="416"/>
      <c r="OYH55" s="416"/>
      <c r="OYI55" s="416"/>
      <c r="OYJ55" s="416"/>
      <c r="OYK55" s="416"/>
      <c r="OYL55" s="416"/>
      <c r="OYM55" s="416"/>
      <c r="OYN55" s="416"/>
      <c r="OYO55" s="416"/>
      <c r="OYP55" s="416"/>
      <c r="OYQ55" s="416"/>
      <c r="OYR55" s="416"/>
      <c r="OYS55" s="416"/>
      <c r="OYT55" s="416"/>
      <c r="OYU55" s="416"/>
      <c r="OYV55" s="416"/>
      <c r="OYW55" s="416"/>
      <c r="OYX55" s="416"/>
      <c r="OYY55" s="416"/>
      <c r="OYZ55" s="416"/>
      <c r="OZA55" s="416"/>
      <c r="OZB55" s="416"/>
      <c r="OZC55" s="416"/>
      <c r="OZD55" s="416"/>
      <c r="OZE55" s="416"/>
      <c r="OZF55" s="416"/>
      <c r="OZG55" s="416"/>
      <c r="OZH55" s="416"/>
      <c r="OZI55" s="416"/>
      <c r="OZJ55" s="416"/>
      <c r="OZK55" s="416"/>
      <c r="OZL55" s="416"/>
      <c r="OZM55" s="416"/>
      <c r="OZN55" s="416"/>
      <c r="OZO55" s="416"/>
      <c r="OZP55" s="416"/>
      <c r="OZQ55" s="416"/>
      <c r="OZR55" s="416"/>
      <c r="OZS55" s="416"/>
      <c r="OZT55" s="416"/>
      <c r="OZU55" s="416"/>
      <c r="OZV55" s="416"/>
      <c r="OZW55" s="416"/>
      <c r="OZX55" s="416"/>
      <c r="OZY55" s="416"/>
      <c r="OZZ55" s="416"/>
      <c r="PAA55" s="416"/>
      <c r="PAB55" s="416"/>
      <c r="PAC55" s="416"/>
      <c r="PAD55" s="416"/>
      <c r="PAE55" s="416"/>
      <c r="PAF55" s="416"/>
      <c r="PAG55" s="416"/>
      <c r="PAH55" s="416"/>
      <c r="PAI55" s="416"/>
      <c r="PAJ55" s="416"/>
      <c r="PAK55" s="416"/>
      <c r="PAL55" s="416"/>
      <c r="PAM55" s="416"/>
      <c r="PAN55" s="416"/>
      <c r="PAO55" s="416"/>
      <c r="PAP55" s="416"/>
      <c r="PAQ55" s="416"/>
      <c r="PAR55" s="416"/>
      <c r="PAS55" s="416"/>
      <c r="PAT55" s="416"/>
      <c r="PAU55" s="416"/>
      <c r="PAV55" s="416"/>
      <c r="PAW55" s="416"/>
      <c r="PAX55" s="416"/>
      <c r="PAY55" s="416"/>
      <c r="PAZ55" s="416"/>
      <c r="PBA55" s="416"/>
      <c r="PBB55" s="416"/>
      <c r="PBC55" s="416"/>
      <c r="PBD55" s="416"/>
      <c r="PBE55" s="416"/>
      <c r="PBF55" s="416"/>
      <c r="PBG55" s="416"/>
      <c r="PBH55" s="416"/>
      <c r="PBI55" s="416"/>
      <c r="PBJ55" s="416"/>
      <c r="PBK55" s="416"/>
      <c r="PBL55" s="416"/>
      <c r="PBM55" s="416"/>
      <c r="PBN55" s="416"/>
      <c r="PBO55" s="416"/>
      <c r="PBP55" s="416"/>
      <c r="PBQ55" s="416"/>
      <c r="PBR55" s="416"/>
      <c r="PBS55" s="416"/>
      <c r="PBT55" s="416"/>
      <c r="PBU55" s="416"/>
      <c r="PBV55" s="416"/>
      <c r="PBW55" s="416"/>
      <c r="PBX55" s="416"/>
      <c r="PBY55" s="416"/>
      <c r="PBZ55" s="416"/>
      <c r="PCA55" s="416"/>
      <c r="PCB55" s="416"/>
      <c r="PCC55" s="416"/>
      <c r="PCD55" s="416"/>
      <c r="PCE55" s="416"/>
      <c r="PCF55" s="416"/>
      <c r="PCG55" s="416"/>
      <c r="PCH55" s="416"/>
      <c r="PCI55" s="416"/>
      <c r="PCJ55" s="416"/>
      <c r="PCK55" s="416"/>
      <c r="PCL55" s="416"/>
      <c r="PCM55" s="416"/>
      <c r="PCN55" s="416"/>
      <c r="PCO55" s="416"/>
      <c r="PCP55" s="416"/>
      <c r="PCQ55" s="416"/>
      <c r="PCR55" s="416"/>
      <c r="PCS55" s="416"/>
      <c r="PCT55" s="416"/>
      <c r="PCU55" s="416"/>
      <c r="PCV55" s="416"/>
      <c r="PCW55" s="416"/>
      <c r="PCX55" s="416"/>
      <c r="PCY55" s="416"/>
      <c r="PCZ55" s="416"/>
      <c r="PDA55" s="416"/>
      <c r="PDB55" s="416"/>
      <c r="PDC55" s="416"/>
      <c r="PDD55" s="416"/>
      <c r="PDE55" s="416"/>
      <c r="PDF55" s="416"/>
      <c r="PDG55" s="416"/>
      <c r="PDH55" s="416"/>
      <c r="PDI55" s="416"/>
      <c r="PDJ55" s="416"/>
      <c r="PDK55" s="416"/>
      <c r="PDL55" s="416"/>
      <c r="PDM55" s="416"/>
      <c r="PDN55" s="416"/>
      <c r="PDO55" s="416"/>
      <c r="PDP55" s="416"/>
      <c r="PDQ55" s="416"/>
      <c r="PDR55" s="416"/>
      <c r="PDS55" s="416"/>
      <c r="PDT55" s="416"/>
      <c r="PDU55" s="416"/>
      <c r="PDV55" s="416"/>
      <c r="PDW55" s="416"/>
      <c r="PDX55" s="416"/>
      <c r="PDY55" s="416"/>
      <c r="PDZ55" s="416"/>
      <c r="PEA55" s="416"/>
      <c r="PEB55" s="416"/>
      <c r="PEC55" s="416"/>
      <c r="PED55" s="416"/>
      <c r="PEE55" s="416"/>
      <c r="PEF55" s="416"/>
      <c r="PEG55" s="416"/>
      <c r="PEH55" s="416"/>
      <c r="PEI55" s="416"/>
      <c r="PEJ55" s="416"/>
      <c r="PEK55" s="416"/>
      <c r="PEL55" s="416"/>
      <c r="PEM55" s="416"/>
      <c r="PEN55" s="416"/>
      <c r="PEO55" s="416"/>
      <c r="PEP55" s="416"/>
      <c r="PEQ55" s="416"/>
      <c r="PER55" s="416"/>
      <c r="PES55" s="416"/>
      <c r="PET55" s="416"/>
      <c r="PEU55" s="416"/>
      <c r="PEV55" s="416"/>
      <c r="PEW55" s="416"/>
      <c r="PEX55" s="416"/>
      <c r="PEY55" s="416"/>
      <c r="PEZ55" s="416"/>
      <c r="PFA55" s="416"/>
      <c r="PFB55" s="416"/>
      <c r="PFC55" s="416"/>
      <c r="PFD55" s="416"/>
      <c r="PFE55" s="416"/>
      <c r="PFF55" s="416"/>
      <c r="PFG55" s="416"/>
      <c r="PFH55" s="416"/>
      <c r="PFI55" s="416"/>
      <c r="PFJ55" s="416"/>
      <c r="PFK55" s="416"/>
      <c r="PFL55" s="416"/>
      <c r="PFM55" s="416"/>
      <c r="PFN55" s="416"/>
      <c r="PFO55" s="416"/>
      <c r="PFP55" s="416"/>
      <c r="PFQ55" s="416"/>
      <c r="PFR55" s="416"/>
      <c r="PFS55" s="416"/>
      <c r="PFT55" s="416"/>
      <c r="PFU55" s="416"/>
      <c r="PFV55" s="416"/>
      <c r="PFW55" s="416"/>
      <c r="PFX55" s="416"/>
      <c r="PFY55" s="416"/>
      <c r="PFZ55" s="416"/>
      <c r="PGA55" s="416"/>
      <c r="PGB55" s="416"/>
      <c r="PGC55" s="416"/>
      <c r="PGD55" s="416"/>
      <c r="PGE55" s="416"/>
      <c r="PGF55" s="416"/>
      <c r="PGG55" s="416"/>
      <c r="PGH55" s="416"/>
      <c r="PGI55" s="416"/>
      <c r="PGJ55" s="416"/>
      <c r="PGK55" s="416"/>
      <c r="PGL55" s="416"/>
      <c r="PGM55" s="416"/>
      <c r="PGN55" s="416"/>
      <c r="PGO55" s="416"/>
      <c r="PGP55" s="416"/>
      <c r="PGQ55" s="416"/>
      <c r="PGR55" s="416"/>
      <c r="PGS55" s="416"/>
      <c r="PGT55" s="416"/>
      <c r="PGU55" s="416"/>
      <c r="PGV55" s="416"/>
      <c r="PGW55" s="416"/>
      <c r="PGX55" s="416"/>
      <c r="PGY55" s="416"/>
      <c r="PGZ55" s="416"/>
      <c r="PHA55" s="416"/>
      <c r="PHB55" s="416"/>
      <c r="PHC55" s="416"/>
      <c r="PHD55" s="416"/>
      <c r="PHE55" s="416"/>
      <c r="PHF55" s="416"/>
      <c r="PHG55" s="416"/>
      <c r="PHH55" s="416"/>
      <c r="PHI55" s="416"/>
      <c r="PHJ55" s="416"/>
      <c r="PHK55" s="416"/>
      <c r="PHL55" s="416"/>
      <c r="PHM55" s="416"/>
      <c r="PHN55" s="416"/>
      <c r="PHO55" s="416"/>
      <c r="PHP55" s="416"/>
      <c r="PHQ55" s="416"/>
      <c r="PHR55" s="416"/>
      <c r="PHS55" s="416"/>
      <c r="PHT55" s="416"/>
      <c r="PHU55" s="416"/>
      <c r="PHV55" s="416"/>
      <c r="PHW55" s="416"/>
      <c r="PHX55" s="416"/>
      <c r="PHY55" s="416"/>
      <c r="PHZ55" s="416"/>
      <c r="PIA55" s="416"/>
      <c r="PIB55" s="416"/>
      <c r="PIC55" s="416"/>
      <c r="PID55" s="416"/>
      <c r="PIE55" s="416"/>
      <c r="PIF55" s="416"/>
      <c r="PIG55" s="416"/>
      <c r="PIH55" s="416"/>
      <c r="PII55" s="416"/>
      <c r="PIJ55" s="416"/>
      <c r="PIK55" s="416"/>
      <c r="PIL55" s="416"/>
      <c r="PIM55" s="416"/>
      <c r="PIN55" s="416"/>
      <c r="PIO55" s="416"/>
      <c r="PIP55" s="416"/>
      <c r="PIQ55" s="416"/>
      <c r="PIR55" s="416"/>
      <c r="PIS55" s="416"/>
      <c r="PIT55" s="416"/>
      <c r="PIU55" s="416"/>
      <c r="PIV55" s="416"/>
      <c r="PIW55" s="416"/>
      <c r="PIX55" s="416"/>
      <c r="PIY55" s="416"/>
      <c r="PIZ55" s="416"/>
      <c r="PJA55" s="416"/>
      <c r="PJB55" s="416"/>
      <c r="PJC55" s="416"/>
      <c r="PJD55" s="416"/>
      <c r="PJE55" s="416"/>
      <c r="PJF55" s="416"/>
      <c r="PJG55" s="416"/>
      <c r="PJH55" s="416"/>
      <c r="PJI55" s="416"/>
      <c r="PJJ55" s="416"/>
      <c r="PJK55" s="416"/>
      <c r="PJL55" s="416"/>
      <c r="PJM55" s="416"/>
      <c r="PJN55" s="416"/>
      <c r="PJO55" s="416"/>
      <c r="PJP55" s="416"/>
      <c r="PJQ55" s="416"/>
      <c r="PJR55" s="416"/>
      <c r="PJS55" s="416"/>
      <c r="PJT55" s="416"/>
      <c r="PJU55" s="416"/>
      <c r="PJV55" s="416"/>
      <c r="PJW55" s="416"/>
      <c r="PJX55" s="416"/>
      <c r="PJY55" s="416"/>
      <c r="PJZ55" s="416"/>
      <c r="PKA55" s="416"/>
      <c r="PKB55" s="416"/>
      <c r="PKC55" s="416"/>
      <c r="PKD55" s="416"/>
      <c r="PKE55" s="416"/>
      <c r="PKF55" s="416"/>
      <c r="PKG55" s="416"/>
      <c r="PKH55" s="416"/>
      <c r="PKI55" s="416"/>
      <c r="PKJ55" s="416"/>
      <c r="PKK55" s="416"/>
      <c r="PKL55" s="416"/>
      <c r="PKM55" s="416"/>
      <c r="PKN55" s="416"/>
      <c r="PKO55" s="416"/>
      <c r="PKP55" s="416"/>
      <c r="PKQ55" s="416"/>
      <c r="PKR55" s="416"/>
      <c r="PKS55" s="416"/>
      <c r="PKT55" s="416"/>
      <c r="PKU55" s="416"/>
      <c r="PKV55" s="416"/>
      <c r="PKW55" s="416"/>
      <c r="PKX55" s="416"/>
      <c r="PKY55" s="416"/>
      <c r="PKZ55" s="416"/>
      <c r="PLA55" s="416"/>
      <c r="PLB55" s="416"/>
      <c r="PLC55" s="416"/>
      <c r="PLD55" s="416"/>
      <c r="PLE55" s="416"/>
      <c r="PLF55" s="416"/>
      <c r="PLG55" s="416"/>
      <c r="PLH55" s="416"/>
      <c r="PLI55" s="416"/>
      <c r="PLJ55" s="416"/>
      <c r="PLK55" s="416"/>
      <c r="PLL55" s="416"/>
      <c r="PLM55" s="416"/>
      <c r="PLN55" s="416"/>
      <c r="PLO55" s="416"/>
      <c r="PLP55" s="416"/>
      <c r="PLQ55" s="416"/>
      <c r="PLR55" s="416"/>
      <c r="PLS55" s="416"/>
      <c r="PLT55" s="416"/>
      <c r="PLU55" s="416"/>
      <c r="PLV55" s="416"/>
      <c r="PLW55" s="416"/>
      <c r="PLX55" s="416"/>
      <c r="PLY55" s="416"/>
      <c r="PLZ55" s="416"/>
      <c r="PMA55" s="416"/>
      <c r="PMB55" s="416"/>
      <c r="PMC55" s="416"/>
      <c r="PMD55" s="416"/>
      <c r="PME55" s="416"/>
      <c r="PMF55" s="416"/>
      <c r="PMG55" s="416"/>
      <c r="PMH55" s="416"/>
      <c r="PMI55" s="416"/>
      <c r="PMJ55" s="416"/>
      <c r="PMK55" s="416"/>
      <c r="PML55" s="416"/>
      <c r="PMM55" s="416"/>
      <c r="PMN55" s="416"/>
      <c r="PMO55" s="416"/>
      <c r="PMP55" s="416"/>
      <c r="PMQ55" s="416"/>
      <c r="PMR55" s="416"/>
      <c r="PMS55" s="416"/>
      <c r="PMT55" s="416"/>
      <c r="PMU55" s="416"/>
      <c r="PMV55" s="416"/>
      <c r="PMW55" s="416"/>
      <c r="PMX55" s="416"/>
      <c r="PMY55" s="416"/>
      <c r="PMZ55" s="416"/>
      <c r="PNA55" s="416"/>
      <c r="PNB55" s="416"/>
      <c r="PNC55" s="416"/>
      <c r="PND55" s="416"/>
      <c r="PNE55" s="416"/>
      <c r="PNF55" s="416"/>
      <c r="PNG55" s="416"/>
      <c r="PNH55" s="416"/>
      <c r="PNI55" s="416"/>
      <c r="PNJ55" s="416"/>
      <c r="PNK55" s="416"/>
      <c r="PNL55" s="416"/>
      <c r="PNM55" s="416"/>
      <c r="PNN55" s="416"/>
      <c r="PNO55" s="416"/>
      <c r="PNP55" s="416"/>
      <c r="PNQ55" s="416"/>
      <c r="PNR55" s="416"/>
      <c r="PNS55" s="416"/>
      <c r="PNT55" s="416"/>
      <c r="PNU55" s="416"/>
      <c r="PNV55" s="416"/>
      <c r="PNW55" s="416"/>
      <c r="PNX55" s="416"/>
      <c r="PNY55" s="416"/>
      <c r="PNZ55" s="416"/>
      <c r="POA55" s="416"/>
      <c r="POB55" s="416"/>
      <c r="POC55" s="416"/>
      <c r="POD55" s="416"/>
      <c r="POE55" s="416"/>
      <c r="POF55" s="416"/>
      <c r="POG55" s="416"/>
      <c r="POH55" s="416"/>
      <c r="POI55" s="416"/>
      <c r="POJ55" s="416"/>
      <c r="POK55" s="416"/>
      <c r="POL55" s="416"/>
      <c r="POM55" s="416"/>
      <c r="PON55" s="416"/>
      <c r="POO55" s="416"/>
      <c r="POP55" s="416"/>
      <c r="POQ55" s="416"/>
      <c r="POR55" s="416"/>
      <c r="POS55" s="416"/>
      <c r="POT55" s="416"/>
      <c r="POU55" s="416"/>
      <c r="POV55" s="416"/>
      <c r="POW55" s="416"/>
      <c r="POX55" s="416"/>
      <c r="POY55" s="416"/>
      <c r="POZ55" s="416"/>
      <c r="PPA55" s="416"/>
      <c r="PPB55" s="416"/>
      <c r="PPC55" s="416"/>
      <c r="PPD55" s="416"/>
      <c r="PPE55" s="416"/>
      <c r="PPF55" s="416"/>
      <c r="PPG55" s="416"/>
      <c r="PPH55" s="416"/>
      <c r="PPI55" s="416"/>
      <c r="PPJ55" s="416"/>
      <c r="PPK55" s="416"/>
      <c r="PPL55" s="416"/>
      <c r="PPM55" s="416"/>
      <c r="PPN55" s="416"/>
      <c r="PPO55" s="416"/>
      <c r="PPP55" s="416"/>
      <c r="PPQ55" s="416"/>
      <c r="PPR55" s="416"/>
      <c r="PPS55" s="416"/>
      <c r="PPT55" s="416"/>
      <c r="PPU55" s="416"/>
      <c r="PPV55" s="416"/>
      <c r="PPW55" s="416"/>
      <c r="PPX55" s="416"/>
      <c r="PPY55" s="416"/>
      <c r="PPZ55" s="416"/>
      <c r="PQA55" s="416"/>
      <c r="PQB55" s="416"/>
      <c r="PQC55" s="416"/>
      <c r="PQD55" s="416"/>
      <c r="PQE55" s="416"/>
      <c r="PQF55" s="416"/>
      <c r="PQG55" s="416"/>
      <c r="PQH55" s="416"/>
      <c r="PQI55" s="416"/>
      <c r="PQJ55" s="416"/>
      <c r="PQK55" s="416"/>
      <c r="PQL55" s="416"/>
      <c r="PQM55" s="416"/>
      <c r="PQN55" s="416"/>
      <c r="PQO55" s="416"/>
      <c r="PQP55" s="416"/>
      <c r="PQQ55" s="416"/>
      <c r="PQR55" s="416"/>
      <c r="PQS55" s="416"/>
      <c r="PQT55" s="416"/>
      <c r="PQU55" s="416"/>
      <c r="PQV55" s="416"/>
      <c r="PQW55" s="416"/>
      <c r="PQX55" s="416"/>
      <c r="PQY55" s="416"/>
      <c r="PQZ55" s="416"/>
      <c r="PRA55" s="416"/>
      <c r="PRB55" s="416"/>
      <c r="PRC55" s="416"/>
      <c r="PRD55" s="416"/>
      <c r="PRE55" s="416"/>
      <c r="PRF55" s="416"/>
      <c r="PRG55" s="416"/>
      <c r="PRH55" s="416"/>
      <c r="PRI55" s="416"/>
      <c r="PRJ55" s="416"/>
      <c r="PRK55" s="416"/>
      <c r="PRL55" s="416"/>
      <c r="PRM55" s="416"/>
      <c r="PRN55" s="416"/>
      <c r="PRO55" s="416"/>
      <c r="PRP55" s="416"/>
      <c r="PRQ55" s="416"/>
      <c r="PRR55" s="416"/>
      <c r="PRS55" s="416"/>
      <c r="PRT55" s="416"/>
      <c r="PRU55" s="416"/>
      <c r="PRV55" s="416"/>
      <c r="PRW55" s="416"/>
      <c r="PRX55" s="416"/>
      <c r="PRY55" s="416"/>
      <c r="PRZ55" s="416"/>
      <c r="PSA55" s="416"/>
      <c r="PSB55" s="416"/>
      <c r="PSC55" s="416"/>
      <c r="PSD55" s="416"/>
      <c r="PSE55" s="416"/>
      <c r="PSF55" s="416"/>
      <c r="PSG55" s="416"/>
      <c r="PSH55" s="416"/>
      <c r="PSI55" s="416"/>
      <c r="PSJ55" s="416"/>
      <c r="PSK55" s="416"/>
      <c r="PSL55" s="416"/>
      <c r="PSM55" s="416"/>
      <c r="PSN55" s="416"/>
      <c r="PSO55" s="416"/>
      <c r="PSP55" s="416"/>
      <c r="PSQ55" s="416"/>
      <c r="PSR55" s="416"/>
      <c r="PSS55" s="416"/>
      <c r="PST55" s="416"/>
      <c r="PSU55" s="416"/>
      <c r="PSV55" s="416"/>
      <c r="PSW55" s="416"/>
      <c r="PSX55" s="416"/>
      <c r="PSY55" s="416"/>
      <c r="PSZ55" s="416"/>
      <c r="PTA55" s="416"/>
      <c r="PTB55" s="416"/>
      <c r="PTC55" s="416"/>
      <c r="PTD55" s="416"/>
      <c r="PTE55" s="416"/>
      <c r="PTF55" s="416"/>
      <c r="PTG55" s="416"/>
      <c r="PTH55" s="416"/>
      <c r="PTI55" s="416"/>
      <c r="PTJ55" s="416"/>
      <c r="PTK55" s="416"/>
      <c r="PTL55" s="416"/>
      <c r="PTM55" s="416"/>
      <c r="PTN55" s="416"/>
      <c r="PTO55" s="416"/>
      <c r="PTP55" s="416"/>
      <c r="PTQ55" s="416"/>
      <c r="PTR55" s="416"/>
      <c r="PTS55" s="416"/>
      <c r="PTT55" s="416"/>
      <c r="PTU55" s="416"/>
      <c r="PTV55" s="416"/>
      <c r="PTW55" s="416"/>
      <c r="PTX55" s="416"/>
      <c r="PTY55" s="416"/>
      <c r="PTZ55" s="416"/>
      <c r="PUA55" s="416"/>
      <c r="PUB55" s="416"/>
      <c r="PUC55" s="416"/>
      <c r="PUD55" s="416"/>
      <c r="PUE55" s="416"/>
      <c r="PUF55" s="416"/>
      <c r="PUG55" s="416"/>
      <c r="PUH55" s="416"/>
      <c r="PUI55" s="416"/>
      <c r="PUJ55" s="416"/>
      <c r="PUK55" s="416"/>
      <c r="PUL55" s="416"/>
      <c r="PUM55" s="416"/>
      <c r="PUN55" s="416"/>
      <c r="PUO55" s="416"/>
      <c r="PUP55" s="416"/>
      <c r="PUQ55" s="416"/>
      <c r="PUR55" s="416"/>
      <c r="PUS55" s="416"/>
      <c r="PUT55" s="416"/>
      <c r="PUU55" s="416"/>
      <c r="PUV55" s="416"/>
      <c r="PUW55" s="416"/>
      <c r="PUX55" s="416"/>
      <c r="PUY55" s="416"/>
      <c r="PUZ55" s="416"/>
      <c r="PVA55" s="416"/>
      <c r="PVB55" s="416"/>
      <c r="PVC55" s="416"/>
      <c r="PVD55" s="416"/>
      <c r="PVE55" s="416"/>
      <c r="PVF55" s="416"/>
      <c r="PVG55" s="416"/>
      <c r="PVH55" s="416"/>
      <c r="PVI55" s="416"/>
      <c r="PVJ55" s="416"/>
      <c r="PVK55" s="416"/>
      <c r="PVL55" s="416"/>
      <c r="PVM55" s="416"/>
      <c r="PVN55" s="416"/>
      <c r="PVO55" s="416"/>
      <c r="PVP55" s="416"/>
      <c r="PVQ55" s="416"/>
      <c r="PVR55" s="416"/>
      <c r="PVS55" s="416"/>
      <c r="PVT55" s="416"/>
      <c r="PVU55" s="416"/>
      <c r="PVV55" s="416"/>
      <c r="PVW55" s="416"/>
      <c r="PVX55" s="416"/>
      <c r="PVY55" s="416"/>
      <c r="PVZ55" s="416"/>
      <c r="PWA55" s="416"/>
      <c r="PWB55" s="416"/>
      <c r="PWC55" s="416"/>
      <c r="PWD55" s="416"/>
      <c r="PWE55" s="416"/>
      <c r="PWF55" s="416"/>
      <c r="PWG55" s="416"/>
      <c r="PWH55" s="416"/>
      <c r="PWI55" s="416"/>
      <c r="PWJ55" s="416"/>
      <c r="PWK55" s="416"/>
      <c r="PWL55" s="416"/>
      <c r="PWM55" s="416"/>
      <c r="PWN55" s="416"/>
      <c r="PWO55" s="416"/>
      <c r="PWP55" s="416"/>
      <c r="PWQ55" s="416"/>
      <c r="PWR55" s="416"/>
      <c r="PWS55" s="416"/>
      <c r="PWT55" s="416"/>
      <c r="PWU55" s="416"/>
      <c r="PWV55" s="416"/>
      <c r="PWW55" s="416"/>
      <c r="PWX55" s="416"/>
      <c r="PWY55" s="416"/>
      <c r="PWZ55" s="416"/>
      <c r="PXA55" s="416"/>
      <c r="PXB55" s="416"/>
      <c r="PXC55" s="416"/>
      <c r="PXD55" s="416"/>
      <c r="PXE55" s="416"/>
      <c r="PXF55" s="416"/>
      <c r="PXG55" s="416"/>
      <c r="PXH55" s="416"/>
      <c r="PXI55" s="416"/>
      <c r="PXJ55" s="416"/>
      <c r="PXK55" s="416"/>
      <c r="PXL55" s="416"/>
      <c r="PXM55" s="416"/>
      <c r="PXN55" s="416"/>
      <c r="PXO55" s="416"/>
      <c r="PXP55" s="416"/>
      <c r="PXQ55" s="416"/>
      <c r="PXR55" s="416"/>
      <c r="PXS55" s="416"/>
      <c r="PXT55" s="416"/>
      <c r="PXU55" s="416"/>
      <c r="PXV55" s="416"/>
      <c r="PXW55" s="416"/>
      <c r="PXX55" s="416"/>
      <c r="PXY55" s="416"/>
      <c r="PXZ55" s="416"/>
      <c r="PYA55" s="416"/>
      <c r="PYB55" s="416"/>
      <c r="PYC55" s="416"/>
      <c r="PYD55" s="416"/>
      <c r="PYE55" s="416"/>
      <c r="PYF55" s="416"/>
      <c r="PYG55" s="416"/>
      <c r="PYH55" s="416"/>
      <c r="PYI55" s="416"/>
      <c r="PYJ55" s="416"/>
      <c r="PYK55" s="416"/>
      <c r="PYL55" s="416"/>
      <c r="PYM55" s="416"/>
      <c r="PYN55" s="416"/>
      <c r="PYO55" s="416"/>
      <c r="PYP55" s="416"/>
      <c r="PYQ55" s="416"/>
      <c r="PYR55" s="416"/>
      <c r="PYS55" s="416"/>
      <c r="PYT55" s="416"/>
      <c r="PYU55" s="416"/>
      <c r="PYV55" s="416"/>
      <c r="PYW55" s="416"/>
      <c r="PYX55" s="416"/>
      <c r="PYY55" s="416"/>
      <c r="PYZ55" s="416"/>
      <c r="PZA55" s="416"/>
      <c r="PZB55" s="416"/>
      <c r="PZC55" s="416"/>
      <c r="PZD55" s="416"/>
      <c r="PZE55" s="416"/>
      <c r="PZF55" s="416"/>
      <c r="PZG55" s="416"/>
      <c r="PZH55" s="416"/>
      <c r="PZI55" s="416"/>
      <c r="PZJ55" s="416"/>
      <c r="PZK55" s="416"/>
      <c r="PZL55" s="416"/>
      <c r="PZM55" s="416"/>
      <c r="PZN55" s="416"/>
      <c r="PZO55" s="416"/>
      <c r="PZP55" s="416"/>
      <c r="PZQ55" s="416"/>
      <c r="PZR55" s="416"/>
      <c r="PZS55" s="416"/>
      <c r="PZT55" s="416"/>
      <c r="PZU55" s="416"/>
      <c r="PZV55" s="416"/>
      <c r="PZW55" s="416"/>
      <c r="PZX55" s="416"/>
      <c r="PZY55" s="416"/>
      <c r="PZZ55" s="416"/>
      <c r="QAA55" s="416"/>
      <c r="QAB55" s="416"/>
      <c r="QAC55" s="416"/>
      <c r="QAD55" s="416"/>
      <c r="QAE55" s="416"/>
      <c r="QAF55" s="416"/>
      <c r="QAG55" s="416"/>
      <c r="QAH55" s="416"/>
      <c r="QAI55" s="416"/>
      <c r="QAJ55" s="416"/>
      <c r="QAK55" s="416"/>
      <c r="QAL55" s="416"/>
      <c r="QAM55" s="416"/>
      <c r="QAN55" s="416"/>
      <c r="QAO55" s="416"/>
      <c r="QAP55" s="416"/>
      <c r="QAQ55" s="416"/>
      <c r="QAR55" s="416"/>
      <c r="QAS55" s="416"/>
      <c r="QAT55" s="416"/>
      <c r="QAU55" s="416"/>
      <c r="QAV55" s="416"/>
      <c r="QAW55" s="416"/>
      <c r="QAX55" s="416"/>
      <c r="QAY55" s="416"/>
      <c r="QAZ55" s="416"/>
      <c r="QBA55" s="416"/>
      <c r="QBB55" s="416"/>
      <c r="QBC55" s="416"/>
      <c r="QBD55" s="416"/>
      <c r="QBE55" s="416"/>
      <c r="QBF55" s="416"/>
      <c r="QBG55" s="416"/>
      <c r="QBH55" s="416"/>
      <c r="QBI55" s="416"/>
      <c r="QBJ55" s="416"/>
      <c r="QBK55" s="416"/>
      <c r="QBL55" s="416"/>
      <c r="QBM55" s="416"/>
      <c r="QBN55" s="416"/>
      <c r="QBO55" s="416"/>
      <c r="QBP55" s="416"/>
      <c r="QBQ55" s="416"/>
      <c r="QBR55" s="416"/>
      <c r="QBS55" s="416"/>
      <c r="QBT55" s="416"/>
      <c r="QBU55" s="416"/>
      <c r="QBV55" s="416"/>
      <c r="QBW55" s="416"/>
      <c r="QBX55" s="416"/>
      <c r="QBY55" s="416"/>
      <c r="QBZ55" s="416"/>
      <c r="QCA55" s="416"/>
      <c r="QCB55" s="416"/>
      <c r="QCC55" s="416"/>
      <c r="QCD55" s="416"/>
      <c r="QCE55" s="416"/>
      <c r="QCF55" s="416"/>
      <c r="QCG55" s="416"/>
      <c r="QCH55" s="416"/>
      <c r="QCI55" s="416"/>
      <c r="QCJ55" s="416"/>
      <c r="QCK55" s="416"/>
      <c r="QCL55" s="416"/>
      <c r="QCM55" s="416"/>
      <c r="QCN55" s="416"/>
      <c r="QCO55" s="416"/>
      <c r="QCP55" s="416"/>
      <c r="QCQ55" s="416"/>
      <c r="QCR55" s="416"/>
      <c r="QCS55" s="416"/>
      <c r="QCT55" s="416"/>
      <c r="QCU55" s="416"/>
      <c r="QCV55" s="416"/>
      <c r="QCW55" s="416"/>
      <c r="QCX55" s="416"/>
      <c r="QCY55" s="416"/>
      <c r="QCZ55" s="416"/>
      <c r="QDA55" s="416"/>
      <c r="QDB55" s="416"/>
      <c r="QDC55" s="416"/>
      <c r="QDD55" s="416"/>
      <c r="QDE55" s="416"/>
      <c r="QDF55" s="416"/>
      <c r="QDG55" s="416"/>
      <c r="QDH55" s="416"/>
      <c r="QDI55" s="416"/>
      <c r="QDJ55" s="416"/>
      <c r="QDK55" s="416"/>
      <c r="QDL55" s="416"/>
      <c r="QDM55" s="416"/>
      <c r="QDN55" s="416"/>
      <c r="QDO55" s="416"/>
      <c r="QDP55" s="416"/>
      <c r="QDQ55" s="416"/>
      <c r="QDR55" s="416"/>
      <c r="QDS55" s="416"/>
      <c r="QDT55" s="416"/>
      <c r="QDU55" s="416"/>
      <c r="QDV55" s="416"/>
      <c r="QDW55" s="416"/>
      <c r="QDX55" s="416"/>
      <c r="QDY55" s="416"/>
      <c r="QDZ55" s="416"/>
      <c r="QEA55" s="416"/>
      <c r="QEB55" s="416"/>
      <c r="QEC55" s="416"/>
      <c r="QED55" s="416"/>
      <c r="QEE55" s="416"/>
      <c r="QEF55" s="416"/>
      <c r="QEG55" s="416"/>
      <c r="QEH55" s="416"/>
      <c r="QEI55" s="416"/>
      <c r="QEJ55" s="416"/>
      <c r="QEK55" s="416"/>
      <c r="QEL55" s="416"/>
      <c r="QEM55" s="416"/>
      <c r="QEN55" s="416"/>
      <c r="QEO55" s="416"/>
      <c r="QEP55" s="416"/>
      <c r="QEQ55" s="416"/>
      <c r="QER55" s="416"/>
      <c r="QES55" s="416"/>
      <c r="QET55" s="416"/>
      <c r="QEU55" s="416"/>
      <c r="QEV55" s="416"/>
      <c r="QEW55" s="416"/>
      <c r="QEX55" s="416"/>
      <c r="QEY55" s="416"/>
      <c r="QEZ55" s="416"/>
      <c r="QFA55" s="416"/>
      <c r="QFB55" s="416"/>
      <c r="QFC55" s="416"/>
      <c r="QFD55" s="416"/>
      <c r="QFE55" s="416"/>
      <c r="QFF55" s="416"/>
      <c r="QFG55" s="416"/>
      <c r="QFH55" s="416"/>
      <c r="QFI55" s="416"/>
      <c r="QFJ55" s="416"/>
      <c r="QFK55" s="416"/>
      <c r="QFL55" s="416"/>
      <c r="QFM55" s="416"/>
      <c r="QFN55" s="416"/>
      <c r="QFO55" s="416"/>
      <c r="QFP55" s="416"/>
      <c r="QFQ55" s="416"/>
      <c r="QFR55" s="416"/>
      <c r="QFS55" s="416"/>
      <c r="QFT55" s="416"/>
      <c r="QFU55" s="416"/>
      <c r="QFV55" s="416"/>
      <c r="QFW55" s="416"/>
      <c r="QFX55" s="416"/>
      <c r="QFY55" s="416"/>
      <c r="QFZ55" s="416"/>
      <c r="QGA55" s="416"/>
      <c r="QGB55" s="416"/>
      <c r="QGC55" s="416"/>
      <c r="QGD55" s="416"/>
      <c r="QGE55" s="416"/>
      <c r="QGF55" s="416"/>
      <c r="QGG55" s="416"/>
      <c r="QGH55" s="416"/>
      <c r="QGI55" s="416"/>
      <c r="QGJ55" s="416"/>
      <c r="QGK55" s="416"/>
      <c r="QGL55" s="416"/>
      <c r="QGM55" s="416"/>
      <c r="QGN55" s="416"/>
      <c r="QGO55" s="416"/>
      <c r="QGP55" s="416"/>
      <c r="QGQ55" s="416"/>
      <c r="QGR55" s="416"/>
      <c r="QGS55" s="416"/>
      <c r="QGT55" s="416"/>
      <c r="QGU55" s="416"/>
      <c r="QGV55" s="416"/>
      <c r="QGW55" s="416"/>
      <c r="QGX55" s="416"/>
      <c r="QGY55" s="416"/>
      <c r="QGZ55" s="416"/>
      <c r="QHA55" s="416"/>
      <c r="QHB55" s="416"/>
      <c r="QHC55" s="416"/>
      <c r="QHD55" s="416"/>
      <c r="QHE55" s="416"/>
      <c r="QHF55" s="416"/>
      <c r="QHG55" s="416"/>
      <c r="QHH55" s="416"/>
      <c r="QHI55" s="416"/>
      <c r="QHJ55" s="416"/>
      <c r="QHK55" s="416"/>
      <c r="QHL55" s="416"/>
      <c r="QHM55" s="416"/>
      <c r="QHN55" s="416"/>
      <c r="QHO55" s="416"/>
      <c r="QHP55" s="416"/>
      <c r="QHQ55" s="416"/>
      <c r="QHR55" s="416"/>
      <c r="QHS55" s="416"/>
      <c r="QHT55" s="416"/>
      <c r="QHU55" s="416"/>
      <c r="QHV55" s="416"/>
      <c r="QHW55" s="416"/>
      <c r="QHX55" s="416"/>
      <c r="QHY55" s="416"/>
      <c r="QHZ55" s="416"/>
      <c r="QIA55" s="416"/>
      <c r="QIB55" s="416"/>
      <c r="QIC55" s="416"/>
      <c r="QID55" s="416"/>
      <c r="QIE55" s="416"/>
      <c r="QIF55" s="416"/>
      <c r="QIG55" s="416"/>
      <c r="QIH55" s="416"/>
      <c r="QII55" s="416"/>
      <c r="QIJ55" s="416"/>
      <c r="QIK55" s="416"/>
      <c r="QIL55" s="416"/>
      <c r="QIM55" s="416"/>
      <c r="QIN55" s="416"/>
      <c r="QIO55" s="416"/>
      <c r="QIP55" s="416"/>
      <c r="QIQ55" s="416"/>
      <c r="QIR55" s="416"/>
      <c r="QIS55" s="416"/>
      <c r="QIT55" s="416"/>
      <c r="QIU55" s="416"/>
      <c r="QIV55" s="416"/>
      <c r="QIW55" s="416"/>
      <c r="QIX55" s="416"/>
      <c r="QIY55" s="416"/>
      <c r="QIZ55" s="416"/>
      <c r="QJA55" s="416"/>
      <c r="QJB55" s="416"/>
      <c r="QJC55" s="416"/>
      <c r="QJD55" s="416"/>
      <c r="QJE55" s="416"/>
      <c r="QJF55" s="416"/>
      <c r="QJG55" s="416"/>
      <c r="QJH55" s="416"/>
      <c r="QJI55" s="416"/>
      <c r="QJJ55" s="416"/>
      <c r="QJK55" s="416"/>
      <c r="QJL55" s="416"/>
      <c r="QJM55" s="416"/>
      <c r="QJN55" s="416"/>
      <c r="QJO55" s="416"/>
      <c r="QJP55" s="416"/>
      <c r="QJQ55" s="416"/>
      <c r="QJR55" s="416"/>
      <c r="QJS55" s="416"/>
      <c r="QJT55" s="416"/>
      <c r="QJU55" s="416"/>
      <c r="QJV55" s="416"/>
      <c r="QJW55" s="416"/>
      <c r="QJX55" s="416"/>
      <c r="QJY55" s="416"/>
      <c r="QJZ55" s="416"/>
      <c r="QKA55" s="416"/>
      <c r="QKB55" s="416"/>
      <c r="QKC55" s="416"/>
      <c r="QKD55" s="416"/>
      <c r="QKE55" s="416"/>
      <c r="QKF55" s="416"/>
      <c r="QKG55" s="416"/>
      <c r="QKH55" s="416"/>
      <c r="QKI55" s="416"/>
      <c r="QKJ55" s="416"/>
      <c r="QKK55" s="416"/>
      <c r="QKL55" s="416"/>
      <c r="QKM55" s="416"/>
      <c r="QKN55" s="416"/>
      <c r="QKO55" s="416"/>
      <c r="QKP55" s="416"/>
      <c r="QKQ55" s="416"/>
      <c r="QKR55" s="416"/>
      <c r="QKS55" s="416"/>
      <c r="QKT55" s="416"/>
      <c r="QKU55" s="416"/>
      <c r="QKV55" s="416"/>
      <c r="QKW55" s="416"/>
      <c r="QKX55" s="416"/>
      <c r="QKY55" s="416"/>
      <c r="QKZ55" s="416"/>
      <c r="QLA55" s="416"/>
      <c r="QLB55" s="416"/>
      <c r="QLC55" s="416"/>
      <c r="QLD55" s="416"/>
      <c r="QLE55" s="416"/>
      <c r="QLF55" s="416"/>
      <c r="QLG55" s="416"/>
      <c r="QLH55" s="416"/>
      <c r="QLI55" s="416"/>
      <c r="QLJ55" s="416"/>
      <c r="QLK55" s="416"/>
      <c r="QLL55" s="416"/>
      <c r="QLM55" s="416"/>
      <c r="QLN55" s="416"/>
      <c r="QLO55" s="416"/>
      <c r="QLP55" s="416"/>
      <c r="QLQ55" s="416"/>
      <c r="QLR55" s="416"/>
      <c r="QLS55" s="416"/>
      <c r="QLT55" s="416"/>
      <c r="QLU55" s="416"/>
      <c r="QLV55" s="416"/>
      <c r="QLW55" s="416"/>
      <c r="QLX55" s="416"/>
      <c r="QLY55" s="416"/>
      <c r="QLZ55" s="416"/>
      <c r="QMA55" s="416"/>
      <c r="QMB55" s="416"/>
      <c r="QMC55" s="416"/>
      <c r="QMD55" s="416"/>
      <c r="QME55" s="416"/>
      <c r="QMF55" s="416"/>
      <c r="QMG55" s="416"/>
      <c r="QMH55" s="416"/>
      <c r="QMI55" s="416"/>
      <c r="QMJ55" s="416"/>
      <c r="QMK55" s="416"/>
      <c r="QML55" s="416"/>
      <c r="QMM55" s="416"/>
      <c r="QMN55" s="416"/>
      <c r="QMO55" s="416"/>
      <c r="QMP55" s="416"/>
      <c r="QMQ55" s="416"/>
      <c r="QMR55" s="416"/>
      <c r="QMS55" s="416"/>
      <c r="QMT55" s="416"/>
      <c r="QMU55" s="416"/>
      <c r="QMV55" s="416"/>
      <c r="QMW55" s="416"/>
      <c r="QMX55" s="416"/>
      <c r="QMY55" s="416"/>
      <c r="QMZ55" s="416"/>
      <c r="QNA55" s="416"/>
      <c r="QNB55" s="416"/>
      <c r="QNC55" s="416"/>
      <c r="QND55" s="416"/>
      <c r="QNE55" s="416"/>
      <c r="QNF55" s="416"/>
      <c r="QNG55" s="416"/>
      <c r="QNH55" s="416"/>
      <c r="QNI55" s="416"/>
      <c r="QNJ55" s="416"/>
      <c r="QNK55" s="416"/>
      <c r="QNL55" s="416"/>
      <c r="QNM55" s="416"/>
      <c r="QNN55" s="416"/>
      <c r="QNO55" s="416"/>
      <c r="QNP55" s="416"/>
      <c r="QNQ55" s="416"/>
      <c r="QNR55" s="416"/>
      <c r="QNS55" s="416"/>
      <c r="QNT55" s="416"/>
      <c r="QNU55" s="416"/>
      <c r="QNV55" s="416"/>
      <c r="QNW55" s="416"/>
      <c r="QNX55" s="416"/>
      <c r="QNY55" s="416"/>
      <c r="QNZ55" s="416"/>
      <c r="QOA55" s="416"/>
      <c r="QOB55" s="416"/>
      <c r="QOC55" s="416"/>
      <c r="QOD55" s="416"/>
      <c r="QOE55" s="416"/>
      <c r="QOF55" s="416"/>
      <c r="QOG55" s="416"/>
      <c r="QOH55" s="416"/>
      <c r="QOI55" s="416"/>
      <c r="QOJ55" s="416"/>
      <c r="QOK55" s="416"/>
      <c r="QOL55" s="416"/>
      <c r="QOM55" s="416"/>
      <c r="QON55" s="416"/>
      <c r="QOO55" s="416"/>
      <c r="QOP55" s="416"/>
      <c r="QOQ55" s="416"/>
      <c r="QOR55" s="416"/>
      <c r="QOS55" s="416"/>
      <c r="QOT55" s="416"/>
      <c r="QOU55" s="416"/>
      <c r="QOV55" s="416"/>
      <c r="QOW55" s="416"/>
      <c r="QOX55" s="416"/>
      <c r="QOY55" s="416"/>
      <c r="QOZ55" s="416"/>
      <c r="QPA55" s="416"/>
      <c r="QPB55" s="416"/>
      <c r="QPC55" s="416"/>
      <c r="QPD55" s="416"/>
      <c r="QPE55" s="416"/>
      <c r="QPF55" s="416"/>
      <c r="QPG55" s="416"/>
      <c r="QPH55" s="416"/>
      <c r="QPI55" s="416"/>
      <c r="QPJ55" s="416"/>
      <c r="QPK55" s="416"/>
      <c r="QPL55" s="416"/>
      <c r="QPM55" s="416"/>
      <c r="QPN55" s="416"/>
      <c r="QPO55" s="416"/>
      <c r="QPP55" s="416"/>
      <c r="QPQ55" s="416"/>
      <c r="QPR55" s="416"/>
      <c r="QPS55" s="416"/>
      <c r="QPT55" s="416"/>
      <c r="QPU55" s="416"/>
      <c r="QPV55" s="416"/>
      <c r="QPW55" s="416"/>
      <c r="QPX55" s="416"/>
      <c r="QPY55" s="416"/>
      <c r="QPZ55" s="416"/>
      <c r="QQA55" s="416"/>
      <c r="QQB55" s="416"/>
      <c r="QQC55" s="416"/>
      <c r="QQD55" s="416"/>
      <c r="QQE55" s="416"/>
      <c r="QQF55" s="416"/>
      <c r="QQG55" s="416"/>
      <c r="QQH55" s="416"/>
      <c r="QQI55" s="416"/>
      <c r="QQJ55" s="416"/>
      <c r="QQK55" s="416"/>
      <c r="QQL55" s="416"/>
      <c r="QQM55" s="416"/>
      <c r="QQN55" s="416"/>
      <c r="QQO55" s="416"/>
      <c r="QQP55" s="416"/>
      <c r="QQQ55" s="416"/>
      <c r="QQR55" s="416"/>
      <c r="QQS55" s="416"/>
      <c r="QQT55" s="416"/>
      <c r="QQU55" s="416"/>
      <c r="QQV55" s="416"/>
      <c r="QQW55" s="416"/>
      <c r="QQX55" s="416"/>
      <c r="QQY55" s="416"/>
      <c r="QQZ55" s="416"/>
      <c r="QRA55" s="416"/>
      <c r="QRB55" s="416"/>
      <c r="QRC55" s="416"/>
      <c r="QRD55" s="416"/>
      <c r="QRE55" s="416"/>
      <c r="QRF55" s="416"/>
      <c r="QRG55" s="416"/>
      <c r="QRH55" s="416"/>
      <c r="QRI55" s="416"/>
      <c r="QRJ55" s="416"/>
      <c r="QRK55" s="416"/>
      <c r="QRL55" s="416"/>
      <c r="QRM55" s="416"/>
      <c r="QRN55" s="416"/>
      <c r="QRO55" s="416"/>
      <c r="QRP55" s="416"/>
      <c r="QRQ55" s="416"/>
      <c r="QRR55" s="416"/>
      <c r="QRS55" s="416"/>
      <c r="QRT55" s="416"/>
      <c r="QRU55" s="416"/>
      <c r="QRV55" s="416"/>
      <c r="QRW55" s="416"/>
      <c r="QRX55" s="416"/>
      <c r="QRY55" s="416"/>
      <c r="QRZ55" s="416"/>
      <c r="QSA55" s="416"/>
      <c r="QSB55" s="416"/>
      <c r="QSC55" s="416"/>
      <c r="QSD55" s="416"/>
      <c r="QSE55" s="416"/>
      <c r="QSF55" s="416"/>
      <c r="QSG55" s="416"/>
      <c r="QSH55" s="416"/>
      <c r="QSI55" s="416"/>
      <c r="QSJ55" s="416"/>
      <c r="QSK55" s="416"/>
      <c r="QSL55" s="416"/>
      <c r="QSM55" s="416"/>
      <c r="QSN55" s="416"/>
      <c r="QSO55" s="416"/>
      <c r="QSP55" s="416"/>
      <c r="QSQ55" s="416"/>
      <c r="QSR55" s="416"/>
      <c r="QSS55" s="416"/>
      <c r="QST55" s="416"/>
      <c r="QSU55" s="416"/>
      <c r="QSV55" s="416"/>
      <c r="QSW55" s="416"/>
      <c r="QSX55" s="416"/>
      <c r="QSY55" s="416"/>
      <c r="QSZ55" s="416"/>
      <c r="QTA55" s="416"/>
      <c r="QTB55" s="416"/>
      <c r="QTC55" s="416"/>
      <c r="QTD55" s="416"/>
      <c r="QTE55" s="416"/>
      <c r="QTF55" s="416"/>
      <c r="QTG55" s="416"/>
      <c r="QTH55" s="416"/>
      <c r="QTI55" s="416"/>
      <c r="QTJ55" s="416"/>
      <c r="QTK55" s="416"/>
      <c r="QTL55" s="416"/>
      <c r="QTM55" s="416"/>
      <c r="QTN55" s="416"/>
      <c r="QTO55" s="416"/>
      <c r="QTP55" s="416"/>
      <c r="QTQ55" s="416"/>
      <c r="QTR55" s="416"/>
      <c r="QTS55" s="416"/>
      <c r="QTT55" s="416"/>
      <c r="QTU55" s="416"/>
      <c r="QTV55" s="416"/>
      <c r="QTW55" s="416"/>
      <c r="QTX55" s="416"/>
      <c r="QTY55" s="416"/>
      <c r="QTZ55" s="416"/>
      <c r="QUA55" s="416"/>
      <c r="QUB55" s="416"/>
      <c r="QUC55" s="416"/>
      <c r="QUD55" s="416"/>
      <c r="QUE55" s="416"/>
      <c r="QUF55" s="416"/>
      <c r="QUG55" s="416"/>
      <c r="QUH55" s="416"/>
      <c r="QUI55" s="416"/>
      <c r="QUJ55" s="416"/>
      <c r="QUK55" s="416"/>
      <c r="QUL55" s="416"/>
      <c r="QUM55" s="416"/>
      <c r="QUN55" s="416"/>
      <c r="QUO55" s="416"/>
      <c r="QUP55" s="416"/>
      <c r="QUQ55" s="416"/>
      <c r="QUR55" s="416"/>
      <c r="QUS55" s="416"/>
      <c r="QUT55" s="416"/>
      <c r="QUU55" s="416"/>
      <c r="QUV55" s="416"/>
      <c r="QUW55" s="416"/>
      <c r="QUX55" s="416"/>
      <c r="QUY55" s="416"/>
      <c r="QUZ55" s="416"/>
      <c r="QVA55" s="416"/>
      <c r="QVB55" s="416"/>
      <c r="QVC55" s="416"/>
      <c r="QVD55" s="416"/>
      <c r="QVE55" s="416"/>
      <c r="QVF55" s="416"/>
      <c r="QVG55" s="416"/>
      <c r="QVH55" s="416"/>
      <c r="QVI55" s="416"/>
      <c r="QVJ55" s="416"/>
      <c r="QVK55" s="416"/>
      <c r="QVL55" s="416"/>
      <c r="QVM55" s="416"/>
      <c r="QVN55" s="416"/>
      <c r="QVO55" s="416"/>
      <c r="QVP55" s="416"/>
      <c r="QVQ55" s="416"/>
      <c r="QVR55" s="416"/>
      <c r="QVS55" s="416"/>
      <c r="QVT55" s="416"/>
      <c r="QVU55" s="416"/>
      <c r="QVV55" s="416"/>
      <c r="QVW55" s="416"/>
      <c r="QVX55" s="416"/>
      <c r="QVY55" s="416"/>
      <c r="QVZ55" s="416"/>
      <c r="QWA55" s="416"/>
      <c r="QWB55" s="416"/>
      <c r="QWC55" s="416"/>
      <c r="QWD55" s="416"/>
      <c r="QWE55" s="416"/>
      <c r="QWF55" s="416"/>
      <c r="QWG55" s="416"/>
      <c r="QWH55" s="416"/>
      <c r="QWI55" s="416"/>
      <c r="QWJ55" s="416"/>
      <c r="QWK55" s="416"/>
      <c r="QWL55" s="416"/>
      <c r="QWM55" s="416"/>
      <c r="QWN55" s="416"/>
      <c r="QWO55" s="416"/>
      <c r="QWP55" s="416"/>
      <c r="QWQ55" s="416"/>
      <c r="QWR55" s="416"/>
      <c r="QWS55" s="416"/>
      <c r="QWT55" s="416"/>
      <c r="QWU55" s="416"/>
      <c r="QWV55" s="416"/>
      <c r="QWW55" s="416"/>
      <c r="QWX55" s="416"/>
      <c r="QWY55" s="416"/>
      <c r="QWZ55" s="416"/>
      <c r="QXA55" s="416"/>
      <c r="QXB55" s="416"/>
      <c r="QXC55" s="416"/>
      <c r="QXD55" s="416"/>
      <c r="QXE55" s="416"/>
      <c r="QXF55" s="416"/>
      <c r="QXG55" s="416"/>
      <c r="QXH55" s="416"/>
      <c r="QXI55" s="416"/>
      <c r="QXJ55" s="416"/>
      <c r="QXK55" s="416"/>
      <c r="QXL55" s="416"/>
      <c r="QXM55" s="416"/>
      <c r="QXN55" s="416"/>
      <c r="QXO55" s="416"/>
      <c r="QXP55" s="416"/>
      <c r="QXQ55" s="416"/>
      <c r="QXR55" s="416"/>
      <c r="QXS55" s="416"/>
      <c r="QXT55" s="416"/>
      <c r="QXU55" s="416"/>
      <c r="QXV55" s="416"/>
      <c r="QXW55" s="416"/>
      <c r="QXX55" s="416"/>
      <c r="QXY55" s="416"/>
      <c r="QXZ55" s="416"/>
      <c r="QYA55" s="416"/>
      <c r="QYB55" s="416"/>
      <c r="QYC55" s="416"/>
      <c r="QYD55" s="416"/>
      <c r="QYE55" s="416"/>
      <c r="QYF55" s="416"/>
      <c r="QYG55" s="416"/>
      <c r="QYH55" s="416"/>
      <c r="QYI55" s="416"/>
      <c r="QYJ55" s="416"/>
      <c r="QYK55" s="416"/>
      <c r="QYL55" s="416"/>
      <c r="QYM55" s="416"/>
      <c r="QYN55" s="416"/>
      <c r="QYO55" s="416"/>
      <c r="QYP55" s="416"/>
      <c r="QYQ55" s="416"/>
      <c r="QYR55" s="416"/>
      <c r="QYS55" s="416"/>
      <c r="QYT55" s="416"/>
      <c r="QYU55" s="416"/>
      <c r="QYV55" s="416"/>
      <c r="QYW55" s="416"/>
      <c r="QYX55" s="416"/>
      <c r="QYY55" s="416"/>
      <c r="QYZ55" s="416"/>
      <c r="QZA55" s="416"/>
      <c r="QZB55" s="416"/>
      <c r="QZC55" s="416"/>
      <c r="QZD55" s="416"/>
      <c r="QZE55" s="416"/>
      <c r="QZF55" s="416"/>
      <c r="QZG55" s="416"/>
      <c r="QZH55" s="416"/>
      <c r="QZI55" s="416"/>
      <c r="QZJ55" s="416"/>
      <c r="QZK55" s="416"/>
      <c r="QZL55" s="416"/>
      <c r="QZM55" s="416"/>
      <c r="QZN55" s="416"/>
      <c r="QZO55" s="416"/>
      <c r="QZP55" s="416"/>
      <c r="QZQ55" s="416"/>
      <c r="QZR55" s="416"/>
      <c r="QZS55" s="416"/>
      <c r="QZT55" s="416"/>
      <c r="QZU55" s="416"/>
      <c r="QZV55" s="416"/>
      <c r="QZW55" s="416"/>
      <c r="QZX55" s="416"/>
      <c r="QZY55" s="416"/>
      <c r="QZZ55" s="416"/>
      <c r="RAA55" s="416"/>
      <c r="RAB55" s="416"/>
      <c r="RAC55" s="416"/>
      <c r="RAD55" s="416"/>
      <c r="RAE55" s="416"/>
      <c r="RAF55" s="416"/>
      <c r="RAG55" s="416"/>
      <c r="RAH55" s="416"/>
      <c r="RAI55" s="416"/>
      <c r="RAJ55" s="416"/>
      <c r="RAK55" s="416"/>
      <c r="RAL55" s="416"/>
      <c r="RAM55" s="416"/>
      <c r="RAN55" s="416"/>
      <c r="RAO55" s="416"/>
      <c r="RAP55" s="416"/>
      <c r="RAQ55" s="416"/>
      <c r="RAR55" s="416"/>
      <c r="RAS55" s="416"/>
      <c r="RAT55" s="416"/>
      <c r="RAU55" s="416"/>
      <c r="RAV55" s="416"/>
      <c r="RAW55" s="416"/>
      <c r="RAX55" s="416"/>
      <c r="RAY55" s="416"/>
      <c r="RAZ55" s="416"/>
      <c r="RBA55" s="416"/>
      <c r="RBB55" s="416"/>
      <c r="RBC55" s="416"/>
      <c r="RBD55" s="416"/>
      <c r="RBE55" s="416"/>
      <c r="RBF55" s="416"/>
      <c r="RBG55" s="416"/>
      <c r="RBH55" s="416"/>
      <c r="RBI55" s="416"/>
      <c r="RBJ55" s="416"/>
      <c r="RBK55" s="416"/>
      <c r="RBL55" s="416"/>
      <c r="RBM55" s="416"/>
      <c r="RBN55" s="416"/>
      <c r="RBO55" s="416"/>
      <c r="RBP55" s="416"/>
      <c r="RBQ55" s="416"/>
      <c r="RBR55" s="416"/>
      <c r="RBS55" s="416"/>
      <c r="RBT55" s="416"/>
      <c r="RBU55" s="416"/>
      <c r="RBV55" s="416"/>
      <c r="RBW55" s="416"/>
      <c r="RBX55" s="416"/>
      <c r="RBY55" s="416"/>
      <c r="RBZ55" s="416"/>
      <c r="RCA55" s="416"/>
      <c r="RCB55" s="416"/>
      <c r="RCC55" s="416"/>
      <c r="RCD55" s="416"/>
      <c r="RCE55" s="416"/>
      <c r="RCF55" s="416"/>
      <c r="RCG55" s="416"/>
      <c r="RCH55" s="416"/>
      <c r="RCI55" s="416"/>
      <c r="RCJ55" s="416"/>
      <c r="RCK55" s="416"/>
      <c r="RCL55" s="416"/>
      <c r="RCM55" s="416"/>
      <c r="RCN55" s="416"/>
      <c r="RCO55" s="416"/>
      <c r="RCP55" s="416"/>
      <c r="RCQ55" s="416"/>
      <c r="RCR55" s="416"/>
      <c r="RCS55" s="416"/>
      <c r="RCT55" s="416"/>
      <c r="RCU55" s="416"/>
      <c r="RCV55" s="416"/>
      <c r="RCW55" s="416"/>
      <c r="RCX55" s="416"/>
      <c r="RCY55" s="416"/>
      <c r="RCZ55" s="416"/>
      <c r="RDA55" s="416"/>
      <c r="RDB55" s="416"/>
      <c r="RDC55" s="416"/>
      <c r="RDD55" s="416"/>
      <c r="RDE55" s="416"/>
      <c r="RDF55" s="416"/>
      <c r="RDG55" s="416"/>
      <c r="RDH55" s="416"/>
      <c r="RDI55" s="416"/>
      <c r="RDJ55" s="416"/>
      <c r="RDK55" s="416"/>
      <c r="RDL55" s="416"/>
      <c r="RDM55" s="416"/>
      <c r="RDN55" s="416"/>
      <c r="RDO55" s="416"/>
      <c r="RDP55" s="416"/>
      <c r="RDQ55" s="416"/>
      <c r="RDR55" s="416"/>
      <c r="RDS55" s="416"/>
      <c r="RDT55" s="416"/>
      <c r="RDU55" s="416"/>
      <c r="RDV55" s="416"/>
      <c r="RDW55" s="416"/>
      <c r="RDX55" s="416"/>
      <c r="RDY55" s="416"/>
      <c r="RDZ55" s="416"/>
      <c r="REA55" s="416"/>
      <c r="REB55" s="416"/>
      <c r="REC55" s="416"/>
      <c r="RED55" s="416"/>
      <c r="REE55" s="416"/>
      <c r="REF55" s="416"/>
      <c r="REG55" s="416"/>
      <c r="REH55" s="416"/>
      <c r="REI55" s="416"/>
      <c r="REJ55" s="416"/>
      <c r="REK55" s="416"/>
      <c r="REL55" s="416"/>
      <c r="REM55" s="416"/>
      <c r="REN55" s="416"/>
      <c r="REO55" s="416"/>
      <c r="REP55" s="416"/>
      <c r="REQ55" s="416"/>
      <c r="RER55" s="416"/>
      <c r="RES55" s="416"/>
      <c r="RET55" s="416"/>
      <c r="REU55" s="416"/>
      <c r="REV55" s="416"/>
      <c r="REW55" s="416"/>
      <c r="REX55" s="416"/>
      <c r="REY55" s="416"/>
      <c r="REZ55" s="416"/>
      <c r="RFA55" s="416"/>
      <c r="RFB55" s="416"/>
      <c r="RFC55" s="416"/>
      <c r="RFD55" s="416"/>
      <c r="RFE55" s="416"/>
      <c r="RFF55" s="416"/>
      <c r="RFG55" s="416"/>
      <c r="RFH55" s="416"/>
      <c r="RFI55" s="416"/>
      <c r="RFJ55" s="416"/>
      <c r="RFK55" s="416"/>
      <c r="RFL55" s="416"/>
      <c r="RFM55" s="416"/>
      <c r="RFN55" s="416"/>
      <c r="RFO55" s="416"/>
      <c r="RFP55" s="416"/>
      <c r="RFQ55" s="416"/>
      <c r="RFR55" s="416"/>
      <c r="RFS55" s="416"/>
      <c r="RFT55" s="416"/>
      <c r="RFU55" s="416"/>
      <c r="RFV55" s="416"/>
      <c r="RFW55" s="416"/>
      <c r="RFX55" s="416"/>
      <c r="RFY55" s="416"/>
      <c r="RFZ55" s="416"/>
      <c r="RGA55" s="416"/>
      <c r="RGB55" s="416"/>
      <c r="RGC55" s="416"/>
      <c r="RGD55" s="416"/>
      <c r="RGE55" s="416"/>
      <c r="RGF55" s="416"/>
      <c r="RGG55" s="416"/>
      <c r="RGH55" s="416"/>
      <c r="RGI55" s="416"/>
      <c r="RGJ55" s="416"/>
      <c r="RGK55" s="416"/>
      <c r="RGL55" s="416"/>
      <c r="RGM55" s="416"/>
      <c r="RGN55" s="416"/>
      <c r="RGO55" s="416"/>
      <c r="RGP55" s="416"/>
      <c r="RGQ55" s="416"/>
      <c r="RGR55" s="416"/>
      <c r="RGS55" s="416"/>
      <c r="RGT55" s="416"/>
      <c r="RGU55" s="416"/>
      <c r="RGV55" s="416"/>
      <c r="RGW55" s="416"/>
      <c r="RGX55" s="416"/>
      <c r="RGY55" s="416"/>
      <c r="RGZ55" s="416"/>
      <c r="RHA55" s="416"/>
      <c r="RHB55" s="416"/>
      <c r="RHC55" s="416"/>
      <c r="RHD55" s="416"/>
      <c r="RHE55" s="416"/>
      <c r="RHF55" s="416"/>
      <c r="RHG55" s="416"/>
      <c r="RHH55" s="416"/>
      <c r="RHI55" s="416"/>
      <c r="RHJ55" s="416"/>
      <c r="RHK55" s="416"/>
      <c r="RHL55" s="416"/>
      <c r="RHM55" s="416"/>
      <c r="RHN55" s="416"/>
      <c r="RHO55" s="416"/>
      <c r="RHP55" s="416"/>
      <c r="RHQ55" s="416"/>
      <c r="RHR55" s="416"/>
      <c r="RHS55" s="416"/>
      <c r="RHT55" s="416"/>
      <c r="RHU55" s="416"/>
      <c r="RHV55" s="416"/>
      <c r="RHW55" s="416"/>
      <c r="RHX55" s="416"/>
      <c r="RHY55" s="416"/>
      <c r="RHZ55" s="416"/>
      <c r="RIA55" s="416"/>
      <c r="RIB55" s="416"/>
      <c r="RIC55" s="416"/>
      <c r="RID55" s="416"/>
      <c r="RIE55" s="416"/>
      <c r="RIF55" s="416"/>
      <c r="RIG55" s="416"/>
      <c r="RIH55" s="416"/>
      <c r="RII55" s="416"/>
      <c r="RIJ55" s="416"/>
      <c r="RIK55" s="416"/>
      <c r="RIL55" s="416"/>
      <c r="RIM55" s="416"/>
      <c r="RIN55" s="416"/>
      <c r="RIO55" s="416"/>
      <c r="RIP55" s="416"/>
      <c r="RIQ55" s="416"/>
      <c r="RIR55" s="416"/>
      <c r="RIS55" s="416"/>
      <c r="RIT55" s="416"/>
      <c r="RIU55" s="416"/>
      <c r="RIV55" s="416"/>
      <c r="RIW55" s="416"/>
      <c r="RIX55" s="416"/>
      <c r="RIY55" s="416"/>
      <c r="RIZ55" s="416"/>
      <c r="RJA55" s="416"/>
      <c r="RJB55" s="416"/>
      <c r="RJC55" s="416"/>
      <c r="RJD55" s="416"/>
      <c r="RJE55" s="416"/>
      <c r="RJF55" s="416"/>
      <c r="RJG55" s="416"/>
      <c r="RJH55" s="416"/>
      <c r="RJI55" s="416"/>
      <c r="RJJ55" s="416"/>
      <c r="RJK55" s="416"/>
      <c r="RJL55" s="416"/>
      <c r="RJM55" s="416"/>
      <c r="RJN55" s="416"/>
      <c r="RJO55" s="416"/>
      <c r="RJP55" s="416"/>
      <c r="RJQ55" s="416"/>
      <c r="RJR55" s="416"/>
      <c r="RJS55" s="416"/>
      <c r="RJT55" s="416"/>
      <c r="RJU55" s="416"/>
      <c r="RJV55" s="416"/>
      <c r="RJW55" s="416"/>
      <c r="RJX55" s="416"/>
      <c r="RJY55" s="416"/>
      <c r="RJZ55" s="416"/>
      <c r="RKA55" s="416"/>
      <c r="RKB55" s="416"/>
      <c r="RKC55" s="416"/>
      <c r="RKD55" s="416"/>
      <c r="RKE55" s="416"/>
      <c r="RKF55" s="416"/>
      <c r="RKG55" s="416"/>
      <c r="RKH55" s="416"/>
      <c r="RKI55" s="416"/>
      <c r="RKJ55" s="416"/>
      <c r="RKK55" s="416"/>
      <c r="RKL55" s="416"/>
      <c r="RKM55" s="416"/>
      <c r="RKN55" s="416"/>
      <c r="RKO55" s="416"/>
      <c r="RKP55" s="416"/>
      <c r="RKQ55" s="416"/>
      <c r="RKR55" s="416"/>
      <c r="RKS55" s="416"/>
      <c r="RKT55" s="416"/>
      <c r="RKU55" s="416"/>
      <c r="RKV55" s="416"/>
      <c r="RKW55" s="416"/>
      <c r="RKX55" s="416"/>
      <c r="RKY55" s="416"/>
      <c r="RKZ55" s="416"/>
      <c r="RLA55" s="416"/>
      <c r="RLB55" s="416"/>
      <c r="RLC55" s="416"/>
      <c r="RLD55" s="416"/>
      <c r="RLE55" s="416"/>
      <c r="RLF55" s="416"/>
      <c r="RLG55" s="416"/>
      <c r="RLH55" s="416"/>
      <c r="RLI55" s="416"/>
      <c r="RLJ55" s="416"/>
      <c r="RLK55" s="416"/>
      <c r="RLL55" s="416"/>
      <c r="RLM55" s="416"/>
      <c r="RLN55" s="416"/>
      <c r="RLO55" s="416"/>
      <c r="RLP55" s="416"/>
      <c r="RLQ55" s="416"/>
      <c r="RLR55" s="416"/>
      <c r="RLS55" s="416"/>
      <c r="RLT55" s="416"/>
      <c r="RLU55" s="416"/>
      <c r="RLV55" s="416"/>
      <c r="RLW55" s="416"/>
      <c r="RLX55" s="416"/>
      <c r="RLY55" s="416"/>
      <c r="RLZ55" s="416"/>
      <c r="RMA55" s="416"/>
      <c r="RMB55" s="416"/>
      <c r="RMC55" s="416"/>
      <c r="RMD55" s="416"/>
      <c r="RME55" s="416"/>
      <c r="RMF55" s="416"/>
      <c r="RMG55" s="416"/>
      <c r="RMH55" s="416"/>
      <c r="RMI55" s="416"/>
      <c r="RMJ55" s="416"/>
      <c r="RMK55" s="416"/>
      <c r="RML55" s="416"/>
      <c r="RMM55" s="416"/>
      <c r="RMN55" s="416"/>
      <c r="RMO55" s="416"/>
      <c r="RMP55" s="416"/>
      <c r="RMQ55" s="416"/>
      <c r="RMR55" s="416"/>
      <c r="RMS55" s="416"/>
      <c r="RMT55" s="416"/>
      <c r="RMU55" s="416"/>
      <c r="RMV55" s="416"/>
      <c r="RMW55" s="416"/>
      <c r="RMX55" s="416"/>
      <c r="RMY55" s="416"/>
      <c r="RMZ55" s="416"/>
      <c r="RNA55" s="416"/>
      <c r="RNB55" s="416"/>
      <c r="RNC55" s="416"/>
      <c r="RND55" s="416"/>
      <c r="RNE55" s="416"/>
      <c r="RNF55" s="416"/>
      <c r="RNG55" s="416"/>
      <c r="RNH55" s="416"/>
      <c r="RNI55" s="416"/>
      <c r="RNJ55" s="416"/>
      <c r="RNK55" s="416"/>
      <c r="RNL55" s="416"/>
      <c r="RNM55" s="416"/>
      <c r="RNN55" s="416"/>
      <c r="RNO55" s="416"/>
      <c r="RNP55" s="416"/>
      <c r="RNQ55" s="416"/>
      <c r="RNR55" s="416"/>
      <c r="RNS55" s="416"/>
      <c r="RNT55" s="416"/>
      <c r="RNU55" s="416"/>
      <c r="RNV55" s="416"/>
      <c r="RNW55" s="416"/>
      <c r="RNX55" s="416"/>
      <c r="RNY55" s="416"/>
      <c r="RNZ55" s="416"/>
      <c r="ROA55" s="416"/>
      <c r="ROB55" s="416"/>
      <c r="ROC55" s="416"/>
      <c r="ROD55" s="416"/>
      <c r="ROE55" s="416"/>
      <c r="ROF55" s="416"/>
      <c r="ROG55" s="416"/>
      <c r="ROH55" s="416"/>
      <c r="ROI55" s="416"/>
      <c r="ROJ55" s="416"/>
      <c r="ROK55" s="416"/>
      <c r="ROL55" s="416"/>
      <c r="ROM55" s="416"/>
      <c r="RON55" s="416"/>
      <c r="ROO55" s="416"/>
      <c r="ROP55" s="416"/>
      <c r="ROQ55" s="416"/>
      <c r="ROR55" s="416"/>
      <c r="ROS55" s="416"/>
      <c r="ROT55" s="416"/>
      <c r="ROU55" s="416"/>
      <c r="ROV55" s="416"/>
      <c r="ROW55" s="416"/>
      <c r="ROX55" s="416"/>
      <c r="ROY55" s="416"/>
      <c r="ROZ55" s="416"/>
      <c r="RPA55" s="416"/>
      <c r="RPB55" s="416"/>
      <c r="RPC55" s="416"/>
      <c r="RPD55" s="416"/>
      <c r="RPE55" s="416"/>
      <c r="RPF55" s="416"/>
      <c r="RPG55" s="416"/>
      <c r="RPH55" s="416"/>
      <c r="RPI55" s="416"/>
      <c r="RPJ55" s="416"/>
      <c r="RPK55" s="416"/>
      <c r="RPL55" s="416"/>
      <c r="RPM55" s="416"/>
      <c r="RPN55" s="416"/>
      <c r="RPO55" s="416"/>
      <c r="RPP55" s="416"/>
      <c r="RPQ55" s="416"/>
      <c r="RPR55" s="416"/>
      <c r="RPS55" s="416"/>
      <c r="RPT55" s="416"/>
      <c r="RPU55" s="416"/>
      <c r="RPV55" s="416"/>
      <c r="RPW55" s="416"/>
      <c r="RPX55" s="416"/>
      <c r="RPY55" s="416"/>
      <c r="RPZ55" s="416"/>
      <c r="RQA55" s="416"/>
      <c r="RQB55" s="416"/>
      <c r="RQC55" s="416"/>
      <c r="RQD55" s="416"/>
      <c r="RQE55" s="416"/>
      <c r="RQF55" s="416"/>
      <c r="RQG55" s="416"/>
      <c r="RQH55" s="416"/>
      <c r="RQI55" s="416"/>
      <c r="RQJ55" s="416"/>
      <c r="RQK55" s="416"/>
      <c r="RQL55" s="416"/>
      <c r="RQM55" s="416"/>
      <c r="RQN55" s="416"/>
      <c r="RQO55" s="416"/>
      <c r="RQP55" s="416"/>
      <c r="RQQ55" s="416"/>
      <c r="RQR55" s="416"/>
      <c r="RQS55" s="416"/>
      <c r="RQT55" s="416"/>
      <c r="RQU55" s="416"/>
      <c r="RQV55" s="416"/>
      <c r="RQW55" s="416"/>
      <c r="RQX55" s="416"/>
      <c r="RQY55" s="416"/>
      <c r="RQZ55" s="416"/>
      <c r="RRA55" s="416"/>
      <c r="RRB55" s="416"/>
      <c r="RRC55" s="416"/>
      <c r="RRD55" s="416"/>
      <c r="RRE55" s="416"/>
      <c r="RRF55" s="416"/>
      <c r="RRG55" s="416"/>
      <c r="RRH55" s="416"/>
      <c r="RRI55" s="416"/>
      <c r="RRJ55" s="416"/>
      <c r="RRK55" s="416"/>
      <c r="RRL55" s="416"/>
      <c r="RRM55" s="416"/>
      <c r="RRN55" s="416"/>
      <c r="RRO55" s="416"/>
      <c r="RRP55" s="416"/>
      <c r="RRQ55" s="416"/>
      <c r="RRR55" s="416"/>
      <c r="RRS55" s="416"/>
      <c r="RRT55" s="416"/>
      <c r="RRU55" s="416"/>
      <c r="RRV55" s="416"/>
      <c r="RRW55" s="416"/>
      <c r="RRX55" s="416"/>
      <c r="RRY55" s="416"/>
      <c r="RRZ55" s="416"/>
      <c r="RSA55" s="416"/>
      <c r="RSB55" s="416"/>
      <c r="RSC55" s="416"/>
      <c r="RSD55" s="416"/>
      <c r="RSE55" s="416"/>
      <c r="RSF55" s="416"/>
      <c r="RSG55" s="416"/>
      <c r="RSH55" s="416"/>
      <c r="RSI55" s="416"/>
      <c r="RSJ55" s="416"/>
      <c r="RSK55" s="416"/>
      <c r="RSL55" s="416"/>
      <c r="RSM55" s="416"/>
      <c r="RSN55" s="416"/>
      <c r="RSO55" s="416"/>
      <c r="RSP55" s="416"/>
      <c r="RSQ55" s="416"/>
      <c r="RSR55" s="416"/>
      <c r="RSS55" s="416"/>
      <c r="RST55" s="416"/>
      <c r="RSU55" s="416"/>
      <c r="RSV55" s="416"/>
      <c r="RSW55" s="416"/>
      <c r="RSX55" s="416"/>
      <c r="RSY55" s="416"/>
      <c r="RSZ55" s="416"/>
      <c r="RTA55" s="416"/>
      <c r="RTB55" s="416"/>
      <c r="RTC55" s="416"/>
      <c r="RTD55" s="416"/>
      <c r="RTE55" s="416"/>
      <c r="RTF55" s="416"/>
      <c r="RTG55" s="416"/>
      <c r="RTH55" s="416"/>
      <c r="RTI55" s="416"/>
      <c r="RTJ55" s="416"/>
      <c r="RTK55" s="416"/>
      <c r="RTL55" s="416"/>
      <c r="RTM55" s="416"/>
      <c r="RTN55" s="416"/>
      <c r="RTO55" s="416"/>
      <c r="RTP55" s="416"/>
      <c r="RTQ55" s="416"/>
      <c r="RTR55" s="416"/>
      <c r="RTS55" s="416"/>
      <c r="RTT55" s="416"/>
      <c r="RTU55" s="416"/>
      <c r="RTV55" s="416"/>
      <c r="RTW55" s="416"/>
      <c r="RTX55" s="416"/>
      <c r="RTY55" s="416"/>
      <c r="RTZ55" s="416"/>
      <c r="RUA55" s="416"/>
      <c r="RUB55" s="416"/>
      <c r="RUC55" s="416"/>
      <c r="RUD55" s="416"/>
      <c r="RUE55" s="416"/>
      <c r="RUF55" s="416"/>
      <c r="RUG55" s="416"/>
      <c r="RUH55" s="416"/>
      <c r="RUI55" s="416"/>
      <c r="RUJ55" s="416"/>
      <c r="RUK55" s="416"/>
      <c r="RUL55" s="416"/>
      <c r="RUM55" s="416"/>
      <c r="RUN55" s="416"/>
      <c r="RUO55" s="416"/>
      <c r="RUP55" s="416"/>
      <c r="RUQ55" s="416"/>
      <c r="RUR55" s="416"/>
      <c r="RUS55" s="416"/>
      <c r="RUT55" s="416"/>
      <c r="RUU55" s="416"/>
      <c r="RUV55" s="416"/>
      <c r="RUW55" s="416"/>
      <c r="RUX55" s="416"/>
      <c r="RUY55" s="416"/>
      <c r="RUZ55" s="416"/>
      <c r="RVA55" s="416"/>
      <c r="RVB55" s="416"/>
      <c r="RVC55" s="416"/>
      <c r="RVD55" s="416"/>
      <c r="RVE55" s="416"/>
      <c r="RVF55" s="416"/>
      <c r="RVG55" s="416"/>
      <c r="RVH55" s="416"/>
      <c r="RVI55" s="416"/>
      <c r="RVJ55" s="416"/>
      <c r="RVK55" s="416"/>
      <c r="RVL55" s="416"/>
      <c r="RVM55" s="416"/>
      <c r="RVN55" s="416"/>
      <c r="RVO55" s="416"/>
      <c r="RVP55" s="416"/>
      <c r="RVQ55" s="416"/>
      <c r="RVR55" s="416"/>
      <c r="RVS55" s="416"/>
      <c r="RVT55" s="416"/>
      <c r="RVU55" s="416"/>
      <c r="RVV55" s="416"/>
      <c r="RVW55" s="416"/>
      <c r="RVX55" s="416"/>
      <c r="RVY55" s="416"/>
      <c r="RVZ55" s="416"/>
      <c r="RWA55" s="416"/>
      <c r="RWB55" s="416"/>
      <c r="RWC55" s="416"/>
      <c r="RWD55" s="416"/>
      <c r="RWE55" s="416"/>
      <c r="RWF55" s="416"/>
      <c r="RWG55" s="416"/>
      <c r="RWH55" s="416"/>
      <c r="RWI55" s="416"/>
      <c r="RWJ55" s="416"/>
      <c r="RWK55" s="416"/>
      <c r="RWL55" s="416"/>
      <c r="RWM55" s="416"/>
      <c r="RWN55" s="416"/>
      <c r="RWO55" s="416"/>
      <c r="RWP55" s="416"/>
      <c r="RWQ55" s="416"/>
      <c r="RWR55" s="416"/>
      <c r="RWS55" s="416"/>
      <c r="RWT55" s="416"/>
      <c r="RWU55" s="416"/>
      <c r="RWV55" s="416"/>
      <c r="RWW55" s="416"/>
      <c r="RWX55" s="416"/>
      <c r="RWY55" s="416"/>
      <c r="RWZ55" s="416"/>
      <c r="RXA55" s="416"/>
      <c r="RXB55" s="416"/>
      <c r="RXC55" s="416"/>
      <c r="RXD55" s="416"/>
      <c r="RXE55" s="416"/>
      <c r="RXF55" s="416"/>
      <c r="RXG55" s="416"/>
      <c r="RXH55" s="416"/>
      <c r="RXI55" s="416"/>
      <c r="RXJ55" s="416"/>
      <c r="RXK55" s="416"/>
      <c r="RXL55" s="416"/>
      <c r="RXM55" s="416"/>
      <c r="RXN55" s="416"/>
      <c r="RXO55" s="416"/>
      <c r="RXP55" s="416"/>
      <c r="RXQ55" s="416"/>
      <c r="RXR55" s="416"/>
      <c r="RXS55" s="416"/>
      <c r="RXT55" s="416"/>
      <c r="RXU55" s="416"/>
      <c r="RXV55" s="416"/>
      <c r="RXW55" s="416"/>
      <c r="RXX55" s="416"/>
      <c r="RXY55" s="416"/>
      <c r="RXZ55" s="416"/>
      <c r="RYA55" s="416"/>
      <c r="RYB55" s="416"/>
      <c r="RYC55" s="416"/>
      <c r="RYD55" s="416"/>
      <c r="RYE55" s="416"/>
      <c r="RYF55" s="416"/>
      <c r="RYG55" s="416"/>
      <c r="RYH55" s="416"/>
      <c r="RYI55" s="416"/>
      <c r="RYJ55" s="416"/>
      <c r="RYK55" s="416"/>
      <c r="RYL55" s="416"/>
      <c r="RYM55" s="416"/>
      <c r="RYN55" s="416"/>
      <c r="RYO55" s="416"/>
      <c r="RYP55" s="416"/>
      <c r="RYQ55" s="416"/>
      <c r="RYR55" s="416"/>
      <c r="RYS55" s="416"/>
      <c r="RYT55" s="416"/>
      <c r="RYU55" s="416"/>
      <c r="RYV55" s="416"/>
      <c r="RYW55" s="416"/>
      <c r="RYX55" s="416"/>
      <c r="RYY55" s="416"/>
      <c r="RYZ55" s="416"/>
      <c r="RZA55" s="416"/>
      <c r="RZB55" s="416"/>
      <c r="RZC55" s="416"/>
      <c r="RZD55" s="416"/>
      <c r="RZE55" s="416"/>
      <c r="RZF55" s="416"/>
      <c r="RZG55" s="416"/>
      <c r="RZH55" s="416"/>
      <c r="RZI55" s="416"/>
      <c r="RZJ55" s="416"/>
      <c r="RZK55" s="416"/>
      <c r="RZL55" s="416"/>
      <c r="RZM55" s="416"/>
      <c r="RZN55" s="416"/>
      <c r="RZO55" s="416"/>
      <c r="RZP55" s="416"/>
      <c r="RZQ55" s="416"/>
      <c r="RZR55" s="416"/>
      <c r="RZS55" s="416"/>
      <c r="RZT55" s="416"/>
      <c r="RZU55" s="416"/>
      <c r="RZV55" s="416"/>
      <c r="RZW55" s="416"/>
      <c r="RZX55" s="416"/>
      <c r="RZY55" s="416"/>
      <c r="RZZ55" s="416"/>
      <c r="SAA55" s="416"/>
      <c r="SAB55" s="416"/>
      <c r="SAC55" s="416"/>
      <c r="SAD55" s="416"/>
      <c r="SAE55" s="416"/>
      <c r="SAF55" s="416"/>
      <c r="SAG55" s="416"/>
      <c r="SAH55" s="416"/>
      <c r="SAI55" s="416"/>
      <c r="SAJ55" s="416"/>
      <c r="SAK55" s="416"/>
      <c r="SAL55" s="416"/>
      <c r="SAM55" s="416"/>
      <c r="SAN55" s="416"/>
      <c r="SAO55" s="416"/>
      <c r="SAP55" s="416"/>
      <c r="SAQ55" s="416"/>
      <c r="SAR55" s="416"/>
      <c r="SAS55" s="416"/>
      <c r="SAT55" s="416"/>
      <c r="SAU55" s="416"/>
      <c r="SAV55" s="416"/>
      <c r="SAW55" s="416"/>
      <c r="SAX55" s="416"/>
      <c r="SAY55" s="416"/>
      <c r="SAZ55" s="416"/>
      <c r="SBA55" s="416"/>
      <c r="SBB55" s="416"/>
      <c r="SBC55" s="416"/>
      <c r="SBD55" s="416"/>
      <c r="SBE55" s="416"/>
      <c r="SBF55" s="416"/>
      <c r="SBG55" s="416"/>
      <c r="SBH55" s="416"/>
      <c r="SBI55" s="416"/>
      <c r="SBJ55" s="416"/>
      <c r="SBK55" s="416"/>
      <c r="SBL55" s="416"/>
      <c r="SBM55" s="416"/>
      <c r="SBN55" s="416"/>
      <c r="SBO55" s="416"/>
      <c r="SBP55" s="416"/>
      <c r="SBQ55" s="416"/>
      <c r="SBR55" s="416"/>
      <c r="SBS55" s="416"/>
      <c r="SBT55" s="416"/>
      <c r="SBU55" s="416"/>
      <c r="SBV55" s="416"/>
      <c r="SBW55" s="416"/>
      <c r="SBX55" s="416"/>
      <c r="SBY55" s="416"/>
      <c r="SBZ55" s="416"/>
      <c r="SCA55" s="416"/>
      <c r="SCB55" s="416"/>
      <c r="SCC55" s="416"/>
      <c r="SCD55" s="416"/>
      <c r="SCE55" s="416"/>
      <c r="SCF55" s="416"/>
      <c r="SCG55" s="416"/>
      <c r="SCH55" s="416"/>
      <c r="SCI55" s="416"/>
      <c r="SCJ55" s="416"/>
      <c r="SCK55" s="416"/>
      <c r="SCL55" s="416"/>
      <c r="SCM55" s="416"/>
      <c r="SCN55" s="416"/>
      <c r="SCO55" s="416"/>
      <c r="SCP55" s="416"/>
      <c r="SCQ55" s="416"/>
      <c r="SCR55" s="416"/>
      <c r="SCS55" s="416"/>
      <c r="SCT55" s="416"/>
      <c r="SCU55" s="416"/>
      <c r="SCV55" s="416"/>
      <c r="SCW55" s="416"/>
      <c r="SCX55" s="416"/>
      <c r="SCY55" s="416"/>
      <c r="SCZ55" s="416"/>
      <c r="SDA55" s="416"/>
      <c r="SDB55" s="416"/>
      <c r="SDC55" s="416"/>
      <c r="SDD55" s="416"/>
      <c r="SDE55" s="416"/>
      <c r="SDF55" s="416"/>
      <c r="SDG55" s="416"/>
      <c r="SDH55" s="416"/>
      <c r="SDI55" s="416"/>
      <c r="SDJ55" s="416"/>
      <c r="SDK55" s="416"/>
      <c r="SDL55" s="416"/>
      <c r="SDM55" s="416"/>
      <c r="SDN55" s="416"/>
      <c r="SDO55" s="416"/>
      <c r="SDP55" s="416"/>
      <c r="SDQ55" s="416"/>
      <c r="SDR55" s="416"/>
      <c r="SDS55" s="416"/>
      <c r="SDT55" s="416"/>
      <c r="SDU55" s="416"/>
      <c r="SDV55" s="416"/>
      <c r="SDW55" s="416"/>
      <c r="SDX55" s="416"/>
      <c r="SDY55" s="416"/>
      <c r="SDZ55" s="416"/>
      <c r="SEA55" s="416"/>
      <c r="SEB55" s="416"/>
      <c r="SEC55" s="416"/>
      <c r="SED55" s="416"/>
      <c r="SEE55" s="416"/>
      <c r="SEF55" s="416"/>
      <c r="SEG55" s="416"/>
      <c r="SEH55" s="416"/>
      <c r="SEI55" s="416"/>
      <c r="SEJ55" s="416"/>
      <c r="SEK55" s="416"/>
      <c r="SEL55" s="416"/>
      <c r="SEM55" s="416"/>
      <c r="SEN55" s="416"/>
      <c r="SEO55" s="416"/>
      <c r="SEP55" s="416"/>
      <c r="SEQ55" s="416"/>
      <c r="SER55" s="416"/>
      <c r="SES55" s="416"/>
      <c r="SET55" s="416"/>
      <c r="SEU55" s="416"/>
      <c r="SEV55" s="416"/>
      <c r="SEW55" s="416"/>
      <c r="SEX55" s="416"/>
      <c r="SEY55" s="416"/>
      <c r="SEZ55" s="416"/>
      <c r="SFA55" s="416"/>
      <c r="SFB55" s="416"/>
      <c r="SFC55" s="416"/>
      <c r="SFD55" s="416"/>
      <c r="SFE55" s="416"/>
      <c r="SFF55" s="416"/>
      <c r="SFG55" s="416"/>
      <c r="SFH55" s="416"/>
      <c r="SFI55" s="416"/>
      <c r="SFJ55" s="416"/>
      <c r="SFK55" s="416"/>
      <c r="SFL55" s="416"/>
      <c r="SFM55" s="416"/>
      <c r="SFN55" s="416"/>
      <c r="SFO55" s="416"/>
      <c r="SFP55" s="416"/>
      <c r="SFQ55" s="416"/>
      <c r="SFR55" s="416"/>
      <c r="SFS55" s="416"/>
      <c r="SFT55" s="416"/>
      <c r="SFU55" s="416"/>
      <c r="SFV55" s="416"/>
      <c r="SFW55" s="416"/>
      <c r="SFX55" s="416"/>
      <c r="SFY55" s="416"/>
      <c r="SFZ55" s="416"/>
      <c r="SGA55" s="416"/>
      <c r="SGB55" s="416"/>
      <c r="SGC55" s="416"/>
      <c r="SGD55" s="416"/>
      <c r="SGE55" s="416"/>
      <c r="SGF55" s="416"/>
      <c r="SGG55" s="416"/>
      <c r="SGH55" s="416"/>
      <c r="SGI55" s="416"/>
      <c r="SGJ55" s="416"/>
      <c r="SGK55" s="416"/>
      <c r="SGL55" s="416"/>
      <c r="SGM55" s="416"/>
      <c r="SGN55" s="416"/>
      <c r="SGO55" s="416"/>
      <c r="SGP55" s="416"/>
      <c r="SGQ55" s="416"/>
      <c r="SGR55" s="416"/>
      <c r="SGS55" s="416"/>
      <c r="SGT55" s="416"/>
      <c r="SGU55" s="416"/>
      <c r="SGV55" s="416"/>
      <c r="SGW55" s="416"/>
      <c r="SGX55" s="416"/>
      <c r="SGY55" s="416"/>
      <c r="SGZ55" s="416"/>
      <c r="SHA55" s="416"/>
      <c r="SHB55" s="416"/>
      <c r="SHC55" s="416"/>
      <c r="SHD55" s="416"/>
      <c r="SHE55" s="416"/>
      <c r="SHF55" s="416"/>
      <c r="SHG55" s="416"/>
      <c r="SHH55" s="416"/>
      <c r="SHI55" s="416"/>
      <c r="SHJ55" s="416"/>
      <c r="SHK55" s="416"/>
      <c r="SHL55" s="416"/>
      <c r="SHM55" s="416"/>
      <c r="SHN55" s="416"/>
      <c r="SHO55" s="416"/>
      <c r="SHP55" s="416"/>
      <c r="SHQ55" s="416"/>
      <c r="SHR55" s="416"/>
      <c r="SHS55" s="416"/>
      <c r="SHT55" s="416"/>
      <c r="SHU55" s="416"/>
      <c r="SHV55" s="416"/>
      <c r="SHW55" s="416"/>
      <c r="SHX55" s="416"/>
      <c r="SHY55" s="416"/>
      <c r="SHZ55" s="416"/>
      <c r="SIA55" s="416"/>
      <c r="SIB55" s="416"/>
      <c r="SIC55" s="416"/>
      <c r="SID55" s="416"/>
      <c r="SIE55" s="416"/>
      <c r="SIF55" s="416"/>
      <c r="SIG55" s="416"/>
      <c r="SIH55" s="416"/>
      <c r="SII55" s="416"/>
      <c r="SIJ55" s="416"/>
      <c r="SIK55" s="416"/>
      <c r="SIL55" s="416"/>
      <c r="SIM55" s="416"/>
      <c r="SIN55" s="416"/>
      <c r="SIO55" s="416"/>
      <c r="SIP55" s="416"/>
      <c r="SIQ55" s="416"/>
      <c r="SIR55" s="416"/>
      <c r="SIS55" s="416"/>
      <c r="SIT55" s="416"/>
      <c r="SIU55" s="416"/>
      <c r="SIV55" s="416"/>
      <c r="SIW55" s="416"/>
      <c r="SIX55" s="416"/>
      <c r="SIY55" s="416"/>
      <c r="SIZ55" s="416"/>
      <c r="SJA55" s="416"/>
      <c r="SJB55" s="416"/>
      <c r="SJC55" s="416"/>
      <c r="SJD55" s="416"/>
      <c r="SJE55" s="416"/>
      <c r="SJF55" s="416"/>
      <c r="SJG55" s="416"/>
      <c r="SJH55" s="416"/>
      <c r="SJI55" s="416"/>
      <c r="SJJ55" s="416"/>
      <c r="SJK55" s="416"/>
      <c r="SJL55" s="416"/>
      <c r="SJM55" s="416"/>
      <c r="SJN55" s="416"/>
      <c r="SJO55" s="416"/>
      <c r="SJP55" s="416"/>
      <c r="SJQ55" s="416"/>
      <c r="SJR55" s="416"/>
      <c r="SJS55" s="416"/>
      <c r="SJT55" s="416"/>
      <c r="SJU55" s="416"/>
      <c r="SJV55" s="416"/>
      <c r="SJW55" s="416"/>
      <c r="SJX55" s="416"/>
      <c r="SJY55" s="416"/>
      <c r="SJZ55" s="416"/>
      <c r="SKA55" s="416"/>
      <c r="SKB55" s="416"/>
      <c r="SKC55" s="416"/>
      <c r="SKD55" s="416"/>
      <c r="SKE55" s="416"/>
      <c r="SKF55" s="416"/>
      <c r="SKG55" s="416"/>
      <c r="SKH55" s="416"/>
      <c r="SKI55" s="416"/>
      <c r="SKJ55" s="416"/>
      <c r="SKK55" s="416"/>
      <c r="SKL55" s="416"/>
      <c r="SKM55" s="416"/>
      <c r="SKN55" s="416"/>
      <c r="SKO55" s="416"/>
      <c r="SKP55" s="416"/>
      <c r="SKQ55" s="416"/>
      <c r="SKR55" s="416"/>
      <c r="SKS55" s="416"/>
      <c r="SKT55" s="416"/>
      <c r="SKU55" s="416"/>
      <c r="SKV55" s="416"/>
      <c r="SKW55" s="416"/>
      <c r="SKX55" s="416"/>
      <c r="SKY55" s="416"/>
      <c r="SKZ55" s="416"/>
      <c r="SLA55" s="416"/>
      <c r="SLB55" s="416"/>
      <c r="SLC55" s="416"/>
      <c r="SLD55" s="416"/>
      <c r="SLE55" s="416"/>
      <c r="SLF55" s="416"/>
      <c r="SLG55" s="416"/>
      <c r="SLH55" s="416"/>
      <c r="SLI55" s="416"/>
      <c r="SLJ55" s="416"/>
      <c r="SLK55" s="416"/>
      <c r="SLL55" s="416"/>
      <c r="SLM55" s="416"/>
      <c r="SLN55" s="416"/>
      <c r="SLO55" s="416"/>
      <c r="SLP55" s="416"/>
      <c r="SLQ55" s="416"/>
      <c r="SLR55" s="416"/>
      <c r="SLS55" s="416"/>
      <c r="SLT55" s="416"/>
      <c r="SLU55" s="416"/>
      <c r="SLV55" s="416"/>
      <c r="SLW55" s="416"/>
      <c r="SLX55" s="416"/>
      <c r="SLY55" s="416"/>
      <c r="SLZ55" s="416"/>
      <c r="SMA55" s="416"/>
      <c r="SMB55" s="416"/>
      <c r="SMC55" s="416"/>
      <c r="SMD55" s="416"/>
      <c r="SME55" s="416"/>
      <c r="SMF55" s="416"/>
      <c r="SMG55" s="416"/>
      <c r="SMH55" s="416"/>
      <c r="SMI55" s="416"/>
      <c r="SMJ55" s="416"/>
      <c r="SMK55" s="416"/>
      <c r="SML55" s="416"/>
      <c r="SMM55" s="416"/>
      <c r="SMN55" s="416"/>
      <c r="SMO55" s="416"/>
      <c r="SMP55" s="416"/>
      <c r="SMQ55" s="416"/>
      <c r="SMR55" s="416"/>
      <c r="SMS55" s="416"/>
      <c r="SMT55" s="416"/>
      <c r="SMU55" s="416"/>
      <c r="SMV55" s="416"/>
      <c r="SMW55" s="416"/>
      <c r="SMX55" s="416"/>
      <c r="SMY55" s="416"/>
      <c r="SMZ55" s="416"/>
      <c r="SNA55" s="416"/>
      <c r="SNB55" s="416"/>
      <c r="SNC55" s="416"/>
      <c r="SND55" s="416"/>
      <c r="SNE55" s="416"/>
      <c r="SNF55" s="416"/>
      <c r="SNG55" s="416"/>
      <c r="SNH55" s="416"/>
      <c r="SNI55" s="416"/>
      <c r="SNJ55" s="416"/>
      <c r="SNK55" s="416"/>
      <c r="SNL55" s="416"/>
      <c r="SNM55" s="416"/>
      <c r="SNN55" s="416"/>
      <c r="SNO55" s="416"/>
      <c r="SNP55" s="416"/>
      <c r="SNQ55" s="416"/>
      <c r="SNR55" s="416"/>
      <c r="SNS55" s="416"/>
      <c r="SNT55" s="416"/>
      <c r="SNU55" s="416"/>
      <c r="SNV55" s="416"/>
      <c r="SNW55" s="416"/>
      <c r="SNX55" s="416"/>
      <c r="SNY55" s="416"/>
      <c r="SNZ55" s="416"/>
      <c r="SOA55" s="416"/>
      <c r="SOB55" s="416"/>
      <c r="SOC55" s="416"/>
      <c r="SOD55" s="416"/>
      <c r="SOE55" s="416"/>
      <c r="SOF55" s="416"/>
      <c r="SOG55" s="416"/>
      <c r="SOH55" s="416"/>
      <c r="SOI55" s="416"/>
      <c r="SOJ55" s="416"/>
      <c r="SOK55" s="416"/>
      <c r="SOL55" s="416"/>
      <c r="SOM55" s="416"/>
      <c r="SON55" s="416"/>
      <c r="SOO55" s="416"/>
      <c r="SOP55" s="416"/>
      <c r="SOQ55" s="416"/>
      <c r="SOR55" s="416"/>
      <c r="SOS55" s="416"/>
      <c r="SOT55" s="416"/>
      <c r="SOU55" s="416"/>
      <c r="SOV55" s="416"/>
      <c r="SOW55" s="416"/>
      <c r="SOX55" s="416"/>
      <c r="SOY55" s="416"/>
      <c r="SOZ55" s="416"/>
      <c r="SPA55" s="416"/>
      <c r="SPB55" s="416"/>
      <c r="SPC55" s="416"/>
      <c r="SPD55" s="416"/>
      <c r="SPE55" s="416"/>
      <c r="SPF55" s="416"/>
      <c r="SPG55" s="416"/>
      <c r="SPH55" s="416"/>
      <c r="SPI55" s="416"/>
      <c r="SPJ55" s="416"/>
      <c r="SPK55" s="416"/>
      <c r="SPL55" s="416"/>
      <c r="SPM55" s="416"/>
      <c r="SPN55" s="416"/>
      <c r="SPO55" s="416"/>
      <c r="SPP55" s="416"/>
      <c r="SPQ55" s="416"/>
      <c r="SPR55" s="416"/>
      <c r="SPS55" s="416"/>
      <c r="SPT55" s="416"/>
      <c r="SPU55" s="416"/>
      <c r="SPV55" s="416"/>
      <c r="SPW55" s="416"/>
      <c r="SPX55" s="416"/>
      <c r="SPY55" s="416"/>
      <c r="SPZ55" s="416"/>
      <c r="SQA55" s="416"/>
      <c r="SQB55" s="416"/>
      <c r="SQC55" s="416"/>
      <c r="SQD55" s="416"/>
      <c r="SQE55" s="416"/>
      <c r="SQF55" s="416"/>
      <c r="SQG55" s="416"/>
      <c r="SQH55" s="416"/>
      <c r="SQI55" s="416"/>
      <c r="SQJ55" s="416"/>
      <c r="SQK55" s="416"/>
      <c r="SQL55" s="416"/>
      <c r="SQM55" s="416"/>
      <c r="SQN55" s="416"/>
      <c r="SQO55" s="416"/>
      <c r="SQP55" s="416"/>
      <c r="SQQ55" s="416"/>
      <c r="SQR55" s="416"/>
      <c r="SQS55" s="416"/>
      <c r="SQT55" s="416"/>
      <c r="SQU55" s="416"/>
      <c r="SQV55" s="416"/>
      <c r="SQW55" s="416"/>
      <c r="SQX55" s="416"/>
      <c r="SQY55" s="416"/>
      <c r="SQZ55" s="416"/>
      <c r="SRA55" s="416"/>
      <c r="SRB55" s="416"/>
      <c r="SRC55" s="416"/>
      <c r="SRD55" s="416"/>
      <c r="SRE55" s="416"/>
      <c r="SRF55" s="416"/>
      <c r="SRG55" s="416"/>
      <c r="SRH55" s="416"/>
      <c r="SRI55" s="416"/>
      <c r="SRJ55" s="416"/>
      <c r="SRK55" s="416"/>
      <c r="SRL55" s="416"/>
      <c r="SRM55" s="416"/>
      <c r="SRN55" s="416"/>
      <c r="SRO55" s="416"/>
      <c r="SRP55" s="416"/>
      <c r="SRQ55" s="416"/>
      <c r="SRR55" s="416"/>
      <c r="SRS55" s="416"/>
      <c r="SRT55" s="416"/>
      <c r="SRU55" s="416"/>
      <c r="SRV55" s="416"/>
      <c r="SRW55" s="416"/>
      <c r="SRX55" s="416"/>
      <c r="SRY55" s="416"/>
      <c r="SRZ55" s="416"/>
      <c r="SSA55" s="416"/>
      <c r="SSB55" s="416"/>
      <c r="SSC55" s="416"/>
      <c r="SSD55" s="416"/>
      <c r="SSE55" s="416"/>
      <c r="SSF55" s="416"/>
      <c r="SSG55" s="416"/>
      <c r="SSH55" s="416"/>
      <c r="SSI55" s="416"/>
      <c r="SSJ55" s="416"/>
      <c r="SSK55" s="416"/>
      <c r="SSL55" s="416"/>
      <c r="SSM55" s="416"/>
      <c r="SSN55" s="416"/>
      <c r="SSO55" s="416"/>
      <c r="SSP55" s="416"/>
      <c r="SSQ55" s="416"/>
      <c r="SSR55" s="416"/>
      <c r="SSS55" s="416"/>
      <c r="SST55" s="416"/>
      <c r="SSU55" s="416"/>
      <c r="SSV55" s="416"/>
      <c r="SSW55" s="416"/>
      <c r="SSX55" s="416"/>
      <c r="SSY55" s="416"/>
      <c r="SSZ55" s="416"/>
      <c r="STA55" s="416"/>
      <c r="STB55" s="416"/>
      <c r="STC55" s="416"/>
      <c r="STD55" s="416"/>
      <c r="STE55" s="416"/>
      <c r="STF55" s="416"/>
      <c r="STG55" s="416"/>
      <c r="STH55" s="416"/>
      <c r="STI55" s="416"/>
      <c r="STJ55" s="416"/>
      <c r="STK55" s="416"/>
      <c r="STL55" s="416"/>
      <c r="STM55" s="416"/>
      <c r="STN55" s="416"/>
      <c r="STO55" s="416"/>
      <c r="STP55" s="416"/>
      <c r="STQ55" s="416"/>
      <c r="STR55" s="416"/>
      <c r="STS55" s="416"/>
      <c r="STT55" s="416"/>
      <c r="STU55" s="416"/>
      <c r="STV55" s="416"/>
      <c r="STW55" s="416"/>
      <c r="STX55" s="416"/>
      <c r="STY55" s="416"/>
      <c r="STZ55" s="416"/>
      <c r="SUA55" s="416"/>
      <c r="SUB55" s="416"/>
      <c r="SUC55" s="416"/>
      <c r="SUD55" s="416"/>
      <c r="SUE55" s="416"/>
      <c r="SUF55" s="416"/>
      <c r="SUG55" s="416"/>
      <c r="SUH55" s="416"/>
      <c r="SUI55" s="416"/>
      <c r="SUJ55" s="416"/>
      <c r="SUK55" s="416"/>
      <c r="SUL55" s="416"/>
      <c r="SUM55" s="416"/>
      <c r="SUN55" s="416"/>
      <c r="SUO55" s="416"/>
      <c r="SUP55" s="416"/>
      <c r="SUQ55" s="416"/>
      <c r="SUR55" s="416"/>
      <c r="SUS55" s="416"/>
      <c r="SUT55" s="416"/>
      <c r="SUU55" s="416"/>
      <c r="SUV55" s="416"/>
      <c r="SUW55" s="416"/>
      <c r="SUX55" s="416"/>
      <c r="SUY55" s="416"/>
      <c r="SUZ55" s="416"/>
      <c r="SVA55" s="416"/>
      <c r="SVB55" s="416"/>
      <c r="SVC55" s="416"/>
      <c r="SVD55" s="416"/>
      <c r="SVE55" s="416"/>
      <c r="SVF55" s="416"/>
      <c r="SVG55" s="416"/>
      <c r="SVH55" s="416"/>
      <c r="SVI55" s="416"/>
      <c r="SVJ55" s="416"/>
      <c r="SVK55" s="416"/>
      <c r="SVL55" s="416"/>
      <c r="SVM55" s="416"/>
      <c r="SVN55" s="416"/>
      <c r="SVO55" s="416"/>
      <c r="SVP55" s="416"/>
      <c r="SVQ55" s="416"/>
      <c r="SVR55" s="416"/>
      <c r="SVS55" s="416"/>
      <c r="SVT55" s="416"/>
      <c r="SVU55" s="416"/>
      <c r="SVV55" s="416"/>
      <c r="SVW55" s="416"/>
      <c r="SVX55" s="416"/>
      <c r="SVY55" s="416"/>
      <c r="SVZ55" s="416"/>
      <c r="SWA55" s="416"/>
      <c r="SWB55" s="416"/>
      <c r="SWC55" s="416"/>
      <c r="SWD55" s="416"/>
      <c r="SWE55" s="416"/>
      <c r="SWF55" s="416"/>
      <c r="SWG55" s="416"/>
      <c r="SWH55" s="416"/>
      <c r="SWI55" s="416"/>
      <c r="SWJ55" s="416"/>
      <c r="SWK55" s="416"/>
      <c r="SWL55" s="416"/>
      <c r="SWM55" s="416"/>
      <c r="SWN55" s="416"/>
      <c r="SWO55" s="416"/>
      <c r="SWP55" s="416"/>
      <c r="SWQ55" s="416"/>
      <c r="SWR55" s="416"/>
      <c r="SWS55" s="416"/>
      <c r="SWT55" s="416"/>
      <c r="SWU55" s="416"/>
      <c r="SWV55" s="416"/>
      <c r="SWW55" s="416"/>
      <c r="SWX55" s="416"/>
      <c r="SWY55" s="416"/>
      <c r="SWZ55" s="416"/>
      <c r="SXA55" s="416"/>
      <c r="SXB55" s="416"/>
      <c r="SXC55" s="416"/>
      <c r="SXD55" s="416"/>
      <c r="SXE55" s="416"/>
      <c r="SXF55" s="416"/>
      <c r="SXG55" s="416"/>
      <c r="SXH55" s="416"/>
      <c r="SXI55" s="416"/>
      <c r="SXJ55" s="416"/>
      <c r="SXK55" s="416"/>
      <c r="SXL55" s="416"/>
      <c r="SXM55" s="416"/>
      <c r="SXN55" s="416"/>
      <c r="SXO55" s="416"/>
      <c r="SXP55" s="416"/>
      <c r="SXQ55" s="416"/>
      <c r="SXR55" s="416"/>
      <c r="SXS55" s="416"/>
      <c r="SXT55" s="416"/>
      <c r="SXU55" s="416"/>
      <c r="SXV55" s="416"/>
      <c r="SXW55" s="416"/>
      <c r="SXX55" s="416"/>
      <c r="SXY55" s="416"/>
      <c r="SXZ55" s="416"/>
      <c r="SYA55" s="416"/>
      <c r="SYB55" s="416"/>
      <c r="SYC55" s="416"/>
      <c r="SYD55" s="416"/>
      <c r="SYE55" s="416"/>
      <c r="SYF55" s="416"/>
      <c r="SYG55" s="416"/>
      <c r="SYH55" s="416"/>
      <c r="SYI55" s="416"/>
      <c r="SYJ55" s="416"/>
      <c r="SYK55" s="416"/>
      <c r="SYL55" s="416"/>
      <c r="SYM55" s="416"/>
      <c r="SYN55" s="416"/>
      <c r="SYO55" s="416"/>
      <c r="SYP55" s="416"/>
      <c r="SYQ55" s="416"/>
      <c r="SYR55" s="416"/>
      <c r="SYS55" s="416"/>
      <c r="SYT55" s="416"/>
      <c r="SYU55" s="416"/>
      <c r="SYV55" s="416"/>
      <c r="SYW55" s="416"/>
      <c r="SYX55" s="416"/>
      <c r="SYY55" s="416"/>
      <c r="SYZ55" s="416"/>
      <c r="SZA55" s="416"/>
      <c r="SZB55" s="416"/>
      <c r="SZC55" s="416"/>
      <c r="SZD55" s="416"/>
      <c r="SZE55" s="416"/>
      <c r="SZF55" s="416"/>
      <c r="SZG55" s="416"/>
      <c r="SZH55" s="416"/>
      <c r="SZI55" s="416"/>
      <c r="SZJ55" s="416"/>
      <c r="SZK55" s="416"/>
      <c r="SZL55" s="416"/>
      <c r="SZM55" s="416"/>
      <c r="SZN55" s="416"/>
      <c r="SZO55" s="416"/>
      <c r="SZP55" s="416"/>
      <c r="SZQ55" s="416"/>
      <c r="SZR55" s="416"/>
      <c r="SZS55" s="416"/>
      <c r="SZT55" s="416"/>
      <c r="SZU55" s="416"/>
      <c r="SZV55" s="416"/>
      <c r="SZW55" s="416"/>
      <c r="SZX55" s="416"/>
      <c r="SZY55" s="416"/>
      <c r="SZZ55" s="416"/>
      <c r="TAA55" s="416"/>
      <c r="TAB55" s="416"/>
      <c r="TAC55" s="416"/>
      <c r="TAD55" s="416"/>
      <c r="TAE55" s="416"/>
      <c r="TAF55" s="416"/>
      <c r="TAG55" s="416"/>
      <c r="TAH55" s="416"/>
      <c r="TAI55" s="416"/>
      <c r="TAJ55" s="416"/>
      <c r="TAK55" s="416"/>
      <c r="TAL55" s="416"/>
      <c r="TAM55" s="416"/>
      <c r="TAN55" s="416"/>
      <c r="TAO55" s="416"/>
      <c r="TAP55" s="416"/>
      <c r="TAQ55" s="416"/>
      <c r="TAR55" s="416"/>
      <c r="TAS55" s="416"/>
      <c r="TAT55" s="416"/>
      <c r="TAU55" s="416"/>
      <c r="TAV55" s="416"/>
      <c r="TAW55" s="416"/>
      <c r="TAX55" s="416"/>
      <c r="TAY55" s="416"/>
      <c r="TAZ55" s="416"/>
      <c r="TBA55" s="416"/>
      <c r="TBB55" s="416"/>
      <c r="TBC55" s="416"/>
      <c r="TBD55" s="416"/>
      <c r="TBE55" s="416"/>
      <c r="TBF55" s="416"/>
      <c r="TBG55" s="416"/>
      <c r="TBH55" s="416"/>
      <c r="TBI55" s="416"/>
      <c r="TBJ55" s="416"/>
      <c r="TBK55" s="416"/>
      <c r="TBL55" s="416"/>
      <c r="TBM55" s="416"/>
      <c r="TBN55" s="416"/>
      <c r="TBO55" s="416"/>
      <c r="TBP55" s="416"/>
      <c r="TBQ55" s="416"/>
      <c r="TBR55" s="416"/>
      <c r="TBS55" s="416"/>
      <c r="TBT55" s="416"/>
      <c r="TBU55" s="416"/>
      <c r="TBV55" s="416"/>
      <c r="TBW55" s="416"/>
      <c r="TBX55" s="416"/>
      <c r="TBY55" s="416"/>
      <c r="TBZ55" s="416"/>
      <c r="TCA55" s="416"/>
      <c r="TCB55" s="416"/>
      <c r="TCC55" s="416"/>
      <c r="TCD55" s="416"/>
      <c r="TCE55" s="416"/>
      <c r="TCF55" s="416"/>
      <c r="TCG55" s="416"/>
      <c r="TCH55" s="416"/>
      <c r="TCI55" s="416"/>
      <c r="TCJ55" s="416"/>
      <c r="TCK55" s="416"/>
      <c r="TCL55" s="416"/>
      <c r="TCM55" s="416"/>
      <c r="TCN55" s="416"/>
      <c r="TCO55" s="416"/>
      <c r="TCP55" s="416"/>
      <c r="TCQ55" s="416"/>
      <c r="TCR55" s="416"/>
      <c r="TCS55" s="416"/>
      <c r="TCT55" s="416"/>
      <c r="TCU55" s="416"/>
      <c r="TCV55" s="416"/>
      <c r="TCW55" s="416"/>
      <c r="TCX55" s="416"/>
      <c r="TCY55" s="416"/>
      <c r="TCZ55" s="416"/>
      <c r="TDA55" s="416"/>
      <c r="TDB55" s="416"/>
      <c r="TDC55" s="416"/>
      <c r="TDD55" s="416"/>
      <c r="TDE55" s="416"/>
      <c r="TDF55" s="416"/>
      <c r="TDG55" s="416"/>
      <c r="TDH55" s="416"/>
      <c r="TDI55" s="416"/>
      <c r="TDJ55" s="416"/>
      <c r="TDK55" s="416"/>
      <c r="TDL55" s="416"/>
      <c r="TDM55" s="416"/>
      <c r="TDN55" s="416"/>
      <c r="TDO55" s="416"/>
      <c r="TDP55" s="416"/>
      <c r="TDQ55" s="416"/>
      <c r="TDR55" s="416"/>
      <c r="TDS55" s="416"/>
      <c r="TDT55" s="416"/>
      <c r="TDU55" s="416"/>
      <c r="TDV55" s="416"/>
      <c r="TDW55" s="416"/>
      <c r="TDX55" s="416"/>
      <c r="TDY55" s="416"/>
      <c r="TDZ55" s="416"/>
      <c r="TEA55" s="416"/>
      <c r="TEB55" s="416"/>
      <c r="TEC55" s="416"/>
      <c r="TED55" s="416"/>
      <c r="TEE55" s="416"/>
      <c r="TEF55" s="416"/>
      <c r="TEG55" s="416"/>
      <c r="TEH55" s="416"/>
      <c r="TEI55" s="416"/>
      <c r="TEJ55" s="416"/>
      <c r="TEK55" s="416"/>
      <c r="TEL55" s="416"/>
      <c r="TEM55" s="416"/>
      <c r="TEN55" s="416"/>
      <c r="TEO55" s="416"/>
      <c r="TEP55" s="416"/>
      <c r="TEQ55" s="416"/>
      <c r="TER55" s="416"/>
      <c r="TES55" s="416"/>
      <c r="TET55" s="416"/>
      <c r="TEU55" s="416"/>
      <c r="TEV55" s="416"/>
      <c r="TEW55" s="416"/>
      <c r="TEX55" s="416"/>
      <c r="TEY55" s="416"/>
      <c r="TEZ55" s="416"/>
      <c r="TFA55" s="416"/>
      <c r="TFB55" s="416"/>
      <c r="TFC55" s="416"/>
      <c r="TFD55" s="416"/>
      <c r="TFE55" s="416"/>
      <c r="TFF55" s="416"/>
      <c r="TFG55" s="416"/>
      <c r="TFH55" s="416"/>
      <c r="TFI55" s="416"/>
      <c r="TFJ55" s="416"/>
      <c r="TFK55" s="416"/>
      <c r="TFL55" s="416"/>
      <c r="TFM55" s="416"/>
      <c r="TFN55" s="416"/>
      <c r="TFO55" s="416"/>
      <c r="TFP55" s="416"/>
      <c r="TFQ55" s="416"/>
      <c r="TFR55" s="416"/>
      <c r="TFS55" s="416"/>
      <c r="TFT55" s="416"/>
      <c r="TFU55" s="416"/>
      <c r="TFV55" s="416"/>
      <c r="TFW55" s="416"/>
      <c r="TFX55" s="416"/>
      <c r="TFY55" s="416"/>
      <c r="TFZ55" s="416"/>
      <c r="TGA55" s="416"/>
      <c r="TGB55" s="416"/>
      <c r="TGC55" s="416"/>
      <c r="TGD55" s="416"/>
      <c r="TGE55" s="416"/>
      <c r="TGF55" s="416"/>
      <c r="TGG55" s="416"/>
      <c r="TGH55" s="416"/>
      <c r="TGI55" s="416"/>
      <c r="TGJ55" s="416"/>
      <c r="TGK55" s="416"/>
      <c r="TGL55" s="416"/>
      <c r="TGM55" s="416"/>
      <c r="TGN55" s="416"/>
      <c r="TGO55" s="416"/>
      <c r="TGP55" s="416"/>
      <c r="TGQ55" s="416"/>
      <c r="TGR55" s="416"/>
      <c r="TGS55" s="416"/>
      <c r="TGT55" s="416"/>
      <c r="TGU55" s="416"/>
      <c r="TGV55" s="416"/>
      <c r="TGW55" s="416"/>
      <c r="TGX55" s="416"/>
      <c r="TGY55" s="416"/>
      <c r="TGZ55" s="416"/>
      <c r="THA55" s="416"/>
      <c r="THB55" s="416"/>
      <c r="THC55" s="416"/>
      <c r="THD55" s="416"/>
      <c r="THE55" s="416"/>
      <c r="THF55" s="416"/>
      <c r="THG55" s="416"/>
      <c r="THH55" s="416"/>
      <c r="THI55" s="416"/>
      <c r="THJ55" s="416"/>
      <c r="THK55" s="416"/>
      <c r="THL55" s="416"/>
      <c r="THM55" s="416"/>
      <c r="THN55" s="416"/>
      <c r="THO55" s="416"/>
      <c r="THP55" s="416"/>
      <c r="THQ55" s="416"/>
      <c r="THR55" s="416"/>
      <c r="THS55" s="416"/>
      <c r="THT55" s="416"/>
      <c r="THU55" s="416"/>
      <c r="THV55" s="416"/>
      <c r="THW55" s="416"/>
      <c r="THX55" s="416"/>
      <c r="THY55" s="416"/>
      <c r="THZ55" s="416"/>
      <c r="TIA55" s="416"/>
      <c r="TIB55" s="416"/>
      <c r="TIC55" s="416"/>
      <c r="TID55" s="416"/>
      <c r="TIE55" s="416"/>
      <c r="TIF55" s="416"/>
      <c r="TIG55" s="416"/>
      <c r="TIH55" s="416"/>
      <c r="TII55" s="416"/>
      <c r="TIJ55" s="416"/>
      <c r="TIK55" s="416"/>
      <c r="TIL55" s="416"/>
      <c r="TIM55" s="416"/>
      <c r="TIN55" s="416"/>
      <c r="TIO55" s="416"/>
      <c r="TIP55" s="416"/>
      <c r="TIQ55" s="416"/>
      <c r="TIR55" s="416"/>
      <c r="TIS55" s="416"/>
      <c r="TIT55" s="416"/>
      <c r="TIU55" s="416"/>
      <c r="TIV55" s="416"/>
      <c r="TIW55" s="416"/>
      <c r="TIX55" s="416"/>
      <c r="TIY55" s="416"/>
      <c r="TIZ55" s="416"/>
      <c r="TJA55" s="416"/>
      <c r="TJB55" s="416"/>
      <c r="TJC55" s="416"/>
      <c r="TJD55" s="416"/>
      <c r="TJE55" s="416"/>
      <c r="TJF55" s="416"/>
      <c r="TJG55" s="416"/>
      <c r="TJH55" s="416"/>
      <c r="TJI55" s="416"/>
      <c r="TJJ55" s="416"/>
      <c r="TJK55" s="416"/>
      <c r="TJL55" s="416"/>
      <c r="TJM55" s="416"/>
      <c r="TJN55" s="416"/>
      <c r="TJO55" s="416"/>
      <c r="TJP55" s="416"/>
      <c r="TJQ55" s="416"/>
      <c r="TJR55" s="416"/>
      <c r="TJS55" s="416"/>
      <c r="TJT55" s="416"/>
      <c r="TJU55" s="416"/>
      <c r="TJV55" s="416"/>
      <c r="TJW55" s="416"/>
      <c r="TJX55" s="416"/>
      <c r="TJY55" s="416"/>
      <c r="TJZ55" s="416"/>
      <c r="TKA55" s="416"/>
      <c r="TKB55" s="416"/>
      <c r="TKC55" s="416"/>
      <c r="TKD55" s="416"/>
      <c r="TKE55" s="416"/>
      <c r="TKF55" s="416"/>
      <c r="TKG55" s="416"/>
      <c r="TKH55" s="416"/>
      <c r="TKI55" s="416"/>
      <c r="TKJ55" s="416"/>
      <c r="TKK55" s="416"/>
      <c r="TKL55" s="416"/>
      <c r="TKM55" s="416"/>
      <c r="TKN55" s="416"/>
      <c r="TKO55" s="416"/>
      <c r="TKP55" s="416"/>
      <c r="TKQ55" s="416"/>
      <c r="TKR55" s="416"/>
      <c r="TKS55" s="416"/>
      <c r="TKT55" s="416"/>
      <c r="TKU55" s="416"/>
      <c r="TKV55" s="416"/>
      <c r="TKW55" s="416"/>
      <c r="TKX55" s="416"/>
      <c r="TKY55" s="416"/>
      <c r="TKZ55" s="416"/>
      <c r="TLA55" s="416"/>
      <c r="TLB55" s="416"/>
      <c r="TLC55" s="416"/>
      <c r="TLD55" s="416"/>
      <c r="TLE55" s="416"/>
      <c r="TLF55" s="416"/>
      <c r="TLG55" s="416"/>
      <c r="TLH55" s="416"/>
      <c r="TLI55" s="416"/>
      <c r="TLJ55" s="416"/>
      <c r="TLK55" s="416"/>
      <c r="TLL55" s="416"/>
      <c r="TLM55" s="416"/>
      <c r="TLN55" s="416"/>
      <c r="TLO55" s="416"/>
      <c r="TLP55" s="416"/>
      <c r="TLQ55" s="416"/>
      <c r="TLR55" s="416"/>
      <c r="TLS55" s="416"/>
      <c r="TLT55" s="416"/>
      <c r="TLU55" s="416"/>
      <c r="TLV55" s="416"/>
      <c r="TLW55" s="416"/>
      <c r="TLX55" s="416"/>
      <c r="TLY55" s="416"/>
      <c r="TLZ55" s="416"/>
      <c r="TMA55" s="416"/>
      <c r="TMB55" s="416"/>
      <c r="TMC55" s="416"/>
      <c r="TMD55" s="416"/>
      <c r="TME55" s="416"/>
      <c r="TMF55" s="416"/>
      <c r="TMG55" s="416"/>
      <c r="TMH55" s="416"/>
      <c r="TMI55" s="416"/>
      <c r="TMJ55" s="416"/>
      <c r="TMK55" s="416"/>
      <c r="TML55" s="416"/>
      <c r="TMM55" s="416"/>
      <c r="TMN55" s="416"/>
      <c r="TMO55" s="416"/>
      <c r="TMP55" s="416"/>
      <c r="TMQ55" s="416"/>
      <c r="TMR55" s="416"/>
      <c r="TMS55" s="416"/>
      <c r="TMT55" s="416"/>
      <c r="TMU55" s="416"/>
      <c r="TMV55" s="416"/>
      <c r="TMW55" s="416"/>
      <c r="TMX55" s="416"/>
      <c r="TMY55" s="416"/>
      <c r="TMZ55" s="416"/>
      <c r="TNA55" s="416"/>
      <c r="TNB55" s="416"/>
      <c r="TNC55" s="416"/>
      <c r="TND55" s="416"/>
      <c r="TNE55" s="416"/>
      <c r="TNF55" s="416"/>
      <c r="TNG55" s="416"/>
      <c r="TNH55" s="416"/>
      <c r="TNI55" s="416"/>
      <c r="TNJ55" s="416"/>
      <c r="TNK55" s="416"/>
      <c r="TNL55" s="416"/>
      <c r="TNM55" s="416"/>
      <c r="TNN55" s="416"/>
      <c r="TNO55" s="416"/>
      <c r="TNP55" s="416"/>
      <c r="TNQ55" s="416"/>
      <c r="TNR55" s="416"/>
      <c r="TNS55" s="416"/>
      <c r="TNT55" s="416"/>
      <c r="TNU55" s="416"/>
      <c r="TNV55" s="416"/>
      <c r="TNW55" s="416"/>
      <c r="TNX55" s="416"/>
      <c r="TNY55" s="416"/>
      <c r="TNZ55" s="416"/>
      <c r="TOA55" s="416"/>
      <c r="TOB55" s="416"/>
      <c r="TOC55" s="416"/>
      <c r="TOD55" s="416"/>
      <c r="TOE55" s="416"/>
      <c r="TOF55" s="416"/>
      <c r="TOG55" s="416"/>
      <c r="TOH55" s="416"/>
      <c r="TOI55" s="416"/>
      <c r="TOJ55" s="416"/>
      <c r="TOK55" s="416"/>
      <c r="TOL55" s="416"/>
      <c r="TOM55" s="416"/>
      <c r="TON55" s="416"/>
      <c r="TOO55" s="416"/>
      <c r="TOP55" s="416"/>
      <c r="TOQ55" s="416"/>
      <c r="TOR55" s="416"/>
      <c r="TOS55" s="416"/>
      <c r="TOT55" s="416"/>
      <c r="TOU55" s="416"/>
      <c r="TOV55" s="416"/>
      <c r="TOW55" s="416"/>
      <c r="TOX55" s="416"/>
      <c r="TOY55" s="416"/>
      <c r="TOZ55" s="416"/>
      <c r="TPA55" s="416"/>
      <c r="TPB55" s="416"/>
      <c r="TPC55" s="416"/>
      <c r="TPD55" s="416"/>
      <c r="TPE55" s="416"/>
      <c r="TPF55" s="416"/>
      <c r="TPG55" s="416"/>
      <c r="TPH55" s="416"/>
      <c r="TPI55" s="416"/>
      <c r="TPJ55" s="416"/>
      <c r="TPK55" s="416"/>
      <c r="TPL55" s="416"/>
      <c r="TPM55" s="416"/>
      <c r="TPN55" s="416"/>
      <c r="TPO55" s="416"/>
      <c r="TPP55" s="416"/>
      <c r="TPQ55" s="416"/>
      <c r="TPR55" s="416"/>
      <c r="TPS55" s="416"/>
      <c r="TPT55" s="416"/>
      <c r="TPU55" s="416"/>
      <c r="TPV55" s="416"/>
      <c r="TPW55" s="416"/>
      <c r="TPX55" s="416"/>
      <c r="TPY55" s="416"/>
      <c r="TPZ55" s="416"/>
      <c r="TQA55" s="416"/>
      <c r="TQB55" s="416"/>
      <c r="TQC55" s="416"/>
      <c r="TQD55" s="416"/>
      <c r="TQE55" s="416"/>
      <c r="TQF55" s="416"/>
      <c r="TQG55" s="416"/>
      <c r="TQH55" s="416"/>
      <c r="TQI55" s="416"/>
      <c r="TQJ55" s="416"/>
      <c r="TQK55" s="416"/>
      <c r="TQL55" s="416"/>
      <c r="TQM55" s="416"/>
      <c r="TQN55" s="416"/>
      <c r="TQO55" s="416"/>
      <c r="TQP55" s="416"/>
      <c r="TQQ55" s="416"/>
      <c r="TQR55" s="416"/>
      <c r="TQS55" s="416"/>
      <c r="TQT55" s="416"/>
      <c r="TQU55" s="416"/>
      <c r="TQV55" s="416"/>
      <c r="TQW55" s="416"/>
      <c r="TQX55" s="416"/>
      <c r="TQY55" s="416"/>
      <c r="TQZ55" s="416"/>
      <c r="TRA55" s="416"/>
      <c r="TRB55" s="416"/>
      <c r="TRC55" s="416"/>
      <c r="TRD55" s="416"/>
      <c r="TRE55" s="416"/>
      <c r="TRF55" s="416"/>
      <c r="TRG55" s="416"/>
      <c r="TRH55" s="416"/>
      <c r="TRI55" s="416"/>
      <c r="TRJ55" s="416"/>
      <c r="TRK55" s="416"/>
      <c r="TRL55" s="416"/>
      <c r="TRM55" s="416"/>
      <c r="TRN55" s="416"/>
      <c r="TRO55" s="416"/>
      <c r="TRP55" s="416"/>
      <c r="TRQ55" s="416"/>
      <c r="TRR55" s="416"/>
      <c r="TRS55" s="416"/>
      <c r="TRT55" s="416"/>
      <c r="TRU55" s="416"/>
      <c r="TRV55" s="416"/>
      <c r="TRW55" s="416"/>
      <c r="TRX55" s="416"/>
      <c r="TRY55" s="416"/>
      <c r="TRZ55" s="416"/>
      <c r="TSA55" s="416"/>
      <c r="TSB55" s="416"/>
      <c r="TSC55" s="416"/>
      <c r="TSD55" s="416"/>
      <c r="TSE55" s="416"/>
      <c r="TSF55" s="416"/>
      <c r="TSG55" s="416"/>
      <c r="TSH55" s="416"/>
      <c r="TSI55" s="416"/>
      <c r="TSJ55" s="416"/>
      <c r="TSK55" s="416"/>
      <c r="TSL55" s="416"/>
      <c r="TSM55" s="416"/>
      <c r="TSN55" s="416"/>
      <c r="TSO55" s="416"/>
      <c r="TSP55" s="416"/>
      <c r="TSQ55" s="416"/>
      <c r="TSR55" s="416"/>
      <c r="TSS55" s="416"/>
      <c r="TST55" s="416"/>
      <c r="TSU55" s="416"/>
      <c r="TSV55" s="416"/>
      <c r="TSW55" s="416"/>
      <c r="TSX55" s="416"/>
      <c r="TSY55" s="416"/>
      <c r="TSZ55" s="416"/>
      <c r="TTA55" s="416"/>
      <c r="TTB55" s="416"/>
      <c r="TTC55" s="416"/>
      <c r="TTD55" s="416"/>
      <c r="TTE55" s="416"/>
      <c r="TTF55" s="416"/>
      <c r="TTG55" s="416"/>
      <c r="TTH55" s="416"/>
      <c r="TTI55" s="416"/>
      <c r="TTJ55" s="416"/>
      <c r="TTK55" s="416"/>
      <c r="TTL55" s="416"/>
      <c r="TTM55" s="416"/>
      <c r="TTN55" s="416"/>
      <c r="TTO55" s="416"/>
      <c r="TTP55" s="416"/>
      <c r="TTQ55" s="416"/>
      <c r="TTR55" s="416"/>
      <c r="TTS55" s="416"/>
      <c r="TTT55" s="416"/>
      <c r="TTU55" s="416"/>
      <c r="TTV55" s="416"/>
      <c r="TTW55" s="416"/>
      <c r="TTX55" s="416"/>
      <c r="TTY55" s="416"/>
      <c r="TTZ55" s="416"/>
      <c r="TUA55" s="416"/>
      <c r="TUB55" s="416"/>
      <c r="TUC55" s="416"/>
      <c r="TUD55" s="416"/>
      <c r="TUE55" s="416"/>
      <c r="TUF55" s="416"/>
      <c r="TUG55" s="416"/>
      <c r="TUH55" s="416"/>
      <c r="TUI55" s="416"/>
      <c r="TUJ55" s="416"/>
      <c r="TUK55" s="416"/>
      <c r="TUL55" s="416"/>
      <c r="TUM55" s="416"/>
      <c r="TUN55" s="416"/>
      <c r="TUO55" s="416"/>
      <c r="TUP55" s="416"/>
      <c r="TUQ55" s="416"/>
      <c r="TUR55" s="416"/>
      <c r="TUS55" s="416"/>
      <c r="TUT55" s="416"/>
      <c r="TUU55" s="416"/>
      <c r="TUV55" s="416"/>
      <c r="TUW55" s="416"/>
      <c r="TUX55" s="416"/>
      <c r="TUY55" s="416"/>
      <c r="TUZ55" s="416"/>
      <c r="TVA55" s="416"/>
      <c r="TVB55" s="416"/>
      <c r="TVC55" s="416"/>
      <c r="TVD55" s="416"/>
      <c r="TVE55" s="416"/>
      <c r="TVF55" s="416"/>
      <c r="TVG55" s="416"/>
      <c r="TVH55" s="416"/>
      <c r="TVI55" s="416"/>
      <c r="TVJ55" s="416"/>
      <c r="TVK55" s="416"/>
      <c r="TVL55" s="416"/>
      <c r="TVM55" s="416"/>
      <c r="TVN55" s="416"/>
      <c r="TVO55" s="416"/>
      <c r="TVP55" s="416"/>
      <c r="TVQ55" s="416"/>
      <c r="TVR55" s="416"/>
      <c r="TVS55" s="416"/>
      <c r="TVT55" s="416"/>
      <c r="TVU55" s="416"/>
      <c r="TVV55" s="416"/>
      <c r="TVW55" s="416"/>
      <c r="TVX55" s="416"/>
      <c r="TVY55" s="416"/>
      <c r="TVZ55" s="416"/>
      <c r="TWA55" s="416"/>
      <c r="TWB55" s="416"/>
      <c r="TWC55" s="416"/>
      <c r="TWD55" s="416"/>
      <c r="TWE55" s="416"/>
      <c r="TWF55" s="416"/>
      <c r="TWG55" s="416"/>
      <c r="TWH55" s="416"/>
      <c r="TWI55" s="416"/>
      <c r="TWJ55" s="416"/>
      <c r="TWK55" s="416"/>
      <c r="TWL55" s="416"/>
      <c r="TWM55" s="416"/>
      <c r="TWN55" s="416"/>
      <c r="TWO55" s="416"/>
      <c r="TWP55" s="416"/>
      <c r="TWQ55" s="416"/>
      <c r="TWR55" s="416"/>
      <c r="TWS55" s="416"/>
      <c r="TWT55" s="416"/>
      <c r="TWU55" s="416"/>
      <c r="TWV55" s="416"/>
      <c r="TWW55" s="416"/>
      <c r="TWX55" s="416"/>
      <c r="TWY55" s="416"/>
      <c r="TWZ55" s="416"/>
      <c r="TXA55" s="416"/>
      <c r="TXB55" s="416"/>
      <c r="TXC55" s="416"/>
      <c r="TXD55" s="416"/>
      <c r="TXE55" s="416"/>
      <c r="TXF55" s="416"/>
      <c r="TXG55" s="416"/>
      <c r="TXH55" s="416"/>
      <c r="TXI55" s="416"/>
      <c r="TXJ55" s="416"/>
      <c r="TXK55" s="416"/>
      <c r="TXL55" s="416"/>
      <c r="TXM55" s="416"/>
      <c r="TXN55" s="416"/>
      <c r="TXO55" s="416"/>
      <c r="TXP55" s="416"/>
      <c r="TXQ55" s="416"/>
      <c r="TXR55" s="416"/>
      <c r="TXS55" s="416"/>
      <c r="TXT55" s="416"/>
      <c r="TXU55" s="416"/>
      <c r="TXV55" s="416"/>
      <c r="TXW55" s="416"/>
      <c r="TXX55" s="416"/>
      <c r="TXY55" s="416"/>
      <c r="TXZ55" s="416"/>
      <c r="TYA55" s="416"/>
      <c r="TYB55" s="416"/>
      <c r="TYC55" s="416"/>
      <c r="TYD55" s="416"/>
      <c r="TYE55" s="416"/>
      <c r="TYF55" s="416"/>
      <c r="TYG55" s="416"/>
      <c r="TYH55" s="416"/>
      <c r="TYI55" s="416"/>
      <c r="TYJ55" s="416"/>
      <c r="TYK55" s="416"/>
      <c r="TYL55" s="416"/>
      <c r="TYM55" s="416"/>
      <c r="TYN55" s="416"/>
      <c r="TYO55" s="416"/>
      <c r="TYP55" s="416"/>
      <c r="TYQ55" s="416"/>
      <c r="TYR55" s="416"/>
      <c r="TYS55" s="416"/>
      <c r="TYT55" s="416"/>
      <c r="TYU55" s="416"/>
      <c r="TYV55" s="416"/>
      <c r="TYW55" s="416"/>
      <c r="TYX55" s="416"/>
      <c r="TYY55" s="416"/>
      <c r="TYZ55" s="416"/>
      <c r="TZA55" s="416"/>
      <c r="TZB55" s="416"/>
      <c r="TZC55" s="416"/>
      <c r="TZD55" s="416"/>
      <c r="TZE55" s="416"/>
      <c r="TZF55" s="416"/>
      <c r="TZG55" s="416"/>
      <c r="TZH55" s="416"/>
      <c r="TZI55" s="416"/>
      <c r="TZJ55" s="416"/>
      <c r="TZK55" s="416"/>
      <c r="TZL55" s="416"/>
      <c r="TZM55" s="416"/>
      <c r="TZN55" s="416"/>
      <c r="TZO55" s="416"/>
      <c r="TZP55" s="416"/>
      <c r="TZQ55" s="416"/>
      <c r="TZR55" s="416"/>
      <c r="TZS55" s="416"/>
      <c r="TZT55" s="416"/>
      <c r="TZU55" s="416"/>
      <c r="TZV55" s="416"/>
      <c r="TZW55" s="416"/>
      <c r="TZX55" s="416"/>
      <c r="TZY55" s="416"/>
      <c r="TZZ55" s="416"/>
      <c r="UAA55" s="416"/>
      <c r="UAB55" s="416"/>
      <c r="UAC55" s="416"/>
      <c r="UAD55" s="416"/>
      <c r="UAE55" s="416"/>
      <c r="UAF55" s="416"/>
      <c r="UAG55" s="416"/>
      <c r="UAH55" s="416"/>
      <c r="UAI55" s="416"/>
      <c r="UAJ55" s="416"/>
      <c r="UAK55" s="416"/>
      <c r="UAL55" s="416"/>
      <c r="UAM55" s="416"/>
      <c r="UAN55" s="416"/>
      <c r="UAO55" s="416"/>
      <c r="UAP55" s="416"/>
      <c r="UAQ55" s="416"/>
      <c r="UAR55" s="416"/>
      <c r="UAS55" s="416"/>
      <c r="UAT55" s="416"/>
      <c r="UAU55" s="416"/>
      <c r="UAV55" s="416"/>
      <c r="UAW55" s="416"/>
      <c r="UAX55" s="416"/>
      <c r="UAY55" s="416"/>
      <c r="UAZ55" s="416"/>
      <c r="UBA55" s="416"/>
      <c r="UBB55" s="416"/>
      <c r="UBC55" s="416"/>
      <c r="UBD55" s="416"/>
      <c r="UBE55" s="416"/>
      <c r="UBF55" s="416"/>
      <c r="UBG55" s="416"/>
      <c r="UBH55" s="416"/>
      <c r="UBI55" s="416"/>
      <c r="UBJ55" s="416"/>
      <c r="UBK55" s="416"/>
      <c r="UBL55" s="416"/>
      <c r="UBM55" s="416"/>
      <c r="UBN55" s="416"/>
      <c r="UBO55" s="416"/>
      <c r="UBP55" s="416"/>
      <c r="UBQ55" s="416"/>
      <c r="UBR55" s="416"/>
      <c r="UBS55" s="416"/>
      <c r="UBT55" s="416"/>
      <c r="UBU55" s="416"/>
      <c r="UBV55" s="416"/>
      <c r="UBW55" s="416"/>
      <c r="UBX55" s="416"/>
      <c r="UBY55" s="416"/>
      <c r="UBZ55" s="416"/>
      <c r="UCA55" s="416"/>
      <c r="UCB55" s="416"/>
      <c r="UCC55" s="416"/>
      <c r="UCD55" s="416"/>
      <c r="UCE55" s="416"/>
      <c r="UCF55" s="416"/>
      <c r="UCG55" s="416"/>
      <c r="UCH55" s="416"/>
      <c r="UCI55" s="416"/>
      <c r="UCJ55" s="416"/>
      <c r="UCK55" s="416"/>
      <c r="UCL55" s="416"/>
      <c r="UCM55" s="416"/>
      <c r="UCN55" s="416"/>
      <c r="UCO55" s="416"/>
      <c r="UCP55" s="416"/>
      <c r="UCQ55" s="416"/>
      <c r="UCR55" s="416"/>
      <c r="UCS55" s="416"/>
      <c r="UCT55" s="416"/>
      <c r="UCU55" s="416"/>
      <c r="UCV55" s="416"/>
      <c r="UCW55" s="416"/>
      <c r="UCX55" s="416"/>
      <c r="UCY55" s="416"/>
      <c r="UCZ55" s="416"/>
      <c r="UDA55" s="416"/>
      <c r="UDB55" s="416"/>
      <c r="UDC55" s="416"/>
      <c r="UDD55" s="416"/>
      <c r="UDE55" s="416"/>
      <c r="UDF55" s="416"/>
      <c r="UDG55" s="416"/>
      <c r="UDH55" s="416"/>
      <c r="UDI55" s="416"/>
      <c r="UDJ55" s="416"/>
      <c r="UDK55" s="416"/>
      <c r="UDL55" s="416"/>
      <c r="UDM55" s="416"/>
      <c r="UDN55" s="416"/>
      <c r="UDO55" s="416"/>
      <c r="UDP55" s="416"/>
      <c r="UDQ55" s="416"/>
      <c r="UDR55" s="416"/>
      <c r="UDS55" s="416"/>
      <c r="UDT55" s="416"/>
      <c r="UDU55" s="416"/>
      <c r="UDV55" s="416"/>
      <c r="UDW55" s="416"/>
      <c r="UDX55" s="416"/>
      <c r="UDY55" s="416"/>
      <c r="UDZ55" s="416"/>
      <c r="UEA55" s="416"/>
      <c r="UEB55" s="416"/>
      <c r="UEC55" s="416"/>
      <c r="UED55" s="416"/>
      <c r="UEE55" s="416"/>
      <c r="UEF55" s="416"/>
      <c r="UEG55" s="416"/>
      <c r="UEH55" s="416"/>
      <c r="UEI55" s="416"/>
      <c r="UEJ55" s="416"/>
      <c r="UEK55" s="416"/>
      <c r="UEL55" s="416"/>
      <c r="UEM55" s="416"/>
      <c r="UEN55" s="416"/>
      <c r="UEO55" s="416"/>
      <c r="UEP55" s="416"/>
      <c r="UEQ55" s="416"/>
      <c r="UER55" s="416"/>
      <c r="UES55" s="416"/>
      <c r="UET55" s="416"/>
      <c r="UEU55" s="416"/>
      <c r="UEV55" s="416"/>
      <c r="UEW55" s="416"/>
      <c r="UEX55" s="416"/>
      <c r="UEY55" s="416"/>
      <c r="UEZ55" s="416"/>
      <c r="UFA55" s="416"/>
      <c r="UFB55" s="416"/>
      <c r="UFC55" s="416"/>
      <c r="UFD55" s="416"/>
      <c r="UFE55" s="416"/>
      <c r="UFF55" s="416"/>
      <c r="UFG55" s="416"/>
      <c r="UFH55" s="416"/>
      <c r="UFI55" s="416"/>
      <c r="UFJ55" s="416"/>
      <c r="UFK55" s="416"/>
      <c r="UFL55" s="416"/>
      <c r="UFM55" s="416"/>
      <c r="UFN55" s="416"/>
      <c r="UFO55" s="416"/>
      <c r="UFP55" s="416"/>
      <c r="UFQ55" s="416"/>
      <c r="UFR55" s="416"/>
      <c r="UFS55" s="416"/>
      <c r="UFT55" s="416"/>
      <c r="UFU55" s="416"/>
      <c r="UFV55" s="416"/>
      <c r="UFW55" s="416"/>
      <c r="UFX55" s="416"/>
      <c r="UFY55" s="416"/>
      <c r="UFZ55" s="416"/>
      <c r="UGA55" s="416"/>
      <c r="UGB55" s="416"/>
      <c r="UGC55" s="416"/>
      <c r="UGD55" s="416"/>
      <c r="UGE55" s="416"/>
      <c r="UGF55" s="416"/>
      <c r="UGG55" s="416"/>
      <c r="UGH55" s="416"/>
      <c r="UGI55" s="416"/>
      <c r="UGJ55" s="416"/>
      <c r="UGK55" s="416"/>
      <c r="UGL55" s="416"/>
      <c r="UGM55" s="416"/>
      <c r="UGN55" s="416"/>
      <c r="UGO55" s="416"/>
      <c r="UGP55" s="416"/>
      <c r="UGQ55" s="416"/>
      <c r="UGR55" s="416"/>
      <c r="UGS55" s="416"/>
      <c r="UGT55" s="416"/>
      <c r="UGU55" s="416"/>
      <c r="UGV55" s="416"/>
      <c r="UGW55" s="416"/>
      <c r="UGX55" s="416"/>
      <c r="UGY55" s="416"/>
      <c r="UGZ55" s="416"/>
      <c r="UHA55" s="416"/>
      <c r="UHB55" s="416"/>
      <c r="UHC55" s="416"/>
      <c r="UHD55" s="416"/>
      <c r="UHE55" s="416"/>
      <c r="UHF55" s="416"/>
      <c r="UHG55" s="416"/>
      <c r="UHH55" s="416"/>
      <c r="UHI55" s="416"/>
      <c r="UHJ55" s="416"/>
      <c r="UHK55" s="416"/>
      <c r="UHL55" s="416"/>
      <c r="UHM55" s="416"/>
      <c r="UHN55" s="416"/>
      <c r="UHO55" s="416"/>
      <c r="UHP55" s="416"/>
      <c r="UHQ55" s="416"/>
      <c r="UHR55" s="416"/>
      <c r="UHS55" s="416"/>
      <c r="UHT55" s="416"/>
      <c r="UHU55" s="416"/>
      <c r="UHV55" s="416"/>
      <c r="UHW55" s="416"/>
      <c r="UHX55" s="416"/>
      <c r="UHY55" s="416"/>
      <c r="UHZ55" s="416"/>
      <c r="UIA55" s="416"/>
      <c r="UIB55" s="416"/>
      <c r="UIC55" s="416"/>
      <c r="UID55" s="416"/>
      <c r="UIE55" s="416"/>
      <c r="UIF55" s="416"/>
      <c r="UIG55" s="416"/>
      <c r="UIH55" s="416"/>
      <c r="UII55" s="416"/>
      <c r="UIJ55" s="416"/>
      <c r="UIK55" s="416"/>
      <c r="UIL55" s="416"/>
      <c r="UIM55" s="416"/>
      <c r="UIN55" s="416"/>
      <c r="UIO55" s="416"/>
      <c r="UIP55" s="416"/>
      <c r="UIQ55" s="416"/>
      <c r="UIR55" s="416"/>
      <c r="UIS55" s="416"/>
      <c r="UIT55" s="416"/>
      <c r="UIU55" s="416"/>
      <c r="UIV55" s="416"/>
      <c r="UIW55" s="416"/>
      <c r="UIX55" s="416"/>
      <c r="UIY55" s="416"/>
      <c r="UIZ55" s="416"/>
      <c r="UJA55" s="416"/>
      <c r="UJB55" s="416"/>
      <c r="UJC55" s="416"/>
      <c r="UJD55" s="416"/>
      <c r="UJE55" s="416"/>
      <c r="UJF55" s="416"/>
      <c r="UJG55" s="416"/>
      <c r="UJH55" s="416"/>
      <c r="UJI55" s="416"/>
      <c r="UJJ55" s="416"/>
      <c r="UJK55" s="416"/>
      <c r="UJL55" s="416"/>
      <c r="UJM55" s="416"/>
      <c r="UJN55" s="416"/>
      <c r="UJO55" s="416"/>
      <c r="UJP55" s="416"/>
      <c r="UJQ55" s="416"/>
      <c r="UJR55" s="416"/>
      <c r="UJS55" s="416"/>
      <c r="UJT55" s="416"/>
      <c r="UJU55" s="416"/>
      <c r="UJV55" s="416"/>
      <c r="UJW55" s="416"/>
      <c r="UJX55" s="416"/>
      <c r="UJY55" s="416"/>
      <c r="UJZ55" s="416"/>
      <c r="UKA55" s="416"/>
      <c r="UKB55" s="416"/>
      <c r="UKC55" s="416"/>
      <c r="UKD55" s="416"/>
      <c r="UKE55" s="416"/>
      <c r="UKF55" s="416"/>
      <c r="UKG55" s="416"/>
      <c r="UKH55" s="416"/>
      <c r="UKI55" s="416"/>
      <c r="UKJ55" s="416"/>
      <c r="UKK55" s="416"/>
      <c r="UKL55" s="416"/>
      <c r="UKM55" s="416"/>
      <c r="UKN55" s="416"/>
      <c r="UKO55" s="416"/>
      <c r="UKP55" s="416"/>
      <c r="UKQ55" s="416"/>
      <c r="UKR55" s="416"/>
      <c r="UKS55" s="416"/>
      <c r="UKT55" s="416"/>
      <c r="UKU55" s="416"/>
      <c r="UKV55" s="416"/>
      <c r="UKW55" s="416"/>
      <c r="UKX55" s="416"/>
      <c r="UKY55" s="416"/>
      <c r="UKZ55" s="416"/>
      <c r="ULA55" s="416"/>
      <c r="ULB55" s="416"/>
      <c r="ULC55" s="416"/>
      <c r="ULD55" s="416"/>
      <c r="ULE55" s="416"/>
      <c r="ULF55" s="416"/>
      <c r="ULG55" s="416"/>
      <c r="ULH55" s="416"/>
      <c r="ULI55" s="416"/>
      <c r="ULJ55" s="416"/>
      <c r="ULK55" s="416"/>
      <c r="ULL55" s="416"/>
      <c r="ULM55" s="416"/>
      <c r="ULN55" s="416"/>
      <c r="ULO55" s="416"/>
      <c r="ULP55" s="416"/>
      <c r="ULQ55" s="416"/>
      <c r="ULR55" s="416"/>
      <c r="ULS55" s="416"/>
      <c r="ULT55" s="416"/>
      <c r="ULU55" s="416"/>
      <c r="ULV55" s="416"/>
      <c r="ULW55" s="416"/>
      <c r="ULX55" s="416"/>
      <c r="ULY55" s="416"/>
      <c r="ULZ55" s="416"/>
      <c r="UMA55" s="416"/>
      <c r="UMB55" s="416"/>
      <c r="UMC55" s="416"/>
      <c r="UMD55" s="416"/>
      <c r="UME55" s="416"/>
      <c r="UMF55" s="416"/>
      <c r="UMG55" s="416"/>
      <c r="UMH55" s="416"/>
      <c r="UMI55" s="416"/>
      <c r="UMJ55" s="416"/>
      <c r="UMK55" s="416"/>
      <c r="UML55" s="416"/>
      <c r="UMM55" s="416"/>
      <c r="UMN55" s="416"/>
      <c r="UMO55" s="416"/>
      <c r="UMP55" s="416"/>
      <c r="UMQ55" s="416"/>
      <c r="UMR55" s="416"/>
      <c r="UMS55" s="416"/>
      <c r="UMT55" s="416"/>
      <c r="UMU55" s="416"/>
      <c r="UMV55" s="416"/>
      <c r="UMW55" s="416"/>
      <c r="UMX55" s="416"/>
      <c r="UMY55" s="416"/>
      <c r="UMZ55" s="416"/>
      <c r="UNA55" s="416"/>
      <c r="UNB55" s="416"/>
      <c r="UNC55" s="416"/>
      <c r="UND55" s="416"/>
      <c r="UNE55" s="416"/>
      <c r="UNF55" s="416"/>
      <c r="UNG55" s="416"/>
      <c r="UNH55" s="416"/>
      <c r="UNI55" s="416"/>
      <c r="UNJ55" s="416"/>
      <c r="UNK55" s="416"/>
      <c r="UNL55" s="416"/>
      <c r="UNM55" s="416"/>
      <c r="UNN55" s="416"/>
      <c r="UNO55" s="416"/>
      <c r="UNP55" s="416"/>
      <c r="UNQ55" s="416"/>
      <c r="UNR55" s="416"/>
      <c r="UNS55" s="416"/>
      <c r="UNT55" s="416"/>
      <c r="UNU55" s="416"/>
      <c r="UNV55" s="416"/>
      <c r="UNW55" s="416"/>
      <c r="UNX55" s="416"/>
      <c r="UNY55" s="416"/>
      <c r="UNZ55" s="416"/>
      <c r="UOA55" s="416"/>
      <c r="UOB55" s="416"/>
      <c r="UOC55" s="416"/>
      <c r="UOD55" s="416"/>
      <c r="UOE55" s="416"/>
      <c r="UOF55" s="416"/>
      <c r="UOG55" s="416"/>
      <c r="UOH55" s="416"/>
      <c r="UOI55" s="416"/>
      <c r="UOJ55" s="416"/>
      <c r="UOK55" s="416"/>
      <c r="UOL55" s="416"/>
      <c r="UOM55" s="416"/>
      <c r="UON55" s="416"/>
      <c r="UOO55" s="416"/>
      <c r="UOP55" s="416"/>
      <c r="UOQ55" s="416"/>
      <c r="UOR55" s="416"/>
      <c r="UOS55" s="416"/>
      <c r="UOT55" s="416"/>
      <c r="UOU55" s="416"/>
      <c r="UOV55" s="416"/>
      <c r="UOW55" s="416"/>
      <c r="UOX55" s="416"/>
      <c r="UOY55" s="416"/>
      <c r="UOZ55" s="416"/>
      <c r="UPA55" s="416"/>
      <c r="UPB55" s="416"/>
      <c r="UPC55" s="416"/>
      <c r="UPD55" s="416"/>
      <c r="UPE55" s="416"/>
      <c r="UPF55" s="416"/>
      <c r="UPG55" s="416"/>
      <c r="UPH55" s="416"/>
      <c r="UPI55" s="416"/>
      <c r="UPJ55" s="416"/>
      <c r="UPK55" s="416"/>
      <c r="UPL55" s="416"/>
      <c r="UPM55" s="416"/>
      <c r="UPN55" s="416"/>
      <c r="UPO55" s="416"/>
      <c r="UPP55" s="416"/>
      <c r="UPQ55" s="416"/>
      <c r="UPR55" s="416"/>
      <c r="UPS55" s="416"/>
      <c r="UPT55" s="416"/>
      <c r="UPU55" s="416"/>
      <c r="UPV55" s="416"/>
      <c r="UPW55" s="416"/>
      <c r="UPX55" s="416"/>
      <c r="UPY55" s="416"/>
      <c r="UPZ55" s="416"/>
      <c r="UQA55" s="416"/>
      <c r="UQB55" s="416"/>
      <c r="UQC55" s="416"/>
      <c r="UQD55" s="416"/>
      <c r="UQE55" s="416"/>
      <c r="UQF55" s="416"/>
      <c r="UQG55" s="416"/>
      <c r="UQH55" s="416"/>
      <c r="UQI55" s="416"/>
      <c r="UQJ55" s="416"/>
      <c r="UQK55" s="416"/>
      <c r="UQL55" s="416"/>
      <c r="UQM55" s="416"/>
      <c r="UQN55" s="416"/>
      <c r="UQO55" s="416"/>
      <c r="UQP55" s="416"/>
      <c r="UQQ55" s="416"/>
      <c r="UQR55" s="416"/>
      <c r="UQS55" s="416"/>
      <c r="UQT55" s="416"/>
      <c r="UQU55" s="416"/>
      <c r="UQV55" s="416"/>
      <c r="UQW55" s="416"/>
      <c r="UQX55" s="416"/>
      <c r="UQY55" s="416"/>
      <c r="UQZ55" s="416"/>
      <c r="URA55" s="416"/>
      <c r="URB55" s="416"/>
      <c r="URC55" s="416"/>
      <c r="URD55" s="416"/>
      <c r="URE55" s="416"/>
      <c r="URF55" s="416"/>
      <c r="URG55" s="416"/>
      <c r="URH55" s="416"/>
      <c r="URI55" s="416"/>
      <c r="URJ55" s="416"/>
      <c r="URK55" s="416"/>
      <c r="URL55" s="416"/>
      <c r="URM55" s="416"/>
      <c r="URN55" s="416"/>
      <c r="URO55" s="416"/>
      <c r="URP55" s="416"/>
      <c r="URQ55" s="416"/>
      <c r="URR55" s="416"/>
      <c r="URS55" s="416"/>
      <c r="URT55" s="416"/>
      <c r="URU55" s="416"/>
      <c r="URV55" s="416"/>
      <c r="URW55" s="416"/>
      <c r="URX55" s="416"/>
      <c r="URY55" s="416"/>
      <c r="URZ55" s="416"/>
      <c r="USA55" s="416"/>
      <c r="USB55" s="416"/>
      <c r="USC55" s="416"/>
      <c r="USD55" s="416"/>
      <c r="USE55" s="416"/>
      <c r="USF55" s="416"/>
      <c r="USG55" s="416"/>
      <c r="USH55" s="416"/>
      <c r="USI55" s="416"/>
      <c r="USJ55" s="416"/>
      <c r="USK55" s="416"/>
      <c r="USL55" s="416"/>
      <c r="USM55" s="416"/>
      <c r="USN55" s="416"/>
      <c r="USO55" s="416"/>
      <c r="USP55" s="416"/>
      <c r="USQ55" s="416"/>
      <c r="USR55" s="416"/>
      <c r="USS55" s="416"/>
      <c r="UST55" s="416"/>
      <c r="USU55" s="416"/>
      <c r="USV55" s="416"/>
      <c r="USW55" s="416"/>
      <c r="USX55" s="416"/>
      <c r="USY55" s="416"/>
      <c r="USZ55" s="416"/>
      <c r="UTA55" s="416"/>
      <c r="UTB55" s="416"/>
      <c r="UTC55" s="416"/>
      <c r="UTD55" s="416"/>
      <c r="UTE55" s="416"/>
      <c r="UTF55" s="416"/>
      <c r="UTG55" s="416"/>
      <c r="UTH55" s="416"/>
      <c r="UTI55" s="416"/>
      <c r="UTJ55" s="416"/>
      <c r="UTK55" s="416"/>
      <c r="UTL55" s="416"/>
      <c r="UTM55" s="416"/>
      <c r="UTN55" s="416"/>
      <c r="UTO55" s="416"/>
      <c r="UTP55" s="416"/>
      <c r="UTQ55" s="416"/>
      <c r="UTR55" s="416"/>
      <c r="UTS55" s="416"/>
      <c r="UTT55" s="416"/>
      <c r="UTU55" s="416"/>
      <c r="UTV55" s="416"/>
      <c r="UTW55" s="416"/>
      <c r="UTX55" s="416"/>
      <c r="UTY55" s="416"/>
      <c r="UTZ55" s="416"/>
      <c r="UUA55" s="416"/>
      <c r="UUB55" s="416"/>
      <c r="UUC55" s="416"/>
      <c r="UUD55" s="416"/>
      <c r="UUE55" s="416"/>
      <c r="UUF55" s="416"/>
      <c r="UUG55" s="416"/>
      <c r="UUH55" s="416"/>
      <c r="UUI55" s="416"/>
      <c r="UUJ55" s="416"/>
      <c r="UUK55" s="416"/>
      <c r="UUL55" s="416"/>
      <c r="UUM55" s="416"/>
      <c r="UUN55" s="416"/>
      <c r="UUO55" s="416"/>
      <c r="UUP55" s="416"/>
      <c r="UUQ55" s="416"/>
      <c r="UUR55" s="416"/>
      <c r="UUS55" s="416"/>
      <c r="UUT55" s="416"/>
      <c r="UUU55" s="416"/>
      <c r="UUV55" s="416"/>
      <c r="UUW55" s="416"/>
      <c r="UUX55" s="416"/>
      <c r="UUY55" s="416"/>
      <c r="UUZ55" s="416"/>
      <c r="UVA55" s="416"/>
      <c r="UVB55" s="416"/>
      <c r="UVC55" s="416"/>
      <c r="UVD55" s="416"/>
      <c r="UVE55" s="416"/>
      <c r="UVF55" s="416"/>
      <c r="UVG55" s="416"/>
      <c r="UVH55" s="416"/>
      <c r="UVI55" s="416"/>
      <c r="UVJ55" s="416"/>
      <c r="UVK55" s="416"/>
      <c r="UVL55" s="416"/>
      <c r="UVM55" s="416"/>
      <c r="UVN55" s="416"/>
      <c r="UVO55" s="416"/>
      <c r="UVP55" s="416"/>
      <c r="UVQ55" s="416"/>
      <c r="UVR55" s="416"/>
      <c r="UVS55" s="416"/>
      <c r="UVT55" s="416"/>
      <c r="UVU55" s="416"/>
      <c r="UVV55" s="416"/>
      <c r="UVW55" s="416"/>
      <c r="UVX55" s="416"/>
      <c r="UVY55" s="416"/>
      <c r="UVZ55" s="416"/>
      <c r="UWA55" s="416"/>
      <c r="UWB55" s="416"/>
      <c r="UWC55" s="416"/>
      <c r="UWD55" s="416"/>
      <c r="UWE55" s="416"/>
      <c r="UWF55" s="416"/>
      <c r="UWG55" s="416"/>
      <c r="UWH55" s="416"/>
      <c r="UWI55" s="416"/>
      <c r="UWJ55" s="416"/>
      <c r="UWK55" s="416"/>
      <c r="UWL55" s="416"/>
      <c r="UWM55" s="416"/>
      <c r="UWN55" s="416"/>
      <c r="UWO55" s="416"/>
      <c r="UWP55" s="416"/>
      <c r="UWQ55" s="416"/>
      <c r="UWR55" s="416"/>
      <c r="UWS55" s="416"/>
      <c r="UWT55" s="416"/>
      <c r="UWU55" s="416"/>
      <c r="UWV55" s="416"/>
      <c r="UWW55" s="416"/>
      <c r="UWX55" s="416"/>
      <c r="UWY55" s="416"/>
      <c r="UWZ55" s="416"/>
      <c r="UXA55" s="416"/>
      <c r="UXB55" s="416"/>
      <c r="UXC55" s="416"/>
      <c r="UXD55" s="416"/>
      <c r="UXE55" s="416"/>
      <c r="UXF55" s="416"/>
      <c r="UXG55" s="416"/>
      <c r="UXH55" s="416"/>
      <c r="UXI55" s="416"/>
      <c r="UXJ55" s="416"/>
      <c r="UXK55" s="416"/>
      <c r="UXL55" s="416"/>
      <c r="UXM55" s="416"/>
      <c r="UXN55" s="416"/>
      <c r="UXO55" s="416"/>
      <c r="UXP55" s="416"/>
      <c r="UXQ55" s="416"/>
      <c r="UXR55" s="416"/>
      <c r="UXS55" s="416"/>
      <c r="UXT55" s="416"/>
      <c r="UXU55" s="416"/>
      <c r="UXV55" s="416"/>
      <c r="UXW55" s="416"/>
      <c r="UXX55" s="416"/>
      <c r="UXY55" s="416"/>
      <c r="UXZ55" s="416"/>
      <c r="UYA55" s="416"/>
      <c r="UYB55" s="416"/>
      <c r="UYC55" s="416"/>
      <c r="UYD55" s="416"/>
      <c r="UYE55" s="416"/>
      <c r="UYF55" s="416"/>
      <c r="UYG55" s="416"/>
      <c r="UYH55" s="416"/>
      <c r="UYI55" s="416"/>
      <c r="UYJ55" s="416"/>
      <c r="UYK55" s="416"/>
      <c r="UYL55" s="416"/>
      <c r="UYM55" s="416"/>
      <c r="UYN55" s="416"/>
      <c r="UYO55" s="416"/>
      <c r="UYP55" s="416"/>
      <c r="UYQ55" s="416"/>
      <c r="UYR55" s="416"/>
      <c r="UYS55" s="416"/>
      <c r="UYT55" s="416"/>
      <c r="UYU55" s="416"/>
      <c r="UYV55" s="416"/>
      <c r="UYW55" s="416"/>
      <c r="UYX55" s="416"/>
      <c r="UYY55" s="416"/>
      <c r="UYZ55" s="416"/>
      <c r="UZA55" s="416"/>
      <c r="UZB55" s="416"/>
      <c r="UZC55" s="416"/>
      <c r="UZD55" s="416"/>
      <c r="UZE55" s="416"/>
      <c r="UZF55" s="416"/>
      <c r="UZG55" s="416"/>
      <c r="UZH55" s="416"/>
      <c r="UZI55" s="416"/>
      <c r="UZJ55" s="416"/>
      <c r="UZK55" s="416"/>
      <c r="UZL55" s="416"/>
      <c r="UZM55" s="416"/>
      <c r="UZN55" s="416"/>
      <c r="UZO55" s="416"/>
      <c r="UZP55" s="416"/>
      <c r="UZQ55" s="416"/>
      <c r="UZR55" s="416"/>
      <c r="UZS55" s="416"/>
      <c r="UZT55" s="416"/>
      <c r="UZU55" s="416"/>
      <c r="UZV55" s="416"/>
      <c r="UZW55" s="416"/>
      <c r="UZX55" s="416"/>
      <c r="UZY55" s="416"/>
      <c r="UZZ55" s="416"/>
      <c r="VAA55" s="416"/>
      <c r="VAB55" s="416"/>
      <c r="VAC55" s="416"/>
      <c r="VAD55" s="416"/>
      <c r="VAE55" s="416"/>
      <c r="VAF55" s="416"/>
      <c r="VAG55" s="416"/>
      <c r="VAH55" s="416"/>
      <c r="VAI55" s="416"/>
      <c r="VAJ55" s="416"/>
      <c r="VAK55" s="416"/>
      <c r="VAL55" s="416"/>
      <c r="VAM55" s="416"/>
      <c r="VAN55" s="416"/>
      <c r="VAO55" s="416"/>
      <c r="VAP55" s="416"/>
      <c r="VAQ55" s="416"/>
      <c r="VAR55" s="416"/>
      <c r="VAS55" s="416"/>
      <c r="VAT55" s="416"/>
      <c r="VAU55" s="416"/>
      <c r="VAV55" s="416"/>
      <c r="VAW55" s="416"/>
      <c r="VAX55" s="416"/>
      <c r="VAY55" s="416"/>
      <c r="VAZ55" s="416"/>
      <c r="VBA55" s="416"/>
      <c r="VBB55" s="416"/>
      <c r="VBC55" s="416"/>
      <c r="VBD55" s="416"/>
      <c r="VBE55" s="416"/>
      <c r="VBF55" s="416"/>
      <c r="VBG55" s="416"/>
      <c r="VBH55" s="416"/>
      <c r="VBI55" s="416"/>
      <c r="VBJ55" s="416"/>
      <c r="VBK55" s="416"/>
      <c r="VBL55" s="416"/>
      <c r="VBM55" s="416"/>
      <c r="VBN55" s="416"/>
      <c r="VBO55" s="416"/>
      <c r="VBP55" s="416"/>
      <c r="VBQ55" s="416"/>
      <c r="VBR55" s="416"/>
      <c r="VBS55" s="416"/>
      <c r="VBT55" s="416"/>
      <c r="VBU55" s="416"/>
      <c r="VBV55" s="416"/>
      <c r="VBW55" s="416"/>
      <c r="VBX55" s="416"/>
      <c r="VBY55" s="416"/>
      <c r="VBZ55" s="416"/>
      <c r="VCA55" s="416"/>
      <c r="VCB55" s="416"/>
      <c r="VCC55" s="416"/>
      <c r="VCD55" s="416"/>
      <c r="VCE55" s="416"/>
      <c r="VCF55" s="416"/>
      <c r="VCG55" s="416"/>
      <c r="VCH55" s="416"/>
      <c r="VCI55" s="416"/>
      <c r="VCJ55" s="416"/>
      <c r="VCK55" s="416"/>
      <c r="VCL55" s="416"/>
      <c r="VCM55" s="416"/>
      <c r="VCN55" s="416"/>
      <c r="VCO55" s="416"/>
      <c r="VCP55" s="416"/>
      <c r="VCQ55" s="416"/>
      <c r="VCR55" s="416"/>
      <c r="VCS55" s="416"/>
      <c r="VCT55" s="416"/>
      <c r="VCU55" s="416"/>
      <c r="VCV55" s="416"/>
      <c r="VCW55" s="416"/>
      <c r="VCX55" s="416"/>
      <c r="VCY55" s="416"/>
      <c r="VCZ55" s="416"/>
      <c r="VDA55" s="416"/>
      <c r="VDB55" s="416"/>
      <c r="VDC55" s="416"/>
      <c r="VDD55" s="416"/>
      <c r="VDE55" s="416"/>
      <c r="VDF55" s="416"/>
      <c r="VDG55" s="416"/>
      <c r="VDH55" s="416"/>
      <c r="VDI55" s="416"/>
      <c r="VDJ55" s="416"/>
      <c r="VDK55" s="416"/>
      <c r="VDL55" s="416"/>
      <c r="VDM55" s="416"/>
      <c r="VDN55" s="416"/>
      <c r="VDO55" s="416"/>
      <c r="VDP55" s="416"/>
      <c r="VDQ55" s="416"/>
      <c r="VDR55" s="416"/>
      <c r="VDS55" s="416"/>
      <c r="VDT55" s="416"/>
      <c r="VDU55" s="416"/>
      <c r="VDV55" s="416"/>
      <c r="VDW55" s="416"/>
      <c r="VDX55" s="416"/>
      <c r="VDY55" s="416"/>
      <c r="VDZ55" s="416"/>
      <c r="VEA55" s="416"/>
      <c r="VEB55" s="416"/>
      <c r="VEC55" s="416"/>
      <c r="VED55" s="416"/>
      <c r="VEE55" s="416"/>
      <c r="VEF55" s="416"/>
      <c r="VEG55" s="416"/>
      <c r="VEH55" s="416"/>
      <c r="VEI55" s="416"/>
      <c r="VEJ55" s="416"/>
      <c r="VEK55" s="416"/>
      <c r="VEL55" s="416"/>
      <c r="VEM55" s="416"/>
      <c r="VEN55" s="416"/>
      <c r="VEO55" s="416"/>
      <c r="VEP55" s="416"/>
      <c r="VEQ55" s="416"/>
      <c r="VER55" s="416"/>
      <c r="VES55" s="416"/>
      <c r="VET55" s="416"/>
      <c r="VEU55" s="416"/>
      <c r="VEV55" s="416"/>
      <c r="VEW55" s="416"/>
      <c r="VEX55" s="416"/>
      <c r="VEY55" s="416"/>
      <c r="VEZ55" s="416"/>
      <c r="VFA55" s="416"/>
      <c r="VFB55" s="416"/>
      <c r="VFC55" s="416"/>
      <c r="VFD55" s="416"/>
      <c r="VFE55" s="416"/>
      <c r="VFF55" s="416"/>
      <c r="VFG55" s="416"/>
      <c r="VFH55" s="416"/>
      <c r="VFI55" s="416"/>
      <c r="VFJ55" s="416"/>
      <c r="VFK55" s="416"/>
      <c r="VFL55" s="416"/>
      <c r="VFM55" s="416"/>
      <c r="VFN55" s="416"/>
      <c r="VFO55" s="416"/>
      <c r="VFP55" s="416"/>
      <c r="VFQ55" s="416"/>
      <c r="VFR55" s="416"/>
      <c r="VFS55" s="416"/>
      <c r="VFT55" s="416"/>
      <c r="VFU55" s="416"/>
      <c r="VFV55" s="416"/>
      <c r="VFW55" s="416"/>
      <c r="VFX55" s="416"/>
      <c r="VFY55" s="416"/>
      <c r="VFZ55" s="416"/>
      <c r="VGA55" s="416"/>
      <c r="VGB55" s="416"/>
      <c r="VGC55" s="416"/>
      <c r="VGD55" s="416"/>
      <c r="VGE55" s="416"/>
      <c r="VGF55" s="416"/>
      <c r="VGG55" s="416"/>
      <c r="VGH55" s="416"/>
      <c r="VGI55" s="416"/>
      <c r="VGJ55" s="416"/>
      <c r="VGK55" s="416"/>
      <c r="VGL55" s="416"/>
      <c r="VGM55" s="416"/>
      <c r="VGN55" s="416"/>
      <c r="VGO55" s="416"/>
      <c r="VGP55" s="416"/>
      <c r="VGQ55" s="416"/>
      <c r="VGR55" s="416"/>
      <c r="VGS55" s="416"/>
      <c r="VGT55" s="416"/>
      <c r="VGU55" s="416"/>
      <c r="VGV55" s="416"/>
      <c r="VGW55" s="416"/>
      <c r="VGX55" s="416"/>
      <c r="VGY55" s="416"/>
      <c r="VGZ55" s="416"/>
      <c r="VHA55" s="416"/>
      <c r="VHB55" s="416"/>
      <c r="VHC55" s="416"/>
      <c r="VHD55" s="416"/>
      <c r="VHE55" s="416"/>
      <c r="VHF55" s="416"/>
      <c r="VHG55" s="416"/>
      <c r="VHH55" s="416"/>
      <c r="VHI55" s="416"/>
      <c r="VHJ55" s="416"/>
      <c r="VHK55" s="416"/>
      <c r="VHL55" s="416"/>
      <c r="VHM55" s="416"/>
      <c r="VHN55" s="416"/>
      <c r="VHO55" s="416"/>
      <c r="VHP55" s="416"/>
      <c r="VHQ55" s="416"/>
      <c r="VHR55" s="416"/>
      <c r="VHS55" s="416"/>
      <c r="VHT55" s="416"/>
      <c r="VHU55" s="416"/>
      <c r="VHV55" s="416"/>
      <c r="VHW55" s="416"/>
      <c r="VHX55" s="416"/>
      <c r="VHY55" s="416"/>
      <c r="VHZ55" s="416"/>
      <c r="VIA55" s="416"/>
      <c r="VIB55" s="416"/>
      <c r="VIC55" s="416"/>
      <c r="VID55" s="416"/>
      <c r="VIE55" s="416"/>
      <c r="VIF55" s="416"/>
      <c r="VIG55" s="416"/>
      <c r="VIH55" s="416"/>
      <c r="VII55" s="416"/>
      <c r="VIJ55" s="416"/>
      <c r="VIK55" s="416"/>
      <c r="VIL55" s="416"/>
      <c r="VIM55" s="416"/>
      <c r="VIN55" s="416"/>
      <c r="VIO55" s="416"/>
      <c r="VIP55" s="416"/>
      <c r="VIQ55" s="416"/>
      <c r="VIR55" s="416"/>
      <c r="VIS55" s="416"/>
      <c r="VIT55" s="416"/>
      <c r="VIU55" s="416"/>
      <c r="VIV55" s="416"/>
      <c r="VIW55" s="416"/>
      <c r="VIX55" s="416"/>
      <c r="VIY55" s="416"/>
      <c r="VIZ55" s="416"/>
      <c r="VJA55" s="416"/>
      <c r="VJB55" s="416"/>
      <c r="VJC55" s="416"/>
      <c r="VJD55" s="416"/>
      <c r="VJE55" s="416"/>
      <c r="VJF55" s="416"/>
      <c r="VJG55" s="416"/>
      <c r="VJH55" s="416"/>
      <c r="VJI55" s="416"/>
      <c r="VJJ55" s="416"/>
      <c r="VJK55" s="416"/>
      <c r="VJL55" s="416"/>
      <c r="VJM55" s="416"/>
      <c r="VJN55" s="416"/>
      <c r="VJO55" s="416"/>
      <c r="VJP55" s="416"/>
      <c r="VJQ55" s="416"/>
      <c r="VJR55" s="416"/>
      <c r="VJS55" s="416"/>
      <c r="VJT55" s="416"/>
      <c r="VJU55" s="416"/>
      <c r="VJV55" s="416"/>
      <c r="VJW55" s="416"/>
      <c r="VJX55" s="416"/>
      <c r="VJY55" s="416"/>
      <c r="VJZ55" s="416"/>
      <c r="VKA55" s="416"/>
      <c r="VKB55" s="416"/>
      <c r="VKC55" s="416"/>
      <c r="VKD55" s="416"/>
      <c r="VKE55" s="416"/>
      <c r="VKF55" s="416"/>
      <c r="VKG55" s="416"/>
      <c r="VKH55" s="416"/>
      <c r="VKI55" s="416"/>
      <c r="VKJ55" s="416"/>
      <c r="VKK55" s="416"/>
      <c r="VKL55" s="416"/>
      <c r="VKM55" s="416"/>
      <c r="VKN55" s="416"/>
      <c r="VKO55" s="416"/>
      <c r="VKP55" s="416"/>
      <c r="VKQ55" s="416"/>
      <c r="VKR55" s="416"/>
      <c r="VKS55" s="416"/>
      <c r="VKT55" s="416"/>
      <c r="VKU55" s="416"/>
      <c r="VKV55" s="416"/>
      <c r="VKW55" s="416"/>
      <c r="VKX55" s="416"/>
      <c r="VKY55" s="416"/>
      <c r="VKZ55" s="416"/>
      <c r="VLA55" s="416"/>
      <c r="VLB55" s="416"/>
      <c r="VLC55" s="416"/>
      <c r="VLD55" s="416"/>
      <c r="VLE55" s="416"/>
      <c r="VLF55" s="416"/>
      <c r="VLG55" s="416"/>
      <c r="VLH55" s="416"/>
      <c r="VLI55" s="416"/>
      <c r="VLJ55" s="416"/>
      <c r="VLK55" s="416"/>
      <c r="VLL55" s="416"/>
      <c r="VLM55" s="416"/>
      <c r="VLN55" s="416"/>
      <c r="VLO55" s="416"/>
      <c r="VLP55" s="416"/>
      <c r="VLQ55" s="416"/>
      <c r="VLR55" s="416"/>
      <c r="VLS55" s="416"/>
      <c r="VLT55" s="416"/>
      <c r="VLU55" s="416"/>
      <c r="VLV55" s="416"/>
      <c r="VLW55" s="416"/>
      <c r="VLX55" s="416"/>
      <c r="VLY55" s="416"/>
      <c r="VLZ55" s="416"/>
      <c r="VMA55" s="416"/>
      <c r="VMB55" s="416"/>
      <c r="VMC55" s="416"/>
      <c r="VMD55" s="416"/>
      <c r="VME55" s="416"/>
      <c r="VMF55" s="416"/>
      <c r="VMG55" s="416"/>
      <c r="VMH55" s="416"/>
      <c r="VMI55" s="416"/>
      <c r="VMJ55" s="416"/>
      <c r="VMK55" s="416"/>
      <c r="VML55" s="416"/>
      <c r="VMM55" s="416"/>
      <c r="VMN55" s="416"/>
      <c r="VMO55" s="416"/>
      <c r="VMP55" s="416"/>
      <c r="VMQ55" s="416"/>
      <c r="VMR55" s="416"/>
      <c r="VMS55" s="416"/>
      <c r="VMT55" s="416"/>
      <c r="VMU55" s="416"/>
      <c r="VMV55" s="416"/>
      <c r="VMW55" s="416"/>
      <c r="VMX55" s="416"/>
      <c r="VMY55" s="416"/>
      <c r="VMZ55" s="416"/>
      <c r="VNA55" s="416"/>
      <c r="VNB55" s="416"/>
      <c r="VNC55" s="416"/>
      <c r="VND55" s="416"/>
      <c r="VNE55" s="416"/>
      <c r="VNF55" s="416"/>
      <c r="VNG55" s="416"/>
      <c r="VNH55" s="416"/>
      <c r="VNI55" s="416"/>
      <c r="VNJ55" s="416"/>
      <c r="VNK55" s="416"/>
      <c r="VNL55" s="416"/>
      <c r="VNM55" s="416"/>
      <c r="VNN55" s="416"/>
      <c r="VNO55" s="416"/>
      <c r="VNP55" s="416"/>
      <c r="VNQ55" s="416"/>
      <c r="VNR55" s="416"/>
      <c r="VNS55" s="416"/>
      <c r="VNT55" s="416"/>
      <c r="VNU55" s="416"/>
      <c r="VNV55" s="416"/>
      <c r="VNW55" s="416"/>
      <c r="VNX55" s="416"/>
      <c r="VNY55" s="416"/>
      <c r="VNZ55" s="416"/>
      <c r="VOA55" s="416"/>
      <c r="VOB55" s="416"/>
      <c r="VOC55" s="416"/>
      <c r="VOD55" s="416"/>
      <c r="VOE55" s="416"/>
      <c r="VOF55" s="416"/>
      <c r="VOG55" s="416"/>
      <c r="VOH55" s="416"/>
      <c r="VOI55" s="416"/>
      <c r="VOJ55" s="416"/>
      <c r="VOK55" s="416"/>
      <c r="VOL55" s="416"/>
      <c r="VOM55" s="416"/>
      <c r="VON55" s="416"/>
      <c r="VOO55" s="416"/>
      <c r="VOP55" s="416"/>
      <c r="VOQ55" s="416"/>
      <c r="VOR55" s="416"/>
      <c r="VOS55" s="416"/>
      <c r="VOT55" s="416"/>
      <c r="VOU55" s="416"/>
      <c r="VOV55" s="416"/>
      <c r="VOW55" s="416"/>
      <c r="VOX55" s="416"/>
      <c r="VOY55" s="416"/>
      <c r="VOZ55" s="416"/>
      <c r="VPA55" s="416"/>
      <c r="VPB55" s="416"/>
      <c r="VPC55" s="416"/>
      <c r="VPD55" s="416"/>
      <c r="VPE55" s="416"/>
      <c r="VPF55" s="416"/>
      <c r="VPG55" s="416"/>
      <c r="VPH55" s="416"/>
      <c r="VPI55" s="416"/>
      <c r="VPJ55" s="416"/>
      <c r="VPK55" s="416"/>
      <c r="VPL55" s="416"/>
      <c r="VPM55" s="416"/>
      <c r="VPN55" s="416"/>
      <c r="VPO55" s="416"/>
      <c r="VPP55" s="416"/>
      <c r="VPQ55" s="416"/>
      <c r="VPR55" s="416"/>
      <c r="VPS55" s="416"/>
      <c r="VPT55" s="416"/>
      <c r="VPU55" s="416"/>
      <c r="VPV55" s="416"/>
      <c r="VPW55" s="416"/>
      <c r="VPX55" s="416"/>
      <c r="VPY55" s="416"/>
      <c r="VPZ55" s="416"/>
      <c r="VQA55" s="416"/>
      <c r="VQB55" s="416"/>
      <c r="VQC55" s="416"/>
      <c r="VQD55" s="416"/>
      <c r="VQE55" s="416"/>
      <c r="VQF55" s="416"/>
      <c r="VQG55" s="416"/>
      <c r="VQH55" s="416"/>
      <c r="VQI55" s="416"/>
      <c r="VQJ55" s="416"/>
      <c r="VQK55" s="416"/>
      <c r="VQL55" s="416"/>
      <c r="VQM55" s="416"/>
      <c r="VQN55" s="416"/>
      <c r="VQO55" s="416"/>
      <c r="VQP55" s="416"/>
      <c r="VQQ55" s="416"/>
      <c r="VQR55" s="416"/>
      <c r="VQS55" s="416"/>
      <c r="VQT55" s="416"/>
      <c r="VQU55" s="416"/>
      <c r="VQV55" s="416"/>
      <c r="VQW55" s="416"/>
      <c r="VQX55" s="416"/>
      <c r="VQY55" s="416"/>
      <c r="VQZ55" s="416"/>
      <c r="VRA55" s="416"/>
      <c r="VRB55" s="416"/>
      <c r="VRC55" s="416"/>
      <c r="VRD55" s="416"/>
      <c r="VRE55" s="416"/>
      <c r="VRF55" s="416"/>
      <c r="VRG55" s="416"/>
      <c r="VRH55" s="416"/>
      <c r="VRI55" s="416"/>
      <c r="VRJ55" s="416"/>
      <c r="VRK55" s="416"/>
      <c r="VRL55" s="416"/>
      <c r="VRM55" s="416"/>
      <c r="VRN55" s="416"/>
      <c r="VRO55" s="416"/>
      <c r="VRP55" s="416"/>
      <c r="VRQ55" s="416"/>
      <c r="VRR55" s="416"/>
      <c r="VRS55" s="416"/>
      <c r="VRT55" s="416"/>
      <c r="VRU55" s="416"/>
      <c r="VRV55" s="416"/>
      <c r="VRW55" s="416"/>
      <c r="VRX55" s="416"/>
      <c r="VRY55" s="416"/>
      <c r="VRZ55" s="416"/>
      <c r="VSA55" s="416"/>
      <c r="VSB55" s="416"/>
      <c r="VSC55" s="416"/>
      <c r="VSD55" s="416"/>
      <c r="VSE55" s="416"/>
      <c r="VSF55" s="416"/>
      <c r="VSG55" s="416"/>
      <c r="VSH55" s="416"/>
      <c r="VSI55" s="416"/>
      <c r="VSJ55" s="416"/>
      <c r="VSK55" s="416"/>
      <c r="VSL55" s="416"/>
      <c r="VSM55" s="416"/>
      <c r="VSN55" s="416"/>
      <c r="VSO55" s="416"/>
      <c r="VSP55" s="416"/>
      <c r="VSQ55" s="416"/>
      <c r="VSR55" s="416"/>
      <c r="VSS55" s="416"/>
      <c r="VST55" s="416"/>
      <c r="VSU55" s="416"/>
      <c r="VSV55" s="416"/>
      <c r="VSW55" s="416"/>
      <c r="VSX55" s="416"/>
      <c r="VSY55" s="416"/>
      <c r="VSZ55" s="416"/>
      <c r="VTA55" s="416"/>
      <c r="VTB55" s="416"/>
      <c r="VTC55" s="416"/>
      <c r="VTD55" s="416"/>
      <c r="VTE55" s="416"/>
      <c r="VTF55" s="416"/>
      <c r="VTG55" s="416"/>
      <c r="VTH55" s="416"/>
      <c r="VTI55" s="416"/>
      <c r="VTJ55" s="416"/>
      <c r="VTK55" s="416"/>
      <c r="VTL55" s="416"/>
      <c r="VTM55" s="416"/>
      <c r="VTN55" s="416"/>
      <c r="VTO55" s="416"/>
      <c r="VTP55" s="416"/>
      <c r="VTQ55" s="416"/>
      <c r="VTR55" s="416"/>
      <c r="VTS55" s="416"/>
      <c r="VTT55" s="416"/>
      <c r="VTU55" s="416"/>
      <c r="VTV55" s="416"/>
      <c r="VTW55" s="416"/>
      <c r="VTX55" s="416"/>
      <c r="VTY55" s="416"/>
      <c r="VTZ55" s="416"/>
      <c r="VUA55" s="416"/>
      <c r="VUB55" s="416"/>
      <c r="VUC55" s="416"/>
      <c r="VUD55" s="416"/>
      <c r="VUE55" s="416"/>
      <c r="VUF55" s="416"/>
      <c r="VUG55" s="416"/>
      <c r="VUH55" s="416"/>
      <c r="VUI55" s="416"/>
      <c r="VUJ55" s="416"/>
      <c r="VUK55" s="416"/>
      <c r="VUL55" s="416"/>
      <c r="VUM55" s="416"/>
      <c r="VUN55" s="416"/>
      <c r="VUO55" s="416"/>
      <c r="VUP55" s="416"/>
      <c r="VUQ55" s="416"/>
      <c r="VUR55" s="416"/>
      <c r="VUS55" s="416"/>
      <c r="VUT55" s="416"/>
      <c r="VUU55" s="416"/>
      <c r="VUV55" s="416"/>
      <c r="VUW55" s="416"/>
      <c r="VUX55" s="416"/>
      <c r="VUY55" s="416"/>
      <c r="VUZ55" s="416"/>
      <c r="VVA55" s="416"/>
      <c r="VVB55" s="416"/>
      <c r="VVC55" s="416"/>
      <c r="VVD55" s="416"/>
      <c r="VVE55" s="416"/>
      <c r="VVF55" s="416"/>
      <c r="VVG55" s="416"/>
      <c r="VVH55" s="416"/>
      <c r="VVI55" s="416"/>
      <c r="VVJ55" s="416"/>
      <c r="VVK55" s="416"/>
      <c r="VVL55" s="416"/>
      <c r="VVM55" s="416"/>
      <c r="VVN55" s="416"/>
      <c r="VVO55" s="416"/>
      <c r="VVP55" s="416"/>
      <c r="VVQ55" s="416"/>
      <c r="VVR55" s="416"/>
      <c r="VVS55" s="416"/>
      <c r="VVT55" s="416"/>
      <c r="VVU55" s="416"/>
      <c r="VVV55" s="416"/>
      <c r="VVW55" s="416"/>
      <c r="VVX55" s="416"/>
      <c r="VVY55" s="416"/>
      <c r="VVZ55" s="416"/>
      <c r="VWA55" s="416"/>
      <c r="VWB55" s="416"/>
      <c r="VWC55" s="416"/>
      <c r="VWD55" s="416"/>
      <c r="VWE55" s="416"/>
      <c r="VWF55" s="416"/>
      <c r="VWG55" s="416"/>
      <c r="VWH55" s="416"/>
      <c r="VWI55" s="416"/>
      <c r="VWJ55" s="416"/>
      <c r="VWK55" s="416"/>
      <c r="VWL55" s="416"/>
      <c r="VWM55" s="416"/>
      <c r="VWN55" s="416"/>
      <c r="VWO55" s="416"/>
      <c r="VWP55" s="416"/>
      <c r="VWQ55" s="416"/>
      <c r="VWR55" s="416"/>
      <c r="VWS55" s="416"/>
      <c r="VWT55" s="416"/>
      <c r="VWU55" s="416"/>
      <c r="VWV55" s="416"/>
      <c r="VWW55" s="416"/>
      <c r="VWX55" s="416"/>
      <c r="VWY55" s="416"/>
      <c r="VWZ55" s="416"/>
      <c r="VXA55" s="416"/>
      <c r="VXB55" s="416"/>
      <c r="VXC55" s="416"/>
      <c r="VXD55" s="416"/>
      <c r="VXE55" s="416"/>
      <c r="VXF55" s="416"/>
      <c r="VXG55" s="416"/>
      <c r="VXH55" s="416"/>
      <c r="VXI55" s="416"/>
      <c r="VXJ55" s="416"/>
      <c r="VXK55" s="416"/>
      <c r="VXL55" s="416"/>
      <c r="VXM55" s="416"/>
      <c r="VXN55" s="416"/>
      <c r="VXO55" s="416"/>
      <c r="VXP55" s="416"/>
      <c r="VXQ55" s="416"/>
      <c r="VXR55" s="416"/>
      <c r="VXS55" s="416"/>
      <c r="VXT55" s="416"/>
      <c r="VXU55" s="416"/>
      <c r="VXV55" s="416"/>
      <c r="VXW55" s="416"/>
      <c r="VXX55" s="416"/>
      <c r="VXY55" s="416"/>
      <c r="VXZ55" s="416"/>
      <c r="VYA55" s="416"/>
      <c r="VYB55" s="416"/>
      <c r="VYC55" s="416"/>
      <c r="VYD55" s="416"/>
      <c r="VYE55" s="416"/>
      <c r="VYF55" s="416"/>
      <c r="VYG55" s="416"/>
      <c r="VYH55" s="416"/>
      <c r="VYI55" s="416"/>
      <c r="VYJ55" s="416"/>
      <c r="VYK55" s="416"/>
      <c r="VYL55" s="416"/>
      <c r="VYM55" s="416"/>
      <c r="VYN55" s="416"/>
      <c r="VYO55" s="416"/>
      <c r="VYP55" s="416"/>
      <c r="VYQ55" s="416"/>
      <c r="VYR55" s="416"/>
      <c r="VYS55" s="416"/>
      <c r="VYT55" s="416"/>
      <c r="VYU55" s="416"/>
      <c r="VYV55" s="416"/>
      <c r="VYW55" s="416"/>
      <c r="VYX55" s="416"/>
      <c r="VYY55" s="416"/>
      <c r="VYZ55" s="416"/>
      <c r="VZA55" s="416"/>
      <c r="VZB55" s="416"/>
      <c r="VZC55" s="416"/>
      <c r="VZD55" s="416"/>
      <c r="VZE55" s="416"/>
      <c r="VZF55" s="416"/>
      <c r="VZG55" s="416"/>
      <c r="VZH55" s="416"/>
      <c r="VZI55" s="416"/>
      <c r="VZJ55" s="416"/>
      <c r="VZK55" s="416"/>
      <c r="VZL55" s="416"/>
      <c r="VZM55" s="416"/>
      <c r="VZN55" s="416"/>
      <c r="VZO55" s="416"/>
      <c r="VZP55" s="416"/>
      <c r="VZQ55" s="416"/>
      <c r="VZR55" s="416"/>
      <c r="VZS55" s="416"/>
      <c r="VZT55" s="416"/>
      <c r="VZU55" s="416"/>
      <c r="VZV55" s="416"/>
      <c r="VZW55" s="416"/>
      <c r="VZX55" s="416"/>
      <c r="VZY55" s="416"/>
      <c r="VZZ55" s="416"/>
      <c r="WAA55" s="416"/>
      <c r="WAB55" s="416"/>
      <c r="WAC55" s="416"/>
      <c r="WAD55" s="416"/>
      <c r="WAE55" s="416"/>
      <c r="WAF55" s="416"/>
      <c r="WAG55" s="416"/>
      <c r="WAH55" s="416"/>
      <c r="WAI55" s="416"/>
      <c r="WAJ55" s="416"/>
      <c r="WAK55" s="416"/>
      <c r="WAL55" s="416"/>
      <c r="WAM55" s="416"/>
      <c r="WAN55" s="416"/>
      <c r="WAO55" s="416"/>
      <c r="WAP55" s="416"/>
      <c r="WAQ55" s="416"/>
      <c r="WAR55" s="416"/>
      <c r="WAS55" s="416"/>
      <c r="WAT55" s="416"/>
      <c r="WAU55" s="416"/>
      <c r="WAV55" s="416"/>
      <c r="WAW55" s="416"/>
      <c r="WAX55" s="416"/>
      <c r="WAY55" s="416"/>
      <c r="WAZ55" s="416"/>
      <c r="WBA55" s="416"/>
      <c r="WBB55" s="416"/>
      <c r="WBC55" s="416"/>
      <c r="WBD55" s="416"/>
      <c r="WBE55" s="416"/>
      <c r="WBF55" s="416"/>
      <c r="WBG55" s="416"/>
      <c r="WBH55" s="416"/>
      <c r="WBI55" s="416"/>
      <c r="WBJ55" s="416"/>
      <c r="WBK55" s="416"/>
      <c r="WBL55" s="416"/>
      <c r="WBM55" s="416"/>
      <c r="WBN55" s="416"/>
      <c r="WBO55" s="416"/>
      <c r="WBP55" s="416"/>
      <c r="WBQ55" s="416"/>
      <c r="WBR55" s="416"/>
      <c r="WBS55" s="416"/>
      <c r="WBT55" s="416"/>
      <c r="WBU55" s="416"/>
      <c r="WBV55" s="416"/>
      <c r="WBW55" s="416"/>
      <c r="WBX55" s="416"/>
      <c r="WBY55" s="416"/>
      <c r="WBZ55" s="416"/>
      <c r="WCA55" s="416"/>
      <c r="WCB55" s="416"/>
      <c r="WCC55" s="416"/>
      <c r="WCD55" s="416"/>
      <c r="WCE55" s="416"/>
      <c r="WCF55" s="416"/>
      <c r="WCG55" s="416"/>
      <c r="WCH55" s="416"/>
      <c r="WCI55" s="416"/>
      <c r="WCJ55" s="416"/>
      <c r="WCK55" s="416"/>
      <c r="WCL55" s="416"/>
      <c r="WCM55" s="416"/>
      <c r="WCN55" s="416"/>
      <c r="WCO55" s="416"/>
      <c r="WCP55" s="416"/>
      <c r="WCQ55" s="416"/>
      <c r="WCR55" s="416"/>
      <c r="WCS55" s="416"/>
      <c r="WCT55" s="416"/>
      <c r="WCU55" s="416"/>
      <c r="WCV55" s="416"/>
      <c r="WCW55" s="416"/>
      <c r="WCX55" s="416"/>
      <c r="WCY55" s="416"/>
      <c r="WCZ55" s="416"/>
      <c r="WDA55" s="416"/>
      <c r="WDB55" s="416"/>
      <c r="WDC55" s="416"/>
      <c r="WDD55" s="416"/>
      <c r="WDE55" s="416"/>
      <c r="WDF55" s="416"/>
      <c r="WDG55" s="416"/>
      <c r="WDH55" s="416"/>
      <c r="WDI55" s="416"/>
      <c r="WDJ55" s="416"/>
      <c r="WDK55" s="416"/>
      <c r="WDL55" s="416"/>
      <c r="WDM55" s="416"/>
      <c r="WDN55" s="416"/>
      <c r="WDO55" s="416"/>
      <c r="WDP55" s="416"/>
      <c r="WDQ55" s="416"/>
      <c r="WDR55" s="416"/>
      <c r="WDS55" s="416"/>
      <c r="WDT55" s="416"/>
      <c r="WDU55" s="416"/>
      <c r="WDV55" s="416"/>
      <c r="WDW55" s="416"/>
      <c r="WDX55" s="416"/>
      <c r="WDY55" s="416"/>
      <c r="WDZ55" s="416"/>
      <c r="WEA55" s="416"/>
      <c r="WEB55" s="416"/>
      <c r="WEC55" s="416"/>
      <c r="WED55" s="416"/>
      <c r="WEE55" s="416"/>
      <c r="WEF55" s="416"/>
      <c r="WEG55" s="416"/>
      <c r="WEH55" s="416"/>
      <c r="WEI55" s="416"/>
      <c r="WEJ55" s="416"/>
      <c r="WEK55" s="416"/>
      <c r="WEL55" s="416"/>
      <c r="WEM55" s="416"/>
      <c r="WEN55" s="416"/>
      <c r="WEO55" s="416"/>
      <c r="WEP55" s="416"/>
      <c r="WEQ55" s="416"/>
      <c r="WER55" s="416"/>
      <c r="WES55" s="416"/>
      <c r="WET55" s="416"/>
      <c r="WEU55" s="416"/>
      <c r="WEV55" s="416"/>
      <c r="WEW55" s="416"/>
      <c r="WEX55" s="416"/>
      <c r="WEY55" s="416"/>
      <c r="WEZ55" s="416"/>
      <c r="WFA55" s="416"/>
      <c r="WFB55" s="416"/>
      <c r="WFC55" s="416"/>
      <c r="WFD55" s="416"/>
      <c r="WFE55" s="416"/>
      <c r="WFF55" s="416"/>
      <c r="WFG55" s="416"/>
      <c r="WFH55" s="416"/>
      <c r="WFI55" s="416"/>
      <c r="WFJ55" s="416"/>
      <c r="WFK55" s="416"/>
      <c r="WFL55" s="416"/>
      <c r="WFM55" s="416"/>
      <c r="WFN55" s="416"/>
      <c r="WFO55" s="416"/>
      <c r="WFP55" s="416"/>
      <c r="WFQ55" s="416"/>
      <c r="WFR55" s="416"/>
      <c r="WFS55" s="416"/>
      <c r="WFT55" s="416"/>
      <c r="WFU55" s="416"/>
      <c r="WFV55" s="416"/>
      <c r="WFW55" s="416"/>
      <c r="WFX55" s="416"/>
      <c r="WFY55" s="416"/>
      <c r="WFZ55" s="416"/>
      <c r="WGA55" s="416"/>
      <c r="WGB55" s="416"/>
      <c r="WGC55" s="416"/>
      <c r="WGD55" s="416"/>
      <c r="WGE55" s="416"/>
      <c r="WGF55" s="416"/>
      <c r="WGG55" s="416"/>
      <c r="WGH55" s="416"/>
      <c r="WGI55" s="416"/>
      <c r="WGJ55" s="416"/>
      <c r="WGK55" s="416"/>
      <c r="WGL55" s="416"/>
      <c r="WGM55" s="416"/>
      <c r="WGN55" s="416"/>
      <c r="WGO55" s="416"/>
      <c r="WGP55" s="416"/>
      <c r="WGQ55" s="416"/>
      <c r="WGR55" s="416"/>
      <c r="WGS55" s="416"/>
      <c r="WGT55" s="416"/>
      <c r="WGU55" s="416"/>
      <c r="WGV55" s="416"/>
      <c r="WGW55" s="416"/>
      <c r="WGX55" s="416"/>
      <c r="WGY55" s="416"/>
      <c r="WGZ55" s="416"/>
      <c r="WHA55" s="416"/>
      <c r="WHB55" s="416"/>
      <c r="WHC55" s="416"/>
      <c r="WHD55" s="416"/>
      <c r="WHE55" s="416"/>
      <c r="WHF55" s="416"/>
      <c r="WHG55" s="416"/>
      <c r="WHH55" s="416"/>
      <c r="WHI55" s="416"/>
      <c r="WHJ55" s="416"/>
      <c r="WHK55" s="416"/>
      <c r="WHL55" s="416"/>
      <c r="WHM55" s="416"/>
      <c r="WHN55" s="416"/>
      <c r="WHO55" s="416"/>
      <c r="WHP55" s="416"/>
      <c r="WHQ55" s="416"/>
      <c r="WHR55" s="416"/>
      <c r="WHS55" s="416"/>
      <c r="WHT55" s="416"/>
      <c r="WHU55" s="416"/>
      <c r="WHV55" s="416"/>
      <c r="WHW55" s="416"/>
      <c r="WHX55" s="416"/>
      <c r="WHY55" s="416"/>
      <c r="WHZ55" s="416"/>
      <c r="WIA55" s="416"/>
      <c r="WIB55" s="416"/>
      <c r="WIC55" s="416"/>
      <c r="WID55" s="416"/>
      <c r="WIE55" s="416"/>
      <c r="WIF55" s="416"/>
      <c r="WIG55" s="416"/>
      <c r="WIH55" s="416"/>
      <c r="WII55" s="416"/>
      <c r="WIJ55" s="416"/>
      <c r="WIK55" s="416"/>
      <c r="WIL55" s="416"/>
      <c r="WIM55" s="416"/>
      <c r="WIN55" s="416"/>
      <c r="WIO55" s="416"/>
      <c r="WIP55" s="416"/>
      <c r="WIQ55" s="416"/>
      <c r="WIR55" s="416"/>
      <c r="WIS55" s="416"/>
      <c r="WIT55" s="416"/>
      <c r="WIU55" s="416"/>
      <c r="WIV55" s="416"/>
      <c r="WIW55" s="416"/>
      <c r="WIX55" s="416"/>
      <c r="WIY55" s="416"/>
      <c r="WIZ55" s="416"/>
      <c r="WJA55" s="416"/>
      <c r="WJB55" s="416"/>
      <c r="WJC55" s="416"/>
      <c r="WJD55" s="416"/>
      <c r="WJE55" s="416"/>
      <c r="WJF55" s="416"/>
      <c r="WJG55" s="416"/>
      <c r="WJH55" s="416"/>
      <c r="WJI55" s="416"/>
      <c r="WJJ55" s="416"/>
      <c r="WJK55" s="416"/>
      <c r="WJL55" s="416"/>
      <c r="WJM55" s="416"/>
      <c r="WJN55" s="416"/>
      <c r="WJO55" s="416"/>
      <c r="WJP55" s="416"/>
      <c r="WJQ55" s="416"/>
      <c r="WJR55" s="416"/>
      <c r="WJS55" s="416"/>
      <c r="WJT55" s="416"/>
      <c r="WJU55" s="416"/>
      <c r="WJV55" s="416"/>
      <c r="WJW55" s="416"/>
      <c r="WJX55" s="416"/>
      <c r="WJY55" s="416"/>
      <c r="WJZ55" s="416"/>
      <c r="WKA55" s="416"/>
      <c r="WKB55" s="416"/>
      <c r="WKC55" s="416"/>
      <c r="WKD55" s="416"/>
      <c r="WKE55" s="416"/>
      <c r="WKF55" s="416"/>
      <c r="WKG55" s="416"/>
      <c r="WKH55" s="416"/>
      <c r="WKI55" s="416"/>
      <c r="WKJ55" s="416"/>
      <c r="WKK55" s="416"/>
      <c r="WKL55" s="416"/>
      <c r="WKM55" s="416"/>
      <c r="WKN55" s="416"/>
      <c r="WKO55" s="416"/>
      <c r="WKP55" s="416"/>
      <c r="WKQ55" s="416"/>
      <c r="WKR55" s="416"/>
      <c r="WKS55" s="416"/>
      <c r="WKT55" s="416"/>
      <c r="WKU55" s="416"/>
      <c r="WKV55" s="416"/>
      <c r="WKW55" s="416"/>
      <c r="WKX55" s="416"/>
      <c r="WKY55" s="416"/>
      <c r="WKZ55" s="416"/>
      <c r="WLA55" s="416"/>
      <c r="WLB55" s="416"/>
      <c r="WLC55" s="416"/>
      <c r="WLD55" s="416"/>
      <c r="WLE55" s="416"/>
      <c r="WLF55" s="416"/>
      <c r="WLG55" s="416"/>
      <c r="WLH55" s="416"/>
      <c r="WLI55" s="416"/>
      <c r="WLJ55" s="416"/>
      <c r="WLK55" s="416"/>
      <c r="WLL55" s="416"/>
      <c r="WLM55" s="416"/>
      <c r="WLN55" s="416"/>
      <c r="WLO55" s="416"/>
      <c r="WLP55" s="416"/>
      <c r="WLQ55" s="416"/>
      <c r="WLR55" s="416"/>
      <c r="WLS55" s="416"/>
      <c r="WLT55" s="416"/>
      <c r="WLU55" s="416"/>
      <c r="WLV55" s="416"/>
      <c r="WLW55" s="416"/>
      <c r="WLX55" s="416"/>
      <c r="WLY55" s="416"/>
      <c r="WLZ55" s="416"/>
      <c r="WMA55" s="416"/>
      <c r="WMB55" s="416"/>
      <c r="WMC55" s="416"/>
      <c r="WMD55" s="416"/>
      <c r="WME55" s="416"/>
      <c r="WMF55" s="416"/>
      <c r="WMG55" s="416"/>
      <c r="WMH55" s="416"/>
      <c r="WMI55" s="416"/>
      <c r="WMJ55" s="416"/>
      <c r="WMK55" s="416"/>
      <c r="WML55" s="416"/>
      <c r="WMM55" s="416"/>
      <c r="WMN55" s="416"/>
      <c r="WMO55" s="416"/>
      <c r="WMP55" s="416"/>
      <c r="WMQ55" s="416"/>
      <c r="WMR55" s="416"/>
      <c r="WMS55" s="416"/>
      <c r="WMT55" s="416"/>
      <c r="WMU55" s="416"/>
      <c r="WMV55" s="416"/>
      <c r="WMW55" s="416"/>
      <c r="WMX55" s="416"/>
      <c r="WMY55" s="416"/>
      <c r="WMZ55" s="416"/>
      <c r="WNA55" s="416"/>
      <c r="WNB55" s="416"/>
      <c r="WNC55" s="416"/>
      <c r="WND55" s="416"/>
      <c r="WNE55" s="416"/>
      <c r="WNF55" s="416"/>
      <c r="WNG55" s="416"/>
      <c r="WNH55" s="416"/>
      <c r="WNI55" s="416"/>
      <c r="WNJ55" s="416"/>
      <c r="WNK55" s="416"/>
      <c r="WNL55" s="416"/>
      <c r="WNM55" s="416"/>
      <c r="WNN55" s="416"/>
      <c r="WNO55" s="416"/>
      <c r="WNP55" s="416"/>
      <c r="WNQ55" s="416"/>
      <c r="WNR55" s="416"/>
      <c r="WNS55" s="416"/>
      <c r="WNT55" s="416"/>
      <c r="WNU55" s="416"/>
      <c r="WNV55" s="416"/>
      <c r="WNW55" s="416"/>
      <c r="WNX55" s="416"/>
      <c r="WNY55" s="416"/>
      <c r="WNZ55" s="416"/>
      <c r="WOA55" s="416"/>
      <c r="WOB55" s="416"/>
      <c r="WOC55" s="416"/>
      <c r="WOD55" s="416"/>
      <c r="WOE55" s="416"/>
      <c r="WOF55" s="416"/>
      <c r="WOG55" s="416"/>
      <c r="WOH55" s="416"/>
      <c r="WOI55" s="416"/>
      <c r="WOJ55" s="416"/>
      <c r="WOK55" s="416"/>
      <c r="WOL55" s="416"/>
      <c r="WOM55" s="416"/>
      <c r="WON55" s="416"/>
      <c r="WOO55" s="416"/>
      <c r="WOP55" s="416"/>
      <c r="WOQ55" s="416"/>
      <c r="WOR55" s="416"/>
      <c r="WOS55" s="416"/>
      <c r="WOT55" s="416"/>
      <c r="WOU55" s="416"/>
      <c r="WOV55" s="416"/>
      <c r="WOW55" s="416"/>
      <c r="WOX55" s="416"/>
      <c r="WOY55" s="416"/>
      <c r="WOZ55" s="416"/>
      <c r="WPA55" s="416"/>
      <c r="WPB55" s="416"/>
      <c r="WPC55" s="416"/>
      <c r="WPD55" s="416"/>
      <c r="WPE55" s="416"/>
      <c r="WPF55" s="416"/>
      <c r="WPG55" s="416"/>
      <c r="WPH55" s="416"/>
      <c r="WPI55" s="416"/>
      <c r="WPJ55" s="416"/>
      <c r="WPK55" s="416"/>
      <c r="WPL55" s="416"/>
      <c r="WPM55" s="416"/>
      <c r="WPN55" s="416"/>
      <c r="WPO55" s="416"/>
      <c r="WPP55" s="416"/>
      <c r="WPQ55" s="416"/>
      <c r="WPR55" s="416"/>
      <c r="WPS55" s="416"/>
      <c r="WPT55" s="416"/>
      <c r="WPU55" s="416"/>
      <c r="WPV55" s="416"/>
      <c r="WPW55" s="416"/>
      <c r="WPX55" s="416"/>
      <c r="WPY55" s="416"/>
      <c r="WPZ55" s="416"/>
      <c r="WQA55" s="416"/>
      <c r="WQB55" s="416"/>
      <c r="WQC55" s="416"/>
      <c r="WQD55" s="416"/>
      <c r="WQE55" s="416"/>
      <c r="WQF55" s="416"/>
      <c r="WQG55" s="416"/>
      <c r="WQH55" s="416"/>
      <c r="WQI55" s="416"/>
      <c r="WQJ55" s="416"/>
      <c r="WQK55" s="416"/>
      <c r="WQL55" s="416"/>
      <c r="WQM55" s="416"/>
      <c r="WQN55" s="416"/>
      <c r="WQO55" s="416"/>
      <c r="WQP55" s="416"/>
      <c r="WQQ55" s="416"/>
      <c r="WQR55" s="416"/>
      <c r="WQS55" s="416"/>
      <c r="WQT55" s="416"/>
      <c r="WQU55" s="416"/>
      <c r="WQV55" s="416"/>
      <c r="WQW55" s="416"/>
      <c r="WQX55" s="416"/>
      <c r="WQY55" s="416"/>
      <c r="WQZ55" s="416"/>
      <c r="WRA55" s="416"/>
      <c r="WRB55" s="416"/>
      <c r="WRC55" s="416"/>
      <c r="WRD55" s="416"/>
      <c r="WRE55" s="416"/>
      <c r="WRF55" s="416"/>
      <c r="WRG55" s="416"/>
      <c r="WRH55" s="416"/>
      <c r="WRI55" s="416"/>
      <c r="WRJ55" s="416"/>
      <c r="WRK55" s="416"/>
      <c r="WRL55" s="416"/>
      <c r="WRM55" s="416"/>
      <c r="WRN55" s="416"/>
      <c r="WRO55" s="416"/>
      <c r="WRP55" s="416"/>
      <c r="WRQ55" s="416"/>
      <c r="WRR55" s="416"/>
      <c r="WRS55" s="416"/>
      <c r="WRT55" s="416"/>
      <c r="WRU55" s="416"/>
      <c r="WRV55" s="416"/>
      <c r="WRW55" s="416"/>
      <c r="WRX55" s="416"/>
      <c r="WRY55" s="416"/>
      <c r="WRZ55" s="416"/>
      <c r="WSA55" s="416"/>
      <c r="WSB55" s="416"/>
      <c r="WSC55" s="416"/>
      <c r="WSD55" s="416"/>
      <c r="WSE55" s="416"/>
      <c r="WSF55" s="416"/>
      <c r="WSG55" s="416"/>
      <c r="WSH55" s="416"/>
      <c r="WSI55" s="416"/>
      <c r="WSJ55" s="416"/>
      <c r="WSK55" s="416"/>
      <c r="WSL55" s="416"/>
      <c r="WSM55" s="416"/>
      <c r="WSN55" s="416"/>
      <c r="WSO55" s="416"/>
      <c r="WSP55" s="416"/>
      <c r="WSQ55" s="416"/>
      <c r="WSR55" s="416"/>
      <c r="WSS55" s="416"/>
      <c r="WST55" s="416"/>
      <c r="WSU55" s="416"/>
      <c r="WSV55" s="416"/>
      <c r="WSW55" s="416"/>
      <c r="WSX55" s="416"/>
      <c r="WSY55" s="416"/>
      <c r="WSZ55" s="416"/>
      <c r="WTA55" s="416"/>
      <c r="WTB55" s="416"/>
      <c r="WTC55" s="416"/>
      <c r="WTD55" s="416"/>
      <c r="WTE55" s="416"/>
      <c r="WTF55" s="416"/>
      <c r="WTG55" s="416"/>
      <c r="WTH55" s="416"/>
      <c r="WTI55" s="416"/>
      <c r="WTJ55" s="416"/>
      <c r="WTK55" s="416"/>
      <c r="WTL55" s="416"/>
      <c r="WTM55" s="416"/>
      <c r="WTN55" s="416"/>
      <c r="WTO55" s="416"/>
      <c r="WTP55" s="416"/>
      <c r="WTQ55" s="416"/>
      <c r="WTR55" s="416"/>
      <c r="WTS55" s="416"/>
      <c r="WTT55" s="416"/>
      <c r="WTU55" s="416"/>
      <c r="WTV55" s="416"/>
      <c r="WTW55" s="416"/>
      <c r="WTX55" s="416"/>
      <c r="WTY55" s="416"/>
      <c r="WTZ55" s="416"/>
      <c r="WUA55" s="416"/>
      <c r="WUB55" s="416"/>
      <c r="WUC55" s="416"/>
      <c r="WUD55" s="416"/>
      <c r="WUE55" s="416"/>
      <c r="WUF55" s="416"/>
      <c r="WUG55" s="416"/>
      <c r="WUH55" s="416"/>
      <c r="WUI55" s="416"/>
      <c r="WUJ55" s="416"/>
      <c r="WUK55" s="416"/>
      <c r="WUL55" s="416"/>
      <c r="WUM55" s="416"/>
      <c r="WUN55" s="416"/>
      <c r="WUO55" s="416"/>
      <c r="WUP55" s="416"/>
      <c r="WUQ55" s="416"/>
      <c r="WUR55" s="416"/>
      <c r="WUS55" s="416"/>
      <c r="WUT55" s="416"/>
      <c r="WUU55" s="416"/>
      <c r="WUV55" s="416"/>
      <c r="WUW55" s="416"/>
      <c r="WUX55" s="416"/>
      <c r="WUY55" s="416"/>
      <c r="WUZ55" s="416"/>
      <c r="WVA55" s="416"/>
      <c r="WVB55" s="416"/>
      <c r="WVC55" s="416"/>
      <c r="WVD55" s="416"/>
      <c r="WVE55" s="416"/>
      <c r="WVF55" s="416"/>
      <c r="WVG55" s="416"/>
      <c r="WVH55" s="416"/>
      <c r="WVI55" s="416"/>
      <c r="WVJ55" s="416"/>
      <c r="WVK55" s="416"/>
      <c r="WVL55" s="416"/>
      <c r="WVM55" s="416"/>
      <c r="WVN55" s="416"/>
      <c r="WVO55" s="416"/>
      <c r="WVP55" s="416"/>
      <c r="WVQ55" s="416"/>
      <c r="WVR55" s="416"/>
      <c r="WVS55" s="416"/>
      <c r="WVT55" s="416"/>
      <c r="WVU55" s="416"/>
      <c r="WVV55" s="416"/>
      <c r="WVW55" s="416"/>
      <c r="WVX55" s="416"/>
      <c r="WVY55" s="416"/>
      <c r="WVZ55" s="416"/>
      <c r="WWA55" s="416"/>
      <c r="WWB55" s="416"/>
      <c r="WWC55" s="416"/>
      <c r="WWD55" s="416"/>
      <c r="WWE55" s="416"/>
      <c r="WWF55" s="416"/>
      <c r="WWG55" s="416"/>
      <c r="WWH55" s="416"/>
      <c r="WWI55" s="416"/>
      <c r="WWJ55" s="416"/>
      <c r="WWK55" s="416"/>
      <c r="WWL55" s="416"/>
      <c r="WWM55" s="416"/>
      <c r="WWN55" s="416"/>
      <c r="WWO55" s="416"/>
      <c r="WWP55" s="416"/>
      <c r="WWQ55" s="416"/>
      <c r="WWR55" s="416"/>
      <c r="WWS55" s="416"/>
      <c r="WWT55" s="416"/>
      <c r="WWU55" s="416"/>
      <c r="WWV55" s="416"/>
      <c r="WWW55" s="416"/>
      <c r="WWX55" s="416"/>
      <c r="WWY55" s="416"/>
      <c r="WWZ55" s="416"/>
      <c r="WXA55" s="416"/>
      <c r="WXB55" s="416"/>
      <c r="WXC55" s="416"/>
      <c r="WXD55" s="416"/>
      <c r="WXE55" s="416"/>
      <c r="WXF55" s="416"/>
      <c r="WXG55" s="416"/>
      <c r="WXH55" s="416"/>
      <c r="WXI55" s="416"/>
      <c r="WXJ55" s="416"/>
      <c r="WXK55" s="416"/>
      <c r="WXL55" s="416"/>
      <c r="WXM55" s="416"/>
      <c r="WXN55" s="416"/>
      <c r="WXO55" s="416"/>
      <c r="WXP55" s="416"/>
      <c r="WXQ55" s="416"/>
      <c r="WXR55" s="416"/>
      <c r="WXS55" s="416"/>
      <c r="WXT55" s="416"/>
      <c r="WXU55" s="416"/>
      <c r="WXV55" s="416"/>
      <c r="WXW55" s="416"/>
      <c r="WXX55" s="416"/>
      <c r="WXY55" s="416"/>
      <c r="WXZ55" s="416"/>
      <c r="WYA55" s="416"/>
      <c r="WYB55" s="416"/>
      <c r="WYC55" s="416"/>
      <c r="WYD55" s="416"/>
      <c r="WYE55" s="416"/>
      <c r="WYF55" s="416"/>
      <c r="WYG55" s="416"/>
      <c r="WYH55" s="416"/>
      <c r="WYI55" s="416"/>
      <c r="WYJ55" s="416"/>
      <c r="WYK55" s="416"/>
      <c r="WYL55" s="416"/>
      <c r="WYM55" s="416"/>
      <c r="WYN55" s="416"/>
      <c r="WYO55" s="416"/>
      <c r="WYP55" s="416"/>
      <c r="WYQ55" s="416"/>
      <c r="WYR55" s="416"/>
      <c r="WYS55" s="416"/>
      <c r="WYT55" s="416"/>
      <c r="WYU55" s="416"/>
      <c r="WYV55" s="416"/>
      <c r="WYW55" s="416"/>
      <c r="WYX55" s="416"/>
      <c r="WYY55" s="416"/>
      <c r="WYZ55" s="416"/>
      <c r="WZA55" s="416"/>
      <c r="WZB55" s="416"/>
      <c r="WZC55" s="416"/>
      <c r="WZD55" s="416"/>
      <c r="WZE55" s="416"/>
      <c r="WZF55" s="416"/>
      <c r="WZG55" s="416"/>
      <c r="WZH55" s="416"/>
      <c r="WZI55" s="416"/>
      <c r="WZJ55" s="416"/>
      <c r="WZK55" s="416"/>
      <c r="WZL55" s="416"/>
      <c r="WZM55" s="416"/>
      <c r="WZN55" s="416"/>
      <c r="WZO55" s="416"/>
      <c r="WZP55" s="416"/>
      <c r="WZQ55" s="416"/>
      <c r="WZR55" s="416"/>
      <c r="WZS55" s="416"/>
      <c r="WZT55" s="416"/>
      <c r="WZU55" s="416"/>
      <c r="WZV55" s="416"/>
      <c r="WZW55" s="416"/>
      <c r="WZX55" s="416"/>
      <c r="WZY55" s="416"/>
      <c r="WZZ55" s="416"/>
      <c r="XAA55" s="416"/>
      <c r="XAB55" s="416"/>
      <c r="XAC55" s="416"/>
      <c r="XAD55" s="416"/>
      <c r="XAE55" s="416"/>
      <c r="XAF55" s="416"/>
      <c r="XAG55" s="416"/>
      <c r="XAH55" s="416"/>
      <c r="XAI55" s="416"/>
      <c r="XAJ55" s="416"/>
      <c r="XAK55" s="416"/>
      <c r="XAL55" s="416"/>
      <c r="XAM55" s="416"/>
      <c r="XAN55" s="416"/>
      <c r="XAO55" s="416"/>
      <c r="XAP55" s="416"/>
      <c r="XAQ55" s="416"/>
      <c r="XAR55" s="416"/>
      <c r="XAS55" s="416"/>
      <c r="XAT55" s="416"/>
      <c r="XAU55" s="416"/>
      <c r="XAV55" s="416"/>
      <c r="XAW55" s="416"/>
      <c r="XAX55" s="416"/>
      <c r="XAY55" s="416"/>
      <c r="XAZ55" s="416"/>
      <c r="XBA55" s="416"/>
      <c r="XBB55" s="416"/>
      <c r="XBC55" s="416"/>
      <c r="XBD55" s="416"/>
      <c r="XBE55" s="416"/>
      <c r="XBF55" s="416"/>
      <c r="XBG55" s="416"/>
      <c r="XBH55" s="416"/>
      <c r="XBI55" s="416"/>
      <c r="XBJ55" s="416"/>
      <c r="XBK55" s="416"/>
      <c r="XBL55" s="416"/>
      <c r="XBM55" s="416"/>
      <c r="XBN55" s="416"/>
      <c r="XBO55" s="416"/>
      <c r="XBP55" s="416"/>
      <c r="XBQ55" s="416"/>
      <c r="XBR55" s="416"/>
      <c r="XBS55" s="416"/>
      <c r="XBT55" s="416"/>
      <c r="XBU55" s="416"/>
      <c r="XBV55" s="416"/>
      <c r="XBW55" s="416"/>
      <c r="XBX55" s="416"/>
      <c r="XBY55" s="416"/>
      <c r="XBZ55" s="416"/>
      <c r="XCA55" s="416"/>
      <c r="XCB55" s="416"/>
      <c r="XCC55" s="416"/>
      <c r="XCD55" s="416"/>
      <c r="XCE55" s="416"/>
      <c r="XCF55" s="416"/>
      <c r="XCG55" s="416"/>
      <c r="XCH55" s="416"/>
      <c r="XCI55" s="416"/>
      <c r="XCJ55" s="416"/>
      <c r="XCK55" s="416"/>
      <c r="XCL55" s="416"/>
      <c r="XCM55" s="416"/>
      <c r="XCN55" s="416"/>
      <c r="XCO55" s="416"/>
      <c r="XCP55" s="416"/>
      <c r="XCQ55" s="416"/>
      <c r="XCR55" s="416"/>
      <c r="XCS55" s="416"/>
      <c r="XCT55" s="416"/>
      <c r="XCU55" s="416"/>
      <c r="XCV55" s="416"/>
      <c r="XCW55" s="416"/>
      <c r="XCX55" s="416"/>
      <c r="XCY55" s="416"/>
      <c r="XCZ55" s="416"/>
      <c r="XDA55" s="416"/>
      <c r="XDB55" s="416"/>
      <c r="XDC55" s="416"/>
      <c r="XDD55" s="416"/>
      <c r="XDE55" s="416"/>
      <c r="XDF55" s="416"/>
      <c r="XDG55" s="416"/>
      <c r="XDH55" s="416"/>
      <c r="XDI55" s="416"/>
      <c r="XDJ55" s="416"/>
      <c r="XDK55" s="416"/>
      <c r="XDL55" s="416"/>
      <c r="XDM55" s="416"/>
      <c r="XDN55" s="416"/>
      <c r="XDO55" s="416"/>
      <c r="XDP55" s="416"/>
      <c r="XDQ55" s="416"/>
      <c r="XDR55" s="416"/>
      <c r="XDS55" s="416"/>
      <c r="XDT55" s="416"/>
      <c r="XDU55" s="416"/>
      <c r="XDV55" s="416"/>
      <c r="XDW55" s="416"/>
      <c r="XDX55" s="416"/>
      <c r="XDY55" s="416"/>
      <c r="XDZ55" s="416"/>
      <c r="XEA55" s="416"/>
      <c r="XEB55" s="416"/>
      <c r="XEC55" s="416"/>
      <c r="XED55" s="416"/>
      <c r="XEE55" s="416"/>
      <c r="XEF55" s="416"/>
      <c r="XEG55" s="416"/>
      <c r="XEH55" s="416"/>
      <c r="XEI55" s="416"/>
      <c r="XEJ55" s="416"/>
      <c r="XEK55" s="416"/>
      <c r="XEL55" s="416"/>
      <c r="XEM55" s="416"/>
      <c r="XEN55" s="416"/>
      <c r="XEO55" s="416"/>
      <c r="XEP55" s="416"/>
      <c r="XEQ55" s="416"/>
      <c r="XER55" s="416"/>
      <c r="XES55" s="416"/>
    </row>
    <row r="56" spans="1:16373" s="327" customFormat="1" ht="15" hidden="1" customHeight="1">
      <c r="B56" s="21"/>
      <c r="C56" s="21"/>
      <c r="D56" s="21"/>
      <c r="E56" s="21"/>
      <c r="F56" s="21"/>
      <c r="G56" s="21"/>
      <c r="H56" s="21"/>
      <c r="I56" s="21"/>
      <c r="J56" s="21"/>
      <c r="K56" s="417"/>
      <c r="L56" s="21"/>
      <c r="M56" s="21"/>
      <c r="N56" s="417"/>
      <c r="O56" s="21"/>
      <c r="P56" s="504"/>
      <c r="Q56" s="320"/>
      <c r="R56" s="417"/>
      <c r="S56" s="417"/>
      <c r="T56" s="417"/>
      <c r="U56" s="417"/>
      <c r="V56" s="417"/>
      <c r="W56" s="417"/>
      <c r="X56" s="417"/>
      <c r="Y56" s="417"/>
      <c r="Z56" s="417"/>
      <c r="AA56" s="417"/>
      <c r="AB56" s="417"/>
      <c r="AC56" s="417"/>
      <c r="AD56" s="417"/>
    </row>
    <row r="57" spans="1:16373" ht="15" hidden="1" customHeight="1">
      <c r="A57" s="327"/>
      <c r="B57" s="21"/>
      <c r="C57" s="21"/>
      <c r="D57" s="21"/>
      <c r="E57" s="21"/>
      <c r="F57" s="21"/>
      <c r="G57" s="21"/>
      <c r="H57" s="21"/>
      <c r="I57" s="21"/>
      <c r="J57" s="21"/>
      <c r="K57" s="417"/>
      <c r="L57" s="21"/>
      <c r="M57" s="415"/>
      <c r="N57" s="417"/>
      <c r="O57" s="415"/>
      <c r="P57" s="507"/>
      <c r="Q57" s="472"/>
      <c r="R57" s="417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</row>
    <row r="58" spans="1:16373" ht="15" hidden="1" customHeight="1">
      <c r="K58" s="417"/>
      <c r="M58" s="417"/>
      <c r="N58" s="21"/>
      <c r="O58" s="417"/>
      <c r="P58" s="508"/>
      <c r="Q58" s="417"/>
      <c r="R58" s="417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</row>
    <row r="59" spans="1:16373" ht="15" hidden="1" customHeight="1">
      <c r="K59" s="417"/>
      <c r="M59" s="417"/>
      <c r="N59" s="21"/>
      <c r="O59" s="417"/>
      <c r="P59" s="508"/>
      <c r="Q59" s="320"/>
      <c r="R59" s="417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</row>
    <row r="60" spans="1:16373" ht="15" hidden="1" customHeight="1">
      <c r="K60" s="21"/>
      <c r="M60" s="21"/>
      <c r="N60" s="21"/>
      <c r="O60" s="21"/>
      <c r="P60" s="504"/>
      <c r="Q60" s="320"/>
      <c r="R60" s="417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</row>
    <row r="61" spans="1:16373" ht="15" hidden="1" customHeight="1">
      <c r="K61" s="21"/>
      <c r="M61" s="21"/>
      <c r="N61" s="21"/>
      <c r="O61" s="21"/>
      <c r="P61" s="504"/>
      <c r="Q61" s="320"/>
      <c r="R61" s="417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</row>
    <row r="62" spans="1:16373" ht="15" hidden="1" customHeight="1">
      <c r="K62" s="21"/>
      <c r="M62" s="21"/>
      <c r="N62" s="21"/>
      <c r="O62" s="21"/>
      <c r="P62" s="504"/>
      <c r="Q62" s="320"/>
      <c r="R62" s="417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</row>
    <row r="63" spans="1:16373" ht="15" hidden="1" customHeight="1">
      <c r="K63" s="21"/>
      <c r="M63" s="21"/>
      <c r="N63" s="21"/>
      <c r="O63" s="21"/>
      <c r="P63" s="504"/>
      <c r="Q63" s="320"/>
      <c r="R63" s="417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</row>
    <row r="64" spans="1:16373" ht="15" hidden="1" customHeight="1">
      <c r="K64" s="21"/>
      <c r="M64" s="21"/>
      <c r="N64" s="21"/>
      <c r="O64" s="21"/>
      <c r="P64" s="504"/>
      <c r="Q64" s="320"/>
      <c r="R64" s="417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</row>
    <row r="65" spans="11:30" ht="15" hidden="1" customHeight="1">
      <c r="K65" s="21"/>
      <c r="M65" s="21"/>
      <c r="N65" s="21"/>
      <c r="O65" s="21"/>
      <c r="P65" s="504"/>
      <c r="Q65" s="320"/>
      <c r="R65" s="417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</row>
    <row r="66" spans="11:30" ht="15" hidden="1" customHeight="1">
      <c r="K66" s="21"/>
      <c r="M66" s="21"/>
      <c r="N66" s="21"/>
      <c r="O66" s="21"/>
      <c r="P66" s="504"/>
      <c r="Q66" s="320"/>
      <c r="R66" s="417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</row>
    <row r="67" spans="11:30" ht="15" hidden="1" customHeight="1">
      <c r="K67" s="21"/>
      <c r="M67" s="21"/>
      <c r="N67" s="21"/>
      <c r="O67" s="21"/>
      <c r="P67" s="504"/>
      <c r="Q67" s="320"/>
      <c r="R67" s="417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</row>
    <row r="68" spans="11:30" ht="15" hidden="1" customHeight="1">
      <c r="K68" s="21"/>
      <c r="M68" s="21"/>
      <c r="N68" s="21"/>
      <c r="O68" s="21"/>
      <c r="P68" s="504"/>
      <c r="Q68" s="320"/>
      <c r="R68" s="417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</row>
    <row r="69" spans="11:30" ht="15" hidden="1" customHeight="1">
      <c r="K69" s="21"/>
      <c r="M69" s="21"/>
      <c r="N69" s="21"/>
      <c r="O69" s="21"/>
      <c r="P69" s="504"/>
      <c r="Q69" s="320"/>
      <c r="R69" s="417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</row>
    <row r="70" spans="11:30" ht="15" hidden="1" customHeight="1">
      <c r="K70" s="21"/>
      <c r="M70" s="21"/>
      <c r="N70" s="21"/>
      <c r="O70" s="21"/>
      <c r="P70" s="504"/>
      <c r="Q70" s="320"/>
      <c r="R70" s="417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</row>
    <row r="71" spans="11:30" ht="15" hidden="1" customHeight="1">
      <c r="K71" s="21"/>
      <c r="M71" s="21"/>
      <c r="N71" s="21"/>
      <c r="O71" s="21"/>
      <c r="P71" s="504"/>
      <c r="Q71" s="320"/>
      <c r="R71" s="417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</row>
    <row r="72" spans="11:30" ht="15" hidden="1" customHeight="1">
      <c r="K72" s="21"/>
      <c r="M72" s="21"/>
      <c r="N72" s="332"/>
      <c r="O72" s="21"/>
      <c r="P72" s="504"/>
      <c r="Q72" s="320"/>
      <c r="R72" s="417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</row>
    <row r="73" spans="11:30" ht="15" hidden="1" customHeight="1">
      <c r="K73" s="21"/>
      <c r="M73" s="21"/>
      <c r="N73" s="21"/>
      <c r="O73" s="21"/>
      <c r="P73" s="504"/>
      <c r="Q73" s="320"/>
      <c r="R73" s="417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</row>
    <row r="74" spans="11:30" ht="15" hidden="1" customHeight="1">
      <c r="K74" s="319"/>
      <c r="M74" s="332"/>
      <c r="N74" s="21"/>
      <c r="O74" s="21"/>
      <c r="P74" s="504"/>
      <c r="Q74" s="320"/>
      <c r="R74" s="417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</row>
    <row r="75" spans="11:30" ht="15" hidden="1" customHeight="1">
      <c r="K75" s="320"/>
      <c r="M75" s="21"/>
      <c r="N75" s="21"/>
      <c r="O75" s="21"/>
      <c r="P75" s="504"/>
      <c r="Q75" s="320"/>
      <c r="R75" s="417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</row>
    <row r="76" spans="11:30" ht="15" hidden="1" customHeight="1">
      <c r="K76" s="320"/>
      <c r="M76" s="21"/>
      <c r="N76" s="21"/>
      <c r="O76" s="21"/>
      <c r="P76" s="504"/>
      <c r="Q76" s="320"/>
      <c r="R76" s="417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</row>
    <row r="77" spans="11:30" ht="15" hidden="1" customHeight="1">
      <c r="K77" s="320"/>
      <c r="M77" s="21"/>
      <c r="N77" s="21"/>
      <c r="O77" s="21"/>
      <c r="P77" s="504"/>
      <c r="Q77" s="320"/>
      <c r="R77" s="417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</row>
    <row r="78" spans="11:30" ht="15" hidden="1" customHeight="1">
      <c r="K78" s="320"/>
      <c r="M78" s="21"/>
      <c r="N78" s="21"/>
      <c r="O78" s="21"/>
      <c r="P78" s="504"/>
      <c r="Q78" s="320"/>
      <c r="R78" s="417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</row>
    <row r="79" spans="11:30" ht="15" hidden="1" customHeight="1">
      <c r="K79" s="320"/>
      <c r="M79" s="21"/>
      <c r="N79" s="21"/>
      <c r="O79" s="21"/>
      <c r="P79" s="504"/>
      <c r="Q79" s="320"/>
      <c r="R79" s="417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</row>
    <row r="80" spans="11:30" ht="15" hidden="1" customHeight="1">
      <c r="K80" s="320"/>
      <c r="M80" s="21"/>
      <c r="N80" s="21"/>
      <c r="O80" s="21"/>
      <c r="P80" s="504"/>
      <c r="Q80" s="320"/>
      <c r="R80" s="468"/>
      <c r="S80" s="332"/>
      <c r="T80" s="332"/>
      <c r="U80" s="332"/>
      <c r="V80" s="21"/>
      <c r="W80" s="21"/>
      <c r="X80" s="21"/>
      <c r="Y80" s="21"/>
      <c r="Z80" s="21"/>
      <c r="AA80" s="21"/>
      <c r="AB80" s="21"/>
      <c r="AC80" s="21"/>
    </row>
    <row r="81" spans="11:29" ht="15" hidden="1" customHeight="1">
      <c r="K81" s="320"/>
      <c r="M81" s="21"/>
      <c r="N81" s="21"/>
      <c r="O81" s="21"/>
      <c r="P81" s="504"/>
      <c r="Q81" s="320"/>
      <c r="R81" s="417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</row>
    <row r="82" spans="11:29" ht="15" hidden="1" customHeight="1">
      <c r="K82" s="320"/>
      <c r="M82" s="21"/>
      <c r="N82" s="21"/>
      <c r="O82" s="21"/>
      <c r="P82" s="504"/>
      <c r="Q82" s="320"/>
      <c r="R82" s="417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</row>
    <row r="83" spans="11:29" ht="15" hidden="1" customHeight="1">
      <c r="K83" s="320"/>
      <c r="M83" s="21"/>
      <c r="N83" s="21"/>
      <c r="O83" s="21"/>
      <c r="P83" s="504"/>
      <c r="Q83" s="473"/>
      <c r="R83" s="417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</row>
    <row r="84" spans="11:29" ht="15" hidden="1" customHeight="1">
      <c r="K84" s="320"/>
      <c r="M84" s="21"/>
      <c r="N84" s="21"/>
      <c r="O84" s="332"/>
      <c r="P84" s="509"/>
      <c r="Q84" s="320"/>
      <c r="R84" s="417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</row>
    <row r="85" spans="11:29" ht="15" hidden="1" customHeight="1">
      <c r="K85" s="320"/>
      <c r="M85" s="21"/>
      <c r="N85" s="21"/>
      <c r="O85" s="21"/>
      <c r="P85" s="504"/>
      <c r="Q85" s="320"/>
      <c r="R85" s="417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</row>
    <row r="86" spans="11:29" ht="15" hidden="1" customHeight="1">
      <c r="K86" s="320"/>
      <c r="M86" s="21"/>
      <c r="N86" s="21"/>
      <c r="O86" s="21"/>
      <c r="P86" s="504"/>
      <c r="Q86" s="320"/>
      <c r="R86" s="417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</row>
    <row r="87" spans="11:29" ht="15" hidden="1" customHeight="1">
      <c r="K87" s="320"/>
      <c r="M87" s="21"/>
      <c r="N87" s="21"/>
      <c r="O87" s="21"/>
      <c r="P87" s="504"/>
      <c r="Q87" s="320"/>
      <c r="R87" s="417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</row>
    <row r="88" spans="11:29" ht="15" hidden="1" customHeight="1">
      <c r="K88" s="320"/>
      <c r="M88" s="21"/>
      <c r="N88" s="21"/>
      <c r="O88" s="21"/>
      <c r="P88" s="504"/>
      <c r="Q88" s="320"/>
      <c r="R88" s="417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</row>
    <row r="89" spans="11:29" ht="15" hidden="1" customHeight="1">
      <c r="K89" s="320"/>
      <c r="M89" s="21"/>
      <c r="N89" s="21"/>
      <c r="O89" s="21"/>
      <c r="P89" s="504"/>
      <c r="Q89" s="320"/>
      <c r="R89" s="417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</row>
    <row r="90" spans="11:29" ht="15" hidden="1" customHeight="1">
      <c r="K90" s="320"/>
      <c r="M90" s="21"/>
      <c r="N90" s="21"/>
      <c r="O90" s="21"/>
      <c r="P90" s="504"/>
      <c r="Q90" s="320"/>
      <c r="R90" s="417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</row>
    <row r="91" spans="11:29" ht="15" hidden="1" customHeight="1">
      <c r="K91" s="320"/>
      <c r="M91" s="21"/>
      <c r="N91" s="21"/>
      <c r="O91" s="21"/>
      <c r="P91" s="504"/>
      <c r="Q91" s="320"/>
      <c r="R91" s="417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</row>
    <row r="92" spans="11:29" ht="15" hidden="1" customHeight="1">
      <c r="K92" s="320"/>
      <c r="M92" s="21"/>
      <c r="N92" s="21"/>
      <c r="O92" s="21"/>
      <c r="P92" s="504"/>
      <c r="Q92" s="320"/>
      <c r="R92" s="417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</row>
    <row r="93" spans="11:29" ht="15" hidden="1" customHeight="1">
      <c r="K93" s="320"/>
      <c r="M93" s="21"/>
      <c r="N93" s="21"/>
      <c r="O93" s="21"/>
      <c r="P93" s="504"/>
      <c r="Q93" s="320"/>
      <c r="R93" s="417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</row>
    <row r="94" spans="11:29" ht="15" hidden="1" customHeight="1">
      <c r="K94" s="320"/>
      <c r="M94" s="21"/>
      <c r="N94" s="21"/>
      <c r="O94" s="21"/>
      <c r="P94" s="504"/>
      <c r="Q94" s="320"/>
      <c r="R94" s="417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</row>
    <row r="95" spans="11:29" ht="15" hidden="1" customHeight="1">
      <c r="K95" s="320"/>
      <c r="M95" s="21"/>
      <c r="N95" s="21"/>
      <c r="O95" s="21"/>
      <c r="P95" s="504"/>
      <c r="Q95" s="320"/>
      <c r="R95" s="417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</row>
    <row r="96" spans="11:29" ht="15" hidden="1" customHeight="1">
      <c r="K96" s="320"/>
      <c r="M96" s="21"/>
      <c r="N96" s="317"/>
      <c r="O96" s="21"/>
      <c r="P96" s="504"/>
      <c r="Q96" s="320"/>
      <c r="R96" s="417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</row>
    <row r="97" spans="11:29" ht="15" hidden="1" customHeight="1">
      <c r="K97" s="320"/>
      <c r="M97" s="21"/>
      <c r="N97" s="21"/>
      <c r="O97" s="21"/>
      <c r="P97" s="504"/>
      <c r="Q97" s="320"/>
      <c r="R97" s="417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</row>
    <row r="98" spans="11:29" ht="15" hidden="1" customHeight="1">
      <c r="K98" s="319"/>
      <c r="M98" s="318"/>
      <c r="N98" s="21"/>
      <c r="O98" s="21"/>
      <c r="P98" s="504"/>
      <c r="Q98" s="320"/>
      <c r="R98" s="417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</row>
    <row r="99" spans="11:29" ht="15" hidden="1" customHeight="1">
      <c r="K99" s="320"/>
      <c r="M99" s="21"/>
      <c r="N99" s="21"/>
      <c r="O99" s="21"/>
      <c r="P99" s="504"/>
      <c r="Q99" s="320"/>
      <c r="R99" s="417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</row>
    <row r="100" spans="11:29" ht="15" hidden="1" customHeight="1">
      <c r="K100" s="320"/>
      <c r="M100" s="21"/>
      <c r="N100" s="21"/>
      <c r="O100" s="21"/>
      <c r="P100" s="504"/>
      <c r="Q100" s="320"/>
      <c r="R100" s="417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</row>
    <row r="101" spans="11:29" ht="15" hidden="1" customHeight="1">
      <c r="K101" s="320"/>
      <c r="M101" s="21"/>
      <c r="N101" s="21"/>
      <c r="O101" s="21"/>
      <c r="P101" s="504"/>
      <c r="Q101" s="320"/>
      <c r="R101" s="417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</row>
    <row r="102" spans="11:29" ht="15" hidden="1" customHeight="1">
      <c r="K102" s="320"/>
      <c r="M102" s="21"/>
      <c r="N102" s="21"/>
      <c r="O102" s="21"/>
      <c r="P102" s="504"/>
      <c r="Q102" s="320"/>
      <c r="R102" s="417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</row>
    <row r="103" spans="11:29" ht="15" hidden="1" customHeight="1">
      <c r="K103" s="320"/>
      <c r="M103" s="21"/>
      <c r="N103" s="21"/>
      <c r="O103" s="21"/>
      <c r="P103" s="504"/>
      <c r="Q103" s="320"/>
      <c r="R103" s="417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</row>
    <row r="104" spans="11:29" ht="15" hidden="1" customHeight="1">
      <c r="K104" s="320"/>
      <c r="M104" s="21"/>
      <c r="N104" s="21"/>
      <c r="O104" s="21"/>
      <c r="P104" s="504"/>
      <c r="Q104" s="320"/>
      <c r="R104" s="469"/>
      <c r="S104" s="317"/>
      <c r="T104" s="317"/>
      <c r="U104" s="317"/>
      <c r="V104" s="21"/>
      <c r="W104" s="21"/>
      <c r="X104" s="21"/>
      <c r="Y104" s="21"/>
      <c r="Z104" s="21"/>
      <c r="AA104" s="21"/>
      <c r="AB104" s="21"/>
      <c r="AC104" s="21"/>
    </row>
    <row r="105" spans="11:29" ht="15" hidden="1" customHeight="1">
      <c r="K105" s="320"/>
      <c r="M105" s="21"/>
      <c r="N105" s="21"/>
      <c r="O105" s="21"/>
      <c r="P105" s="504"/>
      <c r="Q105" s="320"/>
      <c r="R105" s="417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</row>
    <row r="106" spans="11:29" ht="15" hidden="1" customHeight="1">
      <c r="K106" s="320"/>
      <c r="M106" s="21"/>
      <c r="N106" s="317"/>
      <c r="O106" s="21"/>
      <c r="P106" s="504"/>
      <c r="Q106" s="320"/>
      <c r="R106" s="417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</row>
    <row r="107" spans="11:29" ht="15" hidden="1" customHeight="1">
      <c r="K107" s="320"/>
      <c r="M107" s="21"/>
      <c r="N107" s="21"/>
      <c r="O107" s="21"/>
      <c r="P107" s="504"/>
      <c r="Q107" s="318"/>
      <c r="R107" s="417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</row>
    <row r="108" spans="11:29" ht="15" hidden="1" customHeight="1">
      <c r="K108" s="319"/>
      <c r="M108" s="318"/>
      <c r="N108" s="21"/>
      <c r="O108" s="317"/>
      <c r="P108" s="510"/>
      <c r="Q108" s="320"/>
      <c r="R108" s="417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</row>
    <row r="109" spans="11:29" ht="15" hidden="1" customHeight="1">
      <c r="K109" s="21"/>
      <c r="M109" s="21"/>
      <c r="N109" s="21"/>
      <c r="O109" s="21"/>
      <c r="P109" s="504"/>
      <c r="Q109" s="320"/>
      <c r="R109" s="417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</row>
    <row r="110" spans="11:29" ht="15" hidden="1" customHeight="1">
      <c r="K110" s="21"/>
      <c r="M110" s="21"/>
      <c r="N110" s="21"/>
      <c r="O110" s="21"/>
      <c r="P110" s="504"/>
      <c r="Q110" s="320"/>
      <c r="R110" s="417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</row>
    <row r="111" spans="11:29" ht="15" hidden="1" customHeight="1">
      <c r="K111" s="21"/>
      <c r="M111" s="21"/>
      <c r="N111" s="21"/>
      <c r="O111" s="21"/>
      <c r="P111" s="504"/>
      <c r="Q111" s="320"/>
      <c r="R111" s="417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</row>
    <row r="112" spans="11:29" ht="15" hidden="1" customHeight="1">
      <c r="K112" s="21"/>
      <c r="M112" s="21"/>
      <c r="O112" s="21"/>
      <c r="P112" s="504"/>
      <c r="Q112" s="320"/>
      <c r="R112" s="417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</row>
    <row r="113" spans="11:29" ht="15" hidden="1" customHeight="1">
      <c r="K113" s="21"/>
      <c r="M113" s="21"/>
      <c r="O113" s="21"/>
      <c r="P113" s="504"/>
      <c r="Q113" s="320"/>
      <c r="R113" s="417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</row>
    <row r="114" spans="11:29" ht="15" hidden="1" customHeight="1">
      <c r="O114" s="21"/>
      <c r="P114" s="504"/>
      <c r="Q114" s="320"/>
      <c r="R114" s="469"/>
      <c r="S114" s="317"/>
      <c r="T114" s="317"/>
      <c r="U114" s="317"/>
      <c r="V114" s="21"/>
      <c r="W114" s="21"/>
      <c r="X114" s="21"/>
      <c r="Y114" s="21"/>
      <c r="Z114" s="21"/>
      <c r="AA114" s="21"/>
      <c r="AB114" s="21"/>
      <c r="AC114" s="21"/>
    </row>
    <row r="115" spans="11:29" ht="15" hidden="1" customHeight="1">
      <c r="O115" s="21"/>
      <c r="P115" s="504"/>
      <c r="Q115" s="320"/>
      <c r="R115" s="417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</row>
    <row r="116" spans="11:29" ht="15" hidden="1" customHeight="1">
      <c r="O116" s="21"/>
      <c r="P116" s="504"/>
      <c r="Q116" s="320"/>
      <c r="R116" s="417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</row>
    <row r="117" spans="11:29" ht="15" hidden="1" customHeight="1">
      <c r="O117" s="21"/>
      <c r="P117" s="504"/>
      <c r="Q117" s="318"/>
      <c r="R117" s="417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</row>
    <row r="118" spans="11:29" ht="15" hidden="1" customHeight="1">
      <c r="O118" s="317"/>
      <c r="P118" s="510"/>
      <c r="Q118" s="320"/>
      <c r="R118" s="417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</row>
    <row r="119" spans="11:29" ht="15" hidden="1" customHeight="1">
      <c r="O119" s="21"/>
      <c r="P119" s="504"/>
      <c r="Q119" s="320"/>
      <c r="R119" s="417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</row>
    <row r="120" spans="11:29" ht="15" hidden="1" customHeight="1">
      <c r="O120" s="21"/>
      <c r="P120" s="504"/>
      <c r="Q120" s="320"/>
      <c r="R120" s="327"/>
    </row>
    <row r="121" spans="11:29" ht="15" hidden="1" customHeight="1">
      <c r="O121" s="21"/>
      <c r="P121" s="504"/>
      <c r="Q121" s="320"/>
      <c r="R121" s="327"/>
    </row>
    <row r="122" spans="11:29" ht="15" hidden="1" customHeight="1">
      <c r="O122" s="21"/>
      <c r="P122" s="504"/>
      <c r="Q122" s="320"/>
      <c r="R122" s="327"/>
    </row>
    <row r="123" spans="11:29" hidden="1">
      <c r="O123" s="21"/>
      <c r="P123" s="504"/>
      <c r="R123" s="327"/>
    </row>
    <row r="124" spans="11:29" hidden="1"/>
    <row r="125" spans="11:29" hidden="1">
      <c r="R125"/>
    </row>
    <row r="126" spans="11:29" hidden="1">
      <c r="R126"/>
    </row>
    <row r="127" spans="11:29" hidden="1">
      <c r="R127"/>
    </row>
    <row r="128" spans="11:29" hidden="1">
      <c r="R128"/>
    </row>
    <row r="129" hidden="1"/>
    <row r="130" hidden="1"/>
    <row r="131" hidden="1"/>
    <row r="132" hidden="1"/>
    <row r="133" hidden="1"/>
  </sheetData>
  <sheetProtection sheet="1" objects="1" scenarios="1"/>
  <mergeCells count="2">
    <mergeCell ref="D8:G8"/>
    <mergeCell ref="H8:K8"/>
  </mergeCells>
  <pageMargins left="0.7" right="0.7" top="0.75" bottom="0.75" header="0.3" footer="0.3"/>
  <pageSetup scale="82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rtConfigSht"/>
  <dimension ref="A1:XEZ42"/>
  <sheetViews>
    <sheetView showGridLines="0" showRowColHeaders="0" workbookViewId="0">
      <selection activeCell="D1" sqref="D1"/>
    </sheetView>
  </sheetViews>
  <sheetFormatPr defaultColWidth="0" defaultRowHeight="15" zeroHeight="1"/>
  <cols>
    <col min="1" max="1" width="1.7109375" customWidth="1"/>
    <col min="2" max="2" width="9.140625" customWidth="1"/>
    <col min="3" max="3" width="9.140625" style="6" customWidth="1"/>
    <col min="4" max="4" width="5.7109375" style="6" customWidth="1"/>
    <col min="5" max="5" width="50.7109375" customWidth="1"/>
    <col min="6" max="6" width="2.7109375" customWidth="1"/>
    <col min="7" max="7" width="8.28515625" customWidth="1"/>
    <col min="8" max="8" width="3" customWidth="1"/>
    <col min="9" max="9" width="55.7109375" customWidth="1"/>
    <col min="10" max="16" width="9.140625" customWidth="1"/>
    <col min="17" max="17" width="1.7109375" customWidth="1"/>
  </cols>
  <sheetData>
    <row r="1" spans="1:16380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  <c r="JU1" s="6"/>
      <c r="JV1" s="6"/>
      <c r="JW1" s="6"/>
      <c r="JX1" s="6"/>
      <c r="JY1" s="6"/>
      <c r="JZ1" s="6"/>
      <c r="KA1" s="6"/>
      <c r="KB1" s="6"/>
      <c r="KC1" s="6"/>
      <c r="KD1" s="6"/>
      <c r="KE1" s="6"/>
      <c r="KF1" s="6"/>
      <c r="KG1" s="6"/>
      <c r="KH1" s="6"/>
      <c r="KI1" s="6"/>
      <c r="KJ1" s="6"/>
      <c r="KK1" s="6"/>
      <c r="KL1" s="6"/>
      <c r="KM1" s="6"/>
      <c r="KN1" s="6"/>
      <c r="KO1" s="6"/>
      <c r="KP1" s="6"/>
      <c r="KQ1" s="6"/>
      <c r="KR1" s="6"/>
      <c r="KS1" s="6"/>
      <c r="KT1" s="6"/>
      <c r="KU1" s="6"/>
      <c r="KV1" s="6"/>
      <c r="KW1" s="6"/>
      <c r="KX1" s="6"/>
      <c r="KY1" s="6"/>
      <c r="KZ1" s="6"/>
      <c r="LA1" s="6"/>
      <c r="LB1" s="6"/>
      <c r="LC1" s="6"/>
      <c r="LD1" s="6"/>
      <c r="LE1" s="6"/>
      <c r="LF1" s="6"/>
      <c r="LG1" s="6"/>
      <c r="LH1" s="6"/>
      <c r="LI1" s="6"/>
      <c r="LJ1" s="6"/>
      <c r="LK1" s="6"/>
      <c r="LL1" s="6"/>
      <c r="LM1" s="6"/>
      <c r="LN1" s="6"/>
      <c r="LO1" s="6"/>
      <c r="LP1" s="6"/>
      <c r="LQ1" s="6"/>
      <c r="LR1" s="6"/>
      <c r="LS1" s="6"/>
      <c r="LT1" s="6"/>
      <c r="LU1" s="6"/>
      <c r="LV1" s="6"/>
      <c r="LW1" s="6"/>
      <c r="LX1" s="6"/>
      <c r="LY1" s="6"/>
      <c r="LZ1" s="6"/>
      <c r="MA1" s="6"/>
      <c r="MB1" s="6"/>
      <c r="MC1" s="6"/>
      <c r="MD1" s="6"/>
      <c r="ME1" s="6"/>
      <c r="MF1" s="6"/>
      <c r="MG1" s="6"/>
      <c r="MH1" s="6"/>
      <c r="MI1" s="6"/>
      <c r="MJ1" s="6"/>
      <c r="MK1" s="6"/>
      <c r="ML1" s="6"/>
      <c r="MM1" s="6"/>
      <c r="MN1" s="6"/>
      <c r="MO1" s="6"/>
      <c r="MP1" s="6"/>
      <c r="MQ1" s="6"/>
      <c r="MR1" s="6"/>
      <c r="MS1" s="6"/>
      <c r="MT1" s="6"/>
      <c r="MU1" s="6"/>
      <c r="MV1" s="6"/>
      <c r="MW1" s="6"/>
      <c r="MX1" s="6"/>
      <c r="MY1" s="6"/>
      <c r="MZ1" s="6"/>
      <c r="NA1" s="6"/>
      <c r="NB1" s="6"/>
      <c r="NC1" s="6"/>
      <c r="ND1" s="6"/>
      <c r="NE1" s="6"/>
      <c r="NF1" s="6"/>
      <c r="NG1" s="6"/>
      <c r="NH1" s="6"/>
      <c r="NI1" s="6"/>
      <c r="NJ1" s="6"/>
      <c r="NK1" s="6"/>
      <c r="NL1" s="6"/>
      <c r="NM1" s="6"/>
      <c r="NN1" s="6"/>
      <c r="NO1" s="6"/>
      <c r="NP1" s="6"/>
      <c r="NQ1" s="6"/>
      <c r="NR1" s="6"/>
      <c r="NS1" s="6"/>
      <c r="NT1" s="6"/>
      <c r="NU1" s="6"/>
      <c r="NV1" s="6"/>
      <c r="NW1" s="6"/>
      <c r="NX1" s="6"/>
      <c r="NY1" s="6"/>
      <c r="NZ1" s="6"/>
      <c r="OA1" s="6"/>
      <c r="OB1" s="6"/>
      <c r="OC1" s="6"/>
      <c r="OD1" s="6"/>
      <c r="OE1" s="6"/>
      <c r="OF1" s="6"/>
      <c r="OG1" s="6"/>
      <c r="OH1" s="6"/>
      <c r="OI1" s="6"/>
      <c r="OJ1" s="6"/>
      <c r="OK1" s="6"/>
      <c r="OL1" s="6"/>
      <c r="OM1" s="6"/>
      <c r="ON1" s="6"/>
      <c r="OO1" s="6"/>
      <c r="OP1" s="6"/>
      <c r="OQ1" s="6"/>
      <c r="OR1" s="6"/>
      <c r="OS1" s="6"/>
      <c r="OT1" s="6"/>
      <c r="OU1" s="6"/>
      <c r="OV1" s="6"/>
      <c r="OW1" s="6"/>
      <c r="OX1" s="6"/>
      <c r="OY1" s="6"/>
      <c r="OZ1" s="6"/>
      <c r="PA1" s="6"/>
      <c r="PB1" s="6"/>
      <c r="PC1" s="6"/>
      <c r="PD1" s="6"/>
      <c r="PE1" s="6"/>
      <c r="PF1" s="6"/>
      <c r="PG1" s="6"/>
      <c r="PH1" s="6"/>
      <c r="PI1" s="6"/>
      <c r="PJ1" s="6"/>
      <c r="PK1" s="6"/>
      <c r="PL1" s="6"/>
      <c r="PM1" s="6"/>
      <c r="PN1" s="6"/>
      <c r="PO1" s="6"/>
      <c r="PP1" s="6"/>
      <c r="PQ1" s="6"/>
      <c r="PR1" s="6"/>
      <c r="PS1" s="6"/>
      <c r="PT1" s="6"/>
      <c r="PU1" s="6"/>
      <c r="PV1" s="6"/>
      <c r="PW1" s="6"/>
      <c r="PX1" s="6"/>
      <c r="PY1" s="6"/>
      <c r="PZ1" s="6"/>
      <c r="QA1" s="6"/>
      <c r="QB1" s="6"/>
      <c r="QC1" s="6"/>
      <c r="QD1" s="6"/>
      <c r="QE1" s="6"/>
      <c r="QF1" s="6"/>
      <c r="QG1" s="6"/>
      <c r="QH1" s="6"/>
      <c r="QI1" s="6"/>
      <c r="QJ1" s="6"/>
      <c r="QK1" s="6"/>
      <c r="QL1" s="6"/>
      <c r="QM1" s="6"/>
      <c r="QN1" s="6"/>
      <c r="QO1" s="6"/>
      <c r="QP1" s="6"/>
      <c r="QQ1" s="6"/>
      <c r="QR1" s="6"/>
      <c r="QS1" s="6"/>
      <c r="QT1" s="6"/>
      <c r="QU1" s="6"/>
      <c r="QV1" s="6"/>
      <c r="QW1" s="6"/>
      <c r="QX1" s="6"/>
      <c r="QY1" s="6"/>
      <c r="QZ1" s="6"/>
      <c r="RA1" s="6"/>
      <c r="RB1" s="6"/>
      <c r="RC1" s="6"/>
      <c r="RD1" s="6"/>
      <c r="RE1" s="6"/>
      <c r="RF1" s="6"/>
      <c r="RG1" s="6"/>
      <c r="RH1" s="6"/>
      <c r="RI1" s="6"/>
      <c r="RJ1" s="6"/>
      <c r="RK1" s="6"/>
      <c r="RL1" s="6"/>
      <c r="RM1" s="6"/>
      <c r="RN1" s="6"/>
      <c r="RO1" s="6"/>
      <c r="RP1" s="6"/>
      <c r="RQ1" s="6"/>
      <c r="RR1" s="6"/>
      <c r="RS1" s="6"/>
      <c r="RT1" s="6"/>
      <c r="RU1" s="6"/>
      <c r="RV1" s="6"/>
      <c r="RW1" s="6"/>
      <c r="RX1" s="6"/>
      <c r="RY1" s="6"/>
      <c r="RZ1" s="6"/>
      <c r="SA1" s="6"/>
      <c r="SB1" s="6"/>
      <c r="SC1" s="6"/>
      <c r="SD1" s="6"/>
      <c r="SE1" s="6"/>
      <c r="SF1" s="6"/>
      <c r="SG1" s="6"/>
      <c r="SH1" s="6"/>
      <c r="SI1" s="6"/>
      <c r="SJ1" s="6"/>
      <c r="SK1" s="6"/>
      <c r="SL1" s="6"/>
      <c r="SM1" s="6"/>
      <c r="SN1" s="6"/>
      <c r="SO1" s="6"/>
      <c r="SP1" s="6"/>
      <c r="SQ1" s="6"/>
      <c r="SR1" s="6"/>
      <c r="SS1" s="6"/>
      <c r="ST1" s="6"/>
      <c r="SU1" s="6"/>
      <c r="SV1" s="6"/>
      <c r="SW1" s="6"/>
      <c r="SX1" s="6"/>
      <c r="SY1" s="6"/>
      <c r="SZ1" s="6"/>
      <c r="TA1" s="6"/>
      <c r="TB1" s="6"/>
      <c r="TC1" s="6"/>
      <c r="TD1" s="6"/>
      <c r="TE1" s="6"/>
      <c r="TF1" s="6"/>
      <c r="TG1" s="6"/>
      <c r="TH1" s="6"/>
      <c r="TI1" s="6"/>
      <c r="TJ1" s="6"/>
      <c r="TK1" s="6"/>
      <c r="TL1" s="6"/>
      <c r="TM1" s="6"/>
      <c r="TN1" s="6"/>
      <c r="TO1" s="6"/>
      <c r="TP1" s="6"/>
      <c r="TQ1" s="6"/>
      <c r="TR1" s="6"/>
      <c r="TS1" s="6"/>
      <c r="TT1" s="6"/>
      <c r="TU1" s="6"/>
      <c r="TV1" s="6"/>
      <c r="TW1" s="6"/>
      <c r="TX1" s="6"/>
      <c r="TY1" s="6"/>
      <c r="TZ1" s="6"/>
      <c r="UA1" s="6"/>
      <c r="UB1" s="6"/>
      <c r="UC1" s="6"/>
      <c r="UD1" s="6"/>
      <c r="UE1" s="6"/>
      <c r="UF1" s="6"/>
      <c r="UG1" s="6"/>
      <c r="UH1" s="6"/>
      <c r="UI1" s="6"/>
      <c r="UJ1" s="6"/>
      <c r="UK1" s="6"/>
      <c r="UL1" s="6"/>
      <c r="UM1" s="6"/>
      <c r="UN1" s="6"/>
      <c r="UO1" s="6"/>
      <c r="UP1" s="6"/>
      <c r="UQ1" s="6"/>
      <c r="UR1" s="6"/>
      <c r="US1" s="6"/>
      <c r="UT1" s="6"/>
      <c r="UU1" s="6"/>
      <c r="UV1" s="6"/>
      <c r="UW1" s="6"/>
      <c r="UX1" s="6"/>
      <c r="UY1" s="6"/>
      <c r="UZ1" s="6"/>
      <c r="VA1" s="6"/>
      <c r="VB1" s="6"/>
      <c r="VC1" s="6"/>
      <c r="VD1" s="6"/>
      <c r="VE1" s="6"/>
      <c r="VF1" s="6"/>
      <c r="VG1" s="6"/>
      <c r="VH1" s="6"/>
      <c r="VI1" s="6"/>
      <c r="VJ1" s="6"/>
      <c r="VK1" s="6"/>
      <c r="VL1" s="6"/>
      <c r="VM1" s="6"/>
      <c r="VN1" s="6"/>
      <c r="VO1" s="6"/>
      <c r="VP1" s="6"/>
      <c r="VQ1" s="6"/>
      <c r="VR1" s="6"/>
      <c r="VS1" s="6"/>
      <c r="VT1" s="6"/>
      <c r="VU1" s="6"/>
      <c r="VV1" s="6"/>
      <c r="VW1" s="6"/>
      <c r="VX1" s="6"/>
      <c r="VY1" s="6"/>
      <c r="VZ1" s="6"/>
      <c r="WA1" s="6"/>
      <c r="WB1" s="6"/>
      <c r="WC1" s="6"/>
      <c r="WD1" s="6"/>
      <c r="WE1" s="6"/>
      <c r="WF1" s="6"/>
      <c r="WG1" s="6"/>
      <c r="WH1" s="6"/>
      <c r="WI1" s="6"/>
      <c r="WJ1" s="6"/>
      <c r="WK1" s="6"/>
      <c r="WL1" s="6"/>
      <c r="WM1" s="6"/>
      <c r="WN1" s="6"/>
      <c r="WO1" s="6"/>
      <c r="WP1" s="6"/>
      <c r="WQ1" s="6"/>
      <c r="WR1" s="6"/>
      <c r="WS1" s="6"/>
      <c r="WT1" s="6"/>
      <c r="WU1" s="6"/>
      <c r="WV1" s="6"/>
      <c r="WW1" s="6"/>
      <c r="WX1" s="6"/>
      <c r="WY1" s="6"/>
      <c r="WZ1" s="6"/>
      <c r="XA1" s="6"/>
      <c r="XB1" s="6"/>
      <c r="XC1" s="6"/>
      <c r="XD1" s="6"/>
      <c r="XE1" s="6"/>
      <c r="XF1" s="6"/>
      <c r="XG1" s="6"/>
      <c r="XH1" s="6"/>
      <c r="XI1" s="6"/>
      <c r="XJ1" s="6"/>
      <c r="XK1" s="6"/>
      <c r="XL1" s="6"/>
      <c r="XM1" s="6"/>
      <c r="XN1" s="6"/>
      <c r="XO1" s="6"/>
      <c r="XP1" s="6"/>
      <c r="XQ1" s="6"/>
      <c r="XR1" s="6"/>
      <c r="XS1" s="6"/>
      <c r="XT1" s="6"/>
      <c r="XU1" s="6"/>
      <c r="XV1" s="6"/>
      <c r="XW1" s="6"/>
      <c r="XX1" s="6"/>
      <c r="XY1" s="6"/>
      <c r="XZ1" s="6"/>
      <c r="YA1" s="6"/>
      <c r="YB1" s="6"/>
      <c r="YC1" s="6"/>
      <c r="YD1" s="6"/>
      <c r="YE1" s="6"/>
      <c r="YF1" s="6"/>
      <c r="YG1" s="6"/>
      <c r="YH1" s="6"/>
      <c r="YI1" s="6"/>
      <c r="YJ1" s="6"/>
      <c r="YK1" s="6"/>
      <c r="YL1" s="6"/>
      <c r="YM1" s="6"/>
      <c r="YN1" s="6"/>
      <c r="YO1" s="6"/>
      <c r="YP1" s="6"/>
      <c r="YQ1" s="6"/>
      <c r="YR1" s="6"/>
      <c r="YS1" s="6"/>
      <c r="YT1" s="6"/>
      <c r="YU1" s="6"/>
      <c r="YV1" s="6"/>
      <c r="YW1" s="6"/>
      <c r="YX1" s="6"/>
      <c r="YY1" s="6"/>
      <c r="YZ1" s="6"/>
      <c r="ZA1" s="6"/>
      <c r="ZB1" s="6"/>
      <c r="ZC1" s="6"/>
      <c r="ZD1" s="6"/>
      <c r="ZE1" s="6"/>
      <c r="ZF1" s="6"/>
      <c r="ZG1" s="6"/>
      <c r="ZH1" s="6"/>
      <c r="ZI1" s="6"/>
      <c r="ZJ1" s="6"/>
      <c r="ZK1" s="6"/>
      <c r="ZL1" s="6"/>
      <c r="ZM1" s="6"/>
      <c r="ZN1" s="6"/>
      <c r="ZO1" s="6"/>
      <c r="ZP1" s="6"/>
      <c r="ZQ1" s="6"/>
      <c r="ZR1" s="6"/>
      <c r="ZS1" s="6"/>
      <c r="ZT1" s="6"/>
      <c r="ZU1" s="6"/>
      <c r="ZV1" s="6"/>
      <c r="ZW1" s="6"/>
      <c r="ZX1" s="6"/>
      <c r="ZY1" s="6"/>
      <c r="ZZ1" s="6"/>
      <c r="AAA1" s="6"/>
      <c r="AAB1" s="6"/>
      <c r="AAC1" s="6"/>
      <c r="AAD1" s="6"/>
      <c r="AAE1" s="6"/>
      <c r="AAF1" s="6"/>
      <c r="AAG1" s="6"/>
      <c r="AAH1" s="6"/>
      <c r="AAI1" s="6"/>
      <c r="AAJ1" s="6"/>
      <c r="AAK1" s="6"/>
      <c r="AAL1" s="6"/>
      <c r="AAM1" s="6"/>
      <c r="AAN1" s="6"/>
      <c r="AAO1" s="6"/>
      <c r="AAP1" s="6"/>
      <c r="AAQ1" s="6"/>
      <c r="AAR1" s="6"/>
      <c r="AAS1" s="6"/>
      <c r="AAT1" s="6"/>
      <c r="AAU1" s="6"/>
      <c r="AAV1" s="6"/>
      <c r="AAW1" s="6"/>
      <c r="AAX1" s="6"/>
      <c r="AAY1" s="6"/>
      <c r="AAZ1" s="6"/>
      <c r="ABA1" s="6"/>
      <c r="ABB1" s="6"/>
      <c r="ABC1" s="6"/>
      <c r="ABD1" s="6"/>
      <c r="ABE1" s="6"/>
      <c r="ABF1" s="6"/>
      <c r="ABG1" s="6"/>
      <c r="ABH1" s="6"/>
      <c r="ABI1" s="6"/>
      <c r="ABJ1" s="6"/>
      <c r="ABK1" s="6"/>
      <c r="ABL1" s="6"/>
      <c r="ABM1" s="6"/>
      <c r="ABN1" s="6"/>
      <c r="ABO1" s="6"/>
      <c r="ABP1" s="6"/>
      <c r="ABQ1" s="6"/>
      <c r="ABR1" s="6"/>
      <c r="ABS1" s="6"/>
      <c r="ABT1" s="6"/>
      <c r="ABU1" s="6"/>
      <c r="ABV1" s="6"/>
      <c r="ABW1" s="6"/>
      <c r="ABX1" s="6"/>
      <c r="ABY1" s="6"/>
      <c r="ABZ1" s="6"/>
      <c r="ACA1" s="6"/>
      <c r="ACB1" s="6"/>
      <c r="ACC1" s="6"/>
      <c r="ACD1" s="6"/>
      <c r="ACE1" s="6"/>
      <c r="ACF1" s="6"/>
      <c r="ACG1" s="6"/>
      <c r="ACH1" s="6"/>
      <c r="ACI1" s="6"/>
      <c r="ACJ1" s="6"/>
      <c r="ACK1" s="6"/>
      <c r="ACL1" s="6"/>
      <c r="ACM1" s="6"/>
      <c r="ACN1" s="6"/>
      <c r="ACO1" s="6"/>
      <c r="ACP1" s="6"/>
      <c r="ACQ1" s="6"/>
      <c r="ACR1" s="6"/>
      <c r="ACS1" s="6"/>
      <c r="ACT1" s="6"/>
      <c r="ACU1" s="6"/>
      <c r="ACV1" s="6"/>
      <c r="ACW1" s="6"/>
      <c r="ACX1" s="6"/>
      <c r="ACY1" s="6"/>
      <c r="ACZ1" s="6"/>
      <c r="ADA1" s="6"/>
      <c r="ADB1" s="6"/>
      <c r="ADC1" s="6"/>
      <c r="ADD1" s="6"/>
      <c r="ADE1" s="6"/>
      <c r="ADF1" s="6"/>
      <c r="ADG1" s="6"/>
      <c r="ADH1" s="6"/>
      <c r="ADI1" s="6"/>
      <c r="ADJ1" s="6"/>
      <c r="ADK1" s="6"/>
      <c r="ADL1" s="6"/>
      <c r="ADM1" s="6"/>
      <c r="ADN1" s="6"/>
      <c r="ADO1" s="6"/>
      <c r="ADP1" s="6"/>
      <c r="ADQ1" s="6"/>
      <c r="ADR1" s="6"/>
      <c r="ADS1" s="6"/>
      <c r="ADT1" s="6"/>
      <c r="ADU1" s="6"/>
      <c r="ADV1" s="6"/>
      <c r="ADW1" s="6"/>
      <c r="ADX1" s="6"/>
      <c r="ADY1" s="6"/>
      <c r="ADZ1" s="6"/>
      <c r="AEA1" s="6"/>
      <c r="AEB1" s="6"/>
      <c r="AEC1" s="6"/>
      <c r="AED1" s="6"/>
      <c r="AEE1" s="6"/>
      <c r="AEF1" s="6"/>
      <c r="AEG1" s="6"/>
      <c r="AEH1" s="6"/>
      <c r="AEI1" s="6"/>
      <c r="AEJ1" s="6"/>
      <c r="AEK1" s="6"/>
      <c r="AEL1" s="6"/>
      <c r="AEM1" s="6"/>
      <c r="AEN1" s="6"/>
      <c r="AEO1" s="6"/>
      <c r="AEP1" s="6"/>
      <c r="AEQ1" s="6"/>
      <c r="AER1" s="6"/>
      <c r="AES1" s="6"/>
      <c r="AET1" s="6"/>
      <c r="AEU1" s="6"/>
      <c r="AEV1" s="6"/>
      <c r="AEW1" s="6"/>
      <c r="AEX1" s="6"/>
      <c r="AEY1" s="6"/>
      <c r="AEZ1" s="6"/>
      <c r="AFA1" s="6"/>
      <c r="AFB1" s="6"/>
      <c r="AFC1" s="6"/>
      <c r="AFD1" s="6"/>
      <c r="AFE1" s="6"/>
      <c r="AFF1" s="6"/>
      <c r="AFG1" s="6"/>
      <c r="AFH1" s="6"/>
      <c r="AFI1" s="6"/>
      <c r="AFJ1" s="6"/>
      <c r="AFK1" s="6"/>
      <c r="AFL1" s="6"/>
      <c r="AFM1" s="6"/>
      <c r="AFN1" s="6"/>
      <c r="AFO1" s="6"/>
      <c r="AFP1" s="6"/>
      <c r="AFQ1" s="6"/>
      <c r="AFR1" s="6"/>
      <c r="AFS1" s="6"/>
      <c r="AFT1" s="6"/>
      <c r="AFU1" s="6"/>
      <c r="AFV1" s="6"/>
      <c r="AFW1" s="6"/>
      <c r="AFX1" s="6"/>
      <c r="AFY1" s="6"/>
      <c r="AFZ1" s="6"/>
      <c r="AGA1" s="6"/>
      <c r="AGB1" s="6"/>
      <c r="AGC1" s="6"/>
      <c r="AGD1" s="6"/>
      <c r="AGE1" s="6"/>
      <c r="AGF1" s="6"/>
      <c r="AGG1" s="6"/>
      <c r="AGH1" s="6"/>
      <c r="AGI1" s="6"/>
      <c r="AGJ1" s="6"/>
      <c r="AGK1" s="6"/>
      <c r="AGL1" s="6"/>
      <c r="AGM1" s="6"/>
      <c r="AGN1" s="6"/>
      <c r="AGO1" s="6"/>
      <c r="AGP1" s="6"/>
      <c r="AGQ1" s="6"/>
      <c r="AGR1" s="6"/>
      <c r="AGS1" s="6"/>
      <c r="AGT1" s="6"/>
      <c r="AGU1" s="6"/>
      <c r="AGV1" s="6"/>
      <c r="AGW1" s="6"/>
      <c r="AGX1" s="6"/>
      <c r="AGY1" s="6"/>
      <c r="AGZ1" s="6"/>
      <c r="AHA1" s="6"/>
      <c r="AHB1" s="6"/>
      <c r="AHC1" s="6"/>
      <c r="AHD1" s="6"/>
      <c r="AHE1" s="6"/>
      <c r="AHF1" s="6"/>
      <c r="AHG1" s="6"/>
      <c r="AHH1" s="6"/>
      <c r="AHI1" s="6"/>
      <c r="AHJ1" s="6"/>
      <c r="AHK1" s="6"/>
      <c r="AHL1" s="6"/>
      <c r="AHM1" s="6"/>
      <c r="AHN1" s="6"/>
      <c r="AHO1" s="6"/>
      <c r="AHP1" s="6"/>
      <c r="AHQ1" s="6"/>
      <c r="AHR1" s="6"/>
      <c r="AHS1" s="6"/>
      <c r="AHT1" s="6"/>
      <c r="AHU1" s="6"/>
      <c r="AHV1" s="6"/>
      <c r="AHW1" s="6"/>
      <c r="AHX1" s="6"/>
      <c r="AHY1" s="6"/>
      <c r="AHZ1" s="6"/>
      <c r="AIA1" s="6"/>
      <c r="AIB1" s="6"/>
      <c r="AIC1" s="6"/>
      <c r="AID1" s="6"/>
      <c r="AIE1" s="6"/>
      <c r="AIF1" s="6"/>
      <c r="AIG1" s="6"/>
      <c r="AIH1" s="6"/>
      <c r="AII1" s="6"/>
      <c r="AIJ1" s="6"/>
      <c r="AIK1" s="6"/>
      <c r="AIL1" s="6"/>
      <c r="AIM1" s="6"/>
      <c r="AIN1" s="6"/>
      <c r="AIO1" s="6"/>
      <c r="AIP1" s="6"/>
      <c r="AIQ1" s="6"/>
      <c r="AIR1" s="6"/>
      <c r="AIS1" s="6"/>
      <c r="AIT1" s="6"/>
      <c r="AIU1" s="6"/>
      <c r="AIV1" s="6"/>
      <c r="AIW1" s="6"/>
      <c r="AIX1" s="6"/>
      <c r="AIY1" s="6"/>
      <c r="AIZ1" s="6"/>
      <c r="AJA1" s="6"/>
      <c r="AJB1" s="6"/>
      <c r="AJC1" s="6"/>
      <c r="AJD1" s="6"/>
      <c r="AJE1" s="6"/>
      <c r="AJF1" s="6"/>
      <c r="AJG1" s="6"/>
      <c r="AJH1" s="6"/>
      <c r="AJI1" s="6"/>
      <c r="AJJ1" s="6"/>
      <c r="AJK1" s="6"/>
      <c r="AJL1" s="6"/>
      <c r="AJM1" s="6"/>
      <c r="AJN1" s="6"/>
      <c r="AJO1" s="6"/>
      <c r="AJP1" s="6"/>
      <c r="AJQ1" s="6"/>
      <c r="AJR1" s="6"/>
      <c r="AJS1" s="6"/>
      <c r="AJT1" s="6"/>
      <c r="AJU1" s="6"/>
      <c r="AJV1" s="6"/>
      <c r="AJW1" s="6"/>
      <c r="AJX1" s="6"/>
      <c r="AJY1" s="6"/>
      <c r="AJZ1" s="6"/>
      <c r="AKA1" s="6"/>
      <c r="AKB1" s="6"/>
      <c r="AKC1" s="6"/>
      <c r="AKD1" s="6"/>
      <c r="AKE1" s="6"/>
      <c r="AKF1" s="6"/>
      <c r="AKG1" s="6"/>
      <c r="AKH1" s="6"/>
      <c r="AKI1" s="6"/>
      <c r="AKJ1" s="6"/>
      <c r="AKK1" s="6"/>
      <c r="AKL1" s="6"/>
      <c r="AKM1" s="6"/>
      <c r="AKN1" s="6"/>
      <c r="AKO1" s="6"/>
      <c r="AKP1" s="6"/>
      <c r="AKQ1" s="6"/>
      <c r="AKR1" s="6"/>
      <c r="AKS1" s="6"/>
      <c r="AKT1" s="6"/>
      <c r="AKU1" s="6"/>
      <c r="AKV1" s="6"/>
      <c r="AKW1" s="6"/>
      <c r="AKX1" s="6"/>
      <c r="AKY1" s="6"/>
      <c r="AKZ1" s="6"/>
      <c r="ALA1" s="6"/>
      <c r="ALB1" s="6"/>
      <c r="ALC1" s="6"/>
      <c r="ALD1" s="6"/>
      <c r="ALE1" s="6"/>
      <c r="ALF1" s="6"/>
      <c r="ALG1" s="6"/>
      <c r="ALH1" s="6"/>
      <c r="ALI1" s="6"/>
      <c r="ALJ1" s="6"/>
      <c r="ALK1" s="6"/>
      <c r="ALL1" s="6"/>
      <c r="ALM1" s="6"/>
      <c r="ALN1" s="6"/>
      <c r="ALO1" s="6"/>
      <c r="ALP1" s="6"/>
      <c r="ALQ1" s="6"/>
      <c r="ALR1" s="6"/>
      <c r="ALS1" s="6"/>
      <c r="ALT1" s="6"/>
      <c r="ALU1" s="6"/>
      <c r="ALV1" s="6"/>
      <c r="ALW1" s="6"/>
      <c r="ALX1" s="6"/>
      <c r="ALY1" s="6"/>
      <c r="ALZ1" s="6"/>
      <c r="AMA1" s="6"/>
      <c r="AMB1" s="6"/>
      <c r="AMC1" s="6"/>
      <c r="AMD1" s="6"/>
      <c r="AME1" s="6"/>
      <c r="AMF1" s="6"/>
      <c r="AMG1" s="6"/>
      <c r="AMH1" s="6"/>
      <c r="AMI1" s="6"/>
      <c r="AMJ1" s="6"/>
      <c r="AMK1" s="6"/>
      <c r="AML1" s="6"/>
      <c r="AMM1" s="6"/>
      <c r="AMN1" s="6"/>
      <c r="AMO1" s="6"/>
      <c r="AMP1" s="6"/>
      <c r="AMQ1" s="6"/>
      <c r="AMR1" s="6"/>
      <c r="AMS1" s="6"/>
      <c r="AMT1" s="6"/>
      <c r="AMU1" s="6"/>
      <c r="AMV1" s="6"/>
      <c r="AMW1" s="6"/>
      <c r="AMX1" s="6"/>
      <c r="AMY1" s="6"/>
      <c r="AMZ1" s="6"/>
      <c r="ANA1" s="6"/>
      <c r="ANB1" s="6"/>
      <c r="ANC1" s="6"/>
      <c r="AND1" s="6"/>
      <c r="ANE1" s="6"/>
      <c r="ANF1" s="6"/>
      <c r="ANG1" s="6"/>
      <c r="ANH1" s="6"/>
      <c r="ANI1" s="6"/>
      <c r="ANJ1" s="6"/>
      <c r="ANK1" s="6"/>
      <c r="ANL1" s="6"/>
      <c r="ANM1" s="6"/>
      <c r="ANN1" s="6"/>
      <c r="ANO1" s="6"/>
      <c r="ANP1" s="6"/>
      <c r="ANQ1" s="6"/>
      <c r="ANR1" s="6"/>
      <c r="ANS1" s="6"/>
      <c r="ANT1" s="6"/>
      <c r="ANU1" s="6"/>
      <c r="ANV1" s="6"/>
      <c r="ANW1" s="6"/>
      <c r="ANX1" s="6"/>
      <c r="ANY1" s="6"/>
      <c r="ANZ1" s="6"/>
      <c r="AOA1" s="6"/>
      <c r="AOB1" s="6"/>
      <c r="AOC1" s="6"/>
      <c r="AOD1" s="6"/>
      <c r="AOE1" s="6"/>
      <c r="AOF1" s="6"/>
      <c r="AOG1" s="6"/>
      <c r="AOH1" s="6"/>
      <c r="AOI1" s="6"/>
      <c r="AOJ1" s="6"/>
      <c r="AOK1" s="6"/>
      <c r="AOL1" s="6"/>
      <c r="AOM1" s="6"/>
      <c r="AON1" s="6"/>
      <c r="AOO1" s="6"/>
      <c r="AOP1" s="6"/>
      <c r="AOQ1" s="6"/>
      <c r="AOR1" s="6"/>
      <c r="AOS1" s="6"/>
      <c r="AOT1" s="6"/>
      <c r="AOU1" s="6"/>
      <c r="AOV1" s="6"/>
      <c r="AOW1" s="6"/>
      <c r="AOX1" s="6"/>
      <c r="AOY1" s="6"/>
      <c r="AOZ1" s="6"/>
      <c r="APA1" s="6"/>
      <c r="APB1" s="6"/>
      <c r="APC1" s="6"/>
      <c r="APD1" s="6"/>
      <c r="APE1" s="6"/>
      <c r="APF1" s="6"/>
      <c r="APG1" s="6"/>
      <c r="APH1" s="6"/>
      <c r="API1" s="6"/>
      <c r="APJ1" s="6"/>
      <c r="APK1" s="6"/>
      <c r="APL1" s="6"/>
      <c r="APM1" s="6"/>
      <c r="APN1" s="6"/>
      <c r="APO1" s="6"/>
      <c r="APP1" s="6"/>
      <c r="APQ1" s="6"/>
      <c r="APR1" s="6"/>
      <c r="APS1" s="6"/>
      <c r="APT1" s="6"/>
      <c r="APU1" s="6"/>
      <c r="APV1" s="6"/>
      <c r="APW1" s="6"/>
      <c r="APX1" s="6"/>
      <c r="APY1" s="6"/>
      <c r="APZ1" s="6"/>
      <c r="AQA1" s="6"/>
      <c r="AQB1" s="6"/>
      <c r="AQC1" s="6"/>
      <c r="AQD1" s="6"/>
      <c r="AQE1" s="6"/>
      <c r="AQF1" s="6"/>
      <c r="AQG1" s="6"/>
      <c r="AQH1" s="6"/>
      <c r="AQI1" s="6"/>
      <c r="AQJ1" s="6"/>
      <c r="AQK1" s="6"/>
      <c r="AQL1" s="6"/>
      <c r="AQM1" s="6"/>
      <c r="AQN1" s="6"/>
      <c r="AQO1" s="6"/>
      <c r="AQP1" s="6"/>
      <c r="AQQ1" s="6"/>
      <c r="AQR1" s="6"/>
      <c r="AQS1" s="6"/>
      <c r="AQT1" s="6"/>
      <c r="AQU1" s="6"/>
      <c r="AQV1" s="6"/>
      <c r="AQW1" s="6"/>
      <c r="AQX1" s="6"/>
      <c r="AQY1" s="6"/>
      <c r="AQZ1" s="6"/>
      <c r="ARA1" s="6"/>
      <c r="ARB1" s="6"/>
      <c r="ARC1" s="6"/>
      <c r="ARD1" s="6"/>
      <c r="ARE1" s="6"/>
      <c r="ARF1" s="6"/>
      <c r="ARG1" s="6"/>
      <c r="ARH1" s="6"/>
      <c r="ARI1" s="6"/>
      <c r="ARJ1" s="6"/>
      <c r="ARK1" s="6"/>
      <c r="ARL1" s="6"/>
      <c r="ARM1" s="6"/>
      <c r="ARN1" s="6"/>
      <c r="ARO1" s="6"/>
      <c r="ARP1" s="6"/>
      <c r="ARQ1" s="6"/>
      <c r="ARR1" s="6"/>
      <c r="ARS1" s="6"/>
      <c r="ART1" s="6"/>
      <c r="ARU1" s="6"/>
      <c r="ARV1" s="6"/>
      <c r="ARW1" s="6"/>
      <c r="ARX1" s="6"/>
      <c r="ARY1" s="6"/>
      <c r="ARZ1" s="6"/>
      <c r="ASA1" s="6"/>
      <c r="ASB1" s="6"/>
      <c r="ASC1" s="6"/>
      <c r="ASD1" s="6"/>
      <c r="ASE1" s="6"/>
      <c r="ASF1" s="6"/>
      <c r="ASG1" s="6"/>
      <c r="ASH1" s="6"/>
      <c r="ASI1" s="6"/>
      <c r="ASJ1" s="6"/>
      <c r="ASK1" s="6"/>
      <c r="ASL1" s="6"/>
      <c r="ASM1" s="6"/>
      <c r="ASN1" s="6"/>
      <c r="ASO1" s="6"/>
      <c r="ASP1" s="6"/>
      <c r="ASQ1" s="6"/>
      <c r="ASR1" s="6"/>
      <c r="ASS1" s="6"/>
      <c r="AST1" s="6"/>
      <c r="ASU1" s="6"/>
      <c r="ASV1" s="6"/>
      <c r="ASW1" s="6"/>
      <c r="ASX1" s="6"/>
      <c r="ASY1" s="6"/>
      <c r="ASZ1" s="6"/>
      <c r="ATA1" s="6"/>
      <c r="ATB1" s="6"/>
      <c r="ATC1" s="6"/>
      <c r="ATD1" s="6"/>
      <c r="ATE1" s="6"/>
      <c r="ATF1" s="6"/>
      <c r="ATG1" s="6"/>
      <c r="ATH1" s="6"/>
      <c r="ATI1" s="6"/>
      <c r="ATJ1" s="6"/>
      <c r="ATK1" s="6"/>
      <c r="ATL1" s="6"/>
      <c r="ATM1" s="6"/>
      <c r="ATN1" s="6"/>
      <c r="ATO1" s="6"/>
      <c r="ATP1" s="6"/>
      <c r="ATQ1" s="6"/>
      <c r="ATR1" s="6"/>
      <c r="ATS1" s="6"/>
      <c r="ATT1" s="6"/>
      <c r="ATU1" s="6"/>
      <c r="ATV1" s="6"/>
      <c r="ATW1" s="6"/>
      <c r="ATX1" s="6"/>
      <c r="ATY1" s="6"/>
      <c r="ATZ1" s="6"/>
      <c r="AUA1" s="6"/>
      <c r="AUB1" s="6"/>
      <c r="AUC1" s="6"/>
      <c r="AUD1" s="6"/>
      <c r="AUE1" s="6"/>
      <c r="AUF1" s="6"/>
      <c r="AUG1" s="6"/>
      <c r="AUH1" s="6"/>
      <c r="AUI1" s="6"/>
      <c r="AUJ1" s="6"/>
      <c r="AUK1" s="6"/>
      <c r="AUL1" s="6"/>
      <c r="AUM1" s="6"/>
      <c r="AUN1" s="6"/>
      <c r="AUO1" s="6"/>
      <c r="AUP1" s="6"/>
      <c r="AUQ1" s="6"/>
      <c r="AUR1" s="6"/>
      <c r="AUS1" s="6"/>
      <c r="AUT1" s="6"/>
      <c r="AUU1" s="6"/>
      <c r="AUV1" s="6"/>
      <c r="AUW1" s="6"/>
      <c r="AUX1" s="6"/>
      <c r="AUY1" s="6"/>
      <c r="AUZ1" s="6"/>
      <c r="AVA1" s="6"/>
      <c r="AVB1" s="6"/>
      <c r="AVC1" s="6"/>
      <c r="AVD1" s="6"/>
      <c r="AVE1" s="6"/>
      <c r="AVF1" s="6"/>
      <c r="AVG1" s="6"/>
      <c r="AVH1" s="6"/>
      <c r="AVI1" s="6"/>
      <c r="AVJ1" s="6"/>
      <c r="AVK1" s="6"/>
      <c r="AVL1" s="6"/>
      <c r="AVM1" s="6"/>
      <c r="AVN1" s="6"/>
      <c r="AVO1" s="6"/>
      <c r="AVP1" s="6"/>
      <c r="AVQ1" s="6"/>
      <c r="AVR1" s="6"/>
      <c r="AVS1" s="6"/>
      <c r="AVT1" s="6"/>
      <c r="AVU1" s="6"/>
      <c r="AVV1" s="6"/>
      <c r="AVW1" s="6"/>
      <c r="AVX1" s="6"/>
      <c r="AVY1" s="6"/>
      <c r="AVZ1" s="6"/>
      <c r="AWA1" s="6"/>
      <c r="AWB1" s="6"/>
      <c r="AWC1" s="6"/>
      <c r="AWD1" s="6"/>
      <c r="AWE1" s="6"/>
      <c r="AWF1" s="6"/>
      <c r="AWG1" s="6"/>
      <c r="AWH1" s="6"/>
      <c r="AWI1" s="6"/>
      <c r="AWJ1" s="6"/>
      <c r="AWK1" s="6"/>
      <c r="AWL1" s="6"/>
      <c r="AWM1" s="6"/>
      <c r="AWN1" s="6"/>
      <c r="AWO1" s="6"/>
      <c r="AWP1" s="6"/>
      <c r="AWQ1" s="6"/>
      <c r="AWR1" s="6"/>
      <c r="AWS1" s="6"/>
      <c r="AWT1" s="6"/>
      <c r="AWU1" s="6"/>
      <c r="AWV1" s="6"/>
      <c r="AWW1" s="6"/>
      <c r="AWX1" s="6"/>
      <c r="AWY1" s="6"/>
      <c r="AWZ1" s="6"/>
      <c r="AXA1" s="6"/>
      <c r="AXB1" s="6"/>
      <c r="AXC1" s="6"/>
      <c r="AXD1" s="6"/>
      <c r="AXE1" s="6"/>
      <c r="AXF1" s="6"/>
      <c r="AXG1" s="6"/>
      <c r="AXH1" s="6"/>
      <c r="AXI1" s="6"/>
      <c r="AXJ1" s="6"/>
      <c r="AXK1" s="6"/>
      <c r="AXL1" s="6"/>
      <c r="AXM1" s="6"/>
      <c r="AXN1" s="6"/>
      <c r="AXO1" s="6"/>
      <c r="AXP1" s="6"/>
      <c r="AXQ1" s="6"/>
      <c r="AXR1" s="6"/>
      <c r="AXS1" s="6"/>
      <c r="AXT1" s="6"/>
      <c r="AXU1" s="6"/>
      <c r="AXV1" s="6"/>
      <c r="AXW1" s="6"/>
      <c r="AXX1" s="6"/>
      <c r="AXY1" s="6"/>
      <c r="AXZ1" s="6"/>
      <c r="AYA1" s="6"/>
      <c r="AYB1" s="6"/>
      <c r="AYC1" s="6"/>
      <c r="AYD1" s="6"/>
      <c r="AYE1" s="6"/>
      <c r="AYF1" s="6"/>
      <c r="AYG1" s="6"/>
      <c r="AYH1" s="6"/>
      <c r="AYI1" s="6"/>
      <c r="AYJ1" s="6"/>
      <c r="AYK1" s="6"/>
      <c r="AYL1" s="6"/>
      <c r="AYM1" s="6"/>
      <c r="AYN1" s="6"/>
      <c r="AYO1" s="6"/>
      <c r="AYP1" s="6"/>
      <c r="AYQ1" s="6"/>
      <c r="AYR1" s="6"/>
      <c r="AYS1" s="6"/>
      <c r="AYT1" s="6"/>
      <c r="AYU1" s="6"/>
      <c r="AYV1" s="6"/>
      <c r="AYW1" s="6"/>
      <c r="AYX1" s="6"/>
      <c r="AYY1" s="6"/>
      <c r="AYZ1" s="6"/>
      <c r="AZA1" s="6"/>
      <c r="AZB1" s="6"/>
      <c r="AZC1" s="6"/>
      <c r="AZD1" s="6"/>
      <c r="AZE1" s="6"/>
      <c r="AZF1" s="6"/>
      <c r="AZG1" s="6"/>
      <c r="AZH1" s="6"/>
      <c r="AZI1" s="6"/>
      <c r="AZJ1" s="6"/>
      <c r="AZK1" s="6"/>
      <c r="AZL1" s="6"/>
      <c r="AZM1" s="6"/>
      <c r="AZN1" s="6"/>
      <c r="AZO1" s="6"/>
      <c r="AZP1" s="6"/>
      <c r="AZQ1" s="6"/>
      <c r="AZR1" s="6"/>
      <c r="AZS1" s="6"/>
      <c r="AZT1" s="6"/>
      <c r="AZU1" s="6"/>
      <c r="AZV1" s="6"/>
      <c r="AZW1" s="6"/>
      <c r="AZX1" s="6"/>
      <c r="AZY1" s="6"/>
      <c r="AZZ1" s="6"/>
      <c r="BAA1" s="6"/>
      <c r="BAB1" s="6"/>
      <c r="BAC1" s="6"/>
      <c r="BAD1" s="6"/>
      <c r="BAE1" s="6"/>
      <c r="BAF1" s="6"/>
      <c r="BAG1" s="6"/>
      <c r="BAH1" s="6"/>
      <c r="BAI1" s="6"/>
      <c r="BAJ1" s="6"/>
      <c r="BAK1" s="6"/>
      <c r="BAL1" s="6"/>
      <c r="BAM1" s="6"/>
      <c r="BAN1" s="6"/>
      <c r="BAO1" s="6"/>
      <c r="BAP1" s="6"/>
      <c r="BAQ1" s="6"/>
      <c r="BAR1" s="6"/>
      <c r="BAS1" s="6"/>
      <c r="BAT1" s="6"/>
      <c r="BAU1" s="6"/>
      <c r="BAV1" s="6"/>
      <c r="BAW1" s="6"/>
      <c r="BAX1" s="6"/>
      <c r="BAY1" s="6"/>
      <c r="BAZ1" s="6"/>
      <c r="BBA1" s="6"/>
      <c r="BBB1" s="6"/>
      <c r="BBC1" s="6"/>
      <c r="BBD1" s="6"/>
      <c r="BBE1" s="6"/>
      <c r="BBF1" s="6"/>
      <c r="BBG1" s="6"/>
      <c r="BBH1" s="6"/>
      <c r="BBI1" s="6"/>
      <c r="BBJ1" s="6"/>
      <c r="BBK1" s="6"/>
      <c r="BBL1" s="6"/>
      <c r="BBM1" s="6"/>
      <c r="BBN1" s="6"/>
      <c r="BBO1" s="6"/>
      <c r="BBP1" s="6"/>
      <c r="BBQ1" s="6"/>
      <c r="BBR1" s="6"/>
      <c r="BBS1" s="6"/>
      <c r="BBT1" s="6"/>
      <c r="BBU1" s="6"/>
      <c r="BBV1" s="6"/>
      <c r="BBW1" s="6"/>
      <c r="BBX1" s="6"/>
      <c r="BBY1" s="6"/>
      <c r="BBZ1" s="6"/>
      <c r="BCA1" s="6"/>
      <c r="BCB1" s="6"/>
      <c r="BCC1" s="6"/>
      <c r="BCD1" s="6"/>
      <c r="BCE1" s="6"/>
      <c r="BCF1" s="6"/>
      <c r="BCG1" s="6"/>
      <c r="BCH1" s="6"/>
      <c r="BCI1" s="6"/>
      <c r="BCJ1" s="6"/>
      <c r="BCK1" s="6"/>
      <c r="BCL1" s="6"/>
      <c r="BCM1" s="6"/>
      <c r="BCN1" s="6"/>
      <c r="BCO1" s="6"/>
      <c r="BCP1" s="6"/>
      <c r="BCQ1" s="6"/>
      <c r="BCR1" s="6"/>
      <c r="BCS1" s="6"/>
      <c r="BCT1" s="6"/>
      <c r="BCU1" s="6"/>
      <c r="BCV1" s="6"/>
      <c r="BCW1" s="6"/>
      <c r="BCX1" s="6"/>
      <c r="BCY1" s="6"/>
      <c r="BCZ1" s="6"/>
      <c r="BDA1" s="6"/>
      <c r="BDB1" s="6"/>
      <c r="BDC1" s="6"/>
      <c r="BDD1" s="6"/>
      <c r="BDE1" s="6"/>
      <c r="BDF1" s="6"/>
      <c r="BDG1" s="6"/>
      <c r="BDH1" s="6"/>
      <c r="BDI1" s="6"/>
      <c r="BDJ1" s="6"/>
      <c r="BDK1" s="6"/>
      <c r="BDL1" s="6"/>
      <c r="BDM1" s="6"/>
      <c r="BDN1" s="6"/>
      <c r="BDO1" s="6"/>
      <c r="BDP1" s="6"/>
      <c r="BDQ1" s="6"/>
      <c r="BDR1" s="6"/>
      <c r="BDS1" s="6"/>
      <c r="BDT1" s="6"/>
      <c r="BDU1" s="6"/>
      <c r="BDV1" s="6"/>
      <c r="BDW1" s="6"/>
      <c r="BDX1" s="6"/>
      <c r="BDY1" s="6"/>
      <c r="BDZ1" s="6"/>
      <c r="BEA1" s="6"/>
      <c r="BEB1" s="6"/>
      <c r="BEC1" s="6"/>
      <c r="BED1" s="6"/>
      <c r="BEE1" s="6"/>
      <c r="BEF1" s="6"/>
      <c r="BEG1" s="6"/>
      <c r="BEH1" s="6"/>
      <c r="BEI1" s="6"/>
      <c r="BEJ1" s="6"/>
      <c r="BEK1" s="6"/>
      <c r="BEL1" s="6"/>
      <c r="BEM1" s="6"/>
      <c r="BEN1" s="6"/>
      <c r="BEO1" s="6"/>
      <c r="BEP1" s="6"/>
      <c r="BEQ1" s="6"/>
      <c r="BER1" s="6"/>
      <c r="BES1" s="6"/>
      <c r="BET1" s="6"/>
      <c r="BEU1" s="6"/>
      <c r="BEV1" s="6"/>
      <c r="BEW1" s="6"/>
      <c r="BEX1" s="6"/>
      <c r="BEY1" s="6"/>
      <c r="BEZ1" s="6"/>
      <c r="BFA1" s="6"/>
      <c r="BFB1" s="6"/>
      <c r="BFC1" s="6"/>
      <c r="BFD1" s="6"/>
      <c r="BFE1" s="6"/>
      <c r="BFF1" s="6"/>
      <c r="BFG1" s="6"/>
      <c r="BFH1" s="6"/>
      <c r="BFI1" s="6"/>
      <c r="BFJ1" s="6"/>
      <c r="BFK1" s="6"/>
      <c r="BFL1" s="6"/>
      <c r="BFM1" s="6"/>
      <c r="BFN1" s="6"/>
      <c r="BFO1" s="6"/>
      <c r="BFP1" s="6"/>
      <c r="BFQ1" s="6"/>
      <c r="BFR1" s="6"/>
      <c r="BFS1" s="6"/>
      <c r="BFT1" s="6"/>
      <c r="BFU1" s="6"/>
      <c r="BFV1" s="6"/>
      <c r="BFW1" s="6"/>
      <c r="BFX1" s="6"/>
      <c r="BFY1" s="6"/>
      <c r="BFZ1" s="6"/>
      <c r="BGA1" s="6"/>
      <c r="BGB1" s="6"/>
      <c r="BGC1" s="6"/>
      <c r="BGD1" s="6"/>
      <c r="BGE1" s="6"/>
      <c r="BGF1" s="6"/>
      <c r="BGG1" s="6"/>
      <c r="BGH1" s="6"/>
      <c r="BGI1" s="6"/>
      <c r="BGJ1" s="6"/>
      <c r="BGK1" s="6"/>
      <c r="BGL1" s="6"/>
      <c r="BGM1" s="6"/>
      <c r="BGN1" s="6"/>
      <c r="BGO1" s="6"/>
      <c r="BGP1" s="6"/>
      <c r="BGQ1" s="6"/>
      <c r="BGR1" s="6"/>
      <c r="BGS1" s="6"/>
      <c r="BGT1" s="6"/>
      <c r="BGU1" s="6"/>
      <c r="BGV1" s="6"/>
      <c r="BGW1" s="6"/>
      <c r="BGX1" s="6"/>
      <c r="BGY1" s="6"/>
      <c r="BGZ1" s="6"/>
      <c r="BHA1" s="6"/>
      <c r="BHB1" s="6"/>
      <c r="BHC1" s="6"/>
      <c r="BHD1" s="6"/>
      <c r="BHE1" s="6"/>
      <c r="BHF1" s="6"/>
      <c r="BHG1" s="6"/>
      <c r="BHH1" s="6"/>
      <c r="BHI1" s="6"/>
      <c r="BHJ1" s="6"/>
      <c r="BHK1" s="6"/>
      <c r="BHL1" s="6"/>
      <c r="BHM1" s="6"/>
      <c r="BHN1" s="6"/>
      <c r="BHO1" s="6"/>
      <c r="BHP1" s="6"/>
      <c r="BHQ1" s="6"/>
      <c r="BHR1" s="6"/>
      <c r="BHS1" s="6"/>
      <c r="BHT1" s="6"/>
      <c r="BHU1" s="6"/>
      <c r="BHV1" s="6"/>
      <c r="BHW1" s="6"/>
      <c r="BHX1" s="6"/>
      <c r="BHY1" s="6"/>
      <c r="BHZ1" s="6"/>
      <c r="BIA1" s="6"/>
      <c r="BIB1" s="6"/>
      <c r="BIC1" s="6"/>
      <c r="BID1" s="6"/>
      <c r="BIE1" s="6"/>
      <c r="BIF1" s="6"/>
      <c r="BIG1" s="6"/>
      <c r="BIH1" s="6"/>
      <c r="BII1" s="6"/>
      <c r="BIJ1" s="6"/>
      <c r="BIK1" s="6"/>
      <c r="BIL1" s="6"/>
      <c r="BIM1" s="6"/>
      <c r="BIN1" s="6"/>
      <c r="BIO1" s="6"/>
      <c r="BIP1" s="6"/>
      <c r="BIQ1" s="6"/>
      <c r="BIR1" s="6"/>
      <c r="BIS1" s="6"/>
      <c r="BIT1" s="6"/>
      <c r="BIU1" s="6"/>
      <c r="BIV1" s="6"/>
      <c r="BIW1" s="6"/>
      <c r="BIX1" s="6"/>
      <c r="BIY1" s="6"/>
      <c r="BIZ1" s="6"/>
      <c r="BJA1" s="6"/>
      <c r="BJB1" s="6"/>
      <c r="BJC1" s="6"/>
      <c r="BJD1" s="6"/>
      <c r="BJE1" s="6"/>
      <c r="BJF1" s="6"/>
      <c r="BJG1" s="6"/>
      <c r="BJH1" s="6"/>
      <c r="BJI1" s="6"/>
      <c r="BJJ1" s="6"/>
      <c r="BJK1" s="6"/>
      <c r="BJL1" s="6"/>
      <c r="BJM1" s="6"/>
      <c r="BJN1" s="6"/>
      <c r="BJO1" s="6"/>
      <c r="BJP1" s="6"/>
      <c r="BJQ1" s="6"/>
      <c r="BJR1" s="6"/>
      <c r="BJS1" s="6"/>
      <c r="BJT1" s="6"/>
      <c r="BJU1" s="6"/>
      <c r="BJV1" s="6"/>
      <c r="BJW1" s="6"/>
      <c r="BJX1" s="6"/>
      <c r="BJY1" s="6"/>
      <c r="BJZ1" s="6"/>
      <c r="BKA1" s="6"/>
      <c r="BKB1" s="6"/>
      <c r="BKC1" s="6"/>
      <c r="BKD1" s="6"/>
      <c r="BKE1" s="6"/>
      <c r="BKF1" s="6"/>
      <c r="BKG1" s="6"/>
      <c r="BKH1" s="6"/>
      <c r="BKI1" s="6"/>
      <c r="BKJ1" s="6"/>
      <c r="BKK1" s="6"/>
      <c r="BKL1" s="6"/>
      <c r="BKM1" s="6"/>
      <c r="BKN1" s="6"/>
      <c r="BKO1" s="6"/>
      <c r="BKP1" s="6"/>
      <c r="BKQ1" s="6"/>
      <c r="BKR1" s="6"/>
      <c r="BKS1" s="6"/>
      <c r="BKT1" s="6"/>
      <c r="BKU1" s="6"/>
      <c r="BKV1" s="6"/>
      <c r="BKW1" s="6"/>
      <c r="BKX1" s="6"/>
      <c r="BKY1" s="6"/>
      <c r="BKZ1" s="6"/>
      <c r="BLA1" s="6"/>
      <c r="BLB1" s="6"/>
      <c r="BLC1" s="6"/>
      <c r="BLD1" s="6"/>
      <c r="BLE1" s="6"/>
      <c r="BLF1" s="6"/>
      <c r="BLG1" s="6"/>
      <c r="BLH1" s="6"/>
      <c r="BLI1" s="6"/>
      <c r="BLJ1" s="6"/>
      <c r="BLK1" s="6"/>
      <c r="BLL1" s="6"/>
      <c r="BLM1" s="6"/>
      <c r="BLN1" s="6"/>
      <c r="BLO1" s="6"/>
      <c r="BLP1" s="6"/>
      <c r="BLQ1" s="6"/>
      <c r="BLR1" s="6"/>
      <c r="BLS1" s="6"/>
      <c r="BLT1" s="6"/>
      <c r="BLU1" s="6"/>
      <c r="BLV1" s="6"/>
      <c r="BLW1" s="6"/>
      <c r="BLX1" s="6"/>
      <c r="BLY1" s="6"/>
      <c r="BLZ1" s="6"/>
      <c r="BMA1" s="6"/>
      <c r="BMB1" s="6"/>
      <c r="BMC1" s="6"/>
      <c r="BMD1" s="6"/>
      <c r="BME1" s="6"/>
      <c r="BMF1" s="6"/>
      <c r="BMG1" s="6"/>
      <c r="BMH1" s="6"/>
      <c r="BMI1" s="6"/>
      <c r="BMJ1" s="6"/>
      <c r="BMK1" s="6"/>
      <c r="BML1" s="6"/>
      <c r="BMM1" s="6"/>
      <c r="BMN1" s="6"/>
      <c r="BMO1" s="6"/>
      <c r="BMP1" s="6"/>
      <c r="BMQ1" s="6"/>
      <c r="BMR1" s="6"/>
      <c r="BMS1" s="6"/>
      <c r="BMT1" s="6"/>
      <c r="BMU1" s="6"/>
      <c r="BMV1" s="6"/>
      <c r="BMW1" s="6"/>
      <c r="BMX1" s="6"/>
      <c r="BMY1" s="6"/>
      <c r="BMZ1" s="6"/>
      <c r="BNA1" s="6"/>
      <c r="BNB1" s="6"/>
      <c r="BNC1" s="6"/>
      <c r="BND1" s="6"/>
      <c r="BNE1" s="6"/>
      <c r="BNF1" s="6"/>
      <c r="BNG1" s="6"/>
      <c r="BNH1" s="6"/>
      <c r="BNI1" s="6"/>
      <c r="BNJ1" s="6"/>
      <c r="BNK1" s="6"/>
      <c r="BNL1" s="6"/>
      <c r="BNM1" s="6"/>
      <c r="BNN1" s="6"/>
      <c r="BNO1" s="6"/>
      <c r="BNP1" s="6"/>
      <c r="BNQ1" s="6"/>
      <c r="BNR1" s="6"/>
      <c r="BNS1" s="6"/>
      <c r="BNT1" s="6"/>
      <c r="BNU1" s="6"/>
      <c r="BNV1" s="6"/>
      <c r="BNW1" s="6"/>
      <c r="BNX1" s="6"/>
      <c r="BNY1" s="6"/>
      <c r="BNZ1" s="6"/>
      <c r="BOA1" s="6"/>
      <c r="BOB1" s="6"/>
      <c r="BOC1" s="6"/>
      <c r="BOD1" s="6"/>
      <c r="BOE1" s="6"/>
      <c r="BOF1" s="6"/>
      <c r="BOG1" s="6"/>
      <c r="BOH1" s="6"/>
      <c r="BOI1" s="6"/>
      <c r="BOJ1" s="6"/>
      <c r="BOK1" s="6"/>
      <c r="BOL1" s="6"/>
      <c r="BOM1" s="6"/>
      <c r="BON1" s="6"/>
      <c r="BOO1" s="6"/>
      <c r="BOP1" s="6"/>
      <c r="BOQ1" s="6"/>
      <c r="BOR1" s="6"/>
      <c r="BOS1" s="6"/>
      <c r="BOT1" s="6"/>
      <c r="BOU1" s="6"/>
      <c r="BOV1" s="6"/>
      <c r="BOW1" s="6"/>
      <c r="BOX1" s="6"/>
      <c r="BOY1" s="6"/>
      <c r="BOZ1" s="6"/>
      <c r="BPA1" s="6"/>
      <c r="BPB1" s="6"/>
      <c r="BPC1" s="6"/>
      <c r="BPD1" s="6"/>
      <c r="BPE1" s="6"/>
      <c r="BPF1" s="6"/>
      <c r="BPG1" s="6"/>
      <c r="BPH1" s="6"/>
      <c r="BPI1" s="6"/>
      <c r="BPJ1" s="6"/>
      <c r="BPK1" s="6"/>
      <c r="BPL1" s="6"/>
      <c r="BPM1" s="6"/>
      <c r="BPN1" s="6"/>
      <c r="BPO1" s="6"/>
      <c r="BPP1" s="6"/>
      <c r="BPQ1" s="6"/>
      <c r="BPR1" s="6"/>
      <c r="BPS1" s="6"/>
      <c r="BPT1" s="6"/>
      <c r="BPU1" s="6"/>
      <c r="BPV1" s="6"/>
      <c r="BPW1" s="6"/>
      <c r="BPX1" s="6"/>
      <c r="BPY1" s="6"/>
      <c r="BPZ1" s="6"/>
      <c r="BQA1" s="6"/>
      <c r="BQB1" s="6"/>
      <c r="BQC1" s="6"/>
      <c r="BQD1" s="6"/>
      <c r="BQE1" s="6"/>
      <c r="BQF1" s="6"/>
      <c r="BQG1" s="6"/>
      <c r="BQH1" s="6"/>
      <c r="BQI1" s="6"/>
      <c r="BQJ1" s="6"/>
      <c r="BQK1" s="6"/>
      <c r="BQL1" s="6"/>
      <c r="BQM1" s="6"/>
      <c r="BQN1" s="6"/>
      <c r="BQO1" s="6"/>
      <c r="BQP1" s="6"/>
      <c r="BQQ1" s="6"/>
      <c r="BQR1" s="6"/>
      <c r="BQS1" s="6"/>
      <c r="BQT1" s="6"/>
      <c r="BQU1" s="6"/>
      <c r="BQV1" s="6"/>
      <c r="BQW1" s="6"/>
      <c r="BQX1" s="6"/>
      <c r="BQY1" s="6"/>
      <c r="BQZ1" s="6"/>
      <c r="BRA1" s="6"/>
      <c r="BRB1" s="6"/>
      <c r="BRC1" s="6"/>
      <c r="BRD1" s="6"/>
      <c r="BRE1" s="6"/>
      <c r="BRF1" s="6"/>
      <c r="BRG1" s="6"/>
      <c r="BRH1" s="6"/>
      <c r="BRI1" s="6"/>
      <c r="BRJ1" s="6"/>
      <c r="BRK1" s="6"/>
      <c r="BRL1" s="6"/>
      <c r="BRM1" s="6"/>
      <c r="BRN1" s="6"/>
      <c r="BRO1" s="6"/>
      <c r="BRP1" s="6"/>
      <c r="BRQ1" s="6"/>
      <c r="BRR1" s="6"/>
      <c r="BRS1" s="6"/>
      <c r="BRT1" s="6"/>
      <c r="BRU1" s="6"/>
      <c r="BRV1" s="6"/>
      <c r="BRW1" s="6"/>
      <c r="BRX1" s="6"/>
      <c r="BRY1" s="6"/>
      <c r="BRZ1" s="6"/>
      <c r="BSA1" s="6"/>
      <c r="BSB1" s="6"/>
      <c r="BSC1" s="6"/>
      <c r="BSD1" s="6"/>
      <c r="BSE1" s="6"/>
      <c r="BSF1" s="6"/>
      <c r="BSG1" s="6"/>
      <c r="BSH1" s="6"/>
      <c r="BSI1" s="6"/>
      <c r="BSJ1" s="6"/>
      <c r="BSK1" s="6"/>
      <c r="BSL1" s="6"/>
      <c r="BSM1" s="6"/>
      <c r="BSN1" s="6"/>
      <c r="BSO1" s="6"/>
      <c r="BSP1" s="6"/>
      <c r="BSQ1" s="6"/>
      <c r="BSR1" s="6"/>
      <c r="BSS1" s="6"/>
      <c r="BST1" s="6"/>
      <c r="BSU1" s="6"/>
      <c r="BSV1" s="6"/>
      <c r="BSW1" s="6"/>
      <c r="BSX1" s="6"/>
      <c r="BSY1" s="6"/>
      <c r="BSZ1" s="6"/>
      <c r="BTA1" s="6"/>
      <c r="BTB1" s="6"/>
      <c r="BTC1" s="6"/>
      <c r="BTD1" s="6"/>
      <c r="BTE1" s="6"/>
      <c r="BTF1" s="6"/>
      <c r="BTG1" s="6"/>
      <c r="BTH1" s="6"/>
      <c r="BTI1" s="6"/>
      <c r="BTJ1" s="6"/>
      <c r="BTK1" s="6"/>
      <c r="BTL1" s="6"/>
      <c r="BTM1" s="6"/>
      <c r="BTN1" s="6"/>
      <c r="BTO1" s="6"/>
      <c r="BTP1" s="6"/>
      <c r="BTQ1" s="6"/>
      <c r="BTR1" s="6"/>
      <c r="BTS1" s="6"/>
      <c r="BTT1" s="6"/>
      <c r="BTU1" s="6"/>
      <c r="BTV1" s="6"/>
      <c r="BTW1" s="6"/>
      <c r="BTX1" s="6"/>
      <c r="BTY1" s="6"/>
      <c r="BTZ1" s="6"/>
      <c r="BUA1" s="6"/>
      <c r="BUB1" s="6"/>
      <c r="BUC1" s="6"/>
      <c r="BUD1" s="6"/>
      <c r="BUE1" s="6"/>
      <c r="BUF1" s="6"/>
      <c r="BUG1" s="6"/>
      <c r="BUH1" s="6"/>
      <c r="BUI1" s="6"/>
      <c r="BUJ1" s="6"/>
      <c r="BUK1" s="6"/>
      <c r="BUL1" s="6"/>
      <c r="BUM1" s="6"/>
      <c r="BUN1" s="6"/>
      <c r="BUO1" s="6"/>
      <c r="BUP1" s="6"/>
      <c r="BUQ1" s="6"/>
      <c r="BUR1" s="6"/>
      <c r="BUS1" s="6"/>
      <c r="BUT1" s="6"/>
      <c r="BUU1" s="6"/>
      <c r="BUV1" s="6"/>
      <c r="BUW1" s="6"/>
      <c r="BUX1" s="6"/>
      <c r="BUY1" s="6"/>
      <c r="BUZ1" s="6"/>
      <c r="BVA1" s="6"/>
      <c r="BVB1" s="6"/>
      <c r="BVC1" s="6"/>
      <c r="BVD1" s="6"/>
      <c r="BVE1" s="6"/>
      <c r="BVF1" s="6"/>
      <c r="BVG1" s="6"/>
      <c r="BVH1" s="6"/>
      <c r="BVI1" s="6"/>
      <c r="BVJ1" s="6"/>
      <c r="BVK1" s="6"/>
      <c r="BVL1" s="6"/>
      <c r="BVM1" s="6"/>
      <c r="BVN1" s="6"/>
      <c r="BVO1" s="6"/>
      <c r="BVP1" s="6"/>
      <c r="BVQ1" s="6"/>
      <c r="BVR1" s="6"/>
      <c r="BVS1" s="6"/>
      <c r="BVT1" s="6"/>
      <c r="BVU1" s="6"/>
      <c r="BVV1" s="6"/>
      <c r="BVW1" s="6"/>
      <c r="BVX1" s="6"/>
      <c r="BVY1" s="6"/>
      <c r="BVZ1" s="6"/>
      <c r="BWA1" s="6"/>
      <c r="BWB1" s="6"/>
      <c r="BWC1" s="6"/>
      <c r="BWD1" s="6"/>
      <c r="BWE1" s="6"/>
      <c r="BWF1" s="6"/>
      <c r="BWG1" s="6"/>
      <c r="BWH1" s="6"/>
      <c r="BWI1" s="6"/>
      <c r="BWJ1" s="6"/>
      <c r="BWK1" s="6"/>
      <c r="BWL1" s="6"/>
      <c r="BWM1" s="6"/>
      <c r="BWN1" s="6"/>
      <c r="BWO1" s="6"/>
      <c r="BWP1" s="6"/>
      <c r="BWQ1" s="6"/>
      <c r="BWR1" s="6"/>
      <c r="BWS1" s="6"/>
      <c r="BWT1" s="6"/>
      <c r="BWU1" s="6"/>
      <c r="BWV1" s="6"/>
      <c r="BWW1" s="6"/>
      <c r="BWX1" s="6"/>
      <c r="BWY1" s="6"/>
      <c r="BWZ1" s="6"/>
      <c r="BXA1" s="6"/>
      <c r="BXB1" s="6"/>
      <c r="BXC1" s="6"/>
      <c r="BXD1" s="6"/>
      <c r="BXE1" s="6"/>
      <c r="BXF1" s="6"/>
      <c r="BXG1" s="6"/>
      <c r="BXH1" s="6"/>
      <c r="BXI1" s="6"/>
      <c r="BXJ1" s="6"/>
      <c r="BXK1" s="6"/>
      <c r="BXL1" s="6"/>
      <c r="BXM1" s="6"/>
      <c r="BXN1" s="6"/>
      <c r="BXO1" s="6"/>
      <c r="BXP1" s="6"/>
      <c r="BXQ1" s="6"/>
      <c r="BXR1" s="6"/>
      <c r="BXS1" s="6"/>
      <c r="BXT1" s="6"/>
      <c r="BXU1" s="6"/>
      <c r="BXV1" s="6"/>
      <c r="BXW1" s="6"/>
      <c r="BXX1" s="6"/>
      <c r="BXY1" s="6"/>
      <c r="BXZ1" s="6"/>
      <c r="BYA1" s="6"/>
      <c r="BYB1" s="6"/>
      <c r="BYC1" s="6"/>
      <c r="BYD1" s="6"/>
      <c r="BYE1" s="6"/>
      <c r="BYF1" s="6"/>
      <c r="BYG1" s="6"/>
      <c r="BYH1" s="6"/>
      <c r="BYI1" s="6"/>
      <c r="BYJ1" s="6"/>
      <c r="BYK1" s="6"/>
      <c r="BYL1" s="6"/>
      <c r="BYM1" s="6"/>
      <c r="BYN1" s="6"/>
      <c r="BYO1" s="6"/>
      <c r="BYP1" s="6"/>
      <c r="BYQ1" s="6"/>
      <c r="BYR1" s="6"/>
      <c r="BYS1" s="6"/>
      <c r="BYT1" s="6"/>
      <c r="BYU1" s="6"/>
      <c r="BYV1" s="6"/>
      <c r="BYW1" s="6"/>
      <c r="BYX1" s="6"/>
      <c r="BYY1" s="6"/>
      <c r="BYZ1" s="6"/>
      <c r="BZA1" s="6"/>
      <c r="BZB1" s="6"/>
      <c r="BZC1" s="6"/>
      <c r="BZD1" s="6"/>
      <c r="BZE1" s="6"/>
      <c r="BZF1" s="6"/>
      <c r="BZG1" s="6"/>
      <c r="BZH1" s="6"/>
      <c r="BZI1" s="6"/>
      <c r="BZJ1" s="6"/>
      <c r="BZK1" s="6"/>
      <c r="BZL1" s="6"/>
      <c r="BZM1" s="6"/>
      <c r="BZN1" s="6"/>
      <c r="BZO1" s="6"/>
      <c r="BZP1" s="6"/>
      <c r="BZQ1" s="6"/>
      <c r="BZR1" s="6"/>
      <c r="BZS1" s="6"/>
      <c r="BZT1" s="6"/>
      <c r="BZU1" s="6"/>
      <c r="BZV1" s="6"/>
      <c r="BZW1" s="6"/>
      <c r="BZX1" s="6"/>
      <c r="BZY1" s="6"/>
      <c r="BZZ1" s="6"/>
      <c r="CAA1" s="6"/>
      <c r="CAB1" s="6"/>
      <c r="CAC1" s="6"/>
      <c r="CAD1" s="6"/>
      <c r="CAE1" s="6"/>
      <c r="CAF1" s="6"/>
      <c r="CAG1" s="6"/>
      <c r="CAH1" s="6"/>
      <c r="CAI1" s="6"/>
      <c r="CAJ1" s="6"/>
      <c r="CAK1" s="6"/>
      <c r="CAL1" s="6"/>
      <c r="CAM1" s="6"/>
      <c r="CAN1" s="6"/>
      <c r="CAO1" s="6"/>
      <c r="CAP1" s="6"/>
      <c r="CAQ1" s="6"/>
      <c r="CAR1" s="6"/>
      <c r="CAS1" s="6"/>
      <c r="CAT1" s="6"/>
      <c r="CAU1" s="6"/>
      <c r="CAV1" s="6"/>
      <c r="CAW1" s="6"/>
      <c r="CAX1" s="6"/>
      <c r="CAY1" s="6"/>
      <c r="CAZ1" s="6"/>
      <c r="CBA1" s="6"/>
      <c r="CBB1" s="6"/>
      <c r="CBC1" s="6"/>
      <c r="CBD1" s="6"/>
      <c r="CBE1" s="6"/>
      <c r="CBF1" s="6"/>
      <c r="CBG1" s="6"/>
      <c r="CBH1" s="6"/>
      <c r="CBI1" s="6"/>
      <c r="CBJ1" s="6"/>
      <c r="CBK1" s="6"/>
      <c r="CBL1" s="6"/>
      <c r="CBM1" s="6"/>
      <c r="CBN1" s="6"/>
      <c r="CBO1" s="6"/>
      <c r="CBP1" s="6"/>
      <c r="CBQ1" s="6"/>
      <c r="CBR1" s="6"/>
      <c r="CBS1" s="6"/>
      <c r="CBT1" s="6"/>
      <c r="CBU1" s="6"/>
      <c r="CBV1" s="6"/>
      <c r="CBW1" s="6"/>
      <c r="CBX1" s="6"/>
      <c r="CBY1" s="6"/>
      <c r="CBZ1" s="6"/>
      <c r="CCA1" s="6"/>
      <c r="CCB1" s="6"/>
      <c r="CCC1" s="6"/>
      <c r="CCD1" s="6"/>
      <c r="CCE1" s="6"/>
      <c r="CCF1" s="6"/>
      <c r="CCG1" s="6"/>
      <c r="CCH1" s="6"/>
      <c r="CCI1" s="6"/>
      <c r="CCJ1" s="6"/>
      <c r="CCK1" s="6"/>
      <c r="CCL1" s="6"/>
      <c r="CCM1" s="6"/>
      <c r="CCN1" s="6"/>
      <c r="CCO1" s="6"/>
      <c r="CCP1" s="6"/>
      <c r="CCQ1" s="6"/>
      <c r="CCR1" s="6"/>
      <c r="CCS1" s="6"/>
      <c r="CCT1" s="6"/>
      <c r="CCU1" s="6"/>
      <c r="CCV1" s="6"/>
      <c r="CCW1" s="6"/>
      <c r="CCX1" s="6"/>
      <c r="CCY1" s="6"/>
      <c r="CCZ1" s="6"/>
      <c r="CDA1" s="6"/>
      <c r="CDB1" s="6"/>
      <c r="CDC1" s="6"/>
      <c r="CDD1" s="6"/>
      <c r="CDE1" s="6"/>
      <c r="CDF1" s="6"/>
      <c r="CDG1" s="6"/>
      <c r="CDH1" s="6"/>
      <c r="CDI1" s="6"/>
      <c r="CDJ1" s="6"/>
      <c r="CDK1" s="6"/>
      <c r="CDL1" s="6"/>
      <c r="CDM1" s="6"/>
      <c r="CDN1" s="6"/>
      <c r="CDO1" s="6"/>
      <c r="CDP1" s="6"/>
      <c r="CDQ1" s="6"/>
      <c r="CDR1" s="6"/>
      <c r="CDS1" s="6"/>
      <c r="CDT1" s="6"/>
      <c r="CDU1" s="6"/>
      <c r="CDV1" s="6"/>
      <c r="CDW1" s="6"/>
      <c r="CDX1" s="6"/>
      <c r="CDY1" s="6"/>
      <c r="CDZ1" s="6"/>
      <c r="CEA1" s="6"/>
      <c r="CEB1" s="6"/>
      <c r="CEC1" s="6"/>
      <c r="CED1" s="6"/>
      <c r="CEE1" s="6"/>
      <c r="CEF1" s="6"/>
      <c r="CEG1" s="6"/>
      <c r="CEH1" s="6"/>
      <c r="CEI1" s="6"/>
      <c r="CEJ1" s="6"/>
      <c r="CEK1" s="6"/>
      <c r="CEL1" s="6"/>
      <c r="CEM1" s="6"/>
      <c r="CEN1" s="6"/>
      <c r="CEO1" s="6"/>
      <c r="CEP1" s="6"/>
      <c r="CEQ1" s="6"/>
      <c r="CER1" s="6"/>
      <c r="CES1" s="6"/>
      <c r="CET1" s="6"/>
      <c r="CEU1" s="6"/>
      <c r="CEV1" s="6"/>
      <c r="CEW1" s="6"/>
      <c r="CEX1" s="6"/>
      <c r="CEY1" s="6"/>
      <c r="CEZ1" s="6"/>
      <c r="CFA1" s="6"/>
      <c r="CFB1" s="6"/>
      <c r="CFC1" s="6"/>
      <c r="CFD1" s="6"/>
      <c r="CFE1" s="6"/>
      <c r="CFF1" s="6"/>
      <c r="CFG1" s="6"/>
      <c r="CFH1" s="6"/>
      <c r="CFI1" s="6"/>
      <c r="CFJ1" s="6"/>
      <c r="CFK1" s="6"/>
      <c r="CFL1" s="6"/>
      <c r="CFM1" s="6"/>
      <c r="CFN1" s="6"/>
      <c r="CFO1" s="6"/>
      <c r="CFP1" s="6"/>
      <c r="CFQ1" s="6"/>
      <c r="CFR1" s="6"/>
      <c r="CFS1" s="6"/>
      <c r="CFT1" s="6"/>
      <c r="CFU1" s="6"/>
      <c r="CFV1" s="6"/>
      <c r="CFW1" s="6"/>
      <c r="CFX1" s="6"/>
      <c r="CFY1" s="6"/>
      <c r="CFZ1" s="6"/>
      <c r="CGA1" s="6"/>
      <c r="CGB1" s="6"/>
      <c r="CGC1" s="6"/>
      <c r="CGD1" s="6"/>
      <c r="CGE1" s="6"/>
      <c r="CGF1" s="6"/>
      <c r="CGG1" s="6"/>
      <c r="CGH1" s="6"/>
      <c r="CGI1" s="6"/>
      <c r="CGJ1" s="6"/>
      <c r="CGK1" s="6"/>
      <c r="CGL1" s="6"/>
      <c r="CGM1" s="6"/>
      <c r="CGN1" s="6"/>
      <c r="CGO1" s="6"/>
      <c r="CGP1" s="6"/>
      <c r="CGQ1" s="6"/>
      <c r="CGR1" s="6"/>
      <c r="CGS1" s="6"/>
      <c r="CGT1" s="6"/>
      <c r="CGU1" s="6"/>
      <c r="CGV1" s="6"/>
      <c r="CGW1" s="6"/>
      <c r="CGX1" s="6"/>
      <c r="CGY1" s="6"/>
      <c r="CGZ1" s="6"/>
      <c r="CHA1" s="6"/>
      <c r="CHB1" s="6"/>
      <c r="CHC1" s="6"/>
      <c r="CHD1" s="6"/>
      <c r="CHE1" s="6"/>
      <c r="CHF1" s="6"/>
      <c r="CHG1" s="6"/>
      <c r="CHH1" s="6"/>
      <c r="CHI1" s="6"/>
      <c r="CHJ1" s="6"/>
      <c r="CHK1" s="6"/>
      <c r="CHL1" s="6"/>
      <c r="CHM1" s="6"/>
      <c r="CHN1" s="6"/>
      <c r="CHO1" s="6"/>
      <c r="CHP1" s="6"/>
      <c r="CHQ1" s="6"/>
      <c r="CHR1" s="6"/>
      <c r="CHS1" s="6"/>
      <c r="CHT1" s="6"/>
      <c r="CHU1" s="6"/>
      <c r="CHV1" s="6"/>
      <c r="CHW1" s="6"/>
      <c r="CHX1" s="6"/>
      <c r="CHY1" s="6"/>
      <c r="CHZ1" s="6"/>
      <c r="CIA1" s="6"/>
      <c r="CIB1" s="6"/>
      <c r="CIC1" s="6"/>
      <c r="CID1" s="6"/>
      <c r="CIE1" s="6"/>
      <c r="CIF1" s="6"/>
      <c r="CIG1" s="6"/>
      <c r="CIH1" s="6"/>
      <c r="CII1" s="6"/>
      <c r="CIJ1" s="6"/>
      <c r="CIK1" s="6"/>
      <c r="CIL1" s="6"/>
      <c r="CIM1" s="6"/>
      <c r="CIN1" s="6"/>
      <c r="CIO1" s="6"/>
      <c r="CIP1" s="6"/>
      <c r="CIQ1" s="6"/>
      <c r="CIR1" s="6"/>
      <c r="CIS1" s="6"/>
      <c r="CIT1" s="6"/>
      <c r="CIU1" s="6"/>
      <c r="CIV1" s="6"/>
      <c r="CIW1" s="6"/>
      <c r="CIX1" s="6"/>
      <c r="CIY1" s="6"/>
      <c r="CIZ1" s="6"/>
      <c r="CJA1" s="6"/>
      <c r="CJB1" s="6"/>
      <c r="CJC1" s="6"/>
      <c r="CJD1" s="6"/>
      <c r="CJE1" s="6"/>
      <c r="CJF1" s="6"/>
      <c r="CJG1" s="6"/>
      <c r="CJH1" s="6"/>
      <c r="CJI1" s="6"/>
      <c r="CJJ1" s="6"/>
      <c r="CJK1" s="6"/>
      <c r="CJL1" s="6"/>
      <c r="CJM1" s="6"/>
      <c r="CJN1" s="6"/>
      <c r="CJO1" s="6"/>
      <c r="CJP1" s="6"/>
      <c r="CJQ1" s="6"/>
      <c r="CJR1" s="6"/>
      <c r="CJS1" s="6"/>
      <c r="CJT1" s="6"/>
      <c r="CJU1" s="6"/>
      <c r="CJV1" s="6"/>
      <c r="CJW1" s="6"/>
      <c r="CJX1" s="6"/>
      <c r="CJY1" s="6"/>
      <c r="CJZ1" s="6"/>
      <c r="CKA1" s="6"/>
      <c r="CKB1" s="6"/>
      <c r="CKC1" s="6"/>
      <c r="CKD1" s="6"/>
      <c r="CKE1" s="6"/>
      <c r="CKF1" s="6"/>
      <c r="CKG1" s="6"/>
      <c r="CKH1" s="6"/>
      <c r="CKI1" s="6"/>
      <c r="CKJ1" s="6"/>
      <c r="CKK1" s="6"/>
      <c r="CKL1" s="6"/>
      <c r="CKM1" s="6"/>
      <c r="CKN1" s="6"/>
      <c r="CKO1" s="6"/>
      <c r="CKP1" s="6"/>
      <c r="CKQ1" s="6"/>
      <c r="CKR1" s="6"/>
      <c r="CKS1" s="6"/>
      <c r="CKT1" s="6"/>
      <c r="CKU1" s="6"/>
      <c r="CKV1" s="6"/>
      <c r="CKW1" s="6"/>
      <c r="CKX1" s="6"/>
      <c r="CKY1" s="6"/>
      <c r="CKZ1" s="6"/>
      <c r="CLA1" s="6"/>
      <c r="CLB1" s="6"/>
      <c r="CLC1" s="6"/>
      <c r="CLD1" s="6"/>
      <c r="CLE1" s="6"/>
      <c r="CLF1" s="6"/>
      <c r="CLG1" s="6"/>
      <c r="CLH1" s="6"/>
      <c r="CLI1" s="6"/>
      <c r="CLJ1" s="6"/>
      <c r="CLK1" s="6"/>
      <c r="CLL1" s="6"/>
      <c r="CLM1" s="6"/>
      <c r="CLN1" s="6"/>
      <c r="CLO1" s="6"/>
      <c r="CLP1" s="6"/>
      <c r="CLQ1" s="6"/>
      <c r="CLR1" s="6"/>
      <c r="CLS1" s="6"/>
      <c r="CLT1" s="6"/>
      <c r="CLU1" s="6"/>
      <c r="CLV1" s="6"/>
      <c r="CLW1" s="6"/>
      <c r="CLX1" s="6"/>
      <c r="CLY1" s="6"/>
      <c r="CLZ1" s="6"/>
      <c r="CMA1" s="6"/>
      <c r="CMB1" s="6"/>
      <c r="CMC1" s="6"/>
      <c r="CMD1" s="6"/>
      <c r="CME1" s="6"/>
      <c r="CMF1" s="6"/>
      <c r="CMG1" s="6"/>
      <c r="CMH1" s="6"/>
      <c r="CMI1" s="6"/>
      <c r="CMJ1" s="6"/>
      <c r="CMK1" s="6"/>
      <c r="CML1" s="6"/>
      <c r="CMM1" s="6"/>
      <c r="CMN1" s="6"/>
      <c r="CMO1" s="6"/>
      <c r="CMP1" s="6"/>
      <c r="CMQ1" s="6"/>
      <c r="CMR1" s="6"/>
      <c r="CMS1" s="6"/>
      <c r="CMT1" s="6"/>
      <c r="CMU1" s="6"/>
      <c r="CMV1" s="6"/>
      <c r="CMW1" s="6"/>
      <c r="CMX1" s="6"/>
      <c r="CMY1" s="6"/>
      <c r="CMZ1" s="6"/>
      <c r="CNA1" s="6"/>
      <c r="CNB1" s="6"/>
      <c r="CNC1" s="6"/>
      <c r="CND1" s="6"/>
      <c r="CNE1" s="6"/>
      <c r="CNF1" s="6"/>
      <c r="CNG1" s="6"/>
      <c r="CNH1" s="6"/>
      <c r="CNI1" s="6"/>
      <c r="CNJ1" s="6"/>
      <c r="CNK1" s="6"/>
      <c r="CNL1" s="6"/>
      <c r="CNM1" s="6"/>
      <c r="CNN1" s="6"/>
      <c r="CNO1" s="6"/>
      <c r="CNP1" s="6"/>
      <c r="CNQ1" s="6"/>
      <c r="CNR1" s="6"/>
      <c r="CNS1" s="6"/>
      <c r="CNT1" s="6"/>
      <c r="CNU1" s="6"/>
      <c r="CNV1" s="6"/>
      <c r="CNW1" s="6"/>
      <c r="CNX1" s="6"/>
      <c r="CNY1" s="6"/>
      <c r="CNZ1" s="6"/>
      <c r="COA1" s="6"/>
      <c r="COB1" s="6"/>
      <c r="COC1" s="6"/>
      <c r="COD1" s="6"/>
      <c r="COE1" s="6"/>
      <c r="COF1" s="6"/>
      <c r="COG1" s="6"/>
      <c r="COH1" s="6"/>
      <c r="COI1" s="6"/>
      <c r="COJ1" s="6"/>
      <c r="COK1" s="6"/>
      <c r="COL1" s="6"/>
      <c r="COM1" s="6"/>
      <c r="CON1" s="6"/>
      <c r="COO1" s="6"/>
      <c r="COP1" s="6"/>
      <c r="COQ1" s="6"/>
      <c r="COR1" s="6"/>
      <c r="COS1" s="6"/>
      <c r="COT1" s="6"/>
      <c r="COU1" s="6"/>
      <c r="COV1" s="6"/>
      <c r="COW1" s="6"/>
      <c r="COX1" s="6"/>
      <c r="COY1" s="6"/>
      <c r="COZ1" s="6"/>
      <c r="CPA1" s="6"/>
      <c r="CPB1" s="6"/>
      <c r="CPC1" s="6"/>
      <c r="CPD1" s="6"/>
      <c r="CPE1" s="6"/>
      <c r="CPF1" s="6"/>
      <c r="CPG1" s="6"/>
      <c r="CPH1" s="6"/>
      <c r="CPI1" s="6"/>
      <c r="CPJ1" s="6"/>
      <c r="CPK1" s="6"/>
      <c r="CPL1" s="6"/>
      <c r="CPM1" s="6"/>
      <c r="CPN1" s="6"/>
      <c r="CPO1" s="6"/>
      <c r="CPP1" s="6"/>
      <c r="CPQ1" s="6"/>
      <c r="CPR1" s="6"/>
      <c r="CPS1" s="6"/>
      <c r="CPT1" s="6"/>
      <c r="CPU1" s="6"/>
      <c r="CPV1" s="6"/>
      <c r="CPW1" s="6"/>
      <c r="CPX1" s="6"/>
      <c r="CPY1" s="6"/>
      <c r="CPZ1" s="6"/>
      <c r="CQA1" s="6"/>
      <c r="CQB1" s="6"/>
      <c r="CQC1" s="6"/>
      <c r="CQD1" s="6"/>
      <c r="CQE1" s="6"/>
      <c r="CQF1" s="6"/>
      <c r="CQG1" s="6"/>
      <c r="CQH1" s="6"/>
      <c r="CQI1" s="6"/>
      <c r="CQJ1" s="6"/>
      <c r="CQK1" s="6"/>
      <c r="CQL1" s="6"/>
      <c r="CQM1" s="6"/>
      <c r="CQN1" s="6"/>
      <c r="CQO1" s="6"/>
      <c r="CQP1" s="6"/>
      <c r="CQQ1" s="6"/>
      <c r="CQR1" s="6"/>
      <c r="CQS1" s="6"/>
      <c r="CQT1" s="6"/>
      <c r="CQU1" s="6"/>
      <c r="CQV1" s="6"/>
      <c r="CQW1" s="6"/>
      <c r="CQX1" s="6"/>
      <c r="CQY1" s="6"/>
      <c r="CQZ1" s="6"/>
      <c r="CRA1" s="6"/>
      <c r="CRB1" s="6"/>
      <c r="CRC1" s="6"/>
      <c r="CRD1" s="6"/>
      <c r="CRE1" s="6"/>
      <c r="CRF1" s="6"/>
      <c r="CRG1" s="6"/>
      <c r="CRH1" s="6"/>
      <c r="CRI1" s="6"/>
      <c r="CRJ1" s="6"/>
      <c r="CRK1" s="6"/>
      <c r="CRL1" s="6"/>
      <c r="CRM1" s="6"/>
      <c r="CRN1" s="6"/>
      <c r="CRO1" s="6"/>
      <c r="CRP1" s="6"/>
      <c r="CRQ1" s="6"/>
      <c r="CRR1" s="6"/>
      <c r="CRS1" s="6"/>
      <c r="CRT1" s="6"/>
      <c r="CRU1" s="6"/>
      <c r="CRV1" s="6"/>
      <c r="CRW1" s="6"/>
      <c r="CRX1" s="6"/>
      <c r="CRY1" s="6"/>
      <c r="CRZ1" s="6"/>
      <c r="CSA1" s="6"/>
      <c r="CSB1" s="6"/>
      <c r="CSC1" s="6"/>
      <c r="CSD1" s="6"/>
      <c r="CSE1" s="6"/>
      <c r="CSF1" s="6"/>
      <c r="CSG1" s="6"/>
      <c r="CSH1" s="6"/>
      <c r="CSI1" s="6"/>
      <c r="CSJ1" s="6"/>
      <c r="CSK1" s="6"/>
      <c r="CSL1" s="6"/>
      <c r="CSM1" s="6"/>
      <c r="CSN1" s="6"/>
      <c r="CSO1" s="6"/>
      <c r="CSP1" s="6"/>
      <c r="CSQ1" s="6"/>
      <c r="CSR1" s="6"/>
      <c r="CSS1" s="6"/>
      <c r="CST1" s="6"/>
      <c r="CSU1" s="6"/>
      <c r="CSV1" s="6"/>
      <c r="CSW1" s="6"/>
      <c r="CSX1" s="6"/>
      <c r="CSY1" s="6"/>
      <c r="CSZ1" s="6"/>
      <c r="CTA1" s="6"/>
      <c r="CTB1" s="6"/>
      <c r="CTC1" s="6"/>
      <c r="CTD1" s="6"/>
      <c r="CTE1" s="6"/>
      <c r="CTF1" s="6"/>
      <c r="CTG1" s="6"/>
      <c r="CTH1" s="6"/>
      <c r="CTI1" s="6"/>
      <c r="CTJ1" s="6"/>
      <c r="CTK1" s="6"/>
      <c r="CTL1" s="6"/>
      <c r="CTM1" s="6"/>
      <c r="CTN1" s="6"/>
      <c r="CTO1" s="6"/>
      <c r="CTP1" s="6"/>
      <c r="CTQ1" s="6"/>
      <c r="CTR1" s="6"/>
      <c r="CTS1" s="6"/>
      <c r="CTT1" s="6"/>
      <c r="CTU1" s="6"/>
      <c r="CTV1" s="6"/>
      <c r="CTW1" s="6"/>
      <c r="CTX1" s="6"/>
      <c r="CTY1" s="6"/>
      <c r="CTZ1" s="6"/>
      <c r="CUA1" s="6"/>
      <c r="CUB1" s="6"/>
      <c r="CUC1" s="6"/>
      <c r="CUD1" s="6"/>
      <c r="CUE1" s="6"/>
      <c r="CUF1" s="6"/>
      <c r="CUG1" s="6"/>
      <c r="CUH1" s="6"/>
      <c r="CUI1" s="6"/>
      <c r="CUJ1" s="6"/>
      <c r="CUK1" s="6"/>
      <c r="CUL1" s="6"/>
      <c r="CUM1" s="6"/>
      <c r="CUN1" s="6"/>
      <c r="CUO1" s="6"/>
      <c r="CUP1" s="6"/>
      <c r="CUQ1" s="6"/>
      <c r="CUR1" s="6"/>
      <c r="CUS1" s="6"/>
      <c r="CUT1" s="6"/>
      <c r="CUU1" s="6"/>
      <c r="CUV1" s="6"/>
      <c r="CUW1" s="6"/>
      <c r="CUX1" s="6"/>
      <c r="CUY1" s="6"/>
      <c r="CUZ1" s="6"/>
      <c r="CVA1" s="6"/>
      <c r="CVB1" s="6"/>
      <c r="CVC1" s="6"/>
      <c r="CVD1" s="6"/>
      <c r="CVE1" s="6"/>
      <c r="CVF1" s="6"/>
      <c r="CVG1" s="6"/>
      <c r="CVH1" s="6"/>
      <c r="CVI1" s="6"/>
      <c r="CVJ1" s="6"/>
      <c r="CVK1" s="6"/>
      <c r="CVL1" s="6"/>
      <c r="CVM1" s="6"/>
      <c r="CVN1" s="6"/>
      <c r="CVO1" s="6"/>
      <c r="CVP1" s="6"/>
      <c r="CVQ1" s="6"/>
      <c r="CVR1" s="6"/>
      <c r="CVS1" s="6"/>
      <c r="CVT1" s="6"/>
      <c r="CVU1" s="6"/>
      <c r="CVV1" s="6"/>
      <c r="CVW1" s="6"/>
      <c r="CVX1" s="6"/>
      <c r="CVY1" s="6"/>
      <c r="CVZ1" s="6"/>
      <c r="CWA1" s="6"/>
      <c r="CWB1" s="6"/>
      <c r="CWC1" s="6"/>
      <c r="CWD1" s="6"/>
      <c r="CWE1" s="6"/>
      <c r="CWF1" s="6"/>
      <c r="CWG1" s="6"/>
      <c r="CWH1" s="6"/>
      <c r="CWI1" s="6"/>
      <c r="CWJ1" s="6"/>
      <c r="CWK1" s="6"/>
      <c r="CWL1" s="6"/>
      <c r="CWM1" s="6"/>
      <c r="CWN1" s="6"/>
      <c r="CWO1" s="6"/>
      <c r="CWP1" s="6"/>
      <c r="CWQ1" s="6"/>
      <c r="CWR1" s="6"/>
      <c r="CWS1" s="6"/>
      <c r="CWT1" s="6"/>
      <c r="CWU1" s="6"/>
      <c r="CWV1" s="6"/>
      <c r="CWW1" s="6"/>
      <c r="CWX1" s="6"/>
      <c r="CWY1" s="6"/>
      <c r="CWZ1" s="6"/>
      <c r="CXA1" s="6"/>
      <c r="CXB1" s="6"/>
      <c r="CXC1" s="6"/>
      <c r="CXD1" s="6"/>
      <c r="CXE1" s="6"/>
      <c r="CXF1" s="6"/>
      <c r="CXG1" s="6"/>
      <c r="CXH1" s="6"/>
      <c r="CXI1" s="6"/>
      <c r="CXJ1" s="6"/>
      <c r="CXK1" s="6"/>
      <c r="CXL1" s="6"/>
      <c r="CXM1" s="6"/>
      <c r="CXN1" s="6"/>
      <c r="CXO1" s="6"/>
      <c r="CXP1" s="6"/>
      <c r="CXQ1" s="6"/>
      <c r="CXR1" s="6"/>
      <c r="CXS1" s="6"/>
      <c r="CXT1" s="6"/>
      <c r="CXU1" s="6"/>
      <c r="CXV1" s="6"/>
      <c r="CXW1" s="6"/>
      <c r="CXX1" s="6"/>
      <c r="CXY1" s="6"/>
      <c r="CXZ1" s="6"/>
      <c r="CYA1" s="6"/>
      <c r="CYB1" s="6"/>
      <c r="CYC1" s="6"/>
      <c r="CYD1" s="6"/>
      <c r="CYE1" s="6"/>
      <c r="CYF1" s="6"/>
      <c r="CYG1" s="6"/>
      <c r="CYH1" s="6"/>
      <c r="CYI1" s="6"/>
      <c r="CYJ1" s="6"/>
      <c r="CYK1" s="6"/>
      <c r="CYL1" s="6"/>
      <c r="CYM1" s="6"/>
      <c r="CYN1" s="6"/>
      <c r="CYO1" s="6"/>
      <c r="CYP1" s="6"/>
      <c r="CYQ1" s="6"/>
      <c r="CYR1" s="6"/>
      <c r="CYS1" s="6"/>
      <c r="CYT1" s="6"/>
      <c r="CYU1" s="6"/>
      <c r="CYV1" s="6"/>
      <c r="CYW1" s="6"/>
      <c r="CYX1" s="6"/>
      <c r="CYY1" s="6"/>
      <c r="CYZ1" s="6"/>
      <c r="CZA1" s="6"/>
      <c r="CZB1" s="6"/>
      <c r="CZC1" s="6"/>
      <c r="CZD1" s="6"/>
      <c r="CZE1" s="6"/>
      <c r="CZF1" s="6"/>
      <c r="CZG1" s="6"/>
      <c r="CZH1" s="6"/>
      <c r="CZI1" s="6"/>
      <c r="CZJ1" s="6"/>
      <c r="CZK1" s="6"/>
      <c r="CZL1" s="6"/>
      <c r="CZM1" s="6"/>
      <c r="CZN1" s="6"/>
      <c r="CZO1" s="6"/>
      <c r="CZP1" s="6"/>
      <c r="CZQ1" s="6"/>
      <c r="CZR1" s="6"/>
      <c r="CZS1" s="6"/>
      <c r="CZT1" s="6"/>
      <c r="CZU1" s="6"/>
      <c r="CZV1" s="6"/>
      <c r="CZW1" s="6"/>
      <c r="CZX1" s="6"/>
      <c r="CZY1" s="6"/>
      <c r="CZZ1" s="6"/>
      <c r="DAA1" s="6"/>
      <c r="DAB1" s="6"/>
      <c r="DAC1" s="6"/>
      <c r="DAD1" s="6"/>
      <c r="DAE1" s="6"/>
      <c r="DAF1" s="6"/>
      <c r="DAG1" s="6"/>
      <c r="DAH1" s="6"/>
      <c r="DAI1" s="6"/>
      <c r="DAJ1" s="6"/>
      <c r="DAK1" s="6"/>
      <c r="DAL1" s="6"/>
      <c r="DAM1" s="6"/>
      <c r="DAN1" s="6"/>
      <c r="DAO1" s="6"/>
      <c r="DAP1" s="6"/>
      <c r="DAQ1" s="6"/>
      <c r="DAR1" s="6"/>
      <c r="DAS1" s="6"/>
      <c r="DAT1" s="6"/>
      <c r="DAU1" s="6"/>
      <c r="DAV1" s="6"/>
      <c r="DAW1" s="6"/>
      <c r="DAX1" s="6"/>
      <c r="DAY1" s="6"/>
      <c r="DAZ1" s="6"/>
      <c r="DBA1" s="6"/>
      <c r="DBB1" s="6"/>
      <c r="DBC1" s="6"/>
      <c r="DBD1" s="6"/>
      <c r="DBE1" s="6"/>
      <c r="DBF1" s="6"/>
      <c r="DBG1" s="6"/>
      <c r="DBH1" s="6"/>
      <c r="DBI1" s="6"/>
      <c r="DBJ1" s="6"/>
      <c r="DBK1" s="6"/>
      <c r="DBL1" s="6"/>
      <c r="DBM1" s="6"/>
      <c r="DBN1" s="6"/>
      <c r="DBO1" s="6"/>
      <c r="DBP1" s="6"/>
      <c r="DBQ1" s="6"/>
      <c r="DBR1" s="6"/>
      <c r="DBS1" s="6"/>
      <c r="DBT1" s="6"/>
      <c r="DBU1" s="6"/>
      <c r="DBV1" s="6"/>
      <c r="DBW1" s="6"/>
      <c r="DBX1" s="6"/>
      <c r="DBY1" s="6"/>
      <c r="DBZ1" s="6"/>
      <c r="DCA1" s="6"/>
      <c r="DCB1" s="6"/>
      <c r="DCC1" s="6"/>
      <c r="DCD1" s="6"/>
      <c r="DCE1" s="6"/>
      <c r="DCF1" s="6"/>
      <c r="DCG1" s="6"/>
      <c r="DCH1" s="6"/>
      <c r="DCI1" s="6"/>
      <c r="DCJ1" s="6"/>
      <c r="DCK1" s="6"/>
      <c r="DCL1" s="6"/>
      <c r="DCM1" s="6"/>
      <c r="DCN1" s="6"/>
      <c r="DCO1" s="6"/>
      <c r="DCP1" s="6"/>
      <c r="DCQ1" s="6"/>
      <c r="DCR1" s="6"/>
      <c r="DCS1" s="6"/>
      <c r="DCT1" s="6"/>
      <c r="DCU1" s="6"/>
      <c r="DCV1" s="6"/>
      <c r="DCW1" s="6"/>
      <c r="DCX1" s="6"/>
      <c r="DCY1" s="6"/>
      <c r="DCZ1" s="6"/>
      <c r="DDA1" s="6"/>
      <c r="DDB1" s="6"/>
      <c r="DDC1" s="6"/>
      <c r="DDD1" s="6"/>
      <c r="DDE1" s="6"/>
      <c r="DDF1" s="6"/>
      <c r="DDG1" s="6"/>
      <c r="DDH1" s="6"/>
      <c r="DDI1" s="6"/>
      <c r="DDJ1" s="6"/>
      <c r="DDK1" s="6"/>
      <c r="DDL1" s="6"/>
      <c r="DDM1" s="6"/>
      <c r="DDN1" s="6"/>
      <c r="DDO1" s="6"/>
      <c r="DDP1" s="6"/>
      <c r="DDQ1" s="6"/>
      <c r="DDR1" s="6"/>
      <c r="DDS1" s="6"/>
      <c r="DDT1" s="6"/>
      <c r="DDU1" s="6"/>
      <c r="DDV1" s="6"/>
      <c r="DDW1" s="6"/>
      <c r="DDX1" s="6"/>
      <c r="DDY1" s="6"/>
      <c r="DDZ1" s="6"/>
      <c r="DEA1" s="6"/>
      <c r="DEB1" s="6"/>
      <c r="DEC1" s="6"/>
      <c r="DED1" s="6"/>
      <c r="DEE1" s="6"/>
      <c r="DEF1" s="6"/>
      <c r="DEG1" s="6"/>
      <c r="DEH1" s="6"/>
      <c r="DEI1" s="6"/>
      <c r="DEJ1" s="6"/>
      <c r="DEK1" s="6"/>
      <c r="DEL1" s="6"/>
      <c r="DEM1" s="6"/>
      <c r="DEN1" s="6"/>
      <c r="DEO1" s="6"/>
      <c r="DEP1" s="6"/>
      <c r="DEQ1" s="6"/>
      <c r="DER1" s="6"/>
      <c r="DES1" s="6"/>
      <c r="DET1" s="6"/>
      <c r="DEU1" s="6"/>
      <c r="DEV1" s="6"/>
      <c r="DEW1" s="6"/>
      <c r="DEX1" s="6"/>
      <c r="DEY1" s="6"/>
      <c r="DEZ1" s="6"/>
      <c r="DFA1" s="6"/>
      <c r="DFB1" s="6"/>
      <c r="DFC1" s="6"/>
      <c r="DFD1" s="6"/>
      <c r="DFE1" s="6"/>
      <c r="DFF1" s="6"/>
      <c r="DFG1" s="6"/>
      <c r="DFH1" s="6"/>
      <c r="DFI1" s="6"/>
      <c r="DFJ1" s="6"/>
      <c r="DFK1" s="6"/>
      <c r="DFL1" s="6"/>
      <c r="DFM1" s="6"/>
      <c r="DFN1" s="6"/>
      <c r="DFO1" s="6"/>
      <c r="DFP1" s="6"/>
      <c r="DFQ1" s="6"/>
      <c r="DFR1" s="6"/>
      <c r="DFS1" s="6"/>
      <c r="DFT1" s="6"/>
      <c r="DFU1" s="6"/>
      <c r="DFV1" s="6"/>
      <c r="DFW1" s="6"/>
      <c r="DFX1" s="6"/>
      <c r="DFY1" s="6"/>
      <c r="DFZ1" s="6"/>
      <c r="DGA1" s="6"/>
      <c r="DGB1" s="6"/>
      <c r="DGC1" s="6"/>
      <c r="DGD1" s="6"/>
      <c r="DGE1" s="6"/>
      <c r="DGF1" s="6"/>
      <c r="DGG1" s="6"/>
      <c r="DGH1" s="6"/>
      <c r="DGI1" s="6"/>
      <c r="DGJ1" s="6"/>
      <c r="DGK1" s="6"/>
      <c r="DGL1" s="6"/>
      <c r="DGM1" s="6"/>
      <c r="DGN1" s="6"/>
      <c r="DGO1" s="6"/>
      <c r="DGP1" s="6"/>
      <c r="DGQ1" s="6"/>
      <c r="DGR1" s="6"/>
      <c r="DGS1" s="6"/>
      <c r="DGT1" s="6"/>
      <c r="DGU1" s="6"/>
      <c r="DGV1" s="6"/>
      <c r="DGW1" s="6"/>
      <c r="DGX1" s="6"/>
      <c r="DGY1" s="6"/>
      <c r="DGZ1" s="6"/>
      <c r="DHA1" s="6"/>
      <c r="DHB1" s="6"/>
      <c r="DHC1" s="6"/>
      <c r="DHD1" s="6"/>
      <c r="DHE1" s="6"/>
      <c r="DHF1" s="6"/>
      <c r="DHG1" s="6"/>
      <c r="DHH1" s="6"/>
      <c r="DHI1" s="6"/>
      <c r="DHJ1" s="6"/>
      <c r="DHK1" s="6"/>
      <c r="DHL1" s="6"/>
      <c r="DHM1" s="6"/>
      <c r="DHN1" s="6"/>
      <c r="DHO1" s="6"/>
      <c r="DHP1" s="6"/>
      <c r="DHQ1" s="6"/>
      <c r="DHR1" s="6"/>
      <c r="DHS1" s="6"/>
      <c r="DHT1" s="6"/>
      <c r="DHU1" s="6"/>
      <c r="DHV1" s="6"/>
      <c r="DHW1" s="6"/>
      <c r="DHX1" s="6"/>
      <c r="DHY1" s="6"/>
      <c r="DHZ1" s="6"/>
      <c r="DIA1" s="6"/>
      <c r="DIB1" s="6"/>
      <c r="DIC1" s="6"/>
      <c r="DID1" s="6"/>
      <c r="DIE1" s="6"/>
      <c r="DIF1" s="6"/>
      <c r="DIG1" s="6"/>
      <c r="DIH1" s="6"/>
      <c r="DII1" s="6"/>
      <c r="DIJ1" s="6"/>
      <c r="DIK1" s="6"/>
      <c r="DIL1" s="6"/>
      <c r="DIM1" s="6"/>
      <c r="DIN1" s="6"/>
      <c r="DIO1" s="6"/>
      <c r="DIP1" s="6"/>
      <c r="DIQ1" s="6"/>
      <c r="DIR1" s="6"/>
      <c r="DIS1" s="6"/>
      <c r="DIT1" s="6"/>
      <c r="DIU1" s="6"/>
      <c r="DIV1" s="6"/>
      <c r="DIW1" s="6"/>
      <c r="DIX1" s="6"/>
      <c r="DIY1" s="6"/>
      <c r="DIZ1" s="6"/>
      <c r="DJA1" s="6"/>
      <c r="DJB1" s="6"/>
      <c r="DJC1" s="6"/>
      <c r="DJD1" s="6"/>
      <c r="DJE1" s="6"/>
      <c r="DJF1" s="6"/>
      <c r="DJG1" s="6"/>
      <c r="DJH1" s="6"/>
      <c r="DJI1" s="6"/>
      <c r="DJJ1" s="6"/>
      <c r="DJK1" s="6"/>
      <c r="DJL1" s="6"/>
      <c r="DJM1" s="6"/>
      <c r="DJN1" s="6"/>
      <c r="DJO1" s="6"/>
      <c r="DJP1" s="6"/>
      <c r="DJQ1" s="6"/>
      <c r="DJR1" s="6"/>
      <c r="DJS1" s="6"/>
      <c r="DJT1" s="6"/>
      <c r="DJU1" s="6"/>
      <c r="DJV1" s="6"/>
      <c r="DJW1" s="6"/>
      <c r="DJX1" s="6"/>
      <c r="DJY1" s="6"/>
      <c r="DJZ1" s="6"/>
      <c r="DKA1" s="6"/>
      <c r="DKB1" s="6"/>
      <c r="DKC1" s="6"/>
      <c r="DKD1" s="6"/>
      <c r="DKE1" s="6"/>
      <c r="DKF1" s="6"/>
      <c r="DKG1" s="6"/>
      <c r="DKH1" s="6"/>
      <c r="DKI1" s="6"/>
      <c r="DKJ1" s="6"/>
      <c r="DKK1" s="6"/>
      <c r="DKL1" s="6"/>
      <c r="DKM1" s="6"/>
      <c r="DKN1" s="6"/>
      <c r="DKO1" s="6"/>
      <c r="DKP1" s="6"/>
      <c r="DKQ1" s="6"/>
      <c r="DKR1" s="6"/>
      <c r="DKS1" s="6"/>
      <c r="DKT1" s="6"/>
      <c r="DKU1" s="6"/>
      <c r="DKV1" s="6"/>
      <c r="DKW1" s="6"/>
      <c r="DKX1" s="6"/>
      <c r="DKY1" s="6"/>
      <c r="DKZ1" s="6"/>
      <c r="DLA1" s="6"/>
      <c r="DLB1" s="6"/>
      <c r="DLC1" s="6"/>
      <c r="DLD1" s="6"/>
      <c r="DLE1" s="6"/>
      <c r="DLF1" s="6"/>
      <c r="DLG1" s="6"/>
      <c r="DLH1" s="6"/>
      <c r="DLI1" s="6"/>
      <c r="DLJ1" s="6"/>
      <c r="DLK1" s="6"/>
      <c r="DLL1" s="6"/>
      <c r="DLM1" s="6"/>
      <c r="DLN1" s="6"/>
      <c r="DLO1" s="6"/>
      <c r="DLP1" s="6"/>
      <c r="DLQ1" s="6"/>
      <c r="DLR1" s="6"/>
      <c r="DLS1" s="6"/>
      <c r="DLT1" s="6"/>
      <c r="DLU1" s="6"/>
      <c r="DLV1" s="6"/>
      <c r="DLW1" s="6"/>
      <c r="DLX1" s="6"/>
      <c r="DLY1" s="6"/>
      <c r="DLZ1" s="6"/>
      <c r="DMA1" s="6"/>
      <c r="DMB1" s="6"/>
      <c r="DMC1" s="6"/>
      <c r="DMD1" s="6"/>
      <c r="DME1" s="6"/>
      <c r="DMF1" s="6"/>
      <c r="DMG1" s="6"/>
      <c r="DMH1" s="6"/>
      <c r="DMI1" s="6"/>
      <c r="DMJ1" s="6"/>
      <c r="DMK1" s="6"/>
      <c r="DML1" s="6"/>
      <c r="DMM1" s="6"/>
      <c r="DMN1" s="6"/>
      <c r="DMO1" s="6"/>
      <c r="DMP1" s="6"/>
      <c r="DMQ1" s="6"/>
      <c r="DMR1" s="6"/>
      <c r="DMS1" s="6"/>
      <c r="DMT1" s="6"/>
      <c r="DMU1" s="6"/>
      <c r="DMV1" s="6"/>
      <c r="DMW1" s="6"/>
      <c r="DMX1" s="6"/>
      <c r="DMY1" s="6"/>
      <c r="DMZ1" s="6"/>
      <c r="DNA1" s="6"/>
      <c r="DNB1" s="6"/>
      <c r="DNC1" s="6"/>
      <c r="DND1" s="6"/>
      <c r="DNE1" s="6"/>
      <c r="DNF1" s="6"/>
      <c r="DNG1" s="6"/>
      <c r="DNH1" s="6"/>
      <c r="DNI1" s="6"/>
      <c r="DNJ1" s="6"/>
      <c r="DNK1" s="6"/>
      <c r="DNL1" s="6"/>
      <c r="DNM1" s="6"/>
      <c r="DNN1" s="6"/>
      <c r="DNO1" s="6"/>
      <c r="DNP1" s="6"/>
      <c r="DNQ1" s="6"/>
      <c r="DNR1" s="6"/>
      <c r="DNS1" s="6"/>
      <c r="DNT1" s="6"/>
      <c r="DNU1" s="6"/>
      <c r="DNV1" s="6"/>
      <c r="DNW1" s="6"/>
      <c r="DNX1" s="6"/>
      <c r="DNY1" s="6"/>
      <c r="DNZ1" s="6"/>
      <c r="DOA1" s="6"/>
      <c r="DOB1" s="6"/>
      <c r="DOC1" s="6"/>
      <c r="DOD1" s="6"/>
      <c r="DOE1" s="6"/>
      <c r="DOF1" s="6"/>
      <c r="DOG1" s="6"/>
      <c r="DOH1" s="6"/>
      <c r="DOI1" s="6"/>
      <c r="DOJ1" s="6"/>
      <c r="DOK1" s="6"/>
      <c r="DOL1" s="6"/>
      <c r="DOM1" s="6"/>
      <c r="DON1" s="6"/>
      <c r="DOO1" s="6"/>
      <c r="DOP1" s="6"/>
      <c r="DOQ1" s="6"/>
      <c r="DOR1" s="6"/>
      <c r="DOS1" s="6"/>
      <c r="DOT1" s="6"/>
      <c r="DOU1" s="6"/>
      <c r="DOV1" s="6"/>
      <c r="DOW1" s="6"/>
      <c r="DOX1" s="6"/>
      <c r="DOY1" s="6"/>
      <c r="DOZ1" s="6"/>
      <c r="DPA1" s="6"/>
      <c r="DPB1" s="6"/>
      <c r="DPC1" s="6"/>
      <c r="DPD1" s="6"/>
      <c r="DPE1" s="6"/>
      <c r="DPF1" s="6"/>
      <c r="DPG1" s="6"/>
      <c r="DPH1" s="6"/>
      <c r="DPI1" s="6"/>
      <c r="DPJ1" s="6"/>
      <c r="DPK1" s="6"/>
      <c r="DPL1" s="6"/>
      <c r="DPM1" s="6"/>
      <c r="DPN1" s="6"/>
      <c r="DPO1" s="6"/>
      <c r="DPP1" s="6"/>
      <c r="DPQ1" s="6"/>
      <c r="DPR1" s="6"/>
      <c r="DPS1" s="6"/>
      <c r="DPT1" s="6"/>
      <c r="DPU1" s="6"/>
      <c r="DPV1" s="6"/>
      <c r="DPW1" s="6"/>
      <c r="DPX1" s="6"/>
      <c r="DPY1" s="6"/>
      <c r="DPZ1" s="6"/>
      <c r="DQA1" s="6"/>
      <c r="DQB1" s="6"/>
      <c r="DQC1" s="6"/>
      <c r="DQD1" s="6"/>
      <c r="DQE1" s="6"/>
      <c r="DQF1" s="6"/>
      <c r="DQG1" s="6"/>
      <c r="DQH1" s="6"/>
      <c r="DQI1" s="6"/>
      <c r="DQJ1" s="6"/>
      <c r="DQK1" s="6"/>
      <c r="DQL1" s="6"/>
      <c r="DQM1" s="6"/>
      <c r="DQN1" s="6"/>
      <c r="DQO1" s="6"/>
      <c r="DQP1" s="6"/>
      <c r="DQQ1" s="6"/>
      <c r="DQR1" s="6"/>
      <c r="DQS1" s="6"/>
      <c r="DQT1" s="6"/>
      <c r="DQU1" s="6"/>
      <c r="DQV1" s="6"/>
      <c r="DQW1" s="6"/>
      <c r="DQX1" s="6"/>
      <c r="DQY1" s="6"/>
      <c r="DQZ1" s="6"/>
      <c r="DRA1" s="6"/>
      <c r="DRB1" s="6"/>
      <c r="DRC1" s="6"/>
      <c r="DRD1" s="6"/>
      <c r="DRE1" s="6"/>
      <c r="DRF1" s="6"/>
      <c r="DRG1" s="6"/>
      <c r="DRH1" s="6"/>
      <c r="DRI1" s="6"/>
      <c r="DRJ1" s="6"/>
      <c r="DRK1" s="6"/>
      <c r="DRL1" s="6"/>
      <c r="DRM1" s="6"/>
      <c r="DRN1" s="6"/>
      <c r="DRO1" s="6"/>
      <c r="DRP1" s="6"/>
      <c r="DRQ1" s="6"/>
      <c r="DRR1" s="6"/>
      <c r="DRS1" s="6"/>
      <c r="DRT1" s="6"/>
      <c r="DRU1" s="6"/>
      <c r="DRV1" s="6"/>
      <c r="DRW1" s="6"/>
      <c r="DRX1" s="6"/>
      <c r="DRY1" s="6"/>
      <c r="DRZ1" s="6"/>
      <c r="DSA1" s="6"/>
      <c r="DSB1" s="6"/>
      <c r="DSC1" s="6"/>
      <c r="DSD1" s="6"/>
      <c r="DSE1" s="6"/>
      <c r="DSF1" s="6"/>
      <c r="DSG1" s="6"/>
      <c r="DSH1" s="6"/>
      <c r="DSI1" s="6"/>
      <c r="DSJ1" s="6"/>
      <c r="DSK1" s="6"/>
      <c r="DSL1" s="6"/>
      <c r="DSM1" s="6"/>
      <c r="DSN1" s="6"/>
      <c r="DSO1" s="6"/>
      <c r="DSP1" s="6"/>
      <c r="DSQ1" s="6"/>
      <c r="DSR1" s="6"/>
      <c r="DSS1" s="6"/>
      <c r="DST1" s="6"/>
      <c r="DSU1" s="6"/>
      <c r="DSV1" s="6"/>
      <c r="DSW1" s="6"/>
      <c r="DSX1" s="6"/>
      <c r="DSY1" s="6"/>
      <c r="DSZ1" s="6"/>
      <c r="DTA1" s="6"/>
      <c r="DTB1" s="6"/>
      <c r="DTC1" s="6"/>
      <c r="DTD1" s="6"/>
      <c r="DTE1" s="6"/>
      <c r="DTF1" s="6"/>
      <c r="DTG1" s="6"/>
      <c r="DTH1" s="6"/>
      <c r="DTI1" s="6"/>
      <c r="DTJ1" s="6"/>
      <c r="DTK1" s="6"/>
      <c r="DTL1" s="6"/>
      <c r="DTM1" s="6"/>
      <c r="DTN1" s="6"/>
      <c r="DTO1" s="6"/>
      <c r="DTP1" s="6"/>
      <c r="DTQ1" s="6"/>
      <c r="DTR1" s="6"/>
      <c r="DTS1" s="6"/>
      <c r="DTT1" s="6"/>
      <c r="DTU1" s="6"/>
      <c r="DTV1" s="6"/>
      <c r="DTW1" s="6"/>
      <c r="DTX1" s="6"/>
      <c r="DTY1" s="6"/>
      <c r="DTZ1" s="6"/>
      <c r="DUA1" s="6"/>
      <c r="DUB1" s="6"/>
      <c r="DUC1" s="6"/>
      <c r="DUD1" s="6"/>
      <c r="DUE1" s="6"/>
      <c r="DUF1" s="6"/>
      <c r="DUG1" s="6"/>
      <c r="DUH1" s="6"/>
      <c r="DUI1" s="6"/>
      <c r="DUJ1" s="6"/>
      <c r="DUK1" s="6"/>
      <c r="DUL1" s="6"/>
      <c r="DUM1" s="6"/>
      <c r="DUN1" s="6"/>
      <c r="DUO1" s="6"/>
      <c r="DUP1" s="6"/>
      <c r="DUQ1" s="6"/>
      <c r="DUR1" s="6"/>
      <c r="DUS1" s="6"/>
      <c r="DUT1" s="6"/>
      <c r="DUU1" s="6"/>
      <c r="DUV1" s="6"/>
      <c r="DUW1" s="6"/>
      <c r="DUX1" s="6"/>
      <c r="DUY1" s="6"/>
      <c r="DUZ1" s="6"/>
      <c r="DVA1" s="6"/>
      <c r="DVB1" s="6"/>
      <c r="DVC1" s="6"/>
      <c r="DVD1" s="6"/>
      <c r="DVE1" s="6"/>
      <c r="DVF1" s="6"/>
      <c r="DVG1" s="6"/>
      <c r="DVH1" s="6"/>
      <c r="DVI1" s="6"/>
      <c r="DVJ1" s="6"/>
      <c r="DVK1" s="6"/>
      <c r="DVL1" s="6"/>
      <c r="DVM1" s="6"/>
      <c r="DVN1" s="6"/>
      <c r="DVO1" s="6"/>
      <c r="DVP1" s="6"/>
      <c r="DVQ1" s="6"/>
      <c r="DVR1" s="6"/>
      <c r="DVS1" s="6"/>
      <c r="DVT1" s="6"/>
      <c r="DVU1" s="6"/>
      <c r="DVV1" s="6"/>
      <c r="DVW1" s="6"/>
      <c r="DVX1" s="6"/>
      <c r="DVY1" s="6"/>
      <c r="DVZ1" s="6"/>
      <c r="DWA1" s="6"/>
      <c r="DWB1" s="6"/>
      <c r="DWC1" s="6"/>
      <c r="DWD1" s="6"/>
      <c r="DWE1" s="6"/>
      <c r="DWF1" s="6"/>
      <c r="DWG1" s="6"/>
      <c r="DWH1" s="6"/>
      <c r="DWI1" s="6"/>
      <c r="DWJ1" s="6"/>
      <c r="DWK1" s="6"/>
      <c r="DWL1" s="6"/>
      <c r="DWM1" s="6"/>
      <c r="DWN1" s="6"/>
      <c r="DWO1" s="6"/>
      <c r="DWP1" s="6"/>
      <c r="DWQ1" s="6"/>
      <c r="DWR1" s="6"/>
      <c r="DWS1" s="6"/>
      <c r="DWT1" s="6"/>
      <c r="DWU1" s="6"/>
      <c r="DWV1" s="6"/>
      <c r="DWW1" s="6"/>
      <c r="DWX1" s="6"/>
      <c r="DWY1" s="6"/>
      <c r="DWZ1" s="6"/>
      <c r="DXA1" s="6"/>
      <c r="DXB1" s="6"/>
      <c r="DXC1" s="6"/>
      <c r="DXD1" s="6"/>
      <c r="DXE1" s="6"/>
      <c r="DXF1" s="6"/>
      <c r="DXG1" s="6"/>
      <c r="DXH1" s="6"/>
      <c r="DXI1" s="6"/>
      <c r="DXJ1" s="6"/>
      <c r="DXK1" s="6"/>
      <c r="DXL1" s="6"/>
      <c r="DXM1" s="6"/>
      <c r="DXN1" s="6"/>
      <c r="DXO1" s="6"/>
      <c r="DXP1" s="6"/>
      <c r="DXQ1" s="6"/>
      <c r="DXR1" s="6"/>
      <c r="DXS1" s="6"/>
      <c r="DXT1" s="6"/>
      <c r="DXU1" s="6"/>
      <c r="DXV1" s="6"/>
      <c r="DXW1" s="6"/>
      <c r="DXX1" s="6"/>
      <c r="DXY1" s="6"/>
      <c r="DXZ1" s="6"/>
      <c r="DYA1" s="6"/>
      <c r="DYB1" s="6"/>
      <c r="DYC1" s="6"/>
      <c r="DYD1" s="6"/>
      <c r="DYE1" s="6"/>
      <c r="DYF1" s="6"/>
      <c r="DYG1" s="6"/>
      <c r="DYH1" s="6"/>
      <c r="DYI1" s="6"/>
      <c r="DYJ1" s="6"/>
      <c r="DYK1" s="6"/>
      <c r="DYL1" s="6"/>
      <c r="DYM1" s="6"/>
      <c r="DYN1" s="6"/>
      <c r="DYO1" s="6"/>
      <c r="DYP1" s="6"/>
      <c r="DYQ1" s="6"/>
      <c r="DYR1" s="6"/>
      <c r="DYS1" s="6"/>
      <c r="DYT1" s="6"/>
      <c r="DYU1" s="6"/>
      <c r="DYV1" s="6"/>
      <c r="DYW1" s="6"/>
      <c r="DYX1" s="6"/>
      <c r="DYY1" s="6"/>
      <c r="DYZ1" s="6"/>
      <c r="DZA1" s="6"/>
      <c r="DZB1" s="6"/>
      <c r="DZC1" s="6"/>
      <c r="DZD1" s="6"/>
      <c r="DZE1" s="6"/>
      <c r="DZF1" s="6"/>
      <c r="DZG1" s="6"/>
      <c r="DZH1" s="6"/>
      <c r="DZI1" s="6"/>
      <c r="DZJ1" s="6"/>
      <c r="DZK1" s="6"/>
      <c r="DZL1" s="6"/>
      <c r="DZM1" s="6"/>
      <c r="DZN1" s="6"/>
      <c r="DZO1" s="6"/>
      <c r="DZP1" s="6"/>
      <c r="DZQ1" s="6"/>
      <c r="DZR1" s="6"/>
      <c r="DZS1" s="6"/>
      <c r="DZT1" s="6"/>
      <c r="DZU1" s="6"/>
      <c r="DZV1" s="6"/>
      <c r="DZW1" s="6"/>
      <c r="DZX1" s="6"/>
      <c r="DZY1" s="6"/>
      <c r="DZZ1" s="6"/>
      <c r="EAA1" s="6"/>
      <c r="EAB1" s="6"/>
      <c r="EAC1" s="6"/>
      <c r="EAD1" s="6"/>
      <c r="EAE1" s="6"/>
      <c r="EAF1" s="6"/>
      <c r="EAG1" s="6"/>
      <c r="EAH1" s="6"/>
      <c r="EAI1" s="6"/>
      <c r="EAJ1" s="6"/>
      <c r="EAK1" s="6"/>
      <c r="EAL1" s="6"/>
      <c r="EAM1" s="6"/>
      <c r="EAN1" s="6"/>
      <c r="EAO1" s="6"/>
      <c r="EAP1" s="6"/>
      <c r="EAQ1" s="6"/>
      <c r="EAR1" s="6"/>
      <c r="EAS1" s="6"/>
      <c r="EAT1" s="6"/>
      <c r="EAU1" s="6"/>
      <c r="EAV1" s="6"/>
      <c r="EAW1" s="6"/>
      <c r="EAX1" s="6"/>
      <c r="EAY1" s="6"/>
      <c r="EAZ1" s="6"/>
      <c r="EBA1" s="6"/>
      <c r="EBB1" s="6"/>
      <c r="EBC1" s="6"/>
      <c r="EBD1" s="6"/>
      <c r="EBE1" s="6"/>
      <c r="EBF1" s="6"/>
      <c r="EBG1" s="6"/>
      <c r="EBH1" s="6"/>
      <c r="EBI1" s="6"/>
      <c r="EBJ1" s="6"/>
      <c r="EBK1" s="6"/>
      <c r="EBL1" s="6"/>
      <c r="EBM1" s="6"/>
      <c r="EBN1" s="6"/>
      <c r="EBO1" s="6"/>
      <c r="EBP1" s="6"/>
      <c r="EBQ1" s="6"/>
      <c r="EBR1" s="6"/>
      <c r="EBS1" s="6"/>
      <c r="EBT1" s="6"/>
      <c r="EBU1" s="6"/>
      <c r="EBV1" s="6"/>
      <c r="EBW1" s="6"/>
      <c r="EBX1" s="6"/>
      <c r="EBY1" s="6"/>
      <c r="EBZ1" s="6"/>
      <c r="ECA1" s="6"/>
      <c r="ECB1" s="6"/>
      <c r="ECC1" s="6"/>
      <c r="ECD1" s="6"/>
      <c r="ECE1" s="6"/>
      <c r="ECF1" s="6"/>
      <c r="ECG1" s="6"/>
      <c r="ECH1" s="6"/>
      <c r="ECI1" s="6"/>
      <c r="ECJ1" s="6"/>
      <c r="ECK1" s="6"/>
      <c r="ECL1" s="6"/>
      <c r="ECM1" s="6"/>
      <c r="ECN1" s="6"/>
      <c r="ECO1" s="6"/>
      <c r="ECP1" s="6"/>
      <c r="ECQ1" s="6"/>
      <c r="ECR1" s="6"/>
      <c r="ECS1" s="6"/>
      <c r="ECT1" s="6"/>
      <c r="ECU1" s="6"/>
      <c r="ECV1" s="6"/>
      <c r="ECW1" s="6"/>
      <c r="ECX1" s="6"/>
      <c r="ECY1" s="6"/>
      <c r="ECZ1" s="6"/>
      <c r="EDA1" s="6"/>
      <c r="EDB1" s="6"/>
      <c r="EDC1" s="6"/>
      <c r="EDD1" s="6"/>
      <c r="EDE1" s="6"/>
      <c r="EDF1" s="6"/>
      <c r="EDG1" s="6"/>
      <c r="EDH1" s="6"/>
      <c r="EDI1" s="6"/>
      <c r="EDJ1" s="6"/>
      <c r="EDK1" s="6"/>
      <c r="EDL1" s="6"/>
      <c r="EDM1" s="6"/>
      <c r="EDN1" s="6"/>
      <c r="EDO1" s="6"/>
      <c r="EDP1" s="6"/>
      <c r="EDQ1" s="6"/>
      <c r="EDR1" s="6"/>
      <c r="EDS1" s="6"/>
      <c r="EDT1" s="6"/>
      <c r="EDU1" s="6"/>
      <c r="EDV1" s="6"/>
      <c r="EDW1" s="6"/>
      <c r="EDX1" s="6"/>
      <c r="EDY1" s="6"/>
      <c r="EDZ1" s="6"/>
      <c r="EEA1" s="6"/>
      <c r="EEB1" s="6"/>
      <c r="EEC1" s="6"/>
      <c r="EED1" s="6"/>
      <c r="EEE1" s="6"/>
      <c r="EEF1" s="6"/>
      <c r="EEG1" s="6"/>
      <c r="EEH1" s="6"/>
      <c r="EEI1" s="6"/>
      <c r="EEJ1" s="6"/>
      <c r="EEK1" s="6"/>
      <c r="EEL1" s="6"/>
      <c r="EEM1" s="6"/>
      <c r="EEN1" s="6"/>
      <c r="EEO1" s="6"/>
      <c r="EEP1" s="6"/>
      <c r="EEQ1" s="6"/>
      <c r="EER1" s="6"/>
      <c r="EES1" s="6"/>
      <c r="EET1" s="6"/>
      <c r="EEU1" s="6"/>
      <c r="EEV1" s="6"/>
      <c r="EEW1" s="6"/>
      <c r="EEX1" s="6"/>
      <c r="EEY1" s="6"/>
      <c r="EEZ1" s="6"/>
      <c r="EFA1" s="6"/>
      <c r="EFB1" s="6"/>
      <c r="EFC1" s="6"/>
      <c r="EFD1" s="6"/>
      <c r="EFE1" s="6"/>
      <c r="EFF1" s="6"/>
      <c r="EFG1" s="6"/>
      <c r="EFH1" s="6"/>
      <c r="EFI1" s="6"/>
      <c r="EFJ1" s="6"/>
      <c r="EFK1" s="6"/>
      <c r="EFL1" s="6"/>
      <c r="EFM1" s="6"/>
      <c r="EFN1" s="6"/>
      <c r="EFO1" s="6"/>
      <c r="EFP1" s="6"/>
      <c r="EFQ1" s="6"/>
      <c r="EFR1" s="6"/>
      <c r="EFS1" s="6"/>
      <c r="EFT1" s="6"/>
      <c r="EFU1" s="6"/>
      <c r="EFV1" s="6"/>
      <c r="EFW1" s="6"/>
      <c r="EFX1" s="6"/>
      <c r="EFY1" s="6"/>
      <c r="EFZ1" s="6"/>
      <c r="EGA1" s="6"/>
      <c r="EGB1" s="6"/>
      <c r="EGC1" s="6"/>
      <c r="EGD1" s="6"/>
      <c r="EGE1" s="6"/>
      <c r="EGF1" s="6"/>
      <c r="EGG1" s="6"/>
      <c r="EGH1" s="6"/>
      <c r="EGI1" s="6"/>
      <c r="EGJ1" s="6"/>
      <c r="EGK1" s="6"/>
      <c r="EGL1" s="6"/>
      <c r="EGM1" s="6"/>
      <c r="EGN1" s="6"/>
      <c r="EGO1" s="6"/>
      <c r="EGP1" s="6"/>
      <c r="EGQ1" s="6"/>
      <c r="EGR1" s="6"/>
      <c r="EGS1" s="6"/>
      <c r="EGT1" s="6"/>
      <c r="EGU1" s="6"/>
      <c r="EGV1" s="6"/>
      <c r="EGW1" s="6"/>
      <c r="EGX1" s="6"/>
      <c r="EGY1" s="6"/>
      <c r="EGZ1" s="6"/>
      <c r="EHA1" s="6"/>
      <c r="EHB1" s="6"/>
      <c r="EHC1" s="6"/>
      <c r="EHD1" s="6"/>
      <c r="EHE1" s="6"/>
      <c r="EHF1" s="6"/>
      <c r="EHG1" s="6"/>
      <c r="EHH1" s="6"/>
      <c r="EHI1" s="6"/>
      <c r="EHJ1" s="6"/>
      <c r="EHK1" s="6"/>
      <c r="EHL1" s="6"/>
      <c r="EHM1" s="6"/>
      <c r="EHN1" s="6"/>
      <c r="EHO1" s="6"/>
      <c r="EHP1" s="6"/>
      <c r="EHQ1" s="6"/>
      <c r="EHR1" s="6"/>
      <c r="EHS1" s="6"/>
      <c r="EHT1" s="6"/>
      <c r="EHU1" s="6"/>
      <c r="EHV1" s="6"/>
      <c r="EHW1" s="6"/>
      <c r="EHX1" s="6"/>
      <c r="EHY1" s="6"/>
      <c r="EHZ1" s="6"/>
      <c r="EIA1" s="6"/>
      <c r="EIB1" s="6"/>
      <c r="EIC1" s="6"/>
      <c r="EID1" s="6"/>
      <c r="EIE1" s="6"/>
      <c r="EIF1" s="6"/>
      <c r="EIG1" s="6"/>
      <c r="EIH1" s="6"/>
      <c r="EII1" s="6"/>
      <c r="EIJ1" s="6"/>
      <c r="EIK1" s="6"/>
      <c r="EIL1" s="6"/>
      <c r="EIM1" s="6"/>
      <c r="EIN1" s="6"/>
      <c r="EIO1" s="6"/>
      <c r="EIP1" s="6"/>
      <c r="EIQ1" s="6"/>
      <c r="EIR1" s="6"/>
      <c r="EIS1" s="6"/>
      <c r="EIT1" s="6"/>
      <c r="EIU1" s="6"/>
      <c r="EIV1" s="6"/>
      <c r="EIW1" s="6"/>
      <c r="EIX1" s="6"/>
      <c r="EIY1" s="6"/>
      <c r="EIZ1" s="6"/>
      <c r="EJA1" s="6"/>
      <c r="EJB1" s="6"/>
      <c r="EJC1" s="6"/>
      <c r="EJD1" s="6"/>
      <c r="EJE1" s="6"/>
      <c r="EJF1" s="6"/>
      <c r="EJG1" s="6"/>
      <c r="EJH1" s="6"/>
      <c r="EJI1" s="6"/>
      <c r="EJJ1" s="6"/>
      <c r="EJK1" s="6"/>
      <c r="EJL1" s="6"/>
      <c r="EJM1" s="6"/>
      <c r="EJN1" s="6"/>
      <c r="EJO1" s="6"/>
      <c r="EJP1" s="6"/>
      <c r="EJQ1" s="6"/>
      <c r="EJR1" s="6"/>
      <c r="EJS1" s="6"/>
      <c r="EJT1" s="6"/>
      <c r="EJU1" s="6"/>
      <c r="EJV1" s="6"/>
      <c r="EJW1" s="6"/>
      <c r="EJX1" s="6"/>
      <c r="EJY1" s="6"/>
      <c r="EJZ1" s="6"/>
      <c r="EKA1" s="6"/>
      <c r="EKB1" s="6"/>
      <c r="EKC1" s="6"/>
      <c r="EKD1" s="6"/>
      <c r="EKE1" s="6"/>
      <c r="EKF1" s="6"/>
      <c r="EKG1" s="6"/>
      <c r="EKH1" s="6"/>
      <c r="EKI1" s="6"/>
      <c r="EKJ1" s="6"/>
      <c r="EKK1" s="6"/>
      <c r="EKL1" s="6"/>
      <c r="EKM1" s="6"/>
      <c r="EKN1" s="6"/>
      <c r="EKO1" s="6"/>
      <c r="EKP1" s="6"/>
      <c r="EKQ1" s="6"/>
      <c r="EKR1" s="6"/>
      <c r="EKS1" s="6"/>
      <c r="EKT1" s="6"/>
      <c r="EKU1" s="6"/>
      <c r="EKV1" s="6"/>
      <c r="EKW1" s="6"/>
      <c r="EKX1" s="6"/>
      <c r="EKY1" s="6"/>
      <c r="EKZ1" s="6"/>
      <c r="ELA1" s="6"/>
      <c r="ELB1" s="6"/>
      <c r="ELC1" s="6"/>
      <c r="ELD1" s="6"/>
      <c r="ELE1" s="6"/>
      <c r="ELF1" s="6"/>
      <c r="ELG1" s="6"/>
      <c r="ELH1" s="6"/>
      <c r="ELI1" s="6"/>
      <c r="ELJ1" s="6"/>
      <c r="ELK1" s="6"/>
      <c r="ELL1" s="6"/>
      <c r="ELM1" s="6"/>
      <c r="ELN1" s="6"/>
      <c r="ELO1" s="6"/>
      <c r="ELP1" s="6"/>
      <c r="ELQ1" s="6"/>
      <c r="ELR1" s="6"/>
      <c r="ELS1" s="6"/>
      <c r="ELT1" s="6"/>
      <c r="ELU1" s="6"/>
      <c r="ELV1" s="6"/>
      <c r="ELW1" s="6"/>
      <c r="ELX1" s="6"/>
      <c r="ELY1" s="6"/>
      <c r="ELZ1" s="6"/>
      <c r="EMA1" s="6"/>
      <c r="EMB1" s="6"/>
      <c r="EMC1" s="6"/>
      <c r="EMD1" s="6"/>
      <c r="EME1" s="6"/>
      <c r="EMF1" s="6"/>
      <c r="EMG1" s="6"/>
      <c r="EMH1" s="6"/>
      <c r="EMI1" s="6"/>
      <c r="EMJ1" s="6"/>
      <c r="EMK1" s="6"/>
      <c r="EML1" s="6"/>
      <c r="EMM1" s="6"/>
      <c r="EMN1" s="6"/>
      <c r="EMO1" s="6"/>
      <c r="EMP1" s="6"/>
      <c r="EMQ1" s="6"/>
      <c r="EMR1" s="6"/>
      <c r="EMS1" s="6"/>
      <c r="EMT1" s="6"/>
      <c r="EMU1" s="6"/>
      <c r="EMV1" s="6"/>
      <c r="EMW1" s="6"/>
      <c r="EMX1" s="6"/>
      <c r="EMY1" s="6"/>
      <c r="EMZ1" s="6"/>
      <c r="ENA1" s="6"/>
      <c r="ENB1" s="6"/>
      <c r="ENC1" s="6"/>
      <c r="END1" s="6"/>
      <c r="ENE1" s="6"/>
      <c r="ENF1" s="6"/>
      <c r="ENG1" s="6"/>
      <c r="ENH1" s="6"/>
      <c r="ENI1" s="6"/>
      <c r="ENJ1" s="6"/>
      <c r="ENK1" s="6"/>
      <c r="ENL1" s="6"/>
      <c r="ENM1" s="6"/>
      <c r="ENN1" s="6"/>
      <c r="ENO1" s="6"/>
      <c r="ENP1" s="6"/>
      <c r="ENQ1" s="6"/>
      <c r="ENR1" s="6"/>
      <c r="ENS1" s="6"/>
      <c r="ENT1" s="6"/>
      <c r="ENU1" s="6"/>
      <c r="ENV1" s="6"/>
      <c r="ENW1" s="6"/>
      <c r="ENX1" s="6"/>
      <c r="ENY1" s="6"/>
      <c r="ENZ1" s="6"/>
      <c r="EOA1" s="6"/>
      <c r="EOB1" s="6"/>
      <c r="EOC1" s="6"/>
      <c r="EOD1" s="6"/>
      <c r="EOE1" s="6"/>
      <c r="EOF1" s="6"/>
      <c r="EOG1" s="6"/>
      <c r="EOH1" s="6"/>
      <c r="EOI1" s="6"/>
      <c r="EOJ1" s="6"/>
      <c r="EOK1" s="6"/>
      <c r="EOL1" s="6"/>
      <c r="EOM1" s="6"/>
      <c r="EON1" s="6"/>
      <c r="EOO1" s="6"/>
      <c r="EOP1" s="6"/>
      <c r="EOQ1" s="6"/>
      <c r="EOR1" s="6"/>
      <c r="EOS1" s="6"/>
      <c r="EOT1" s="6"/>
      <c r="EOU1" s="6"/>
      <c r="EOV1" s="6"/>
      <c r="EOW1" s="6"/>
      <c r="EOX1" s="6"/>
      <c r="EOY1" s="6"/>
      <c r="EOZ1" s="6"/>
      <c r="EPA1" s="6"/>
      <c r="EPB1" s="6"/>
      <c r="EPC1" s="6"/>
      <c r="EPD1" s="6"/>
      <c r="EPE1" s="6"/>
      <c r="EPF1" s="6"/>
      <c r="EPG1" s="6"/>
      <c r="EPH1" s="6"/>
      <c r="EPI1" s="6"/>
      <c r="EPJ1" s="6"/>
      <c r="EPK1" s="6"/>
      <c r="EPL1" s="6"/>
      <c r="EPM1" s="6"/>
      <c r="EPN1" s="6"/>
      <c r="EPO1" s="6"/>
      <c r="EPP1" s="6"/>
      <c r="EPQ1" s="6"/>
      <c r="EPR1" s="6"/>
      <c r="EPS1" s="6"/>
      <c r="EPT1" s="6"/>
      <c r="EPU1" s="6"/>
      <c r="EPV1" s="6"/>
      <c r="EPW1" s="6"/>
      <c r="EPX1" s="6"/>
      <c r="EPY1" s="6"/>
      <c r="EPZ1" s="6"/>
      <c r="EQA1" s="6"/>
      <c r="EQB1" s="6"/>
      <c r="EQC1" s="6"/>
      <c r="EQD1" s="6"/>
      <c r="EQE1" s="6"/>
      <c r="EQF1" s="6"/>
      <c r="EQG1" s="6"/>
      <c r="EQH1" s="6"/>
      <c r="EQI1" s="6"/>
      <c r="EQJ1" s="6"/>
      <c r="EQK1" s="6"/>
      <c r="EQL1" s="6"/>
      <c r="EQM1" s="6"/>
      <c r="EQN1" s="6"/>
      <c r="EQO1" s="6"/>
      <c r="EQP1" s="6"/>
      <c r="EQQ1" s="6"/>
      <c r="EQR1" s="6"/>
      <c r="EQS1" s="6"/>
      <c r="EQT1" s="6"/>
      <c r="EQU1" s="6"/>
      <c r="EQV1" s="6"/>
      <c r="EQW1" s="6"/>
      <c r="EQX1" s="6"/>
      <c r="EQY1" s="6"/>
      <c r="EQZ1" s="6"/>
      <c r="ERA1" s="6"/>
      <c r="ERB1" s="6"/>
      <c r="ERC1" s="6"/>
      <c r="ERD1" s="6"/>
      <c r="ERE1" s="6"/>
      <c r="ERF1" s="6"/>
      <c r="ERG1" s="6"/>
      <c r="ERH1" s="6"/>
      <c r="ERI1" s="6"/>
      <c r="ERJ1" s="6"/>
      <c r="ERK1" s="6"/>
      <c r="ERL1" s="6"/>
      <c r="ERM1" s="6"/>
      <c r="ERN1" s="6"/>
      <c r="ERO1" s="6"/>
      <c r="ERP1" s="6"/>
      <c r="ERQ1" s="6"/>
      <c r="ERR1" s="6"/>
      <c r="ERS1" s="6"/>
      <c r="ERT1" s="6"/>
      <c r="ERU1" s="6"/>
      <c r="ERV1" s="6"/>
      <c r="ERW1" s="6"/>
      <c r="ERX1" s="6"/>
      <c r="ERY1" s="6"/>
      <c r="ERZ1" s="6"/>
      <c r="ESA1" s="6"/>
      <c r="ESB1" s="6"/>
      <c r="ESC1" s="6"/>
      <c r="ESD1" s="6"/>
      <c r="ESE1" s="6"/>
      <c r="ESF1" s="6"/>
      <c r="ESG1" s="6"/>
      <c r="ESH1" s="6"/>
      <c r="ESI1" s="6"/>
      <c r="ESJ1" s="6"/>
      <c r="ESK1" s="6"/>
      <c r="ESL1" s="6"/>
      <c r="ESM1" s="6"/>
      <c r="ESN1" s="6"/>
      <c r="ESO1" s="6"/>
      <c r="ESP1" s="6"/>
      <c r="ESQ1" s="6"/>
      <c r="ESR1" s="6"/>
      <c r="ESS1" s="6"/>
      <c r="EST1" s="6"/>
      <c r="ESU1" s="6"/>
      <c r="ESV1" s="6"/>
      <c r="ESW1" s="6"/>
      <c r="ESX1" s="6"/>
      <c r="ESY1" s="6"/>
      <c r="ESZ1" s="6"/>
      <c r="ETA1" s="6"/>
      <c r="ETB1" s="6"/>
      <c r="ETC1" s="6"/>
      <c r="ETD1" s="6"/>
      <c r="ETE1" s="6"/>
      <c r="ETF1" s="6"/>
      <c r="ETG1" s="6"/>
      <c r="ETH1" s="6"/>
      <c r="ETI1" s="6"/>
      <c r="ETJ1" s="6"/>
      <c r="ETK1" s="6"/>
      <c r="ETL1" s="6"/>
      <c r="ETM1" s="6"/>
      <c r="ETN1" s="6"/>
      <c r="ETO1" s="6"/>
      <c r="ETP1" s="6"/>
      <c r="ETQ1" s="6"/>
      <c r="ETR1" s="6"/>
      <c r="ETS1" s="6"/>
      <c r="ETT1" s="6"/>
      <c r="ETU1" s="6"/>
      <c r="ETV1" s="6"/>
      <c r="ETW1" s="6"/>
      <c r="ETX1" s="6"/>
      <c r="ETY1" s="6"/>
      <c r="ETZ1" s="6"/>
      <c r="EUA1" s="6"/>
      <c r="EUB1" s="6"/>
      <c r="EUC1" s="6"/>
      <c r="EUD1" s="6"/>
      <c r="EUE1" s="6"/>
      <c r="EUF1" s="6"/>
      <c r="EUG1" s="6"/>
      <c r="EUH1" s="6"/>
      <c r="EUI1" s="6"/>
      <c r="EUJ1" s="6"/>
      <c r="EUK1" s="6"/>
      <c r="EUL1" s="6"/>
      <c r="EUM1" s="6"/>
      <c r="EUN1" s="6"/>
      <c r="EUO1" s="6"/>
      <c r="EUP1" s="6"/>
      <c r="EUQ1" s="6"/>
      <c r="EUR1" s="6"/>
      <c r="EUS1" s="6"/>
      <c r="EUT1" s="6"/>
      <c r="EUU1" s="6"/>
      <c r="EUV1" s="6"/>
      <c r="EUW1" s="6"/>
      <c r="EUX1" s="6"/>
      <c r="EUY1" s="6"/>
      <c r="EUZ1" s="6"/>
      <c r="EVA1" s="6"/>
      <c r="EVB1" s="6"/>
      <c r="EVC1" s="6"/>
      <c r="EVD1" s="6"/>
      <c r="EVE1" s="6"/>
      <c r="EVF1" s="6"/>
      <c r="EVG1" s="6"/>
      <c r="EVH1" s="6"/>
      <c r="EVI1" s="6"/>
      <c r="EVJ1" s="6"/>
      <c r="EVK1" s="6"/>
      <c r="EVL1" s="6"/>
      <c r="EVM1" s="6"/>
      <c r="EVN1" s="6"/>
      <c r="EVO1" s="6"/>
      <c r="EVP1" s="6"/>
      <c r="EVQ1" s="6"/>
      <c r="EVR1" s="6"/>
      <c r="EVS1" s="6"/>
      <c r="EVT1" s="6"/>
      <c r="EVU1" s="6"/>
      <c r="EVV1" s="6"/>
      <c r="EVW1" s="6"/>
      <c r="EVX1" s="6"/>
      <c r="EVY1" s="6"/>
      <c r="EVZ1" s="6"/>
      <c r="EWA1" s="6"/>
      <c r="EWB1" s="6"/>
      <c r="EWC1" s="6"/>
      <c r="EWD1" s="6"/>
      <c r="EWE1" s="6"/>
      <c r="EWF1" s="6"/>
      <c r="EWG1" s="6"/>
      <c r="EWH1" s="6"/>
      <c r="EWI1" s="6"/>
      <c r="EWJ1" s="6"/>
      <c r="EWK1" s="6"/>
      <c r="EWL1" s="6"/>
      <c r="EWM1" s="6"/>
      <c r="EWN1" s="6"/>
      <c r="EWO1" s="6"/>
      <c r="EWP1" s="6"/>
      <c r="EWQ1" s="6"/>
      <c r="EWR1" s="6"/>
      <c r="EWS1" s="6"/>
      <c r="EWT1" s="6"/>
      <c r="EWU1" s="6"/>
      <c r="EWV1" s="6"/>
      <c r="EWW1" s="6"/>
      <c r="EWX1" s="6"/>
      <c r="EWY1" s="6"/>
      <c r="EWZ1" s="6"/>
      <c r="EXA1" s="6"/>
      <c r="EXB1" s="6"/>
      <c r="EXC1" s="6"/>
      <c r="EXD1" s="6"/>
      <c r="EXE1" s="6"/>
      <c r="EXF1" s="6"/>
      <c r="EXG1" s="6"/>
      <c r="EXH1" s="6"/>
      <c r="EXI1" s="6"/>
      <c r="EXJ1" s="6"/>
      <c r="EXK1" s="6"/>
      <c r="EXL1" s="6"/>
      <c r="EXM1" s="6"/>
      <c r="EXN1" s="6"/>
      <c r="EXO1" s="6"/>
      <c r="EXP1" s="6"/>
      <c r="EXQ1" s="6"/>
      <c r="EXR1" s="6"/>
      <c r="EXS1" s="6"/>
      <c r="EXT1" s="6"/>
      <c r="EXU1" s="6"/>
      <c r="EXV1" s="6"/>
      <c r="EXW1" s="6"/>
      <c r="EXX1" s="6"/>
      <c r="EXY1" s="6"/>
      <c r="EXZ1" s="6"/>
      <c r="EYA1" s="6"/>
      <c r="EYB1" s="6"/>
      <c r="EYC1" s="6"/>
      <c r="EYD1" s="6"/>
      <c r="EYE1" s="6"/>
      <c r="EYF1" s="6"/>
      <c r="EYG1" s="6"/>
      <c r="EYH1" s="6"/>
      <c r="EYI1" s="6"/>
      <c r="EYJ1" s="6"/>
      <c r="EYK1" s="6"/>
      <c r="EYL1" s="6"/>
      <c r="EYM1" s="6"/>
      <c r="EYN1" s="6"/>
      <c r="EYO1" s="6"/>
      <c r="EYP1" s="6"/>
      <c r="EYQ1" s="6"/>
      <c r="EYR1" s="6"/>
      <c r="EYS1" s="6"/>
      <c r="EYT1" s="6"/>
      <c r="EYU1" s="6"/>
      <c r="EYV1" s="6"/>
      <c r="EYW1" s="6"/>
      <c r="EYX1" s="6"/>
      <c r="EYY1" s="6"/>
      <c r="EYZ1" s="6"/>
      <c r="EZA1" s="6"/>
      <c r="EZB1" s="6"/>
      <c r="EZC1" s="6"/>
      <c r="EZD1" s="6"/>
      <c r="EZE1" s="6"/>
      <c r="EZF1" s="6"/>
      <c r="EZG1" s="6"/>
      <c r="EZH1" s="6"/>
      <c r="EZI1" s="6"/>
      <c r="EZJ1" s="6"/>
      <c r="EZK1" s="6"/>
      <c r="EZL1" s="6"/>
      <c r="EZM1" s="6"/>
      <c r="EZN1" s="6"/>
      <c r="EZO1" s="6"/>
      <c r="EZP1" s="6"/>
      <c r="EZQ1" s="6"/>
      <c r="EZR1" s="6"/>
      <c r="EZS1" s="6"/>
      <c r="EZT1" s="6"/>
      <c r="EZU1" s="6"/>
      <c r="EZV1" s="6"/>
      <c r="EZW1" s="6"/>
      <c r="EZX1" s="6"/>
      <c r="EZY1" s="6"/>
      <c r="EZZ1" s="6"/>
      <c r="FAA1" s="6"/>
      <c r="FAB1" s="6"/>
      <c r="FAC1" s="6"/>
      <c r="FAD1" s="6"/>
      <c r="FAE1" s="6"/>
      <c r="FAF1" s="6"/>
      <c r="FAG1" s="6"/>
      <c r="FAH1" s="6"/>
      <c r="FAI1" s="6"/>
      <c r="FAJ1" s="6"/>
      <c r="FAK1" s="6"/>
      <c r="FAL1" s="6"/>
      <c r="FAM1" s="6"/>
      <c r="FAN1" s="6"/>
      <c r="FAO1" s="6"/>
      <c r="FAP1" s="6"/>
      <c r="FAQ1" s="6"/>
      <c r="FAR1" s="6"/>
      <c r="FAS1" s="6"/>
      <c r="FAT1" s="6"/>
      <c r="FAU1" s="6"/>
      <c r="FAV1" s="6"/>
      <c r="FAW1" s="6"/>
      <c r="FAX1" s="6"/>
      <c r="FAY1" s="6"/>
      <c r="FAZ1" s="6"/>
      <c r="FBA1" s="6"/>
      <c r="FBB1" s="6"/>
      <c r="FBC1" s="6"/>
      <c r="FBD1" s="6"/>
      <c r="FBE1" s="6"/>
      <c r="FBF1" s="6"/>
      <c r="FBG1" s="6"/>
      <c r="FBH1" s="6"/>
      <c r="FBI1" s="6"/>
      <c r="FBJ1" s="6"/>
      <c r="FBK1" s="6"/>
      <c r="FBL1" s="6"/>
      <c r="FBM1" s="6"/>
      <c r="FBN1" s="6"/>
      <c r="FBO1" s="6"/>
      <c r="FBP1" s="6"/>
      <c r="FBQ1" s="6"/>
      <c r="FBR1" s="6"/>
      <c r="FBS1" s="6"/>
      <c r="FBT1" s="6"/>
      <c r="FBU1" s="6"/>
      <c r="FBV1" s="6"/>
      <c r="FBW1" s="6"/>
      <c r="FBX1" s="6"/>
      <c r="FBY1" s="6"/>
      <c r="FBZ1" s="6"/>
      <c r="FCA1" s="6"/>
      <c r="FCB1" s="6"/>
      <c r="FCC1" s="6"/>
      <c r="FCD1" s="6"/>
      <c r="FCE1" s="6"/>
      <c r="FCF1" s="6"/>
      <c r="FCG1" s="6"/>
      <c r="FCH1" s="6"/>
      <c r="FCI1" s="6"/>
      <c r="FCJ1" s="6"/>
      <c r="FCK1" s="6"/>
      <c r="FCL1" s="6"/>
      <c r="FCM1" s="6"/>
      <c r="FCN1" s="6"/>
      <c r="FCO1" s="6"/>
      <c r="FCP1" s="6"/>
      <c r="FCQ1" s="6"/>
      <c r="FCR1" s="6"/>
      <c r="FCS1" s="6"/>
      <c r="FCT1" s="6"/>
      <c r="FCU1" s="6"/>
      <c r="FCV1" s="6"/>
      <c r="FCW1" s="6"/>
      <c r="FCX1" s="6"/>
      <c r="FCY1" s="6"/>
      <c r="FCZ1" s="6"/>
      <c r="FDA1" s="6"/>
      <c r="FDB1" s="6"/>
      <c r="FDC1" s="6"/>
      <c r="FDD1" s="6"/>
      <c r="FDE1" s="6"/>
      <c r="FDF1" s="6"/>
      <c r="FDG1" s="6"/>
      <c r="FDH1" s="6"/>
      <c r="FDI1" s="6"/>
      <c r="FDJ1" s="6"/>
      <c r="FDK1" s="6"/>
      <c r="FDL1" s="6"/>
      <c r="FDM1" s="6"/>
      <c r="FDN1" s="6"/>
      <c r="FDO1" s="6"/>
      <c r="FDP1" s="6"/>
      <c r="FDQ1" s="6"/>
      <c r="FDR1" s="6"/>
      <c r="FDS1" s="6"/>
      <c r="FDT1" s="6"/>
      <c r="FDU1" s="6"/>
      <c r="FDV1" s="6"/>
      <c r="FDW1" s="6"/>
      <c r="FDX1" s="6"/>
      <c r="FDY1" s="6"/>
      <c r="FDZ1" s="6"/>
      <c r="FEA1" s="6"/>
      <c r="FEB1" s="6"/>
      <c r="FEC1" s="6"/>
      <c r="FED1" s="6"/>
      <c r="FEE1" s="6"/>
      <c r="FEF1" s="6"/>
      <c r="FEG1" s="6"/>
      <c r="FEH1" s="6"/>
      <c r="FEI1" s="6"/>
      <c r="FEJ1" s="6"/>
      <c r="FEK1" s="6"/>
      <c r="FEL1" s="6"/>
      <c r="FEM1" s="6"/>
      <c r="FEN1" s="6"/>
      <c r="FEO1" s="6"/>
      <c r="FEP1" s="6"/>
      <c r="FEQ1" s="6"/>
      <c r="FER1" s="6"/>
      <c r="FES1" s="6"/>
      <c r="FET1" s="6"/>
      <c r="FEU1" s="6"/>
      <c r="FEV1" s="6"/>
      <c r="FEW1" s="6"/>
      <c r="FEX1" s="6"/>
      <c r="FEY1" s="6"/>
      <c r="FEZ1" s="6"/>
      <c r="FFA1" s="6"/>
      <c r="FFB1" s="6"/>
      <c r="FFC1" s="6"/>
      <c r="FFD1" s="6"/>
      <c r="FFE1" s="6"/>
      <c r="FFF1" s="6"/>
      <c r="FFG1" s="6"/>
      <c r="FFH1" s="6"/>
      <c r="FFI1" s="6"/>
      <c r="FFJ1" s="6"/>
      <c r="FFK1" s="6"/>
      <c r="FFL1" s="6"/>
      <c r="FFM1" s="6"/>
      <c r="FFN1" s="6"/>
      <c r="FFO1" s="6"/>
      <c r="FFP1" s="6"/>
      <c r="FFQ1" s="6"/>
      <c r="FFR1" s="6"/>
      <c r="FFS1" s="6"/>
      <c r="FFT1" s="6"/>
      <c r="FFU1" s="6"/>
      <c r="FFV1" s="6"/>
      <c r="FFW1" s="6"/>
      <c r="FFX1" s="6"/>
      <c r="FFY1" s="6"/>
      <c r="FFZ1" s="6"/>
      <c r="FGA1" s="6"/>
      <c r="FGB1" s="6"/>
      <c r="FGC1" s="6"/>
      <c r="FGD1" s="6"/>
      <c r="FGE1" s="6"/>
      <c r="FGF1" s="6"/>
      <c r="FGG1" s="6"/>
      <c r="FGH1" s="6"/>
      <c r="FGI1" s="6"/>
      <c r="FGJ1" s="6"/>
      <c r="FGK1" s="6"/>
      <c r="FGL1" s="6"/>
      <c r="FGM1" s="6"/>
      <c r="FGN1" s="6"/>
      <c r="FGO1" s="6"/>
      <c r="FGP1" s="6"/>
      <c r="FGQ1" s="6"/>
      <c r="FGR1" s="6"/>
      <c r="FGS1" s="6"/>
      <c r="FGT1" s="6"/>
      <c r="FGU1" s="6"/>
      <c r="FGV1" s="6"/>
      <c r="FGW1" s="6"/>
      <c r="FGX1" s="6"/>
      <c r="FGY1" s="6"/>
      <c r="FGZ1" s="6"/>
      <c r="FHA1" s="6"/>
      <c r="FHB1" s="6"/>
      <c r="FHC1" s="6"/>
      <c r="FHD1" s="6"/>
      <c r="FHE1" s="6"/>
      <c r="FHF1" s="6"/>
      <c r="FHG1" s="6"/>
      <c r="FHH1" s="6"/>
      <c r="FHI1" s="6"/>
      <c r="FHJ1" s="6"/>
      <c r="FHK1" s="6"/>
      <c r="FHL1" s="6"/>
      <c r="FHM1" s="6"/>
      <c r="FHN1" s="6"/>
      <c r="FHO1" s="6"/>
      <c r="FHP1" s="6"/>
      <c r="FHQ1" s="6"/>
      <c r="FHR1" s="6"/>
      <c r="FHS1" s="6"/>
      <c r="FHT1" s="6"/>
      <c r="FHU1" s="6"/>
      <c r="FHV1" s="6"/>
      <c r="FHW1" s="6"/>
      <c r="FHX1" s="6"/>
      <c r="FHY1" s="6"/>
      <c r="FHZ1" s="6"/>
      <c r="FIA1" s="6"/>
      <c r="FIB1" s="6"/>
      <c r="FIC1" s="6"/>
      <c r="FID1" s="6"/>
      <c r="FIE1" s="6"/>
      <c r="FIF1" s="6"/>
      <c r="FIG1" s="6"/>
      <c r="FIH1" s="6"/>
      <c r="FII1" s="6"/>
      <c r="FIJ1" s="6"/>
      <c r="FIK1" s="6"/>
      <c r="FIL1" s="6"/>
      <c r="FIM1" s="6"/>
      <c r="FIN1" s="6"/>
      <c r="FIO1" s="6"/>
      <c r="FIP1" s="6"/>
      <c r="FIQ1" s="6"/>
      <c r="FIR1" s="6"/>
      <c r="FIS1" s="6"/>
      <c r="FIT1" s="6"/>
      <c r="FIU1" s="6"/>
      <c r="FIV1" s="6"/>
      <c r="FIW1" s="6"/>
      <c r="FIX1" s="6"/>
      <c r="FIY1" s="6"/>
      <c r="FIZ1" s="6"/>
      <c r="FJA1" s="6"/>
      <c r="FJB1" s="6"/>
      <c r="FJC1" s="6"/>
      <c r="FJD1" s="6"/>
      <c r="FJE1" s="6"/>
      <c r="FJF1" s="6"/>
      <c r="FJG1" s="6"/>
      <c r="FJH1" s="6"/>
      <c r="FJI1" s="6"/>
      <c r="FJJ1" s="6"/>
      <c r="FJK1" s="6"/>
      <c r="FJL1" s="6"/>
      <c r="FJM1" s="6"/>
      <c r="FJN1" s="6"/>
      <c r="FJO1" s="6"/>
      <c r="FJP1" s="6"/>
      <c r="FJQ1" s="6"/>
      <c r="FJR1" s="6"/>
      <c r="FJS1" s="6"/>
      <c r="FJT1" s="6"/>
      <c r="FJU1" s="6"/>
      <c r="FJV1" s="6"/>
      <c r="FJW1" s="6"/>
      <c r="FJX1" s="6"/>
      <c r="FJY1" s="6"/>
      <c r="FJZ1" s="6"/>
      <c r="FKA1" s="6"/>
      <c r="FKB1" s="6"/>
      <c r="FKC1" s="6"/>
      <c r="FKD1" s="6"/>
      <c r="FKE1" s="6"/>
      <c r="FKF1" s="6"/>
      <c r="FKG1" s="6"/>
      <c r="FKH1" s="6"/>
      <c r="FKI1" s="6"/>
      <c r="FKJ1" s="6"/>
      <c r="FKK1" s="6"/>
      <c r="FKL1" s="6"/>
      <c r="FKM1" s="6"/>
      <c r="FKN1" s="6"/>
      <c r="FKO1" s="6"/>
      <c r="FKP1" s="6"/>
      <c r="FKQ1" s="6"/>
      <c r="FKR1" s="6"/>
      <c r="FKS1" s="6"/>
      <c r="FKT1" s="6"/>
      <c r="FKU1" s="6"/>
      <c r="FKV1" s="6"/>
      <c r="FKW1" s="6"/>
      <c r="FKX1" s="6"/>
      <c r="FKY1" s="6"/>
      <c r="FKZ1" s="6"/>
      <c r="FLA1" s="6"/>
      <c r="FLB1" s="6"/>
      <c r="FLC1" s="6"/>
      <c r="FLD1" s="6"/>
      <c r="FLE1" s="6"/>
      <c r="FLF1" s="6"/>
      <c r="FLG1" s="6"/>
      <c r="FLH1" s="6"/>
      <c r="FLI1" s="6"/>
      <c r="FLJ1" s="6"/>
      <c r="FLK1" s="6"/>
      <c r="FLL1" s="6"/>
      <c r="FLM1" s="6"/>
      <c r="FLN1" s="6"/>
      <c r="FLO1" s="6"/>
      <c r="FLP1" s="6"/>
      <c r="FLQ1" s="6"/>
      <c r="FLR1" s="6"/>
      <c r="FLS1" s="6"/>
      <c r="FLT1" s="6"/>
      <c r="FLU1" s="6"/>
      <c r="FLV1" s="6"/>
      <c r="FLW1" s="6"/>
      <c r="FLX1" s="6"/>
      <c r="FLY1" s="6"/>
      <c r="FLZ1" s="6"/>
      <c r="FMA1" s="6"/>
      <c r="FMB1" s="6"/>
      <c r="FMC1" s="6"/>
      <c r="FMD1" s="6"/>
      <c r="FME1" s="6"/>
      <c r="FMF1" s="6"/>
      <c r="FMG1" s="6"/>
      <c r="FMH1" s="6"/>
      <c r="FMI1" s="6"/>
      <c r="FMJ1" s="6"/>
      <c r="FMK1" s="6"/>
      <c r="FML1" s="6"/>
      <c r="FMM1" s="6"/>
      <c r="FMN1" s="6"/>
      <c r="FMO1" s="6"/>
      <c r="FMP1" s="6"/>
      <c r="FMQ1" s="6"/>
      <c r="FMR1" s="6"/>
      <c r="FMS1" s="6"/>
      <c r="FMT1" s="6"/>
      <c r="FMU1" s="6"/>
      <c r="FMV1" s="6"/>
      <c r="FMW1" s="6"/>
      <c r="FMX1" s="6"/>
      <c r="FMY1" s="6"/>
      <c r="FMZ1" s="6"/>
      <c r="FNA1" s="6"/>
      <c r="FNB1" s="6"/>
      <c r="FNC1" s="6"/>
      <c r="FND1" s="6"/>
      <c r="FNE1" s="6"/>
      <c r="FNF1" s="6"/>
      <c r="FNG1" s="6"/>
      <c r="FNH1" s="6"/>
      <c r="FNI1" s="6"/>
      <c r="FNJ1" s="6"/>
      <c r="FNK1" s="6"/>
      <c r="FNL1" s="6"/>
      <c r="FNM1" s="6"/>
      <c r="FNN1" s="6"/>
      <c r="FNO1" s="6"/>
      <c r="FNP1" s="6"/>
      <c r="FNQ1" s="6"/>
      <c r="FNR1" s="6"/>
      <c r="FNS1" s="6"/>
      <c r="FNT1" s="6"/>
      <c r="FNU1" s="6"/>
      <c r="FNV1" s="6"/>
      <c r="FNW1" s="6"/>
      <c r="FNX1" s="6"/>
      <c r="FNY1" s="6"/>
      <c r="FNZ1" s="6"/>
      <c r="FOA1" s="6"/>
      <c r="FOB1" s="6"/>
      <c r="FOC1" s="6"/>
      <c r="FOD1" s="6"/>
      <c r="FOE1" s="6"/>
      <c r="FOF1" s="6"/>
      <c r="FOG1" s="6"/>
      <c r="FOH1" s="6"/>
      <c r="FOI1" s="6"/>
      <c r="FOJ1" s="6"/>
      <c r="FOK1" s="6"/>
      <c r="FOL1" s="6"/>
      <c r="FOM1" s="6"/>
      <c r="FON1" s="6"/>
      <c r="FOO1" s="6"/>
      <c r="FOP1" s="6"/>
      <c r="FOQ1" s="6"/>
      <c r="FOR1" s="6"/>
      <c r="FOS1" s="6"/>
      <c r="FOT1" s="6"/>
      <c r="FOU1" s="6"/>
      <c r="FOV1" s="6"/>
      <c r="FOW1" s="6"/>
      <c r="FOX1" s="6"/>
      <c r="FOY1" s="6"/>
      <c r="FOZ1" s="6"/>
      <c r="FPA1" s="6"/>
      <c r="FPB1" s="6"/>
      <c r="FPC1" s="6"/>
      <c r="FPD1" s="6"/>
      <c r="FPE1" s="6"/>
      <c r="FPF1" s="6"/>
      <c r="FPG1" s="6"/>
      <c r="FPH1" s="6"/>
      <c r="FPI1" s="6"/>
      <c r="FPJ1" s="6"/>
      <c r="FPK1" s="6"/>
      <c r="FPL1" s="6"/>
      <c r="FPM1" s="6"/>
      <c r="FPN1" s="6"/>
      <c r="FPO1" s="6"/>
      <c r="FPP1" s="6"/>
      <c r="FPQ1" s="6"/>
      <c r="FPR1" s="6"/>
      <c r="FPS1" s="6"/>
      <c r="FPT1" s="6"/>
      <c r="FPU1" s="6"/>
      <c r="FPV1" s="6"/>
      <c r="FPW1" s="6"/>
      <c r="FPX1" s="6"/>
      <c r="FPY1" s="6"/>
      <c r="FPZ1" s="6"/>
      <c r="FQA1" s="6"/>
      <c r="FQB1" s="6"/>
      <c r="FQC1" s="6"/>
      <c r="FQD1" s="6"/>
      <c r="FQE1" s="6"/>
      <c r="FQF1" s="6"/>
      <c r="FQG1" s="6"/>
      <c r="FQH1" s="6"/>
      <c r="FQI1" s="6"/>
      <c r="FQJ1" s="6"/>
      <c r="FQK1" s="6"/>
      <c r="FQL1" s="6"/>
      <c r="FQM1" s="6"/>
      <c r="FQN1" s="6"/>
      <c r="FQO1" s="6"/>
      <c r="FQP1" s="6"/>
      <c r="FQQ1" s="6"/>
      <c r="FQR1" s="6"/>
      <c r="FQS1" s="6"/>
      <c r="FQT1" s="6"/>
      <c r="FQU1" s="6"/>
      <c r="FQV1" s="6"/>
      <c r="FQW1" s="6"/>
      <c r="FQX1" s="6"/>
      <c r="FQY1" s="6"/>
      <c r="FQZ1" s="6"/>
      <c r="FRA1" s="6"/>
      <c r="FRB1" s="6"/>
      <c r="FRC1" s="6"/>
      <c r="FRD1" s="6"/>
      <c r="FRE1" s="6"/>
      <c r="FRF1" s="6"/>
      <c r="FRG1" s="6"/>
      <c r="FRH1" s="6"/>
      <c r="FRI1" s="6"/>
      <c r="FRJ1" s="6"/>
      <c r="FRK1" s="6"/>
      <c r="FRL1" s="6"/>
      <c r="FRM1" s="6"/>
      <c r="FRN1" s="6"/>
      <c r="FRO1" s="6"/>
      <c r="FRP1" s="6"/>
      <c r="FRQ1" s="6"/>
      <c r="FRR1" s="6"/>
      <c r="FRS1" s="6"/>
      <c r="FRT1" s="6"/>
      <c r="FRU1" s="6"/>
      <c r="FRV1" s="6"/>
      <c r="FRW1" s="6"/>
      <c r="FRX1" s="6"/>
      <c r="FRY1" s="6"/>
      <c r="FRZ1" s="6"/>
      <c r="FSA1" s="6"/>
      <c r="FSB1" s="6"/>
      <c r="FSC1" s="6"/>
      <c r="FSD1" s="6"/>
      <c r="FSE1" s="6"/>
      <c r="FSF1" s="6"/>
      <c r="FSG1" s="6"/>
      <c r="FSH1" s="6"/>
      <c r="FSI1" s="6"/>
      <c r="FSJ1" s="6"/>
      <c r="FSK1" s="6"/>
      <c r="FSL1" s="6"/>
      <c r="FSM1" s="6"/>
      <c r="FSN1" s="6"/>
      <c r="FSO1" s="6"/>
      <c r="FSP1" s="6"/>
      <c r="FSQ1" s="6"/>
      <c r="FSR1" s="6"/>
      <c r="FSS1" s="6"/>
      <c r="FST1" s="6"/>
      <c r="FSU1" s="6"/>
      <c r="FSV1" s="6"/>
      <c r="FSW1" s="6"/>
      <c r="FSX1" s="6"/>
      <c r="FSY1" s="6"/>
      <c r="FSZ1" s="6"/>
      <c r="FTA1" s="6"/>
      <c r="FTB1" s="6"/>
      <c r="FTC1" s="6"/>
      <c r="FTD1" s="6"/>
      <c r="FTE1" s="6"/>
      <c r="FTF1" s="6"/>
      <c r="FTG1" s="6"/>
      <c r="FTH1" s="6"/>
      <c r="FTI1" s="6"/>
      <c r="FTJ1" s="6"/>
      <c r="FTK1" s="6"/>
      <c r="FTL1" s="6"/>
      <c r="FTM1" s="6"/>
      <c r="FTN1" s="6"/>
      <c r="FTO1" s="6"/>
      <c r="FTP1" s="6"/>
      <c r="FTQ1" s="6"/>
      <c r="FTR1" s="6"/>
      <c r="FTS1" s="6"/>
      <c r="FTT1" s="6"/>
      <c r="FTU1" s="6"/>
      <c r="FTV1" s="6"/>
      <c r="FTW1" s="6"/>
      <c r="FTX1" s="6"/>
      <c r="FTY1" s="6"/>
      <c r="FTZ1" s="6"/>
      <c r="FUA1" s="6"/>
      <c r="FUB1" s="6"/>
      <c r="FUC1" s="6"/>
      <c r="FUD1" s="6"/>
      <c r="FUE1" s="6"/>
      <c r="FUF1" s="6"/>
      <c r="FUG1" s="6"/>
      <c r="FUH1" s="6"/>
      <c r="FUI1" s="6"/>
      <c r="FUJ1" s="6"/>
      <c r="FUK1" s="6"/>
      <c r="FUL1" s="6"/>
      <c r="FUM1" s="6"/>
      <c r="FUN1" s="6"/>
      <c r="FUO1" s="6"/>
      <c r="FUP1" s="6"/>
      <c r="FUQ1" s="6"/>
      <c r="FUR1" s="6"/>
      <c r="FUS1" s="6"/>
      <c r="FUT1" s="6"/>
      <c r="FUU1" s="6"/>
      <c r="FUV1" s="6"/>
      <c r="FUW1" s="6"/>
      <c r="FUX1" s="6"/>
      <c r="FUY1" s="6"/>
      <c r="FUZ1" s="6"/>
      <c r="FVA1" s="6"/>
      <c r="FVB1" s="6"/>
      <c r="FVC1" s="6"/>
      <c r="FVD1" s="6"/>
      <c r="FVE1" s="6"/>
      <c r="FVF1" s="6"/>
      <c r="FVG1" s="6"/>
      <c r="FVH1" s="6"/>
      <c r="FVI1" s="6"/>
      <c r="FVJ1" s="6"/>
      <c r="FVK1" s="6"/>
      <c r="FVL1" s="6"/>
      <c r="FVM1" s="6"/>
      <c r="FVN1" s="6"/>
      <c r="FVO1" s="6"/>
      <c r="FVP1" s="6"/>
      <c r="FVQ1" s="6"/>
      <c r="FVR1" s="6"/>
      <c r="FVS1" s="6"/>
      <c r="FVT1" s="6"/>
      <c r="FVU1" s="6"/>
      <c r="FVV1" s="6"/>
      <c r="FVW1" s="6"/>
      <c r="FVX1" s="6"/>
      <c r="FVY1" s="6"/>
      <c r="FVZ1" s="6"/>
      <c r="FWA1" s="6"/>
      <c r="FWB1" s="6"/>
      <c r="FWC1" s="6"/>
      <c r="FWD1" s="6"/>
      <c r="FWE1" s="6"/>
      <c r="FWF1" s="6"/>
      <c r="FWG1" s="6"/>
      <c r="FWH1" s="6"/>
      <c r="FWI1" s="6"/>
      <c r="FWJ1" s="6"/>
      <c r="FWK1" s="6"/>
      <c r="FWL1" s="6"/>
      <c r="FWM1" s="6"/>
      <c r="FWN1" s="6"/>
      <c r="FWO1" s="6"/>
      <c r="FWP1" s="6"/>
      <c r="FWQ1" s="6"/>
      <c r="FWR1" s="6"/>
      <c r="FWS1" s="6"/>
      <c r="FWT1" s="6"/>
      <c r="FWU1" s="6"/>
      <c r="FWV1" s="6"/>
      <c r="FWW1" s="6"/>
      <c r="FWX1" s="6"/>
      <c r="FWY1" s="6"/>
      <c r="FWZ1" s="6"/>
      <c r="FXA1" s="6"/>
      <c r="FXB1" s="6"/>
      <c r="FXC1" s="6"/>
      <c r="FXD1" s="6"/>
      <c r="FXE1" s="6"/>
      <c r="FXF1" s="6"/>
      <c r="FXG1" s="6"/>
      <c r="FXH1" s="6"/>
      <c r="FXI1" s="6"/>
      <c r="FXJ1" s="6"/>
      <c r="FXK1" s="6"/>
      <c r="FXL1" s="6"/>
      <c r="FXM1" s="6"/>
      <c r="FXN1" s="6"/>
      <c r="FXO1" s="6"/>
      <c r="FXP1" s="6"/>
      <c r="FXQ1" s="6"/>
      <c r="FXR1" s="6"/>
      <c r="FXS1" s="6"/>
      <c r="FXT1" s="6"/>
      <c r="FXU1" s="6"/>
      <c r="FXV1" s="6"/>
      <c r="FXW1" s="6"/>
      <c r="FXX1" s="6"/>
      <c r="FXY1" s="6"/>
      <c r="FXZ1" s="6"/>
      <c r="FYA1" s="6"/>
      <c r="FYB1" s="6"/>
      <c r="FYC1" s="6"/>
      <c r="FYD1" s="6"/>
      <c r="FYE1" s="6"/>
      <c r="FYF1" s="6"/>
      <c r="FYG1" s="6"/>
      <c r="FYH1" s="6"/>
      <c r="FYI1" s="6"/>
      <c r="FYJ1" s="6"/>
      <c r="FYK1" s="6"/>
      <c r="FYL1" s="6"/>
      <c r="FYM1" s="6"/>
      <c r="FYN1" s="6"/>
      <c r="FYO1" s="6"/>
      <c r="FYP1" s="6"/>
      <c r="FYQ1" s="6"/>
      <c r="FYR1" s="6"/>
      <c r="FYS1" s="6"/>
      <c r="FYT1" s="6"/>
      <c r="FYU1" s="6"/>
      <c r="FYV1" s="6"/>
      <c r="FYW1" s="6"/>
      <c r="FYX1" s="6"/>
      <c r="FYY1" s="6"/>
      <c r="FYZ1" s="6"/>
      <c r="FZA1" s="6"/>
      <c r="FZB1" s="6"/>
      <c r="FZC1" s="6"/>
      <c r="FZD1" s="6"/>
      <c r="FZE1" s="6"/>
      <c r="FZF1" s="6"/>
      <c r="FZG1" s="6"/>
      <c r="FZH1" s="6"/>
      <c r="FZI1" s="6"/>
      <c r="FZJ1" s="6"/>
      <c r="FZK1" s="6"/>
      <c r="FZL1" s="6"/>
      <c r="FZM1" s="6"/>
      <c r="FZN1" s="6"/>
      <c r="FZO1" s="6"/>
      <c r="FZP1" s="6"/>
      <c r="FZQ1" s="6"/>
      <c r="FZR1" s="6"/>
      <c r="FZS1" s="6"/>
      <c r="FZT1" s="6"/>
      <c r="FZU1" s="6"/>
      <c r="FZV1" s="6"/>
      <c r="FZW1" s="6"/>
      <c r="FZX1" s="6"/>
      <c r="FZY1" s="6"/>
      <c r="FZZ1" s="6"/>
      <c r="GAA1" s="6"/>
      <c r="GAB1" s="6"/>
      <c r="GAC1" s="6"/>
      <c r="GAD1" s="6"/>
      <c r="GAE1" s="6"/>
      <c r="GAF1" s="6"/>
      <c r="GAG1" s="6"/>
      <c r="GAH1" s="6"/>
      <c r="GAI1" s="6"/>
      <c r="GAJ1" s="6"/>
      <c r="GAK1" s="6"/>
      <c r="GAL1" s="6"/>
      <c r="GAM1" s="6"/>
      <c r="GAN1" s="6"/>
      <c r="GAO1" s="6"/>
      <c r="GAP1" s="6"/>
      <c r="GAQ1" s="6"/>
      <c r="GAR1" s="6"/>
      <c r="GAS1" s="6"/>
      <c r="GAT1" s="6"/>
      <c r="GAU1" s="6"/>
      <c r="GAV1" s="6"/>
      <c r="GAW1" s="6"/>
      <c r="GAX1" s="6"/>
      <c r="GAY1" s="6"/>
      <c r="GAZ1" s="6"/>
      <c r="GBA1" s="6"/>
      <c r="GBB1" s="6"/>
      <c r="GBC1" s="6"/>
      <c r="GBD1" s="6"/>
      <c r="GBE1" s="6"/>
      <c r="GBF1" s="6"/>
      <c r="GBG1" s="6"/>
      <c r="GBH1" s="6"/>
      <c r="GBI1" s="6"/>
      <c r="GBJ1" s="6"/>
      <c r="GBK1" s="6"/>
      <c r="GBL1" s="6"/>
      <c r="GBM1" s="6"/>
      <c r="GBN1" s="6"/>
      <c r="GBO1" s="6"/>
      <c r="GBP1" s="6"/>
      <c r="GBQ1" s="6"/>
      <c r="GBR1" s="6"/>
      <c r="GBS1" s="6"/>
      <c r="GBT1" s="6"/>
      <c r="GBU1" s="6"/>
      <c r="GBV1" s="6"/>
      <c r="GBW1" s="6"/>
      <c r="GBX1" s="6"/>
      <c r="GBY1" s="6"/>
      <c r="GBZ1" s="6"/>
      <c r="GCA1" s="6"/>
      <c r="GCB1" s="6"/>
      <c r="GCC1" s="6"/>
      <c r="GCD1" s="6"/>
      <c r="GCE1" s="6"/>
      <c r="GCF1" s="6"/>
      <c r="GCG1" s="6"/>
      <c r="GCH1" s="6"/>
      <c r="GCI1" s="6"/>
      <c r="GCJ1" s="6"/>
      <c r="GCK1" s="6"/>
      <c r="GCL1" s="6"/>
      <c r="GCM1" s="6"/>
      <c r="GCN1" s="6"/>
      <c r="GCO1" s="6"/>
      <c r="GCP1" s="6"/>
      <c r="GCQ1" s="6"/>
      <c r="GCR1" s="6"/>
      <c r="GCS1" s="6"/>
      <c r="GCT1" s="6"/>
      <c r="GCU1" s="6"/>
      <c r="GCV1" s="6"/>
      <c r="GCW1" s="6"/>
      <c r="GCX1" s="6"/>
      <c r="GCY1" s="6"/>
      <c r="GCZ1" s="6"/>
      <c r="GDA1" s="6"/>
      <c r="GDB1" s="6"/>
      <c r="GDC1" s="6"/>
      <c r="GDD1" s="6"/>
      <c r="GDE1" s="6"/>
      <c r="GDF1" s="6"/>
      <c r="GDG1" s="6"/>
      <c r="GDH1" s="6"/>
      <c r="GDI1" s="6"/>
      <c r="GDJ1" s="6"/>
      <c r="GDK1" s="6"/>
      <c r="GDL1" s="6"/>
      <c r="GDM1" s="6"/>
      <c r="GDN1" s="6"/>
      <c r="GDO1" s="6"/>
      <c r="GDP1" s="6"/>
      <c r="GDQ1" s="6"/>
      <c r="GDR1" s="6"/>
      <c r="GDS1" s="6"/>
      <c r="GDT1" s="6"/>
      <c r="GDU1" s="6"/>
      <c r="GDV1" s="6"/>
      <c r="GDW1" s="6"/>
      <c r="GDX1" s="6"/>
      <c r="GDY1" s="6"/>
      <c r="GDZ1" s="6"/>
      <c r="GEA1" s="6"/>
      <c r="GEB1" s="6"/>
      <c r="GEC1" s="6"/>
      <c r="GED1" s="6"/>
      <c r="GEE1" s="6"/>
      <c r="GEF1" s="6"/>
      <c r="GEG1" s="6"/>
      <c r="GEH1" s="6"/>
      <c r="GEI1" s="6"/>
      <c r="GEJ1" s="6"/>
      <c r="GEK1" s="6"/>
      <c r="GEL1" s="6"/>
      <c r="GEM1" s="6"/>
      <c r="GEN1" s="6"/>
      <c r="GEO1" s="6"/>
      <c r="GEP1" s="6"/>
      <c r="GEQ1" s="6"/>
      <c r="GER1" s="6"/>
      <c r="GES1" s="6"/>
      <c r="GET1" s="6"/>
      <c r="GEU1" s="6"/>
      <c r="GEV1" s="6"/>
      <c r="GEW1" s="6"/>
      <c r="GEX1" s="6"/>
      <c r="GEY1" s="6"/>
      <c r="GEZ1" s="6"/>
      <c r="GFA1" s="6"/>
      <c r="GFB1" s="6"/>
      <c r="GFC1" s="6"/>
      <c r="GFD1" s="6"/>
      <c r="GFE1" s="6"/>
      <c r="GFF1" s="6"/>
      <c r="GFG1" s="6"/>
      <c r="GFH1" s="6"/>
      <c r="GFI1" s="6"/>
      <c r="GFJ1" s="6"/>
      <c r="GFK1" s="6"/>
      <c r="GFL1" s="6"/>
      <c r="GFM1" s="6"/>
      <c r="GFN1" s="6"/>
      <c r="GFO1" s="6"/>
      <c r="GFP1" s="6"/>
      <c r="GFQ1" s="6"/>
      <c r="GFR1" s="6"/>
      <c r="GFS1" s="6"/>
      <c r="GFT1" s="6"/>
      <c r="GFU1" s="6"/>
      <c r="GFV1" s="6"/>
      <c r="GFW1" s="6"/>
      <c r="GFX1" s="6"/>
      <c r="GFY1" s="6"/>
      <c r="GFZ1" s="6"/>
      <c r="GGA1" s="6"/>
      <c r="GGB1" s="6"/>
      <c r="GGC1" s="6"/>
      <c r="GGD1" s="6"/>
      <c r="GGE1" s="6"/>
      <c r="GGF1" s="6"/>
      <c r="GGG1" s="6"/>
      <c r="GGH1" s="6"/>
      <c r="GGI1" s="6"/>
      <c r="GGJ1" s="6"/>
      <c r="GGK1" s="6"/>
      <c r="GGL1" s="6"/>
      <c r="GGM1" s="6"/>
      <c r="GGN1" s="6"/>
      <c r="GGO1" s="6"/>
      <c r="GGP1" s="6"/>
      <c r="GGQ1" s="6"/>
      <c r="GGR1" s="6"/>
      <c r="GGS1" s="6"/>
      <c r="GGT1" s="6"/>
      <c r="GGU1" s="6"/>
      <c r="GGV1" s="6"/>
      <c r="GGW1" s="6"/>
      <c r="GGX1" s="6"/>
      <c r="GGY1" s="6"/>
      <c r="GGZ1" s="6"/>
      <c r="GHA1" s="6"/>
      <c r="GHB1" s="6"/>
      <c r="GHC1" s="6"/>
      <c r="GHD1" s="6"/>
      <c r="GHE1" s="6"/>
      <c r="GHF1" s="6"/>
      <c r="GHG1" s="6"/>
      <c r="GHH1" s="6"/>
      <c r="GHI1" s="6"/>
      <c r="GHJ1" s="6"/>
      <c r="GHK1" s="6"/>
      <c r="GHL1" s="6"/>
      <c r="GHM1" s="6"/>
      <c r="GHN1" s="6"/>
      <c r="GHO1" s="6"/>
      <c r="GHP1" s="6"/>
      <c r="GHQ1" s="6"/>
      <c r="GHR1" s="6"/>
      <c r="GHS1" s="6"/>
      <c r="GHT1" s="6"/>
      <c r="GHU1" s="6"/>
      <c r="GHV1" s="6"/>
      <c r="GHW1" s="6"/>
      <c r="GHX1" s="6"/>
      <c r="GHY1" s="6"/>
      <c r="GHZ1" s="6"/>
      <c r="GIA1" s="6"/>
      <c r="GIB1" s="6"/>
      <c r="GIC1" s="6"/>
      <c r="GID1" s="6"/>
      <c r="GIE1" s="6"/>
      <c r="GIF1" s="6"/>
      <c r="GIG1" s="6"/>
      <c r="GIH1" s="6"/>
      <c r="GII1" s="6"/>
      <c r="GIJ1" s="6"/>
      <c r="GIK1" s="6"/>
      <c r="GIL1" s="6"/>
      <c r="GIM1" s="6"/>
      <c r="GIN1" s="6"/>
      <c r="GIO1" s="6"/>
      <c r="GIP1" s="6"/>
      <c r="GIQ1" s="6"/>
      <c r="GIR1" s="6"/>
      <c r="GIS1" s="6"/>
      <c r="GIT1" s="6"/>
      <c r="GIU1" s="6"/>
      <c r="GIV1" s="6"/>
      <c r="GIW1" s="6"/>
      <c r="GIX1" s="6"/>
      <c r="GIY1" s="6"/>
      <c r="GIZ1" s="6"/>
      <c r="GJA1" s="6"/>
      <c r="GJB1" s="6"/>
      <c r="GJC1" s="6"/>
      <c r="GJD1" s="6"/>
      <c r="GJE1" s="6"/>
      <c r="GJF1" s="6"/>
      <c r="GJG1" s="6"/>
      <c r="GJH1" s="6"/>
      <c r="GJI1" s="6"/>
      <c r="GJJ1" s="6"/>
      <c r="GJK1" s="6"/>
      <c r="GJL1" s="6"/>
      <c r="GJM1" s="6"/>
      <c r="GJN1" s="6"/>
      <c r="GJO1" s="6"/>
      <c r="GJP1" s="6"/>
      <c r="GJQ1" s="6"/>
      <c r="GJR1" s="6"/>
      <c r="GJS1" s="6"/>
      <c r="GJT1" s="6"/>
      <c r="GJU1" s="6"/>
      <c r="GJV1" s="6"/>
      <c r="GJW1" s="6"/>
      <c r="GJX1" s="6"/>
      <c r="GJY1" s="6"/>
      <c r="GJZ1" s="6"/>
      <c r="GKA1" s="6"/>
      <c r="GKB1" s="6"/>
      <c r="GKC1" s="6"/>
      <c r="GKD1" s="6"/>
      <c r="GKE1" s="6"/>
      <c r="GKF1" s="6"/>
      <c r="GKG1" s="6"/>
      <c r="GKH1" s="6"/>
      <c r="GKI1" s="6"/>
      <c r="GKJ1" s="6"/>
      <c r="GKK1" s="6"/>
      <c r="GKL1" s="6"/>
      <c r="GKM1" s="6"/>
      <c r="GKN1" s="6"/>
      <c r="GKO1" s="6"/>
      <c r="GKP1" s="6"/>
      <c r="GKQ1" s="6"/>
      <c r="GKR1" s="6"/>
      <c r="GKS1" s="6"/>
      <c r="GKT1" s="6"/>
      <c r="GKU1" s="6"/>
      <c r="GKV1" s="6"/>
      <c r="GKW1" s="6"/>
      <c r="GKX1" s="6"/>
      <c r="GKY1" s="6"/>
      <c r="GKZ1" s="6"/>
      <c r="GLA1" s="6"/>
      <c r="GLB1" s="6"/>
      <c r="GLC1" s="6"/>
      <c r="GLD1" s="6"/>
      <c r="GLE1" s="6"/>
      <c r="GLF1" s="6"/>
      <c r="GLG1" s="6"/>
      <c r="GLH1" s="6"/>
      <c r="GLI1" s="6"/>
      <c r="GLJ1" s="6"/>
      <c r="GLK1" s="6"/>
      <c r="GLL1" s="6"/>
      <c r="GLM1" s="6"/>
      <c r="GLN1" s="6"/>
      <c r="GLO1" s="6"/>
      <c r="GLP1" s="6"/>
      <c r="GLQ1" s="6"/>
      <c r="GLR1" s="6"/>
      <c r="GLS1" s="6"/>
      <c r="GLT1" s="6"/>
      <c r="GLU1" s="6"/>
      <c r="GLV1" s="6"/>
      <c r="GLW1" s="6"/>
      <c r="GLX1" s="6"/>
      <c r="GLY1" s="6"/>
      <c r="GLZ1" s="6"/>
      <c r="GMA1" s="6"/>
      <c r="GMB1" s="6"/>
      <c r="GMC1" s="6"/>
      <c r="GMD1" s="6"/>
      <c r="GME1" s="6"/>
      <c r="GMF1" s="6"/>
      <c r="GMG1" s="6"/>
      <c r="GMH1" s="6"/>
      <c r="GMI1" s="6"/>
      <c r="GMJ1" s="6"/>
      <c r="GMK1" s="6"/>
      <c r="GML1" s="6"/>
      <c r="GMM1" s="6"/>
      <c r="GMN1" s="6"/>
      <c r="GMO1" s="6"/>
      <c r="GMP1" s="6"/>
      <c r="GMQ1" s="6"/>
      <c r="GMR1" s="6"/>
      <c r="GMS1" s="6"/>
      <c r="GMT1" s="6"/>
      <c r="GMU1" s="6"/>
      <c r="GMV1" s="6"/>
      <c r="GMW1" s="6"/>
      <c r="GMX1" s="6"/>
      <c r="GMY1" s="6"/>
      <c r="GMZ1" s="6"/>
      <c r="GNA1" s="6"/>
      <c r="GNB1" s="6"/>
      <c r="GNC1" s="6"/>
      <c r="GND1" s="6"/>
      <c r="GNE1" s="6"/>
      <c r="GNF1" s="6"/>
      <c r="GNG1" s="6"/>
      <c r="GNH1" s="6"/>
      <c r="GNI1" s="6"/>
      <c r="GNJ1" s="6"/>
      <c r="GNK1" s="6"/>
      <c r="GNL1" s="6"/>
      <c r="GNM1" s="6"/>
      <c r="GNN1" s="6"/>
      <c r="GNO1" s="6"/>
      <c r="GNP1" s="6"/>
      <c r="GNQ1" s="6"/>
      <c r="GNR1" s="6"/>
      <c r="GNS1" s="6"/>
      <c r="GNT1" s="6"/>
      <c r="GNU1" s="6"/>
      <c r="GNV1" s="6"/>
      <c r="GNW1" s="6"/>
      <c r="GNX1" s="6"/>
      <c r="GNY1" s="6"/>
      <c r="GNZ1" s="6"/>
      <c r="GOA1" s="6"/>
      <c r="GOB1" s="6"/>
      <c r="GOC1" s="6"/>
      <c r="GOD1" s="6"/>
      <c r="GOE1" s="6"/>
      <c r="GOF1" s="6"/>
      <c r="GOG1" s="6"/>
      <c r="GOH1" s="6"/>
      <c r="GOI1" s="6"/>
      <c r="GOJ1" s="6"/>
      <c r="GOK1" s="6"/>
      <c r="GOL1" s="6"/>
      <c r="GOM1" s="6"/>
      <c r="GON1" s="6"/>
      <c r="GOO1" s="6"/>
      <c r="GOP1" s="6"/>
      <c r="GOQ1" s="6"/>
      <c r="GOR1" s="6"/>
      <c r="GOS1" s="6"/>
      <c r="GOT1" s="6"/>
      <c r="GOU1" s="6"/>
      <c r="GOV1" s="6"/>
      <c r="GOW1" s="6"/>
      <c r="GOX1" s="6"/>
      <c r="GOY1" s="6"/>
      <c r="GOZ1" s="6"/>
      <c r="GPA1" s="6"/>
      <c r="GPB1" s="6"/>
      <c r="GPC1" s="6"/>
      <c r="GPD1" s="6"/>
      <c r="GPE1" s="6"/>
      <c r="GPF1" s="6"/>
      <c r="GPG1" s="6"/>
      <c r="GPH1" s="6"/>
      <c r="GPI1" s="6"/>
      <c r="GPJ1" s="6"/>
      <c r="GPK1" s="6"/>
      <c r="GPL1" s="6"/>
      <c r="GPM1" s="6"/>
      <c r="GPN1" s="6"/>
      <c r="GPO1" s="6"/>
      <c r="GPP1" s="6"/>
      <c r="GPQ1" s="6"/>
      <c r="GPR1" s="6"/>
      <c r="GPS1" s="6"/>
      <c r="GPT1" s="6"/>
      <c r="GPU1" s="6"/>
      <c r="GPV1" s="6"/>
      <c r="GPW1" s="6"/>
      <c r="GPX1" s="6"/>
      <c r="GPY1" s="6"/>
      <c r="GPZ1" s="6"/>
      <c r="GQA1" s="6"/>
      <c r="GQB1" s="6"/>
      <c r="GQC1" s="6"/>
      <c r="GQD1" s="6"/>
      <c r="GQE1" s="6"/>
      <c r="GQF1" s="6"/>
      <c r="GQG1" s="6"/>
      <c r="GQH1" s="6"/>
      <c r="GQI1" s="6"/>
      <c r="GQJ1" s="6"/>
      <c r="GQK1" s="6"/>
      <c r="GQL1" s="6"/>
      <c r="GQM1" s="6"/>
      <c r="GQN1" s="6"/>
      <c r="GQO1" s="6"/>
      <c r="GQP1" s="6"/>
      <c r="GQQ1" s="6"/>
      <c r="GQR1" s="6"/>
      <c r="GQS1" s="6"/>
      <c r="GQT1" s="6"/>
      <c r="GQU1" s="6"/>
      <c r="GQV1" s="6"/>
      <c r="GQW1" s="6"/>
      <c r="GQX1" s="6"/>
      <c r="GQY1" s="6"/>
      <c r="GQZ1" s="6"/>
      <c r="GRA1" s="6"/>
      <c r="GRB1" s="6"/>
      <c r="GRC1" s="6"/>
      <c r="GRD1" s="6"/>
      <c r="GRE1" s="6"/>
      <c r="GRF1" s="6"/>
      <c r="GRG1" s="6"/>
      <c r="GRH1" s="6"/>
      <c r="GRI1" s="6"/>
      <c r="GRJ1" s="6"/>
      <c r="GRK1" s="6"/>
      <c r="GRL1" s="6"/>
      <c r="GRM1" s="6"/>
      <c r="GRN1" s="6"/>
      <c r="GRO1" s="6"/>
      <c r="GRP1" s="6"/>
      <c r="GRQ1" s="6"/>
      <c r="GRR1" s="6"/>
      <c r="GRS1" s="6"/>
      <c r="GRT1" s="6"/>
      <c r="GRU1" s="6"/>
      <c r="GRV1" s="6"/>
      <c r="GRW1" s="6"/>
      <c r="GRX1" s="6"/>
      <c r="GRY1" s="6"/>
      <c r="GRZ1" s="6"/>
      <c r="GSA1" s="6"/>
      <c r="GSB1" s="6"/>
      <c r="GSC1" s="6"/>
      <c r="GSD1" s="6"/>
      <c r="GSE1" s="6"/>
      <c r="GSF1" s="6"/>
      <c r="GSG1" s="6"/>
      <c r="GSH1" s="6"/>
      <c r="GSI1" s="6"/>
      <c r="GSJ1" s="6"/>
      <c r="GSK1" s="6"/>
      <c r="GSL1" s="6"/>
      <c r="GSM1" s="6"/>
      <c r="GSN1" s="6"/>
      <c r="GSO1" s="6"/>
      <c r="GSP1" s="6"/>
      <c r="GSQ1" s="6"/>
      <c r="GSR1" s="6"/>
      <c r="GSS1" s="6"/>
      <c r="GST1" s="6"/>
      <c r="GSU1" s="6"/>
      <c r="GSV1" s="6"/>
      <c r="GSW1" s="6"/>
      <c r="GSX1" s="6"/>
      <c r="GSY1" s="6"/>
      <c r="GSZ1" s="6"/>
      <c r="GTA1" s="6"/>
      <c r="GTB1" s="6"/>
      <c r="GTC1" s="6"/>
      <c r="GTD1" s="6"/>
      <c r="GTE1" s="6"/>
      <c r="GTF1" s="6"/>
      <c r="GTG1" s="6"/>
      <c r="GTH1" s="6"/>
      <c r="GTI1" s="6"/>
      <c r="GTJ1" s="6"/>
      <c r="GTK1" s="6"/>
      <c r="GTL1" s="6"/>
      <c r="GTM1" s="6"/>
      <c r="GTN1" s="6"/>
      <c r="GTO1" s="6"/>
      <c r="GTP1" s="6"/>
      <c r="GTQ1" s="6"/>
      <c r="GTR1" s="6"/>
      <c r="GTS1" s="6"/>
      <c r="GTT1" s="6"/>
      <c r="GTU1" s="6"/>
      <c r="GTV1" s="6"/>
      <c r="GTW1" s="6"/>
      <c r="GTX1" s="6"/>
      <c r="GTY1" s="6"/>
      <c r="GTZ1" s="6"/>
      <c r="GUA1" s="6"/>
      <c r="GUB1" s="6"/>
      <c r="GUC1" s="6"/>
      <c r="GUD1" s="6"/>
      <c r="GUE1" s="6"/>
      <c r="GUF1" s="6"/>
      <c r="GUG1" s="6"/>
      <c r="GUH1" s="6"/>
      <c r="GUI1" s="6"/>
      <c r="GUJ1" s="6"/>
      <c r="GUK1" s="6"/>
      <c r="GUL1" s="6"/>
      <c r="GUM1" s="6"/>
      <c r="GUN1" s="6"/>
      <c r="GUO1" s="6"/>
      <c r="GUP1" s="6"/>
      <c r="GUQ1" s="6"/>
      <c r="GUR1" s="6"/>
      <c r="GUS1" s="6"/>
      <c r="GUT1" s="6"/>
      <c r="GUU1" s="6"/>
      <c r="GUV1" s="6"/>
      <c r="GUW1" s="6"/>
      <c r="GUX1" s="6"/>
      <c r="GUY1" s="6"/>
      <c r="GUZ1" s="6"/>
      <c r="GVA1" s="6"/>
      <c r="GVB1" s="6"/>
      <c r="GVC1" s="6"/>
      <c r="GVD1" s="6"/>
      <c r="GVE1" s="6"/>
      <c r="GVF1" s="6"/>
      <c r="GVG1" s="6"/>
      <c r="GVH1" s="6"/>
      <c r="GVI1" s="6"/>
      <c r="GVJ1" s="6"/>
      <c r="GVK1" s="6"/>
      <c r="GVL1" s="6"/>
      <c r="GVM1" s="6"/>
      <c r="GVN1" s="6"/>
      <c r="GVO1" s="6"/>
      <c r="GVP1" s="6"/>
      <c r="GVQ1" s="6"/>
      <c r="GVR1" s="6"/>
      <c r="GVS1" s="6"/>
      <c r="GVT1" s="6"/>
      <c r="GVU1" s="6"/>
      <c r="GVV1" s="6"/>
      <c r="GVW1" s="6"/>
      <c r="GVX1" s="6"/>
      <c r="GVY1" s="6"/>
      <c r="GVZ1" s="6"/>
      <c r="GWA1" s="6"/>
      <c r="GWB1" s="6"/>
      <c r="GWC1" s="6"/>
      <c r="GWD1" s="6"/>
      <c r="GWE1" s="6"/>
      <c r="GWF1" s="6"/>
      <c r="GWG1" s="6"/>
      <c r="GWH1" s="6"/>
      <c r="GWI1" s="6"/>
      <c r="GWJ1" s="6"/>
      <c r="GWK1" s="6"/>
      <c r="GWL1" s="6"/>
      <c r="GWM1" s="6"/>
      <c r="GWN1" s="6"/>
      <c r="GWO1" s="6"/>
      <c r="GWP1" s="6"/>
      <c r="GWQ1" s="6"/>
      <c r="GWR1" s="6"/>
      <c r="GWS1" s="6"/>
      <c r="GWT1" s="6"/>
      <c r="GWU1" s="6"/>
      <c r="GWV1" s="6"/>
      <c r="GWW1" s="6"/>
      <c r="GWX1" s="6"/>
      <c r="GWY1" s="6"/>
      <c r="GWZ1" s="6"/>
      <c r="GXA1" s="6"/>
      <c r="GXB1" s="6"/>
      <c r="GXC1" s="6"/>
      <c r="GXD1" s="6"/>
      <c r="GXE1" s="6"/>
      <c r="GXF1" s="6"/>
      <c r="GXG1" s="6"/>
      <c r="GXH1" s="6"/>
      <c r="GXI1" s="6"/>
      <c r="GXJ1" s="6"/>
      <c r="GXK1" s="6"/>
      <c r="GXL1" s="6"/>
      <c r="GXM1" s="6"/>
      <c r="GXN1" s="6"/>
      <c r="GXO1" s="6"/>
      <c r="GXP1" s="6"/>
      <c r="GXQ1" s="6"/>
      <c r="GXR1" s="6"/>
      <c r="GXS1" s="6"/>
      <c r="GXT1" s="6"/>
      <c r="GXU1" s="6"/>
      <c r="GXV1" s="6"/>
      <c r="GXW1" s="6"/>
      <c r="GXX1" s="6"/>
      <c r="GXY1" s="6"/>
      <c r="GXZ1" s="6"/>
      <c r="GYA1" s="6"/>
      <c r="GYB1" s="6"/>
      <c r="GYC1" s="6"/>
      <c r="GYD1" s="6"/>
      <c r="GYE1" s="6"/>
      <c r="GYF1" s="6"/>
      <c r="GYG1" s="6"/>
      <c r="GYH1" s="6"/>
      <c r="GYI1" s="6"/>
      <c r="GYJ1" s="6"/>
      <c r="GYK1" s="6"/>
      <c r="GYL1" s="6"/>
      <c r="GYM1" s="6"/>
      <c r="GYN1" s="6"/>
      <c r="GYO1" s="6"/>
      <c r="GYP1" s="6"/>
      <c r="GYQ1" s="6"/>
      <c r="GYR1" s="6"/>
      <c r="GYS1" s="6"/>
      <c r="GYT1" s="6"/>
      <c r="GYU1" s="6"/>
      <c r="GYV1" s="6"/>
      <c r="GYW1" s="6"/>
      <c r="GYX1" s="6"/>
      <c r="GYY1" s="6"/>
      <c r="GYZ1" s="6"/>
      <c r="GZA1" s="6"/>
      <c r="GZB1" s="6"/>
      <c r="GZC1" s="6"/>
      <c r="GZD1" s="6"/>
      <c r="GZE1" s="6"/>
      <c r="GZF1" s="6"/>
      <c r="GZG1" s="6"/>
      <c r="GZH1" s="6"/>
      <c r="GZI1" s="6"/>
      <c r="GZJ1" s="6"/>
      <c r="GZK1" s="6"/>
      <c r="GZL1" s="6"/>
      <c r="GZM1" s="6"/>
      <c r="GZN1" s="6"/>
      <c r="GZO1" s="6"/>
      <c r="GZP1" s="6"/>
      <c r="GZQ1" s="6"/>
      <c r="GZR1" s="6"/>
      <c r="GZS1" s="6"/>
      <c r="GZT1" s="6"/>
      <c r="GZU1" s="6"/>
      <c r="GZV1" s="6"/>
      <c r="GZW1" s="6"/>
      <c r="GZX1" s="6"/>
      <c r="GZY1" s="6"/>
      <c r="GZZ1" s="6"/>
      <c r="HAA1" s="6"/>
      <c r="HAB1" s="6"/>
      <c r="HAC1" s="6"/>
      <c r="HAD1" s="6"/>
      <c r="HAE1" s="6"/>
      <c r="HAF1" s="6"/>
      <c r="HAG1" s="6"/>
      <c r="HAH1" s="6"/>
      <c r="HAI1" s="6"/>
      <c r="HAJ1" s="6"/>
      <c r="HAK1" s="6"/>
      <c r="HAL1" s="6"/>
      <c r="HAM1" s="6"/>
      <c r="HAN1" s="6"/>
      <c r="HAO1" s="6"/>
      <c r="HAP1" s="6"/>
      <c r="HAQ1" s="6"/>
      <c r="HAR1" s="6"/>
      <c r="HAS1" s="6"/>
      <c r="HAT1" s="6"/>
      <c r="HAU1" s="6"/>
      <c r="HAV1" s="6"/>
      <c r="HAW1" s="6"/>
      <c r="HAX1" s="6"/>
      <c r="HAY1" s="6"/>
      <c r="HAZ1" s="6"/>
      <c r="HBA1" s="6"/>
      <c r="HBB1" s="6"/>
      <c r="HBC1" s="6"/>
      <c r="HBD1" s="6"/>
      <c r="HBE1" s="6"/>
      <c r="HBF1" s="6"/>
      <c r="HBG1" s="6"/>
      <c r="HBH1" s="6"/>
      <c r="HBI1" s="6"/>
      <c r="HBJ1" s="6"/>
      <c r="HBK1" s="6"/>
      <c r="HBL1" s="6"/>
      <c r="HBM1" s="6"/>
      <c r="HBN1" s="6"/>
      <c r="HBO1" s="6"/>
      <c r="HBP1" s="6"/>
      <c r="HBQ1" s="6"/>
      <c r="HBR1" s="6"/>
      <c r="HBS1" s="6"/>
      <c r="HBT1" s="6"/>
      <c r="HBU1" s="6"/>
      <c r="HBV1" s="6"/>
      <c r="HBW1" s="6"/>
      <c r="HBX1" s="6"/>
      <c r="HBY1" s="6"/>
      <c r="HBZ1" s="6"/>
      <c r="HCA1" s="6"/>
      <c r="HCB1" s="6"/>
      <c r="HCC1" s="6"/>
      <c r="HCD1" s="6"/>
      <c r="HCE1" s="6"/>
      <c r="HCF1" s="6"/>
      <c r="HCG1" s="6"/>
      <c r="HCH1" s="6"/>
      <c r="HCI1" s="6"/>
      <c r="HCJ1" s="6"/>
      <c r="HCK1" s="6"/>
      <c r="HCL1" s="6"/>
      <c r="HCM1" s="6"/>
      <c r="HCN1" s="6"/>
      <c r="HCO1" s="6"/>
      <c r="HCP1" s="6"/>
      <c r="HCQ1" s="6"/>
      <c r="HCR1" s="6"/>
      <c r="HCS1" s="6"/>
      <c r="HCT1" s="6"/>
      <c r="HCU1" s="6"/>
      <c r="HCV1" s="6"/>
      <c r="HCW1" s="6"/>
      <c r="HCX1" s="6"/>
      <c r="HCY1" s="6"/>
      <c r="HCZ1" s="6"/>
      <c r="HDA1" s="6"/>
      <c r="HDB1" s="6"/>
      <c r="HDC1" s="6"/>
      <c r="HDD1" s="6"/>
      <c r="HDE1" s="6"/>
      <c r="HDF1" s="6"/>
      <c r="HDG1" s="6"/>
      <c r="HDH1" s="6"/>
      <c r="HDI1" s="6"/>
      <c r="HDJ1" s="6"/>
      <c r="HDK1" s="6"/>
      <c r="HDL1" s="6"/>
      <c r="HDM1" s="6"/>
      <c r="HDN1" s="6"/>
      <c r="HDO1" s="6"/>
      <c r="HDP1" s="6"/>
      <c r="HDQ1" s="6"/>
      <c r="HDR1" s="6"/>
      <c r="HDS1" s="6"/>
      <c r="HDT1" s="6"/>
      <c r="HDU1" s="6"/>
      <c r="HDV1" s="6"/>
      <c r="HDW1" s="6"/>
      <c r="HDX1" s="6"/>
      <c r="HDY1" s="6"/>
      <c r="HDZ1" s="6"/>
      <c r="HEA1" s="6"/>
      <c r="HEB1" s="6"/>
      <c r="HEC1" s="6"/>
      <c r="HED1" s="6"/>
      <c r="HEE1" s="6"/>
      <c r="HEF1" s="6"/>
      <c r="HEG1" s="6"/>
      <c r="HEH1" s="6"/>
      <c r="HEI1" s="6"/>
      <c r="HEJ1" s="6"/>
      <c r="HEK1" s="6"/>
      <c r="HEL1" s="6"/>
      <c r="HEM1" s="6"/>
      <c r="HEN1" s="6"/>
      <c r="HEO1" s="6"/>
      <c r="HEP1" s="6"/>
      <c r="HEQ1" s="6"/>
      <c r="HER1" s="6"/>
      <c r="HES1" s="6"/>
      <c r="HET1" s="6"/>
      <c r="HEU1" s="6"/>
      <c r="HEV1" s="6"/>
      <c r="HEW1" s="6"/>
      <c r="HEX1" s="6"/>
      <c r="HEY1" s="6"/>
      <c r="HEZ1" s="6"/>
      <c r="HFA1" s="6"/>
      <c r="HFB1" s="6"/>
      <c r="HFC1" s="6"/>
      <c r="HFD1" s="6"/>
      <c r="HFE1" s="6"/>
      <c r="HFF1" s="6"/>
      <c r="HFG1" s="6"/>
      <c r="HFH1" s="6"/>
      <c r="HFI1" s="6"/>
      <c r="HFJ1" s="6"/>
      <c r="HFK1" s="6"/>
      <c r="HFL1" s="6"/>
      <c r="HFM1" s="6"/>
      <c r="HFN1" s="6"/>
      <c r="HFO1" s="6"/>
      <c r="HFP1" s="6"/>
      <c r="HFQ1" s="6"/>
      <c r="HFR1" s="6"/>
      <c r="HFS1" s="6"/>
      <c r="HFT1" s="6"/>
      <c r="HFU1" s="6"/>
      <c r="HFV1" s="6"/>
      <c r="HFW1" s="6"/>
      <c r="HFX1" s="6"/>
      <c r="HFY1" s="6"/>
      <c r="HFZ1" s="6"/>
      <c r="HGA1" s="6"/>
      <c r="HGB1" s="6"/>
      <c r="HGC1" s="6"/>
      <c r="HGD1" s="6"/>
      <c r="HGE1" s="6"/>
      <c r="HGF1" s="6"/>
      <c r="HGG1" s="6"/>
      <c r="HGH1" s="6"/>
      <c r="HGI1" s="6"/>
      <c r="HGJ1" s="6"/>
      <c r="HGK1" s="6"/>
      <c r="HGL1" s="6"/>
      <c r="HGM1" s="6"/>
      <c r="HGN1" s="6"/>
      <c r="HGO1" s="6"/>
      <c r="HGP1" s="6"/>
      <c r="HGQ1" s="6"/>
      <c r="HGR1" s="6"/>
      <c r="HGS1" s="6"/>
      <c r="HGT1" s="6"/>
      <c r="HGU1" s="6"/>
      <c r="HGV1" s="6"/>
      <c r="HGW1" s="6"/>
      <c r="HGX1" s="6"/>
      <c r="HGY1" s="6"/>
      <c r="HGZ1" s="6"/>
      <c r="HHA1" s="6"/>
      <c r="HHB1" s="6"/>
      <c r="HHC1" s="6"/>
      <c r="HHD1" s="6"/>
      <c r="HHE1" s="6"/>
      <c r="HHF1" s="6"/>
      <c r="HHG1" s="6"/>
      <c r="HHH1" s="6"/>
      <c r="HHI1" s="6"/>
      <c r="HHJ1" s="6"/>
      <c r="HHK1" s="6"/>
      <c r="HHL1" s="6"/>
      <c r="HHM1" s="6"/>
      <c r="HHN1" s="6"/>
      <c r="HHO1" s="6"/>
      <c r="HHP1" s="6"/>
      <c r="HHQ1" s="6"/>
      <c r="HHR1" s="6"/>
      <c r="HHS1" s="6"/>
      <c r="HHT1" s="6"/>
      <c r="HHU1" s="6"/>
      <c r="HHV1" s="6"/>
      <c r="HHW1" s="6"/>
      <c r="HHX1" s="6"/>
      <c r="HHY1" s="6"/>
      <c r="HHZ1" s="6"/>
      <c r="HIA1" s="6"/>
      <c r="HIB1" s="6"/>
      <c r="HIC1" s="6"/>
      <c r="HID1" s="6"/>
      <c r="HIE1" s="6"/>
      <c r="HIF1" s="6"/>
      <c r="HIG1" s="6"/>
      <c r="HIH1" s="6"/>
      <c r="HII1" s="6"/>
      <c r="HIJ1" s="6"/>
      <c r="HIK1" s="6"/>
      <c r="HIL1" s="6"/>
      <c r="HIM1" s="6"/>
      <c r="HIN1" s="6"/>
      <c r="HIO1" s="6"/>
      <c r="HIP1" s="6"/>
      <c r="HIQ1" s="6"/>
      <c r="HIR1" s="6"/>
      <c r="HIS1" s="6"/>
      <c r="HIT1" s="6"/>
      <c r="HIU1" s="6"/>
      <c r="HIV1" s="6"/>
      <c r="HIW1" s="6"/>
      <c r="HIX1" s="6"/>
      <c r="HIY1" s="6"/>
      <c r="HIZ1" s="6"/>
      <c r="HJA1" s="6"/>
      <c r="HJB1" s="6"/>
      <c r="HJC1" s="6"/>
      <c r="HJD1" s="6"/>
      <c r="HJE1" s="6"/>
      <c r="HJF1" s="6"/>
      <c r="HJG1" s="6"/>
      <c r="HJH1" s="6"/>
      <c r="HJI1" s="6"/>
      <c r="HJJ1" s="6"/>
      <c r="HJK1" s="6"/>
      <c r="HJL1" s="6"/>
      <c r="HJM1" s="6"/>
      <c r="HJN1" s="6"/>
      <c r="HJO1" s="6"/>
      <c r="HJP1" s="6"/>
      <c r="HJQ1" s="6"/>
      <c r="HJR1" s="6"/>
      <c r="HJS1" s="6"/>
      <c r="HJT1" s="6"/>
      <c r="HJU1" s="6"/>
      <c r="HJV1" s="6"/>
      <c r="HJW1" s="6"/>
      <c r="HJX1" s="6"/>
      <c r="HJY1" s="6"/>
      <c r="HJZ1" s="6"/>
      <c r="HKA1" s="6"/>
      <c r="HKB1" s="6"/>
      <c r="HKC1" s="6"/>
      <c r="HKD1" s="6"/>
      <c r="HKE1" s="6"/>
      <c r="HKF1" s="6"/>
      <c r="HKG1" s="6"/>
      <c r="HKH1" s="6"/>
      <c r="HKI1" s="6"/>
      <c r="HKJ1" s="6"/>
      <c r="HKK1" s="6"/>
      <c r="HKL1" s="6"/>
      <c r="HKM1" s="6"/>
      <c r="HKN1" s="6"/>
      <c r="HKO1" s="6"/>
      <c r="HKP1" s="6"/>
      <c r="HKQ1" s="6"/>
      <c r="HKR1" s="6"/>
      <c r="HKS1" s="6"/>
      <c r="HKT1" s="6"/>
      <c r="HKU1" s="6"/>
      <c r="HKV1" s="6"/>
      <c r="HKW1" s="6"/>
      <c r="HKX1" s="6"/>
      <c r="HKY1" s="6"/>
      <c r="HKZ1" s="6"/>
      <c r="HLA1" s="6"/>
      <c r="HLB1" s="6"/>
      <c r="HLC1" s="6"/>
      <c r="HLD1" s="6"/>
      <c r="HLE1" s="6"/>
      <c r="HLF1" s="6"/>
      <c r="HLG1" s="6"/>
      <c r="HLH1" s="6"/>
      <c r="HLI1" s="6"/>
      <c r="HLJ1" s="6"/>
      <c r="HLK1" s="6"/>
      <c r="HLL1" s="6"/>
      <c r="HLM1" s="6"/>
      <c r="HLN1" s="6"/>
      <c r="HLO1" s="6"/>
      <c r="HLP1" s="6"/>
      <c r="HLQ1" s="6"/>
      <c r="HLR1" s="6"/>
      <c r="HLS1" s="6"/>
      <c r="HLT1" s="6"/>
      <c r="HLU1" s="6"/>
      <c r="HLV1" s="6"/>
      <c r="HLW1" s="6"/>
      <c r="HLX1" s="6"/>
      <c r="HLY1" s="6"/>
      <c r="HLZ1" s="6"/>
      <c r="HMA1" s="6"/>
      <c r="HMB1" s="6"/>
      <c r="HMC1" s="6"/>
      <c r="HMD1" s="6"/>
      <c r="HME1" s="6"/>
      <c r="HMF1" s="6"/>
      <c r="HMG1" s="6"/>
      <c r="HMH1" s="6"/>
      <c r="HMI1" s="6"/>
      <c r="HMJ1" s="6"/>
      <c r="HMK1" s="6"/>
      <c r="HML1" s="6"/>
      <c r="HMM1" s="6"/>
      <c r="HMN1" s="6"/>
      <c r="HMO1" s="6"/>
      <c r="HMP1" s="6"/>
      <c r="HMQ1" s="6"/>
      <c r="HMR1" s="6"/>
      <c r="HMS1" s="6"/>
      <c r="HMT1" s="6"/>
      <c r="HMU1" s="6"/>
      <c r="HMV1" s="6"/>
      <c r="HMW1" s="6"/>
      <c r="HMX1" s="6"/>
      <c r="HMY1" s="6"/>
      <c r="HMZ1" s="6"/>
      <c r="HNA1" s="6"/>
      <c r="HNB1" s="6"/>
      <c r="HNC1" s="6"/>
      <c r="HND1" s="6"/>
      <c r="HNE1" s="6"/>
      <c r="HNF1" s="6"/>
      <c r="HNG1" s="6"/>
      <c r="HNH1" s="6"/>
      <c r="HNI1" s="6"/>
      <c r="HNJ1" s="6"/>
      <c r="HNK1" s="6"/>
      <c r="HNL1" s="6"/>
      <c r="HNM1" s="6"/>
      <c r="HNN1" s="6"/>
      <c r="HNO1" s="6"/>
      <c r="HNP1" s="6"/>
      <c r="HNQ1" s="6"/>
      <c r="HNR1" s="6"/>
      <c r="HNS1" s="6"/>
      <c r="HNT1" s="6"/>
      <c r="HNU1" s="6"/>
      <c r="HNV1" s="6"/>
      <c r="HNW1" s="6"/>
      <c r="HNX1" s="6"/>
      <c r="HNY1" s="6"/>
      <c r="HNZ1" s="6"/>
      <c r="HOA1" s="6"/>
      <c r="HOB1" s="6"/>
      <c r="HOC1" s="6"/>
      <c r="HOD1" s="6"/>
      <c r="HOE1" s="6"/>
      <c r="HOF1" s="6"/>
      <c r="HOG1" s="6"/>
      <c r="HOH1" s="6"/>
      <c r="HOI1" s="6"/>
      <c r="HOJ1" s="6"/>
      <c r="HOK1" s="6"/>
      <c r="HOL1" s="6"/>
      <c r="HOM1" s="6"/>
      <c r="HON1" s="6"/>
      <c r="HOO1" s="6"/>
      <c r="HOP1" s="6"/>
      <c r="HOQ1" s="6"/>
      <c r="HOR1" s="6"/>
      <c r="HOS1" s="6"/>
      <c r="HOT1" s="6"/>
      <c r="HOU1" s="6"/>
      <c r="HOV1" s="6"/>
      <c r="HOW1" s="6"/>
      <c r="HOX1" s="6"/>
      <c r="HOY1" s="6"/>
      <c r="HOZ1" s="6"/>
      <c r="HPA1" s="6"/>
      <c r="HPB1" s="6"/>
      <c r="HPC1" s="6"/>
      <c r="HPD1" s="6"/>
      <c r="HPE1" s="6"/>
      <c r="HPF1" s="6"/>
      <c r="HPG1" s="6"/>
      <c r="HPH1" s="6"/>
      <c r="HPI1" s="6"/>
      <c r="HPJ1" s="6"/>
      <c r="HPK1" s="6"/>
      <c r="HPL1" s="6"/>
      <c r="HPM1" s="6"/>
      <c r="HPN1" s="6"/>
      <c r="HPO1" s="6"/>
      <c r="HPP1" s="6"/>
      <c r="HPQ1" s="6"/>
      <c r="HPR1" s="6"/>
      <c r="HPS1" s="6"/>
      <c r="HPT1" s="6"/>
      <c r="HPU1" s="6"/>
      <c r="HPV1" s="6"/>
      <c r="HPW1" s="6"/>
      <c r="HPX1" s="6"/>
      <c r="HPY1" s="6"/>
      <c r="HPZ1" s="6"/>
      <c r="HQA1" s="6"/>
      <c r="HQB1" s="6"/>
      <c r="HQC1" s="6"/>
      <c r="HQD1" s="6"/>
      <c r="HQE1" s="6"/>
      <c r="HQF1" s="6"/>
      <c r="HQG1" s="6"/>
      <c r="HQH1" s="6"/>
      <c r="HQI1" s="6"/>
      <c r="HQJ1" s="6"/>
      <c r="HQK1" s="6"/>
      <c r="HQL1" s="6"/>
      <c r="HQM1" s="6"/>
      <c r="HQN1" s="6"/>
      <c r="HQO1" s="6"/>
      <c r="HQP1" s="6"/>
      <c r="HQQ1" s="6"/>
      <c r="HQR1" s="6"/>
      <c r="HQS1" s="6"/>
      <c r="HQT1" s="6"/>
      <c r="HQU1" s="6"/>
      <c r="HQV1" s="6"/>
      <c r="HQW1" s="6"/>
      <c r="HQX1" s="6"/>
      <c r="HQY1" s="6"/>
      <c r="HQZ1" s="6"/>
      <c r="HRA1" s="6"/>
      <c r="HRB1" s="6"/>
      <c r="HRC1" s="6"/>
      <c r="HRD1" s="6"/>
      <c r="HRE1" s="6"/>
      <c r="HRF1" s="6"/>
      <c r="HRG1" s="6"/>
      <c r="HRH1" s="6"/>
      <c r="HRI1" s="6"/>
      <c r="HRJ1" s="6"/>
      <c r="HRK1" s="6"/>
      <c r="HRL1" s="6"/>
      <c r="HRM1" s="6"/>
      <c r="HRN1" s="6"/>
      <c r="HRO1" s="6"/>
      <c r="HRP1" s="6"/>
      <c r="HRQ1" s="6"/>
      <c r="HRR1" s="6"/>
      <c r="HRS1" s="6"/>
      <c r="HRT1" s="6"/>
      <c r="HRU1" s="6"/>
      <c r="HRV1" s="6"/>
      <c r="HRW1" s="6"/>
      <c r="HRX1" s="6"/>
      <c r="HRY1" s="6"/>
      <c r="HRZ1" s="6"/>
      <c r="HSA1" s="6"/>
      <c r="HSB1" s="6"/>
      <c r="HSC1" s="6"/>
      <c r="HSD1" s="6"/>
      <c r="HSE1" s="6"/>
      <c r="HSF1" s="6"/>
      <c r="HSG1" s="6"/>
      <c r="HSH1" s="6"/>
      <c r="HSI1" s="6"/>
      <c r="HSJ1" s="6"/>
      <c r="HSK1" s="6"/>
      <c r="HSL1" s="6"/>
      <c r="HSM1" s="6"/>
      <c r="HSN1" s="6"/>
      <c r="HSO1" s="6"/>
      <c r="HSP1" s="6"/>
      <c r="HSQ1" s="6"/>
      <c r="HSR1" s="6"/>
      <c r="HSS1" s="6"/>
      <c r="HST1" s="6"/>
      <c r="HSU1" s="6"/>
      <c r="HSV1" s="6"/>
      <c r="HSW1" s="6"/>
      <c r="HSX1" s="6"/>
      <c r="HSY1" s="6"/>
      <c r="HSZ1" s="6"/>
      <c r="HTA1" s="6"/>
      <c r="HTB1" s="6"/>
      <c r="HTC1" s="6"/>
      <c r="HTD1" s="6"/>
      <c r="HTE1" s="6"/>
      <c r="HTF1" s="6"/>
      <c r="HTG1" s="6"/>
      <c r="HTH1" s="6"/>
      <c r="HTI1" s="6"/>
      <c r="HTJ1" s="6"/>
      <c r="HTK1" s="6"/>
      <c r="HTL1" s="6"/>
      <c r="HTM1" s="6"/>
      <c r="HTN1" s="6"/>
      <c r="HTO1" s="6"/>
      <c r="HTP1" s="6"/>
      <c r="HTQ1" s="6"/>
      <c r="HTR1" s="6"/>
      <c r="HTS1" s="6"/>
      <c r="HTT1" s="6"/>
      <c r="HTU1" s="6"/>
      <c r="HTV1" s="6"/>
      <c r="HTW1" s="6"/>
      <c r="HTX1" s="6"/>
      <c r="HTY1" s="6"/>
      <c r="HTZ1" s="6"/>
      <c r="HUA1" s="6"/>
      <c r="HUB1" s="6"/>
      <c r="HUC1" s="6"/>
      <c r="HUD1" s="6"/>
      <c r="HUE1" s="6"/>
      <c r="HUF1" s="6"/>
      <c r="HUG1" s="6"/>
      <c r="HUH1" s="6"/>
      <c r="HUI1" s="6"/>
      <c r="HUJ1" s="6"/>
      <c r="HUK1" s="6"/>
      <c r="HUL1" s="6"/>
      <c r="HUM1" s="6"/>
      <c r="HUN1" s="6"/>
      <c r="HUO1" s="6"/>
      <c r="HUP1" s="6"/>
      <c r="HUQ1" s="6"/>
      <c r="HUR1" s="6"/>
      <c r="HUS1" s="6"/>
      <c r="HUT1" s="6"/>
      <c r="HUU1" s="6"/>
      <c r="HUV1" s="6"/>
      <c r="HUW1" s="6"/>
      <c r="HUX1" s="6"/>
      <c r="HUY1" s="6"/>
      <c r="HUZ1" s="6"/>
      <c r="HVA1" s="6"/>
      <c r="HVB1" s="6"/>
      <c r="HVC1" s="6"/>
      <c r="HVD1" s="6"/>
      <c r="HVE1" s="6"/>
      <c r="HVF1" s="6"/>
      <c r="HVG1" s="6"/>
      <c r="HVH1" s="6"/>
      <c r="HVI1" s="6"/>
      <c r="HVJ1" s="6"/>
      <c r="HVK1" s="6"/>
      <c r="HVL1" s="6"/>
      <c r="HVM1" s="6"/>
      <c r="HVN1" s="6"/>
      <c r="HVO1" s="6"/>
      <c r="HVP1" s="6"/>
      <c r="HVQ1" s="6"/>
      <c r="HVR1" s="6"/>
      <c r="HVS1" s="6"/>
      <c r="HVT1" s="6"/>
      <c r="HVU1" s="6"/>
      <c r="HVV1" s="6"/>
      <c r="HVW1" s="6"/>
      <c r="HVX1" s="6"/>
      <c r="HVY1" s="6"/>
      <c r="HVZ1" s="6"/>
      <c r="HWA1" s="6"/>
      <c r="HWB1" s="6"/>
      <c r="HWC1" s="6"/>
      <c r="HWD1" s="6"/>
      <c r="HWE1" s="6"/>
      <c r="HWF1" s="6"/>
      <c r="HWG1" s="6"/>
      <c r="HWH1" s="6"/>
      <c r="HWI1" s="6"/>
      <c r="HWJ1" s="6"/>
      <c r="HWK1" s="6"/>
      <c r="HWL1" s="6"/>
      <c r="HWM1" s="6"/>
      <c r="HWN1" s="6"/>
      <c r="HWO1" s="6"/>
      <c r="HWP1" s="6"/>
      <c r="HWQ1" s="6"/>
      <c r="HWR1" s="6"/>
      <c r="HWS1" s="6"/>
      <c r="HWT1" s="6"/>
      <c r="HWU1" s="6"/>
      <c r="HWV1" s="6"/>
      <c r="HWW1" s="6"/>
      <c r="HWX1" s="6"/>
      <c r="HWY1" s="6"/>
      <c r="HWZ1" s="6"/>
      <c r="HXA1" s="6"/>
      <c r="HXB1" s="6"/>
      <c r="HXC1" s="6"/>
      <c r="HXD1" s="6"/>
      <c r="HXE1" s="6"/>
      <c r="HXF1" s="6"/>
      <c r="HXG1" s="6"/>
      <c r="HXH1" s="6"/>
      <c r="HXI1" s="6"/>
      <c r="HXJ1" s="6"/>
      <c r="HXK1" s="6"/>
      <c r="HXL1" s="6"/>
      <c r="HXM1" s="6"/>
      <c r="HXN1" s="6"/>
      <c r="HXO1" s="6"/>
      <c r="HXP1" s="6"/>
      <c r="HXQ1" s="6"/>
      <c r="HXR1" s="6"/>
      <c r="HXS1" s="6"/>
      <c r="HXT1" s="6"/>
      <c r="HXU1" s="6"/>
      <c r="HXV1" s="6"/>
      <c r="HXW1" s="6"/>
      <c r="HXX1" s="6"/>
      <c r="HXY1" s="6"/>
      <c r="HXZ1" s="6"/>
      <c r="HYA1" s="6"/>
      <c r="HYB1" s="6"/>
      <c r="HYC1" s="6"/>
      <c r="HYD1" s="6"/>
      <c r="HYE1" s="6"/>
      <c r="HYF1" s="6"/>
      <c r="HYG1" s="6"/>
      <c r="HYH1" s="6"/>
      <c r="HYI1" s="6"/>
      <c r="HYJ1" s="6"/>
      <c r="HYK1" s="6"/>
      <c r="HYL1" s="6"/>
      <c r="HYM1" s="6"/>
      <c r="HYN1" s="6"/>
      <c r="HYO1" s="6"/>
      <c r="HYP1" s="6"/>
      <c r="HYQ1" s="6"/>
      <c r="HYR1" s="6"/>
      <c r="HYS1" s="6"/>
      <c r="HYT1" s="6"/>
      <c r="HYU1" s="6"/>
      <c r="HYV1" s="6"/>
      <c r="HYW1" s="6"/>
      <c r="HYX1" s="6"/>
      <c r="HYY1" s="6"/>
      <c r="HYZ1" s="6"/>
      <c r="HZA1" s="6"/>
      <c r="HZB1" s="6"/>
      <c r="HZC1" s="6"/>
      <c r="HZD1" s="6"/>
      <c r="HZE1" s="6"/>
      <c r="HZF1" s="6"/>
      <c r="HZG1" s="6"/>
      <c r="HZH1" s="6"/>
      <c r="HZI1" s="6"/>
      <c r="HZJ1" s="6"/>
      <c r="HZK1" s="6"/>
      <c r="HZL1" s="6"/>
      <c r="HZM1" s="6"/>
      <c r="HZN1" s="6"/>
      <c r="HZO1" s="6"/>
      <c r="HZP1" s="6"/>
      <c r="HZQ1" s="6"/>
      <c r="HZR1" s="6"/>
      <c r="HZS1" s="6"/>
      <c r="HZT1" s="6"/>
      <c r="HZU1" s="6"/>
      <c r="HZV1" s="6"/>
      <c r="HZW1" s="6"/>
      <c r="HZX1" s="6"/>
      <c r="HZY1" s="6"/>
      <c r="HZZ1" s="6"/>
      <c r="IAA1" s="6"/>
      <c r="IAB1" s="6"/>
      <c r="IAC1" s="6"/>
      <c r="IAD1" s="6"/>
      <c r="IAE1" s="6"/>
      <c r="IAF1" s="6"/>
      <c r="IAG1" s="6"/>
      <c r="IAH1" s="6"/>
      <c r="IAI1" s="6"/>
      <c r="IAJ1" s="6"/>
      <c r="IAK1" s="6"/>
      <c r="IAL1" s="6"/>
      <c r="IAM1" s="6"/>
      <c r="IAN1" s="6"/>
      <c r="IAO1" s="6"/>
      <c r="IAP1" s="6"/>
      <c r="IAQ1" s="6"/>
      <c r="IAR1" s="6"/>
      <c r="IAS1" s="6"/>
      <c r="IAT1" s="6"/>
      <c r="IAU1" s="6"/>
      <c r="IAV1" s="6"/>
      <c r="IAW1" s="6"/>
      <c r="IAX1" s="6"/>
      <c r="IAY1" s="6"/>
      <c r="IAZ1" s="6"/>
      <c r="IBA1" s="6"/>
      <c r="IBB1" s="6"/>
      <c r="IBC1" s="6"/>
      <c r="IBD1" s="6"/>
      <c r="IBE1" s="6"/>
      <c r="IBF1" s="6"/>
      <c r="IBG1" s="6"/>
      <c r="IBH1" s="6"/>
      <c r="IBI1" s="6"/>
      <c r="IBJ1" s="6"/>
      <c r="IBK1" s="6"/>
      <c r="IBL1" s="6"/>
      <c r="IBM1" s="6"/>
      <c r="IBN1" s="6"/>
      <c r="IBO1" s="6"/>
      <c r="IBP1" s="6"/>
      <c r="IBQ1" s="6"/>
      <c r="IBR1" s="6"/>
      <c r="IBS1" s="6"/>
      <c r="IBT1" s="6"/>
      <c r="IBU1" s="6"/>
      <c r="IBV1" s="6"/>
      <c r="IBW1" s="6"/>
      <c r="IBX1" s="6"/>
      <c r="IBY1" s="6"/>
      <c r="IBZ1" s="6"/>
      <c r="ICA1" s="6"/>
      <c r="ICB1" s="6"/>
      <c r="ICC1" s="6"/>
      <c r="ICD1" s="6"/>
      <c r="ICE1" s="6"/>
      <c r="ICF1" s="6"/>
      <c r="ICG1" s="6"/>
      <c r="ICH1" s="6"/>
      <c r="ICI1" s="6"/>
      <c r="ICJ1" s="6"/>
      <c r="ICK1" s="6"/>
      <c r="ICL1" s="6"/>
      <c r="ICM1" s="6"/>
      <c r="ICN1" s="6"/>
      <c r="ICO1" s="6"/>
      <c r="ICP1" s="6"/>
      <c r="ICQ1" s="6"/>
      <c r="ICR1" s="6"/>
      <c r="ICS1" s="6"/>
      <c r="ICT1" s="6"/>
      <c r="ICU1" s="6"/>
      <c r="ICV1" s="6"/>
      <c r="ICW1" s="6"/>
      <c r="ICX1" s="6"/>
      <c r="ICY1" s="6"/>
      <c r="ICZ1" s="6"/>
      <c r="IDA1" s="6"/>
      <c r="IDB1" s="6"/>
      <c r="IDC1" s="6"/>
      <c r="IDD1" s="6"/>
      <c r="IDE1" s="6"/>
      <c r="IDF1" s="6"/>
      <c r="IDG1" s="6"/>
      <c r="IDH1" s="6"/>
      <c r="IDI1" s="6"/>
      <c r="IDJ1" s="6"/>
      <c r="IDK1" s="6"/>
      <c r="IDL1" s="6"/>
      <c r="IDM1" s="6"/>
      <c r="IDN1" s="6"/>
      <c r="IDO1" s="6"/>
      <c r="IDP1" s="6"/>
      <c r="IDQ1" s="6"/>
      <c r="IDR1" s="6"/>
      <c r="IDS1" s="6"/>
      <c r="IDT1" s="6"/>
      <c r="IDU1" s="6"/>
      <c r="IDV1" s="6"/>
      <c r="IDW1" s="6"/>
      <c r="IDX1" s="6"/>
      <c r="IDY1" s="6"/>
      <c r="IDZ1" s="6"/>
      <c r="IEA1" s="6"/>
      <c r="IEB1" s="6"/>
      <c r="IEC1" s="6"/>
      <c r="IED1" s="6"/>
      <c r="IEE1" s="6"/>
      <c r="IEF1" s="6"/>
      <c r="IEG1" s="6"/>
      <c r="IEH1" s="6"/>
      <c r="IEI1" s="6"/>
      <c r="IEJ1" s="6"/>
      <c r="IEK1" s="6"/>
      <c r="IEL1" s="6"/>
      <c r="IEM1" s="6"/>
      <c r="IEN1" s="6"/>
      <c r="IEO1" s="6"/>
      <c r="IEP1" s="6"/>
      <c r="IEQ1" s="6"/>
      <c r="IER1" s="6"/>
      <c r="IES1" s="6"/>
      <c r="IET1" s="6"/>
      <c r="IEU1" s="6"/>
      <c r="IEV1" s="6"/>
      <c r="IEW1" s="6"/>
      <c r="IEX1" s="6"/>
      <c r="IEY1" s="6"/>
      <c r="IEZ1" s="6"/>
      <c r="IFA1" s="6"/>
      <c r="IFB1" s="6"/>
      <c r="IFC1" s="6"/>
      <c r="IFD1" s="6"/>
      <c r="IFE1" s="6"/>
      <c r="IFF1" s="6"/>
      <c r="IFG1" s="6"/>
      <c r="IFH1" s="6"/>
      <c r="IFI1" s="6"/>
      <c r="IFJ1" s="6"/>
      <c r="IFK1" s="6"/>
      <c r="IFL1" s="6"/>
      <c r="IFM1" s="6"/>
      <c r="IFN1" s="6"/>
      <c r="IFO1" s="6"/>
      <c r="IFP1" s="6"/>
      <c r="IFQ1" s="6"/>
      <c r="IFR1" s="6"/>
      <c r="IFS1" s="6"/>
      <c r="IFT1" s="6"/>
      <c r="IFU1" s="6"/>
      <c r="IFV1" s="6"/>
      <c r="IFW1" s="6"/>
      <c r="IFX1" s="6"/>
      <c r="IFY1" s="6"/>
      <c r="IFZ1" s="6"/>
      <c r="IGA1" s="6"/>
      <c r="IGB1" s="6"/>
      <c r="IGC1" s="6"/>
      <c r="IGD1" s="6"/>
      <c r="IGE1" s="6"/>
      <c r="IGF1" s="6"/>
      <c r="IGG1" s="6"/>
      <c r="IGH1" s="6"/>
      <c r="IGI1" s="6"/>
      <c r="IGJ1" s="6"/>
      <c r="IGK1" s="6"/>
      <c r="IGL1" s="6"/>
      <c r="IGM1" s="6"/>
      <c r="IGN1" s="6"/>
      <c r="IGO1" s="6"/>
      <c r="IGP1" s="6"/>
      <c r="IGQ1" s="6"/>
      <c r="IGR1" s="6"/>
      <c r="IGS1" s="6"/>
      <c r="IGT1" s="6"/>
      <c r="IGU1" s="6"/>
      <c r="IGV1" s="6"/>
      <c r="IGW1" s="6"/>
      <c r="IGX1" s="6"/>
      <c r="IGY1" s="6"/>
      <c r="IGZ1" s="6"/>
      <c r="IHA1" s="6"/>
      <c r="IHB1" s="6"/>
      <c r="IHC1" s="6"/>
      <c r="IHD1" s="6"/>
      <c r="IHE1" s="6"/>
      <c r="IHF1" s="6"/>
      <c r="IHG1" s="6"/>
      <c r="IHH1" s="6"/>
      <c r="IHI1" s="6"/>
      <c r="IHJ1" s="6"/>
      <c r="IHK1" s="6"/>
      <c r="IHL1" s="6"/>
      <c r="IHM1" s="6"/>
      <c r="IHN1" s="6"/>
      <c r="IHO1" s="6"/>
      <c r="IHP1" s="6"/>
      <c r="IHQ1" s="6"/>
      <c r="IHR1" s="6"/>
      <c r="IHS1" s="6"/>
      <c r="IHT1" s="6"/>
      <c r="IHU1" s="6"/>
      <c r="IHV1" s="6"/>
      <c r="IHW1" s="6"/>
      <c r="IHX1" s="6"/>
      <c r="IHY1" s="6"/>
      <c r="IHZ1" s="6"/>
      <c r="IIA1" s="6"/>
      <c r="IIB1" s="6"/>
      <c r="IIC1" s="6"/>
      <c r="IID1" s="6"/>
      <c r="IIE1" s="6"/>
      <c r="IIF1" s="6"/>
      <c r="IIG1" s="6"/>
      <c r="IIH1" s="6"/>
      <c r="III1" s="6"/>
      <c r="IIJ1" s="6"/>
      <c r="IIK1" s="6"/>
      <c r="IIL1" s="6"/>
      <c r="IIM1" s="6"/>
      <c r="IIN1" s="6"/>
      <c r="IIO1" s="6"/>
      <c r="IIP1" s="6"/>
      <c r="IIQ1" s="6"/>
      <c r="IIR1" s="6"/>
      <c r="IIS1" s="6"/>
      <c r="IIT1" s="6"/>
      <c r="IIU1" s="6"/>
      <c r="IIV1" s="6"/>
      <c r="IIW1" s="6"/>
      <c r="IIX1" s="6"/>
      <c r="IIY1" s="6"/>
      <c r="IIZ1" s="6"/>
      <c r="IJA1" s="6"/>
      <c r="IJB1" s="6"/>
      <c r="IJC1" s="6"/>
      <c r="IJD1" s="6"/>
      <c r="IJE1" s="6"/>
      <c r="IJF1" s="6"/>
      <c r="IJG1" s="6"/>
      <c r="IJH1" s="6"/>
      <c r="IJI1" s="6"/>
      <c r="IJJ1" s="6"/>
      <c r="IJK1" s="6"/>
      <c r="IJL1" s="6"/>
      <c r="IJM1" s="6"/>
      <c r="IJN1" s="6"/>
      <c r="IJO1" s="6"/>
      <c r="IJP1" s="6"/>
      <c r="IJQ1" s="6"/>
      <c r="IJR1" s="6"/>
      <c r="IJS1" s="6"/>
      <c r="IJT1" s="6"/>
      <c r="IJU1" s="6"/>
      <c r="IJV1" s="6"/>
      <c r="IJW1" s="6"/>
      <c r="IJX1" s="6"/>
      <c r="IJY1" s="6"/>
      <c r="IJZ1" s="6"/>
      <c r="IKA1" s="6"/>
      <c r="IKB1" s="6"/>
      <c r="IKC1" s="6"/>
      <c r="IKD1" s="6"/>
      <c r="IKE1" s="6"/>
      <c r="IKF1" s="6"/>
      <c r="IKG1" s="6"/>
      <c r="IKH1" s="6"/>
      <c r="IKI1" s="6"/>
      <c r="IKJ1" s="6"/>
      <c r="IKK1" s="6"/>
      <c r="IKL1" s="6"/>
      <c r="IKM1" s="6"/>
      <c r="IKN1" s="6"/>
      <c r="IKO1" s="6"/>
      <c r="IKP1" s="6"/>
      <c r="IKQ1" s="6"/>
      <c r="IKR1" s="6"/>
      <c r="IKS1" s="6"/>
      <c r="IKT1" s="6"/>
      <c r="IKU1" s="6"/>
      <c r="IKV1" s="6"/>
      <c r="IKW1" s="6"/>
      <c r="IKX1" s="6"/>
      <c r="IKY1" s="6"/>
      <c r="IKZ1" s="6"/>
      <c r="ILA1" s="6"/>
      <c r="ILB1" s="6"/>
      <c r="ILC1" s="6"/>
      <c r="ILD1" s="6"/>
      <c r="ILE1" s="6"/>
      <c r="ILF1" s="6"/>
      <c r="ILG1" s="6"/>
      <c r="ILH1" s="6"/>
      <c r="ILI1" s="6"/>
      <c r="ILJ1" s="6"/>
      <c r="ILK1" s="6"/>
      <c r="ILL1" s="6"/>
      <c r="ILM1" s="6"/>
      <c r="ILN1" s="6"/>
      <c r="ILO1" s="6"/>
      <c r="ILP1" s="6"/>
      <c r="ILQ1" s="6"/>
      <c r="ILR1" s="6"/>
      <c r="ILS1" s="6"/>
      <c r="ILT1" s="6"/>
      <c r="ILU1" s="6"/>
      <c r="ILV1" s="6"/>
      <c r="ILW1" s="6"/>
      <c r="ILX1" s="6"/>
      <c r="ILY1" s="6"/>
      <c r="ILZ1" s="6"/>
      <c r="IMA1" s="6"/>
      <c r="IMB1" s="6"/>
      <c r="IMC1" s="6"/>
      <c r="IMD1" s="6"/>
      <c r="IME1" s="6"/>
      <c r="IMF1" s="6"/>
      <c r="IMG1" s="6"/>
      <c r="IMH1" s="6"/>
      <c r="IMI1" s="6"/>
      <c r="IMJ1" s="6"/>
      <c r="IMK1" s="6"/>
      <c r="IML1" s="6"/>
      <c r="IMM1" s="6"/>
      <c r="IMN1" s="6"/>
      <c r="IMO1" s="6"/>
      <c r="IMP1" s="6"/>
      <c r="IMQ1" s="6"/>
      <c r="IMR1" s="6"/>
      <c r="IMS1" s="6"/>
      <c r="IMT1" s="6"/>
      <c r="IMU1" s="6"/>
      <c r="IMV1" s="6"/>
      <c r="IMW1" s="6"/>
      <c r="IMX1" s="6"/>
      <c r="IMY1" s="6"/>
      <c r="IMZ1" s="6"/>
      <c r="INA1" s="6"/>
      <c r="INB1" s="6"/>
      <c r="INC1" s="6"/>
      <c r="IND1" s="6"/>
      <c r="INE1" s="6"/>
      <c r="INF1" s="6"/>
      <c r="ING1" s="6"/>
      <c r="INH1" s="6"/>
      <c r="INI1" s="6"/>
      <c r="INJ1" s="6"/>
      <c r="INK1" s="6"/>
      <c r="INL1" s="6"/>
      <c r="INM1" s="6"/>
      <c r="INN1" s="6"/>
      <c r="INO1" s="6"/>
      <c r="INP1" s="6"/>
      <c r="INQ1" s="6"/>
      <c r="INR1" s="6"/>
      <c r="INS1" s="6"/>
      <c r="INT1" s="6"/>
      <c r="INU1" s="6"/>
      <c r="INV1" s="6"/>
      <c r="INW1" s="6"/>
      <c r="INX1" s="6"/>
      <c r="INY1" s="6"/>
      <c r="INZ1" s="6"/>
      <c r="IOA1" s="6"/>
      <c r="IOB1" s="6"/>
      <c r="IOC1" s="6"/>
      <c r="IOD1" s="6"/>
      <c r="IOE1" s="6"/>
      <c r="IOF1" s="6"/>
      <c r="IOG1" s="6"/>
      <c r="IOH1" s="6"/>
      <c r="IOI1" s="6"/>
      <c r="IOJ1" s="6"/>
      <c r="IOK1" s="6"/>
      <c r="IOL1" s="6"/>
      <c r="IOM1" s="6"/>
      <c r="ION1" s="6"/>
      <c r="IOO1" s="6"/>
      <c r="IOP1" s="6"/>
      <c r="IOQ1" s="6"/>
      <c r="IOR1" s="6"/>
      <c r="IOS1" s="6"/>
      <c r="IOT1" s="6"/>
      <c r="IOU1" s="6"/>
      <c r="IOV1" s="6"/>
      <c r="IOW1" s="6"/>
      <c r="IOX1" s="6"/>
      <c r="IOY1" s="6"/>
      <c r="IOZ1" s="6"/>
      <c r="IPA1" s="6"/>
      <c r="IPB1" s="6"/>
      <c r="IPC1" s="6"/>
      <c r="IPD1" s="6"/>
      <c r="IPE1" s="6"/>
      <c r="IPF1" s="6"/>
      <c r="IPG1" s="6"/>
      <c r="IPH1" s="6"/>
      <c r="IPI1" s="6"/>
      <c r="IPJ1" s="6"/>
      <c r="IPK1" s="6"/>
      <c r="IPL1" s="6"/>
      <c r="IPM1" s="6"/>
      <c r="IPN1" s="6"/>
      <c r="IPO1" s="6"/>
      <c r="IPP1" s="6"/>
      <c r="IPQ1" s="6"/>
      <c r="IPR1" s="6"/>
      <c r="IPS1" s="6"/>
      <c r="IPT1" s="6"/>
      <c r="IPU1" s="6"/>
      <c r="IPV1" s="6"/>
      <c r="IPW1" s="6"/>
      <c r="IPX1" s="6"/>
      <c r="IPY1" s="6"/>
      <c r="IPZ1" s="6"/>
      <c r="IQA1" s="6"/>
      <c r="IQB1" s="6"/>
      <c r="IQC1" s="6"/>
      <c r="IQD1" s="6"/>
      <c r="IQE1" s="6"/>
      <c r="IQF1" s="6"/>
      <c r="IQG1" s="6"/>
      <c r="IQH1" s="6"/>
      <c r="IQI1" s="6"/>
      <c r="IQJ1" s="6"/>
      <c r="IQK1" s="6"/>
      <c r="IQL1" s="6"/>
      <c r="IQM1" s="6"/>
      <c r="IQN1" s="6"/>
      <c r="IQO1" s="6"/>
      <c r="IQP1" s="6"/>
      <c r="IQQ1" s="6"/>
      <c r="IQR1" s="6"/>
      <c r="IQS1" s="6"/>
      <c r="IQT1" s="6"/>
      <c r="IQU1" s="6"/>
      <c r="IQV1" s="6"/>
      <c r="IQW1" s="6"/>
      <c r="IQX1" s="6"/>
      <c r="IQY1" s="6"/>
      <c r="IQZ1" s="6"/>
      <c r="IRA1" s="6"/>
      <c r="IRB1" s="6"/>
      <c r="IRC1" s="6"/>
      <c r="IRD1" s="6"/>
      <c r="IRE1" s="6"/>
      <c r="IRF1" s="6"/>
      <c r="IRG1" s="6"/>
      <c r="IRH1" s="6"/>
      <c r="IRI1" s="6"/>
      <c r="IRJ1" s="6"/>
      <c r="IRK1" s="6"/>
      <c r="IRL1" s="6"/>
      <c r="IRM1" s="6"/>
      <c r="IRN1" s="6"/>
      <c r="IRO1" s="6"/>
      <c r="IRP1" s="6"/>
      <c r="IRQ1" s="6"/>
      <c r="IRR1" s="6"/>
      <c r="IRS1" s="6"/>
      <c r="IRT1" s="6"/>
      <c r="IRU1" s="6"/>
      <c r="IRV1" s="6"/>
      <c r="IRW1" s="6"/>
      <c r="IRX1" s="6"/>
      <c r="IRY1" s="6"/>
      <c r="IRZ1" s="6"/>
      <c r="ISA1" s="6"/>
      <c r="ISB1" s="6"/>
      <c r="ISC1" s="6"/>
      <c r="ISD1" s="6"/>
      <c r="ISE1" s="6"/>
      <c r="ISF1" s="6"/>
      <c r="ISG1" s="6"/>
      <c r="ISH1" s="6"/>
      <c r="ISI1" s="6"/>
      <c r="ISJ1" s="6"/>
      <c r="ISK1" s="6"/>
      <c r="ISL1" s="6"/>
      <c r="ISM1" s="6"/>
      <c r="ISN1" s="6"/>
      <c r="ISO1" s="6"/>
      <c r="ISP1" s="6"/>
      <c r="ISQ1" s="6"/>
      <c r="ISR1" s="6"/>
      <c r="ISS1" s="6"/>
      <c r="IST1" s="6"/>
      <c r="ISU1" s="6"/>
      <c r="ISV1" s="6"/>
      <c r="ISW1" s="6"/>
      <c r="ISX1" s="6"/>
      <c r="ISY1" s="6"/>
      <c r="ISZ1" s="6"/>
      <c r="ITA1" s="6"/>
      <c r="ITB1" s="6"/>
      <c r="ITC1" s="6"/>
      <c r="ITD1" s="6"/>
      <c r="ITE1" s="6"/>
      <c r="ITF1" s="6"/>
      <c r="ITG1" s="6"/>
      <c r="ITH1" s="6"/>
      <c r="ITI1" s="6"/>
      <c r="ITJ1" s="6"/>
      <c r="ITK1" s="6"/>
      <c r="ITL1" s="6"/>
      <c r="ITM1" s="6"/>
      <c r="ITN1" s="6"/>
      <c r="ITO1" s="6"/>
      <c r="ITP1" s="6"/>
      <c r="ITQ1" s="6"/>
      <c r="ITR1" s="6"/>
      <c r="ITS1" s="6"/>
      <c r="ITT1" s="6"/>
      <c r="ITU1" s="6"/>
      <c r="ITV1" s="6"/>
      <c r="ITW1" s="6"/>
      <c r="ITX1" s="6"/>
      <c r="ITY1" s="6"/>
      <c r="ITZ1" s="6"/>
      <c r="IUA1" s="6"/>
      <c r="IUB1" s="6"/>
      <c r="IUC1" s="6"/>
      <c r="IUD1" s="6"/>
      <c r="IUE1" s="6"/>
      <c r="IUF1" s="6"/>
      <c r="IUG1" s="6"/>
      <c r="IUH1" s="6"/>
      <c r="IUI1" s="6"/>
      <c r="IUJ1" s="6"/>
      <c r="IUK1" s="6"/>
      <c r="IUL1" s="6"/>
      <c r="IUM1" s="6"/>
      <c r="IUN1" s="6"/>
      <c r="IUO1" s="6"/>
      <c r="IUP1" s="6"/>
      <c r="IUQ1" s="6"/>
      <c r="IUR1" s="6"/>
      <c r="IUS1" s="6"/>
      <c r="IUT1" s="6"/>
      <c r="IUU1" s="6"/>
      <c r="IUV1" s="6"/>
      <c r="IUW1" s="6"/>
      <c r="IUX1" s="6"/>
      <c r="IUY1" s="6"/>
      <c r="IUZ1" s="6"/>
      <c r="IVA1" s="6"/>
      <c r="IVB1" s="6"/>
      <c r="IVC1" s="6"/>
      <c r="IVD1" s="6"/>
      <c r="IVE1" s="6"/>
      <c r="IVF1" s="6"/>
      <c r="IVG1" s="6"/>
      <c r="IVH1" s="6"/>
      <c r="IVI1" s="6"/>
      <c r="IVJ1" s="6"/>
      <c r="IVK1" s="6"/>
      <c r="IVL1" s="6"/>
      <c r="IVM1" s="6"/>
      <c r="IVN1" s="6"/>
      <c r="IVO1" s="6"/>
      <c r="IVP1" s="6"/>
      <c r="IVQ1" s="6"/>
      <c r="IVR1" s="6"/>
      <c r="IVS1" s="6"/>
      <c r="IVT1" s="6"/>
      <c r="IVU1" s="6"/>
      <c r="IVV1" s="6"/>
      <c r="IVW1" s="6"/>
      <c r="IVX1" s="6"/>
      <c r="IVY1" s="6"/>
      <c r="IVZ1" s="6"/>
      <c r="IWA1" s="6"/>
      <c r="IWB1" s="6"/>
      <c r="IWC1" s="6"/>
      <c r="IWD1" s="6"/>
      <c r="IWE1" s="6"/>
      <c r="IWF1" s="6"/>
      <c r="IWG1" s="6"/>
      <c r="IWH1" s="6"/>
      <c r="IWI1" s="6"/>
      <c r="IWJ1" s="6"/>
      <c r="IWK1" s="6"/>
      <c r="IWL1" s="6"/>
      <c r="IWM1" s="6"/>
      <c r="IWN1" s="6"/>
      <c r="IWO1" s="6"/>
      <c r="IWP1" s="6"/>
      <c r="IWQ1" s="6"/>
      <c r="IWR1" s="6"/>
      <c r="IWS1" s="6"/>
      <c r="IWT1" s="6"/>
      <c r="IWU1" s="6"/>
      <c r="IWV1" s="6"/>
      <c r="IWW1" s="6"/>
      <c r="IWX1" s="6"/>
      <c r="IWY1" s="6"/>
      <c r="IWZ1" s="6"/>
      <c r="IXA1" s="6"/>
      <c r="IXB1" s="6"/>
      <c r="IXC1" s="6"/>
      <c r="IXD1" s="6"/>
      <c r="IXE1" s="6"/>
      <c r="IXF1" s="6"/>
      <c r="IXG1" s="6"/>
      <c r="IXH1" s="6"/>
      <c r="IXI1" s="6"/>
      <c r="IXJ1" s="6"/>
      <c r="IXK1" s="6"/>
      <c r="IXL1" s="6"/>
      <c r="IXM1" s="6"/>
      <c r="IXN1" s="6"/>
      <c r="IXO1" s="6"/>
      <c r="IXP1" s="6"/>
      <c r="IXQ1" s="6"/>
      <c r="IXR1" s="6"/>
      <c r="IXS1" s="6"/>
      <c r="IXT1" s="6"/>
      <c r="IXU1" s="6"/>
      <c r="IXV1" s="6"/>
      <c r="IXW1" s="6"/>
      <c r="IXX1" s="6"/>
      <c r="IXY1" s="6"/>
      <c r="IXZ1" s="6"/>
      <c r="IYA1" s="6"/>
      <c r="IYB1" s="6"/>
      <c r="IYC1" s="6"/>
      <c r="IYD1" s="6"/>
      <c r="IYE1" s="6"/>
      <c r="IYF1" s="6"/>
      <c r="IYG1" s="6"/>
      <c r="IYH1" s="6"/>
      <c r="IYI1" s="6"/>
      <c r="IYJ1" s="6"/>
      <c r="IYK1" s="6"/>
      <c r="IYL1" s="6"/>
      <c r="IYM1" s="6"/>
      <c r="IYN1" s="6"/>
      <c r="IYO1" s="6"/>
      <c r="IYP1" s="6"/>
      <c r="IYQ1" s="6"/>
      <c r="IYR1" s="6"/>
      <c r="IYS1" s="6"/>
      <c r="IYT1" s="6"/>
      <c r="IYU1" s="6"/>
      <c r="IYV1" s="6"/>
      <c r="IYW1" s="6"/>
      <c r="IYX1" s="6"/>
      <c r="IYY1" s="6"/>
      <c r="IYZ1" s="6"/>
      <c r="IZA1" s="6"/>
      <c r="IZB1" s="6"/>
      <c r="IZC1" s="6"/>
      <c r="IZD1" s="6"/>
      <c r="IZE1" s="6"/>
      <c r="IZF1" s="6"/>
      <c r="IZG1" s="6"/>
      <c r="IZH1" s="6"/>
      <c r="IZI1" s="6"/>
      <c r="IZJ1" s="6"/>
      <c r="IZK1" s="6"/>
      <c r="IZL1" s="6"/>
      <c r="IZM1" s="6"/>
      <c r="IZN1" s="6"/>
      <c r="IZO1" s="6"/>
      <c r="IZP1" s="6"/>
      <c r="IZQ1" s="6"/>
      <c r="IZR1" s="6"/>
      <c r="IZS1" s="6"/>
      <c r="IZT1" s="6"/>
      <c r="IZU1" s="6"/>
      <c r="IZV1" s="6"/>
      <c r="IZW1" s="6"/>
      <c r="IZX1" s="6"/>
      <c r="IZY1" s="6"/>
      <c r="IZZ1" s="6"/>
      <c r="JAA1" s="6"/>
      <c r="JAB1" s="6"/>
      <c r="JAC1" s="6"/>
      <c r="JAD1" s="6"/>
      <c r="JAE1" s="6"/>
      <c r="JAF1" s="6"/>
      <c r="JAG1" s="6"/>
      <c r="JAH1" s="6"/>
      <c r="JAI1" s="6"/>
      <c r="JAJ1" s="6"/>
      <c r="JAK1" s="6"/>
      <c r="JAL1" s="6"/>
      <c r="JAM1" s="6"/>
      <c r="JAN1" s="6"/>
      <c r="JAO1" s="6"/>
      <c r="JAP1" s="6"/>
      <c r="JAQ1" s="6"/>
      <c r="JAR1" s="6"/>
      <c r="JAS1" s="6"/>
      <c r="JAT1" s="6"/>
      <c r="JAU1" s="6"/>
      <c r="JAV1" s="6"/>
      <c r="JAW1" s="6"/>
      <c r="JAX1" s="6"/>
      <c r="JAY1" s="6"/>
      <c r="JAZ1" s="6"/>
      <c r="JBA1" s="6"/>
      <c r="JBB1" s="6"/>
      <c r="JBC1" s="6"/>
      <c r="JBD1" s="6"/>
      <c r="JBE1" s="6"/>
      <c r="JBF1" s="6"/>
      <c r="JBG1" s="6"/>
      <c r="JBH1" s="6"/>
      <c r="JBI1" s="6"/>
      <c r="JBJ1" s="6"/>
      <c r="JBK1" s="6"/>
      <c r="JBL1" s="6"/>
      <c r="JBM1" s="6"/>
      <c r="JBN1" s="6"/>
      <c r="JBO1" s="6"/>
      <c r="JBP1" s="6"/>
      <c r="JBQ1" s="6"/>
      <c r="JBR1" s="6"/>
      <c r="JBS1" s="6"/>
      <c r="JBT1" s="6"/>
      <c r="JBU1" s="6"/>
      <c r="JBV1" s="6"/>
      <c r="JBW1" s="6"/>
      <c r="JBX1" s="6"/>
      <c r="JBY1" s="6"/>
      <c r="JBZ1" s="6"/>
      <c r="JCA1" s="6"/>
      <c r="JCB1" s="6"/>
      <c r="JCC1" s="6"/>
      <c r="JCD1" s="6"/>
      <c r="JCE1" s="6"/>
      <c r="JCF1" s="6"/>
      <c r="JCG1" s="6"/>
      <c r="JCH1" s="6"/>
      <c r="JCI1" s="6"/>
      <c r="JCJ1" s="6"/>
      <c r="JCK1" s="6"/>
      <c r="JCL1" s="6"/>
      <c r="JCM1" s="6"/>
      <c r="JCN1" s="6"/>
      <c r="JCO1" s="6"/>
      <c r="JCP1" s="6"/>
      <c r="JCQ1" s="6"/>
      <c r="JCR1" s="6"/>
      <c r="JCS1" s="6"/>
      <c r="JCT1" s="6"/>
      <c r="JCU1" s="6"/>
      <c r="JCV1" s="6"/>
      <c r="JCW1" s="6"/>
      <c r="JCX1" s="6"/>
      <c r="JCY1" s="6"/>
      <c r="JCZ1" s="6"/>
      <c r="JDA1" s="6"/>
      <c r="JDB1" s="6"/>
      <c r="JDC1" s="6"/>
      <c r="JDD1" s="6"/>
      <c r="JDE1" s="6"/>
      <c r="JDF1" s="6"/>
      <c r="JDG1" s="6"/>
      <c r="JDH1" s="6"/>
      <c r="JDI1" s="6"/>
      <c r="JDJ1" s="6"/>
      <c r="JDK1" s="6"/>
      <c r="JDL1" s="6"/>
      <c r="JDM1" s="6"/>
      <c r="JDN1" s="6"/>
      <c r="JDO1" s="6"/>
      <c r="JDP1" s="6"/>
      <c r="JDQ1" s="6"/>
      <c r="JDR1" s="6"/>
      <c r="JDS1" s="6"/>
      <c r="JDT1" s="6"/>
      <c r="JDU1" s="6"/>
      <c r="JDV1" s="6"/>
      <c r="JDW1" s="6"/>
      <c r="JDX1" s="6"/>
      <c r="JDY1" s="6"/>
      <c r="JDZ1" s="6"/>
      <c r="JEA1" s="6"/>
      <c r="JEB1" s="6"/>
      <c r="JEC1" s="6"/>
      <c r="JED1" s="6"/>
      <c r="JEE1" s="6"/>
      <c r="JEF1" s="6"/>
      <c r="JEG1" s="6"/>
      <c r="JEH1" s="6"/>
      <c r="JEI1" s="6"/>
      <c r="JEJ1" s="6"/>
      <c r="JEK1" s="6"/>
      <c r="JEL1" s="6"/>
      <c r="JEM1" s="6"/>
      <c r="JEN1" s="6"/>
      <c r="JEO1" s="6"/>
      <c r="JEP1" s="6"/>
      <c r="JEQ1" s="6"/>
      <c r="JER1" s="6"/>
      <c r="JES1" s="6"/>
      <c r="JET1" s="6"/>
      <c r="JEU1" s="6"/>
      <c r="JEV1" s="6"/>
      <c r="JEW1" s="6"/>
      <c r="JEX1" s="6"/>
      <c r="JEY1" s="6"/>
      <c r="JEZ1" s="6"/>
      <c r="JFA1" s="6"/>
      <c r="JFB1" s="6"/>
      <c r="JFC1" s="6"/>
      <c r="JFD1" s="6"/>
      <c r="JFE1" s="6"/>
      <c r="JFF1" s="6"/>
      <c r="JFG1" s="6"/>
      <c r="JFH1" s="6"/>
      <c r="JFI1" s="6"/>
      <c r="JFJ1" s="6"/>
      <c r="JFK1" s="6"/>
      <c r="JFL1" s="6"/>
      <c r="JFM1" s="6"/>
      <c r="JFN1" s="6"/>
      <c r="JFO1" s="6"/>
      <c r="JFP1" s="6"/>
      <c r="JFQ1" s="6"/>
      <c r="JFR1" s="6"/>
      <c r="JFS1" s="6"/>
      <c r="JFT1" s="6"/>
      <c r="JFU1" s="6"/>
      <c r="JFV1" s="6"/>
      <c r="JFW1" s="6"/>
      <c r="JFX1" s="6"/>
      <c r="JFY1" s="6"/>
      <c r="JFZ1" s="6"/>
      <c r="JGA1" s="6"/>
      <c r="JGB1" s="6"/>
      <c r="JGC1" s="6"/>
      <c r="JGD1" s="6"/>
      <c r="JGE1" s="6"/>
      <c r="JGF1" s="6"/>
      <c r="JGG1" s="6"/>
      <c r="JGH1" s="6"/>
      <c r="JGI1" s="6"/>
      <c r="JGJ1" s="6"/>
      <c r="JGK1" s="6"/>
      <c r="JGL1" s="6"/>
      <c r="JGM1" s="6"/>
      <c r="JGN1" s="6"/>
      <c r="JGO1" s="6"/>
      <c r="JGP1" s="6"/>
      <c r="JGQ1" s="6"/>
      <c r="JGR1" s="6"/>
      <c r="JGS1" s="6"/>
      <c r="JGT1" s="6"/>
      <c r="JGU1" s="6"/>
      <c r="JGV1" s="6"/>
      <c r="JGW1" s="6"/>
      <c r="JGX1" s="6"/>
      <c r="JGY1" s="6"/>
      <c r="JGZ1" s="6"/>
      <c r="JHA1" s="6"/>
      <c r="JHB1" s="6"/>
      <c r="JHC1" s="6"/>
      <c r="JHD1" s="6"/>
      <c r="JHE1" s="6"/>
      <c r="JHF1" s="6"/>
      <c r="JHG1" s="6"/>
      <c r="JHH1" s="6"/>
      <c r="JHI1" s="6"/>
      <c r="JHJ1" s="6"/>
      <c r="JHK1" s="6"/>
      <c r="JHL1" s="6"/>
      <c r="JHM1" s="6"/>
      <c r="JHN1" s="6"/>
      <c r="JHO1" s="6"/>
      <c r="JHP1" s="6"/>
      <c r="JHQ1" s="6"/>
      <c r="JHR1" s="6"/>
      <c r="JHS1" s="6"/>
      <c r="JHT1" s="6"/>
      <c r="JHU1" s="6"/>
      <c r="JHV1" s="6"/>
      <c r="JHW1" s="6"/>
      <c r="JHX1" s="6"/>
      <c r="JHY1" s="6"/>
      <c r="JHZ1" s="6"/>
      <c r="JIA1" s="6"/>
      <c r="JIB1" s="6"/>
      <c r="JIC1" s="6"/>
      <c r="JID1" s="6"/>
      <c r="JIE1" s="6"/>
      <c r="JIF1" s="6"/>
      <c r="JIG1" s="6"/>
      <c r="JIH1" s="6"/>
      <c r="JII1" s="6"/>
      <c r="JIJ1" s="6"/>
      <c r="JIK1" s="6"/>
      <c r="JIL1" s="6"/>
      <c r="JIM1" s="6"/>
      <c r="JIN1" s="6"/>
      <c r="JIO1" s="6"/>
      <c r="JIP1" s="6"/>
      <c r="JIQ1" s="6"/>
      <c r="JIR1" s="6"/>
      <c r="JIS1" s="6"/>
      <c r="JIT1" s="6"/>
      <c r="JIU1" s="6"/>
      <c r="JIV1" s="6"/>
      <c r="JIW1" s="6"/>
      <c r="JIX1" s="6"/>
      <c r="JIY1" s="6"/>
      <c r="JIZ1" s="6"/>
      <c r="JJA1" s="6"/>
      <c r="JJB1" s="6"/>
      <c r="JJC1" s="6"/>
      <c r="JJD1" s="6"/>
      <c r="JJE1" s="6"/>
      <c r="JJF1" s="6"/>
      <c r="JJG1" s="6"/>
      <c r="JJH1" s="6"/>
      <c r="JJI1" s="6"/>
      <c r="JJJ1" s="6"/>
      <c r="JJK1" s="6"/>
      <c r="JJL1" s="6"/>
      <c r="JJM1" s="6"/>
      <c r="JJN1" s="6"/>
      <c r="JJO1" s="6"/>
      <c r="JJP1" s="6"/>
      <c r="JJQ1" s="6"/>
      <c r="JJR1" s="6"/>
      <c r="JJS1" s="6"/>
      <c r="JJT1" s="6"/>
      <c r="JJU1" s="6"/>
      <c r="JJV1" s="6"/>
      <c r="JJW1" s="6"/>
      <c r="JJX1" s="6"/>
      <c r="JJY1" s="6"/>
      <c r="JJZ1" s="6"/>
      <c r="JKA1" s="6"/>
      <c r="JKB1" s="6"/>
      <c r="JKC1" s="6"/>
      <c r="JKD1" s="6"/>
      <c r="JKE1" s="6"/>
      <c r="JKF1" s="6"/>
      <c r="JKG1" s="6"/>
      <c r="JKH1" s="6"/>
      <c r="JKI1" s="6"/>
      <c r="JKJ1" s="6"/>
      <c r="JKK1" s="6"/>
      <c r="JKL1" s="6"/>
      <c r="JKM1" s="6"/>
      <c r="JKN1" s="6"/>
      <c r="JKO1" s="6"/>
      <c r="JKP1" s="6"/>
      <c r="JKQ1" s="6"/>
      <c r="JKR1" s="6"/>
      <c r="JKS1" s="6"/>
      <c r="JKT1" s="6"/>
      <c r="JKU1" s="6"/>
      <c r="JKV1" s="6"/>
      <c r="JKW1" s="6"/>
      <c r="JKX1" s="6"/>
      <c r="JKY1" s="6"/>
      <c r="JKZ1" s="6"/>
      <c r="JLA1" s="6"/>
      <c r="JLB1" s="6"/>
      <c r="JLC1" s="6"/>
      <c r="JLD1" s="6"/>
      <c r="JLE1" s="6"/>
      <c r="JLF1" s="6"/>
      <c r="JLG1" s="6"/>
      <c r="JLH1" s="6"/>
      <c r="JLI1" s="6"/>
      <c r="JLJ1" s="6"/>
      <c r="JLK1" s="6"/>
      <c r="JLL1" s="6"/>
      <c r="JLM1" s="6"/>
      <c r="JLN1" s="6"/>
      <c r="JLO1" s="6"/>
      <c r="JLP1" s="6"/>
      <c r="JLQ1" s="6"/>
      <c r="JLR1" s="6"/>
      <c r="JLS1" s="6"/>
      <c r="JLT1" s="6"/>
      <c r="JLU1" s="6"/>
      <c r="JLV1" s="6"/>
      <c r="JLW1" s="6"/>
      <c r="JLX1" s="6"/>
      <c r="JLY1" s="6"/>
      <c r="JLZ1" s="6"/>
      <c r="JMA1" s="6"/>
      <c r="JMB1" s="6"/>
      <c r="JMC1" s="6"/>
      <c r="JMD1" s="6"/>
      <c r="JME1" s="6"/>
      <c r="JMF1" s="6"/>
      <c r="JMG1" s="6"/>
      <c r="JMH1" s="6"/>
      <c r="JMI1" s="6"/>
      <c r="JMJ1" s="6"/>
      <c r="JMK1" s="6"/>
      <c r="JML1" s="6"/>
      <c r="JMM1" s="6"/>
      <c r="JMN1" s="6"/>
      <c r="JMO1" s="6"/>
      <c r="JMP1" s="6"/>
      <c r="JMQ1" s="6"/>
      <c r="JMR1" s="6"/>
      <c r="JMS1" s="6"/>
      <c r="JMT1" s="6"/>
      <c r="JMU1" s="6"/>
      <c r="JMV1" s="6"/>
      <c r="JMW1" s="6"/>
      <c r="JMX1" s="6"/>
      <c r="JMY1" s="6"/>
      <c r="JMZ1" s="6"/>
      <c r="JNA1" s="6"/>
      <c r="JNB1" s="6"/>
      <c r="JNC1" s="6"/>
      <c r="JND1" s="6"/>
      <c r="JNE1" s="6"/>
      <c r="JNF1" s="6"/>
      <c r="JNG1" s="6"/>
      <c r="JNH1" s="6"/>
      <c r="JNI1" s="6"/>
      <c r="JNJ1" s="6"/>
      <c r="JNK1" s="6"/>
      <c r="JNL1" s="6"/>
      <c r="JNM1" s="6"/>
      <c r="JNN1" s="6"/>
      <c r="JNO1" s="6"/>
      <c r="JNP1" s="6"/>
      <c r="JNQ1" s="6"/>
      <c r="JNR1" s="6"/>
      <c r="JNS1" s="6"/>
      <c r="JNT1" s="6"/>
      <c r="JNU1" s="6"/>
      <c r="JNV1" s="6"/>
      <c r="JNW1" s="6"/>
      <c r="JNX1" s="6"/>
      <c r="JNY1" s="6"/>
      <c r="JNZ1" s="6"/>
      <c r="JOA1" s="6"/>
      <c r="JOB1" s="6"/>
      <c r="JOC1" s="6"/>
      <c r="JOD1" s="6"/>
      <c r="JOE1" s="6"/>
      <c r="JOF1" s="6"/>
      <c r="JOG1" s="6"/>
      <c r="JOH1" s="6"/>
      <c r="JOI1" s="6"/>
      <c r="JOJ1" s="6"/>
      <c r="JOK1" s="6"/>
      <c r="JOL1" s="6"/>
      <c r="JOM1" s="6"/>
      <c r="JON1" s="6"/>
      <c r="JOO1" s="6"/>
      <c r="JOP1" s="6"/>
      <c r="JOQ1" s="6"/>
      <c r="JOR1" s="6"/>
      <c r="JOS1" s="6"/>
      <c r="JOT1" s="6"/>
      <c r="JOU1" s="6"/>
      <c r="JOV1" s="6"/>
      <c r="JOW1" s="6"/>
      <c r="JOX1" s="6"/>
      <c r="JOY1" s="6"/>
      <c r="JOZ1" s="6"/>
      <c r="JPA1" s="6"/>
      <c r="JPB1" s="6"/>
      <c r="JPC1" s="6"/>
      <c r="JPD1" s="6"/>
      <c r="JPE1" s="6"/>
      <c r="JPF1" s="6"/>
      <c r="JPG1" s="6"/>
      <c r="JPH1" s="6"/>
      <c r="JPI1" s="6"/>
      <c r="JPJ1" s="6"/>
      <c r="JPK1" s="6"/>
      <c r="JPL1" s="6"/>
      <c r="JPM1" s="6"/>
      <c r="JPN1" s="6"/>
      <c r="JPO1" s="6"/>
      <c r="JPP1" s="6"/>
      <c r="JPQ1" s="6"/>
      <c r="JPR1" s="6"/>
      <c r="JPS1" s="6"/>
      <c r="JPT1" s="6"/>
      <c r="JPU1" s="6"/>
      <c r="JPV1" s="6"/>
      <c r="JPW1" s="6"/>
      <c r="JPX1" s="6"/>
      <c r="JPY1" s="6"/>
      <c r="JPZ1" s="6"/>
      <c r="JQA1" s="6"/>
      <c r="JQB1" s="6"/>
      <c r="JQC1" s="6"/>
      <c r="JQD1" s="6"/>
      <c r="JQE1" s="6"/>
      <c r="JQF1" s="6"/>
      <c r="JQG1" s="6"/>
      <c r="JQH1" s="6"/>
      <c r="JQI1" s="6"/>
      <c r="JQJ1" s="6"/>
      <c r="JQK1" s="6"/>
      <c r="JQL1" s="6"/>
      <c r="JQM1" s="6"/>
      <c r="JQN1" s="6"/>
      <c r="JQO1" s="6"/>
      <c r="JQP1" s="6"/>
      <c r="JQQ1" s="6"/>
      <c r="JQR1" s="6"/>
      <c r="JQS1" s="6"/>
      <c r="JQT1" s="6"/>
      <c r="JQU1" s="6"/>
      <c r="JQV1" s="6"/>
      <c r="JQW1" s="6"/>
      <c r="JQX1" s="6"/>
      <c r="JQY1" s="6"/>
      <c r="JQZ1" s="6"/>
      <c r="JRA1" s="6"/>
      <c r="JRB1" s="6"/>
      <c r="JRC1" s="6"/>
      <c r="JRD1" s="6"/>
      <c r="JRE1" s="6"/>
      <c r="JRF1" s="6"/>
      <c r="JRG1" s="6"/>
      <c r="JRH1" s="6"/>
      <c r="JRI1" s="6"/>
      <c r="JRJ1" s="6"/>
      <c r="JRK1" s="6"/>
      <c r="JRL1" s="6"/>
      <c r="JRM1" s="6"/>
      <c r="JRN1" s="6"/>
      <c r="JRO1" s="6"/>
      <c r="JRP1" s="6"/>
      <c r="JRQ1" s="6"/>
      <c r="JRR1" s="6"/>
      <c r="JRS1" s="6"/>
      <c r="JRT1" s="6"/>
      <c r="JRU1" s="6"/>
      <c r="JRV1" s="6"/>
      <c r="JRW1" s="6"/>
      <c r="JRX1" s="6"/>
      <c r="JRY1" s="6"/>
      <c r="JRZ1" s="6"/>
      <c r="JSA1" s="6"/>
      <c r="JSB1" s="6"/>
      <c r="JSC1" s="6"/>
      <c r="JSD1" s="6"/>
      <c r="JSE1" s="6"/>
      <c r="JSF1" s="6"/>
      <c r="JSG1" s="6"/>
      <c r="JSH1" s="6"/>
      <c r="JSI1" s="6"/>
      <c r="JSJ1" s="6"/>
      <c r="JSK1" s="6"/>
      <c r="JSL1" s="6"/>
      <c r="JSM1" s="6"/>
      <c r="JSN1" s="6"/>
      <c r="JSO1" s="6"/>
      <c r="JSP1" s="6"/>
      <c r="JSQ1" s="6"/>
      <c r="JSR1" s="6"/>
      <c r="JSS1" s="6"/>
      <c r="JST1" s="6"/>
      <c r="JSU1" s="6"/>
      <c r="JSV1" s="6"/>
      <c r="JSW1" s="6"/>
      <c r="JSX1" s="6"/>
      <c r="JSY1" s="6"/>
      <c r="JSZ1" s="6"/>
      <c r="JTA1" s="6"/>
      <c r="JTB1" s="6"/>
      <c r="JTC1" s="6"/>
      <c r="JTD1" s="6"/>
      <c r="JTE1" s="6"/>
      <c r="JTF1" s="6"/>
      <c r="JTG1" s="6"/>
      <c r="JTH1" s="6"/>
      <c r="JTI1" s="6"/>
      <c r="JTJ1" s="6"/>
      <c r="JTK1" s="6"/>
      <c r="JTL1" s="6"/>
      <c r="JTM1" s="6"/>
      <c r="JTN1" s="6"/>
      <c r="JTO1" s="6"/>
      <c r="JTP1" s="6"/>
      <c r="JTQ1" s="6"/>
      <c r="JTR1" s="6"/>
      <c r="JTS1" s="6"/>
      <c r="JTT1" s="6"/>
      <c r="JTU1" s="6"/>
      <c r="JTV1" s="6"/>
      <c r="JTW1" s="6"/>
      <c r="JTX1" s="6"/>
      <c r="JTY1" s="6"/>
      <c r="JTZ1" s="6"/>
      <c r="JUA1" s="6"/>
      <c r="JUB1" s="6"/>
      <c r="JUC1" s="6"/>
      <c r="JUD1" s="6"/>
      <c r="JUE1" s="6"/>
      <c r="JUF1" s="6"/>
      <c r="JUG1" s="6"/>
      <c r="JUH1" s="6"/>
      <c r="JUI1" s="6"/>
      <c r="JUJ1" s="6"/>
      <c r="JUK1" s="6"/>
      <c r="JUL1" s="6"/>
      <c r="JUM1" s="6"/>
      <c r="JUN1" s="6"/>
      <c r="JUO1" s="6"/>
      <c r="JUP1" s="6"/>
      <c r="JUQ1" s="6"/>
      <c r="JUR1" s="6"/>
      <c r="JUS1" s="6"/>
      <c r="JUT1" s="6"/>
      <c r="JUU1" s="6"/>
      <c r="JUV1" s="6"/>
      <c r="JUW1" s="6"/>
      <c r="JUX1" s="6"/>
      <c r="JUY1" s="6"/>
      <c r="JUZ1" s="6"/>
      <c r="JVA1" s="6"/>
      <c r="JVB1" s="6"/>
      <c r="JVC1" s="6"/>
      <c r="JVD1" s="6"/>
      <c r="JVE1" s="6"/>
      <c r="JVF1" s="6"/>
      <c r="JVG1" s="6"/>
      <c r="JVH1" s="6"/>
      <c r="JVI1" s="6"/>
      <c r="JVJ1" s="6"/>
      <c r="JVK1" s="6"/>
      <c r="JVL1" s="6"/>
      <c r="JVM1" s="6"/>
      <c r="JVN1" s="6"/>
      <c r="JVO1" s="6"/>
      <c r="JVP1" s="6"/>
      <c r="JVQ1" s="6"/>
      <c r="JVR1" s="6"/>
      <c r="JVS1" s="6"/>
      <c r="JVT1" s="6"/>
      <c r="JVU1" s="6"/>
      <c r="JVV1" s="6"/>
      <c r="JVW1" s="6"/>
      <c r="JVX1" s="6"/>
      <c r="JVY1" s="6"/>
      <c r="JVZ1" s="6"/>
      <c r="JWA1" s="6"/>
      <c r="JWB1" s="6"/>
      <c r="JWC1" s="6"/>
      <c r="JWD1" s="6"/>
      <c r="JWE1" s="6"/>
      <c r="JWF1" s="6"/>
      <c r="JWG1" s="6"/>
      <c r="JWH1" s="6"/>
      <c r="JWI1" s="6"/>
      <c r="JWJ1" s="6"/>
      <c r="JWK1" s="6"/>
      <c r="JWL1" s="6"/>
      <c r="JWM1" s="6"/>
      <c r="JWN1" s="6"/>
      <c r="JWO1" s="6"/>
      <c r="JWP1" s="6"/>
      <c r="JWQ1" s="6"/>
      <c r="JWR1" s="6"/>
      <c r="JWS1" s="6"/>
      <c r="JWT1" s="6"/>
      <c r="JWU1" s="6"/>
      <c r="JWV1" s="6"/>
      <c r="JWW1" s="6"/>
      <c r="JWX1" s="6"/>
      <c r="JWY1" s="6"/>
      <c r="JWZ1" s="6"/>
      <c r="JXA1" s="6"/>
      <c r="JXB1" s="6"/>
      <c r="JXC1" s="6"/>
      <c r="JXD1" s="6"/>
      <c r="JXE1" s="6"/>
      <c r="JXF1" s="6"/>
      <c r="JXG1" s="6"/>
      <c r="JXH1" s="6"/>
      <c r="JXI1" s="6"/>
      <c r="JXJ1" s="6"/>
      <c r="JXK1" s="6"/>
      <c r="JXL1" s="6"/>
      <c r="JXM1" s="6"/>
      <c r="JXN1" s="6"/>
      <c r="JXO1" s="6"/>
      <c r="JXP1" s="6"/>
      <c r="JXQ1" s="6"/>
      <c r="JXR1" s="6"/>
      <c r="JXS1" s="6"/>
      <c r="JXT1" s="6"/>
      <c r="JXU1" s="6"/>
      <c r="JXV1" s="6"/>
      <c r="JXW1" s="6"/>
      <c r="JXX1" s="6"/>
      <c r="JXY1" s="6"/>
      <c r="JXZ1" s="6"/>
      <c r="JYA1" s="6"/>
      <c r="JYB1" s="6"/>
      <c r="JYC1" s="6"/>
      <c r="JYD1" s="6"/>
      <c r="JYE1" s="6"/>
      <c r="JYF1" s="6"/>
      <c r="JYG1" s="6"/>
      <c r="JYH1" s="6"/>
      <c r="JYI1" s="6"/>
      <c r="JYJ1" s="6"/>
      <c r="JYK1" s="6"/>
      <c r="JYL1" s="6"/>
      <c r="JYM1" s="6"/>
      <c r="JYN1" s="6"/>
      <c r="JYO1" s="6"/>
      <c r="JYP1" s="6"/>
      <c r="JYQ1" s="6"/>
      <c r="JYR1" s="6"/>
      <c r="JYS1" s="6"/>
      <c r="JYT1" s="6"/>
      <c r="JYU1" s="6"/>
      <c r="JYV1" s="6"/>
      <c r="JYW1" s="6"/>
      <c r="JYX1" s="6"/>
      <c r="JYY1" s="6"/>
      <c r="JYZ1" s="6"/>
      <c r="JZA1" s="6"/>
      <c r="JZB1" s="6"/>
      <c r="JZC1" s="6"/>
      <c r="JZD1" s="6"/>
      <c r="JZE1" s="6"/>
      <c r="JZF1" s="6"/>
      <c r="JZG1" s="6"/>
      <c r="JZH1" s="6"/>
      <c r="JZI1" s="6"/>
      <c r="JZJ1" s="6"/>
      <c r="JZK1" s="6"/>
      <c r="JZL1" s="6"/>
      <c r="JZM1" s="6"/>
      <c r="JZN1" s="6"/>
      <c r="JZO1" s="6"/>
      <c r="JZP1" s="6"/>
      <c r="JZQ1" s="6"/>
      <c r="JZR1" s="6"/>
      <c r="JZS1" s="6"/>
      <c r="JZT1" s="6"/>
      <c r="JZU1" s="6"/>
      <c r="JZV1" s="6"/>
      <c r="JZW1" s="6"/>
      <c r="JZX1" s="6"/>
      <c r="JZY1" s="6"/>
      <c r="JZZ1" s="6"/>
      <c r="KAA1" s="6"/>
      <c r="KAB1" s="6"/>
      <c r="KAC1" s="6"/>
      <c r="KAD1" s="6"/>
      <c r="KAE1" s="6"/>
      <c r="KAF1" s="6"/>
      <c r="KAG1" s="6"/>
      <c r="KAH1" s="6"/>
      <c r="KAI1" s="6"/>
      <c r="KAJ1" s="6"/>
      <c r="KAK1" s="6"/>
      <c r="KAL1" s="6"/>
      <c r="KAM1" s="6"/>
      <c r="KAN1" s="6"/>
      <c r="KAO1" s="6"/>
      <c r="KAP1" s="6"/>
      <c r="KAQ1" s="6"/>
      <c r="KAR1" s="6"/>
      <c r="KAS1" s="6"/>
      <c r="KAT1" s="6"/>
      <c r="KAU1" s="6"/>
      <c r="KAV1" s="6"/>
      <c r="KAW1" s="6"/>
      <c r="KAX1" s="6"/>
      <c r="KAY1" s="6"/>
      <c r="KAZ1" s="6"/>
      <c r="KBA1" s="6"/>
      <c r="KBB1" s="6"/>
      <c r="KBC1" s="6"/>
      <c r="KBD1" s="6"/>
      <c r="KBE1" s="6"/>
      <c r="KBF1" s="6"/>
      <c r="KBG1" s="6"/>
      <c r="KBH1" s="6"/>
      <c r="KBI1" s="6"/>
      <c r="KBJ1" s="6"/>
      <c r="KBK1" s="6"/>
      <c r="KBL1" s="6"/>
      <c r="KBM1" s="6"/>
      <c r="KBN1" s="6"/>
      <c r="KBO1" s="6"/>
      <c r="KBP1" s="6"/>
      <c r="KBQ1" s="6"/>
      <c r="KBR1" s="6"/>
      <c r="KBS1" s="6"/>
      <c r="KBT1" s="6"/>
      <c r="KBU1" s="6"/>
      <c r="KBV1" s="6"/>
      <c r="KBW1" s="6"/>
      <c r="KBX1" s="6"/>
      <c r="KBY1" s="6"/>
      <c r="KBZ1" s="6"/>
      <c r="KCA1" s="6"/>
      <c r="KCB1" s="6"/>
      <c r="KCC1" s="6"/>
      <c r="KCD1" s="6"/>
      <c r="KCE1" s="6"/>
      <c r="KCF1" s="6"/>
      <c r="KCG1" s="6"/>
      <c r="KCH1" s="6"/>
      <c r="KCI1" s="6"/>
      <c r="KCJ1" s="6"/>
      <c r="KCK1" s="6"/>
      <c r="KCL1" s="6"/>
      <c r="KCM1" s="6"/>
      <c r="KCN1" s="6"/>
      <c r="KCO1" s="6"/>
      <c r="KCP1" s="6"/>
      <c r="KCQ1" s="6"/>
      <c r="KCR1" s="6"/>
      <c r="KCS1" s="6"/>
      <c r="KCT1" s="6"/>
      <c r="KCU1" s="6"/>
      <c r="KCV1" s="6"/>
      <c r="KCW1" s="6"/>
      <c r="KCX1" s="6"/>
      <c r="KCY1" s="6"/>
      <c r="KCZ1" s="6"/>
      <c r="KDA1" s="6"/>
      <c r="KDB1" s="6"/>
      <c r="KDC1" s="6"/>
      <c r="KDD1" s="6"/>
      <c r="KDE1" s="6"/>
      <c r="KDF1" s="6"/>
      <c r="KDG1" s="6"/>
      <c r="KDH1" s="6"/>
      <c r="KDI1" s="6"/>
      <c r="KDJ1" s="6"/>
      <c r="KDK1" s="6"/>
      <c r="KDL1" s="6"/>
      <c r="KDM1" s="6"/>
      <c r="KDN1" s="6"/>
      <c r="KDO1" s="6"/>
      <c r="KDP1" s="6"/>
      <c r="KDQ1" s="6"/>
      <c r="KDR1" s="6"/>
      <c r="KDS1" s="6"/>
      <c r="KDT1" s="6"/>
      <c r="KDU1" s="6"/>
      <c r="KDV1" s="6"/>
      <c r="KDW1" s="6"/>
      <c r="KDX1" s="6"/>
      <c r="KDY1" s="6"/>
      <c r="KDZ1" s="6"/>
      <c r="KEA1" s="6"/>
      <c r="KEB1" s="6"/>
      <c r="KEC1" s="6"/>
      <c r="KED1" s="6"/>
      <c r="KEE1" s="6"/>
      <c r="KEF1" s="6"/>
      <c r="KEG1" s="6"/>
      <c r="KEH1" s="6"/>
      <c r="KEI1" s="6"/>
      <c r="KEJ1" s="6"/>
      <c r="KEK1" s="6"/>
      <c r="KEL1" s="6"/>
      <c r="KEM1" s="6"/>
      <c r="KEN1" s="6"/>
      <c r="KEO1" s="6"/>
      <c r="KEP1" s="6"/>
      <c r="KEQ1" s="6"/>
      <c r="KER1" s="6"/>
      <c r="KES1" s="6"/>
      <c r="KET1" s="6"/>
      <c r="KEU1" s="6"/>
      <c r="KEV1" s="6"/>
      <c r="KEW1" s="6"/>
      <c r="KEX1" s="6"/>
      <c r="KEY1" s="6"/>
      <c r="KEZ1" s="6"/>
      <c r="KFA1" s="6"/>
      <c r="KFB1" s="6"/>
      <c r="KFC1" s="6"/>
      <c r="KFD1" s="6"/>
      <c r="KFE1" s="6"/>
      <c r="KFF1" s="6"/>
      <c r="KFG1" s="6"/>
      <c r="KFH1" s="6"/>
      <c r="KFI1" s="6"/>
      <c r="KFJ1" s="6"/>
      <c r="KFK1" s="6"/>
      <c r="KFL1" s="6"/>
      <c r="KFM1" s="6"/>
      <c r="KFN1" s="6"/>
      <c r="KFO1" s="6"/>
      <c r="KFP1" s="6"/>
      <c r="KFQ1" s="6"/>
      <c r="KFR1" s="6"/>
      <c r="KFS1" s="6"/>
      <c r="KFT1" s="6"/>
      <c r="KFU1" s="6"/>
      <c r="KFV1" s="6"/>
      <c r="KFW1" s="6"/>
      <c r="KFX1" s="6"/>
      <c r="KFY1" s="6"/>
      <c r="KFZ1" s="6"/>
      <c r="KGA1" s="6"/>
      <c r="KGB1" s="6"/>
      <c r="KGC1" s="6"/>
      <c r="KGD1" s="6"/>
      <c r="KGE1" s="6"/>
      <c r="KGF1" s="6"/>
      <c r="KGG1" s="6"/>
      <c r="KGH1" s="6"/>
      <c r="KGI1" s="6"/>
      <c r="KGJ1" s="6"/>
      <c r="KGK1" s="6"/>
      <c r="KGL1" s="6"/>
      <c r="KGM1" s="6"/>
      <c r="KGN1" s="6"/>
      <c r="KGO1" s="6"/>
      <c r="KGP1" s="6"/>
      <c r="KGQ1" s="6"/>
      <c r="KGR1" s="6"/>
      <c r="KGS1" s="6"/>
      <c r="KGT1" s="6"/>
      <c r="KGU1" s="6"/>
      <c r="KGV1" s="6"/>
      <c r="KGW1" s="6"/>
      <c r="KGX1" s="6"/>
      <c r="KGY1" s="6"/>
      <c r="KGZ1" s="6"/>
      <c r="KHA1" s="6"/>
      <c r="KHB1" s="6"/>
      <c r="KHC1" s="6"/>
      <c r="KHD1" s="6"/>
      <c r="KHE1" s="6"/>
      <c r="KHF1" s="6"/>
      <c r="KHG1" s="6"/>
      <c r="KHH1" s="6"/>
      <c r="KHI1" s="6"/>
      <c r="KHJ1" s="6"/>
      <c r="KHK1" s="6"/>
      <c r="KHL1" s="6"/>
      <c r="KHM1" s="6"/>
      <c r="KHN1" s="6"/>
      <c r="KHO1" s="6"/>
      <c r="KHP1" s="6"/>
      <c r="KHQ1" s="6"/>
      <c r="KHR1" s="6"/>
      <c r="KHS1" s="6"/>
      <c r="KHT1" s="6"/>
      <c r="KHU1" s="6"/>
      <c r="KHV1" s="6"/>
      <c r="KHW1" s="6"/>
      <c r="KHX1" s="6"/>
      <c r="KHY1" s="6"/>
      <c r="KHZ1" s="6"/>
      <c r="KIA1" s="6"/>
      <c r="KIB1" s="6"/>
      <c r="KIC1" s="6"/>
      <c r="KID1" s="6"/>
      <c r="KIE1" s="6"/>
      <c r="KIF1" s="6"/>
      <c r="KIG1" s="6"/>
      <c r="KIH1" s="6"/>
      <c r="KII1" s="6"/>
      <c r="KIJ1" s="6"/>
      <c r="KIK1" s="6"/>
      <c r="KIL1" s="6"/>
      <c r="KIM1" s="6"/>
      <c r="KIN1" s="6"/>
      <c r="KIO1" s="6"/>
      <c r="KIP1" s="6"/>
      <c r="KIQ1" s="6"/>
      <c r="KIR1" s="6"/>
      <c r="KIS1" s="6"/>
      <c r="KIT1" s="6"/>
      <c r="KIU1" s="6"/>
      <c r="KIV1" s="6"/>
      <c r="KIW1" s="6"/>
      <c r="KIX1" s="6"/>
      <c r="KIY1" s="6"/>
      <c r="KIZ1" s="6"/>
      <c r="KJA1" s="6"/>
      <c r="KJB1" s="6"/>
      <c r="KJC1" s="6"/>
      <c r="KJD1" s="6"/>
      <c r="KJE1" s="6"/>
      <c r="KJF1" s="6"/>
      <c r="KJG1" s="6"/>
      <c r="KJH1" s="6"/>
      <c r="KJI1" s="6"/>
      <c r="KJJ1" s="6"/>
      <c r="KJK1" s="6"/>
      <c r="KJL1" s="6"/>
      <c r="KJM1" s="6"/>
      <c r="KJN1" s="6"/>
      <c r="KJO1" s="6"/>
      <c r="KJP1" s="6"/>
      <c r="KJQ1" s="6"/>
      <c r="KJR1" s="6"/>
      <c r="KJS1" s="6"/>
      <c r="KJT1" s="6"/>
      <c r="KJU1" s="6"/>
      <c r="KJV1" s="6"/>
      <c r="KJW1" s="6"/>
      <c r="KJX1" s="6"/>
      <c r="KJY1" s="6"/>
      <c r="KJZ1" s="6"/>
      <c r="KKA1" s="6"/>
      <c r="KKB1" s="6"/>
      <c r="KKC1" s="6"/>
      <c r="KKD1" s="6"/>
      <c r="KKE1" s="6"/>
      <c r="KKF1" s="6"/>
      <c r="KKG1" s="6"/>
      <c r="KKH1" s="6"/>
      <c r="KKI1" s="6"/>
      <c r="KKJ1" s="6"/>
      <c r="KKK1" s="6"/>
      <c r="KKL1" s="6"/>
      <c r="KKM1" s="6"/>
      <c r="KKN1" s="6"/>
      <c r="KKO1" s="6"/>
      <c r="KKP1" s="6"/>
      <c r="KKQ1" s="6"/>
      <c r="KKR1" s="6"/>
      <c r="KKS1" s="6"/>
      <c r="KKT1" s="6"/>
      <c r="KKU1" s="6"/>
      <c r="KKV1" s="6"/>
      <c r="KKW1" s="6"/>
      <c r="KKX1" s="6"/>
      <c r="KKY1" s="6"/>
      <c r="KKZ1" s="6"/>
      <c r="KLA1" s="6"/>
      <c r="KLB1" s="6"/>
      <c r="KLC1" s="6"/>
      <c r="KLD1" s="6"/>
      <c r="KLE1" s="6"/>
      <c r="KLF1" s="6"/>
      <c r="KLG1" s="6"/>
      <c r="KLH1" s="6"/>
      <c r="KLI1" s="6"/>
      <c r="KLJ1" s="6"/>
      <c r="KLK1" s="6"/>
      <c r="KLL1" s="6"/>
      <c r="KLM1" s="6"/>
      <c r="KLN1" s="6"/>
      <c r="KLO1" s="6"/>
      <c r="KLP1" s="6"/>
      <c r="KLQ1" s="6"/>
      <c r="KLR1" s="6"/>
      <c r="KLS1" s="6"/>
      <c r="KLT1" s="6"/>
      <c r="KLU1" s="6"/>
      <c r="KLV1" s="6"/>
      <c r="KLW1" s="6"/>
      <c r="KLX1" s="6"/>
      <c r="KLY1" s="6"/>
      <c r="KLZ1" s="6"/>
      <c r="KMA1" s="6"/>
      <c r="KMB1" s="6"/>
      <c r="KMC1" s="6"/>
      <c r="KMD1" s="6"/>
      <c r="KME1" s="6"/>
      <c r="KMF1" s="6"/>
      <c r="KMG1" s="6"/>
      <c r="KMH1" s="6"/>
      <c r="KMI1" s="6"/>
      <c r="KMJ1" s="6"/>
      <c r="KMK1" s="6"/>
      <c r="KML1" s="6"/>
      <c r="KMM1" s="6"/>
      <c r="KMN1" s="6"/>
      <c r="KMO1" s="6"/>
      <c r="KMP1" s="6"/>
      <c r="KMQ1" s="6"/>
      <c r="KMR1" s="6"/>
      <c r="KMS1" s="6"/>
      <c r="KMT1" s="6"/>
      <c r="KMU1" s="6"/>
      <c r="KMV1" s="6"/>
      <c r="KMW1" s="6"/>
      <c r="KMX1" s="6"/>
      <c r="KMY1" s="6"/>
      <c r="KMZ1" s="6"/>
      <c r="KNA1" s="6"/>
      <c r="KNB1" s="6"/>
      <c r="KNC1" s="6"/>
      <c r="KND1" s="6"/>
      <c r="KNE1" s="6"/>
      <c r="KNF1" s="6"/>
      <c r="KNG1" s="6"/>
      <c r="KNH1" s="6"/>
      <c r="KNI1" s="6"/>
      <c r="KNJ1" s="6"/>
      <c r="KNK1" s="6"/>
      <c r="KNL1" s="6"/>
      <c r="KNM1" s="6"/>
      <c r="KNN1" s="6"/>
      <c r="KNO1" s="6"/>
      <c r="KNP1" s="6"/>
      <c r="KNQ1" s="6"/>
      <c r="KNR1" s="6"/>
      <c r="KNS1" s="6"/>
      <c r="KNT1" s="6"/>
      <c r="KNU1" s="6"/>
      <c r="KNV1" s="6"/>
      <c r="KNW1" s="6"/>
      <c r="KNX1" s="6"/>
      <c r="KNY1" s="6"/>
      <c r="KNZ1" s="6"/>
      <c r="KOA1" s="6"/>
      <c r="KOB1" s="6"/>
      <c r="KOC1" s="6"/>
      <c r="KOD1" s="6"/>
      <c r="KOE1" s="6"/>
      <c r="KOF1" s="6"/>
      <c r="KOG1" s="6"/>
      <c r="KOH1" s="6"/>
      <c r="KOI1" s="6"/>
      <c r="KOJ1" s="6"/>
      <c r="KOK1" s="6"/>
      <c r="KOL1" s="6"/>
      <c r="KOM1" s="6"/>
      <c r="KON1" s="6"/>
      <c r="KOO1" s="6"/>
      <c r="KOP1" s="6"/>
      <c r="KOQ1" s="6"/>
      <c r="KOR1" s="6"/>
      <c r="KOS1" s="6"/>
      <c r="KOT1" s="6"/>
      <c r="KOU1" s="6"/>
      <c r="KOV1" s="6"/>
      <c r="KOW1" s="6"/>
      <c r="KOX1" s="6"/>
      <c r="KOY1" s="6"/>
      <c r="KOZ1" s="6"/>
      <c r="KPA1" s="6"/>
      <c r="KPB1" s="6"/>
      <c r="KPC1" s="6"/>
      <c r="KPD1" s="6"/>
      <c r="KPE1" s="6"/>
      <c r="KPF1" s="6"/>
      <c r="KPG1" s="6"/>
      <c r="KPH1" s="6"/>
      <c r="KPI1" s="6"/>
      <c r="KPJ1" s="6"/>
      <c r="KPK1" s="6"/>
      <c r="KPL1" s="6"/>
      <c r="KPM1" s="6"/>
      <c r="KPN1" s="6"/>
      <c r="KPO1" s="6"/>
      <c r="KPP1" s="6"/>
      <c r="KPQ1" s="6"/>
      <c r="KPR1" s="6"/>
      <c r="KPS1" s="6"/>
      <c r="KPT1" s="6"/>
      <c r="KPU1" s="6"/>
      <c r="KPV1" s="6"/>
      <c r="KPW1" s="6"/>
      <c r="KPX1" s="6"/>
      <c r="KPY1" s="6"/>
      <c r="KPZ1" s="6"/>
      <c r="KQA1" s="6"/>
      <c r="KQB1" s="6"/>
      <c r="KQC1" s="6"/>
      <c r="KQD1" s="6"/>
      <c r="KQE1" s="6"/>
      <c r="KQF1" s="6"/>
      <c r="KQG1" s="6"/>
      <c r="KQH1" s="6"/>
      <c r="KQI1" s="6"/>
      <c r="KQJ1" s="6"/>
      <c r="KQK1" s="6"/>
      <c r="KQL1" s="6"/>
      <c r="KQM1" s="6"/>
      <c r="KQN1" s="6"/>
      <c r="KQO1" s="6"/>
      <c r="KQP1" s="6"/>
      <c r="KQQ1" s="6"/>
      <c r="KQR1" s="6"/>
      <c r="KQS1" s="6"/>
      <c r="KQT1" s="6"/>
      <c r="KQU1" s="6"/>
      <c r="KQV1" s="6"/>
      <c r="KQW1" s="6"/>
      <c r="KQX1" s="6"/>
      <c r="KQY1" s="6"/>
      <c r="KQZ1" s="6"/>
      <c r="KRA1" s="6"/>
      <c r="KRB1" s="6"/>
      <c r="KRC1" s="6"/>
      <c r="KRD1" s="6"/>
      <c r="KRE1" s="6"/>
      <c r="KRF1" s="6"/>
      <c r="KRG1" s="6"/>
      <c r="KRH1" s="6"/>
      <c r="KRI1" s="6"/>
      <c r="KRJ1" s="6"/>
      <c r="KRK1" s="6"/>
      <c r="KRL1" s="6"/>
      <c r="KRM1" s="6"/>
      <c r="KRN1" s="6"/>
      <c r="KRO1" s="6"/>
      <c r="KRP1" s="6"/>
      <c r="KRQ1" s="6"/>
      <c r="KRR1" s="6"/>
      <c r="KRS1" s="6"/>
      <c r="KRT1" s="6"/>
      <c r="KRU1" s="6"/>
      <c r="KRV1" s="6"/>
      <c r="KRW1" s="6"/>
      <c r="KRX1" s="6"/>
      <c r="KRY1" s="6"/>
      <c r="KRZ1" s="6"/>
      <c r="KSA1" s="6"/>
      <c r="KSB1" s="6"/>
      <c r="KSC1" s="6"/>
      <c r="KSD1" s="6"/>
      <c r="KSE1" s="6"/>
      <c r="KSF1" s="6"/>
      <c r="KSG1" s="6"/>
      <c r="KSH1" s="6"/>
      <c r="KSI1" s="6"/>
      <c r="KSJ1" s="6"/>
      <c r="KSK1" s="6"/>
      <c r="KSL1" s="6"/>
      <c r="KSM1" s="6"/>
      <c r="KSN1" s="6"/>
      <c r="KSO1" s="6"/>
      <c r="KSP1" s="6"/>
      <c r="KSQ1" s="6"/>
      <c r="KSR1" s="6"/>
      <c r="KSS1" s="6"/>
      <c r="KST1" s="6"/>
      <c r="KSU1" s="6"/>
      <c r="KSV1" s="6"/>
      <c r="KSW1" s="6"/>
      <c r="KSX1" s="6"/>
      <c r="KSY1" s="6"/>
      <c r="KSZ1" s="6"/>
      <c r="KTA1" s="6"/>
      <c r="KTB1" s="6"/>
      <c r="KTC1" s="6"/>
      <c r="KTD1" s="6"/>
      <c r="KTE1" s="6"/>
      <c r="KTF1" s="6"/>
      <c r="KTG1" s="6"/>
      <c r="KTH1" s="6"/>
      <c r="KTI1" s="6"/>
      <c r="KTJ1" s="6"/>
      <c r="KTK1" s="6"/>
      <c r="KTL1" s="6"/>
      <c r="KTM1" s="6"/>
      <c r="KTN1" s="6"/>
      <c r="KTO1" s="6"/>
      <c r="KTP1" s="6"/>
      <c r="KTQ1" s="6"/>
      <c r="KTR1" s="6"/>
      <c r="KTS1" s="6"/>
      <c r="KTT1" s="6"/>
      <c r="KTU1" s="6"/>
      <c r="KTV1" s="6"/>
      <c r="KTW1" s="6"/>
      <c r="KTX1" s="6"/>
      <c r="KTY1" s="6"/>
      <c r="KTZ1" s="6"/>
      <c r="KUA1" s="6"/>
      <c r="KUB1" s="6"/>
      <c r="KUC1" s="6"/>
      <c r="KUD1" s="6"/>
      <c r="KUE1" s="6"/>
      <c r="KUF1" s="6"/>
      <c r="KUG1" s="6"/>
      <c r="KUH1" s="6"/>
      <c r="KUI1" s="6"/>
      <c r="KUJ1" s="6"/>
      <c r="KUK1" s="6"/>
      <c r="KUL1" s="6"/>
      <c r="KUM1" s="6"/>
      <c r="KUN1" s="6"/>
      <c r="KUO1" s="6"/>
      <c r="KUP1" s="6"/>
      <c r="KUQ1" s="6"/>
      <c r="KUR1" s="6"/>
      <c r="KUS1" s="6"/>
      <c r="KUT1" s="6"/>
      <c r="KUU1" s="6"/>
      <c r="KUV1" s="6"/>
      <c r="KUW1" s="6"/>
      <c r="KUX1" s="6"/>
      <c r="KUY1" s="6"/>
      <c r="KUZ1" s="6"/>
      <c r="KVA1" s="6"/>
      <c r="KVB1" s="6"/>
      <c r="KVC1" s="6"/>
      <c r="KVD1" s="6"/>
      <c r="KVE1" s="6"/>
      <c r="KVF1" s="6"/>
      <c r="KVG1" s="6"/>
      <c r="KVH1" s="6"/>
      <c r="KVI1" s="6"/>
      <c r="KVJ1" s="6"/>
      <c r="KVK1" s="6"/>
      <c r="KVL1" s="6"/>
      <c r="KVM1" s="6"/>
      <c r="KVN1" s="6"/>
      <c r="KVO1" s="6"/>
      <c r="KVP1" s="6"/>
      <c r="KVQ1" s="6"/>
      <c r="KVR1" s="6"/>
      <c r="KVS1" s="6"/>
      <c r="KVT1" s="6"/>
      <c r="KVU1" s="6"/>
      <c r="KVV1" s="6"/>
      <c r="KVW1" s="6"/>
      <c r="KVX1" s="6"/>
      <c r="KVY1" s="6"/>
      <c r="KVZ1" s="6"/>
      <c r="KWA1" s="6"/>
      <c r="KWB1" s="6"/>
      <c r="KWC1" s="6"/>
      <c r="KWD1" s="6"/>
      <c r="KWE1" s="6"/>
      <c r="KWF1" s="6"/>
      <c r="KWG1" s="6"/>
      <c r="KWH1" s="6"/>
      <c r="KWI1" s="6"/>
      <c r="KWJ1" s="6"/>
      <c r="KWK1" s="6"/>
      <c r="KWL1" s="6"/>
      <c r="KWM1" s="6"/>
      <c r="KWN1" s="6"/>
      <c r="KWO1" s="6"/>
      <c r="KWP1" s="6"/>
      <c r="KWQ1" s="6"/>
      <c r="KWR1" s="6"/>
      <c r="KWS1" s="6"/>
      <c r="KWT1" s="6"/>
      <c r="KWU1" s="6"/>
      <c r="KWV1" s="6"/>
      <c r="KWW1" s="6"/>
      <c r="KWX1" s="6"/>
      <c r="KWY1" s="6"/>
      <c r="KWZ1" s="6"/>
      <c r="KXA1" s="6"/>
      <c r="KXB1" s="6"/>
      <c r="KXC1" s="6"/>
      <c r="KXD1" s="6"/>
      <c r="KXE1" s="6"/>
      <c r="KXF1" s="6"/>
      <c r="KXG1" s="6"/>
      <c r="KXH1" s="6"/>
      <c r="KXI1" s="6"/>
      <c r="KXJ1" s="6"/>
      <c r="KXK1" s="6"/>
      <c r="KXL1" s="6"/>
      <c r="KXM1" s="6"/>
      <c r="KXN1" s="6"/>
      <c r="KXO1" s="6"/>
      <c r="KXP1" s="6"/>
      <c r="KXQ1" s="6"/>
      <c r="KXR1" s="6"/>
      <c r="KXS1" s="6"/>
      <c r="KXT1" s="6"/>
      <c r="KXU1" s="6"/>
      <c r="KXV1" s="6"/>
      <c r="KXW1" s="6"/>
      <c r="KXX1" s="6"/>
      <c r="KXY1" s="6"/>
      <c r="KXZ1" s="6"/>
      <c r="KYA1" s="6"/>
      <c r="KYB1" s="6"/>
      <c r="KYC1" s="6"/>
      <c r="KYD1" s="6"/>
      <c r="KYE1" s="6"/>
      <c r="KYF1" s="6"/>
      <c r="KYG1" s="6"/>
      <c r="KYH1" s="6"/>
      <c r="KYI1" s="6"/>
      <c r="KYJ1" s="6"/>
      <c r="KYK1" s="6"/>
      <c r="KYL1" s="6"/>
      <c r="KYM1" s="6"/>
      <c r="KYN1" s="6"/>
      <c r="KYO1" s="6"/>
      <c r="KYP1" s="6"/>
      <c r="KYQ1" s="6"/>
      <c r="KYR1" s="6"/>
      <c r="KYS1" s="6"/>
      <c r="KYT1" s="6"/>
      <c r="KYU1" s="6"/>
      <c r="KYV1" s="6"/>
      <c r="KYW1" s="6"/>
      <c r="KYX1" s="6"/>
      <c r="KYY1" s="6"/>
      <c r="KYZ1" s="6"/>
      <c r="KZA1" s="6"/>
      <c r="KZB1" s="6"/>
      <c r="KZC1" s="6"/>
      <c r="KZD1" s="6"/>
      <c r="KZE1" s="6"/>
      <c r="KZF1" s="6"/>
      <c r="KZG1" s="6"/>
      <c r="KZH1" s="6"/>
      <c r="KZI1" s="6"/>
      <c r="KZJ1" s="6"/>
      <c r="KZK1" s="6"/>
      <c r="KZL1" s="6"/>
      <c r="KZM1" s="6"/>
      <c r="KZN1" s="6"/>
      <c r="KZO1" s="6"/>
      <c r="KZP1" s="6"/>
      <c r="KZQ1" s="6"/>
      <c r="KZR1" s="6"/>
      <c r="KZS1" s="6"/>
      <c r="KZT1" s="6"/>
      <c r="KZU1" s="6"/>
      <c r="KZV1" s="6"/>
      <c r="KZW1" s="6"/>
      <c r="KZX1" s="6"/>
      <c r="KZY1" s="6"/>
      <c r="KZZ1" s="6"/>
      <c r="LAA1" s="6"/>
      <c r="LAB1" s="6"/>
      <c r="LAC1" s="6"/>
      <c r="LAD1" s="6"/>
      <c r="LAE1" s="6"/>
      <c r="LAF1" s="6"/>
      <c r="LAG1" s="6"/>
      <c r="LAH1" s="6"/>
      <c r="LAI1" s="6"/>
      <c r="LAJ1" s="6"/>
      <c r="LAK1" s="6"/>
      <c r="LAL1" s="6"/>
      <c r="LAM1" s="6"/>
      <c r="LAN1" s="6"/>
      <c r="LAO1" s="6"/>
      <c r="LAP1" s="6"/>
      <c r="LAQ1" s="6"/>
      <c r="LAR1" s="6"/>
      <c r="LAS1" s="6"/>
      <c r="LAT1" s="6"/>
      <c r="LAU1" s="6"/>
      <c r="LAV1" s="6"/>
      <c r="LAW1" s="6"/>
      <c r="LAX1" s="6"/>
      <c r="LAY1" s="6"/>
      <c r="LAZ1" s="6"/>
      <c r="LBA1" s="6"/>
      <c r="LBB1" s="6"/>
      <c r="LBC1" s="6"/>
      <c r="LBD1" s="6"/>
      <c r="LBE1" s="6"/>
      <c r="LBF1" s="6"/>
      <c r="LBG1" s="6"/>
      <c r="LBH1" s="6"/>
      <c r="LBI1" s="6"/>
      <c r="LBJ1" s="6"/>
      <c r="LBK1" s="6"/>
      <c r="LBL1" s="6"/>
      <c r="LBM1" s="6"/>
      <c r="LBN1" s="6"/>
      <c r="LBO1" s="6"/>
      <c r="LBP1" s="6"/>
      <c r="LBQ1" s="6"/>
      <c r="LBR1" s="6"/>
      <c r="LBS1" s="6"/>
      <c r="LBT1" s="6"/>
      <c r="LBU1" s="6"/>
      <c r="LBV1" s="6"/>
      <c r="LBW1" s="6"/>
      <c r="LBX1" s="6"/>
      <c r="LBY1" s="6"/>
      <c r="LBZ1" s="6"/>
      <c r="LCA1" s="6"/>
      <c r="LCB1" s="6"/>
      <c r="LCC1" s="6"/>
      <c r="LCD1" s="6"/>
      <c r="LCE1" s="6"/>
      <c r="LCF1" s="6"/>
      <c r="LCG1" s="6"/>
      <c r="LCH1" s="6"/>
      <c r="LCI1" s="6"/>
      <c r="LCJ1" s="6"/>
      <c r="LCK1" s="6"/>
      <c r="LCL1" s="6"/>
      <c r="LCM1" s="6"/>
      <c r="LCN1" s="6"/>
      <c r="LCO1" s="6"/>
      <c r="LCP1" s="6"/>
      <c r="LCQ1" s="6"/>
      <c r="LCR1" s="6"/>
      <c r="LCS1" s="6"/>
      <c r="LCT1" s="6"/>
      <c r="LCU1" s="6"/>
      <c r="LCV1" s="6"/>
      <c r="LCW1" s="6"/>
      <c r="LCX1" s="6"/>
      <c r="LCY1" s="6"/>
      <c r="LCZ1" s="6"/>
      <c r="LDA1" s="6"/>
      <c r="LDB1" s="6"/>
      <c r="LDC1" s="6"/>
      <c r="LDD1" s="6"/>
      <c r="LDE1" s="6"/>
      <c r="LDF1" s="6"/>
      <c r="LDG1" s="6"/>
      <c r="LDH1" s="6"/>
      <c r="LDI1" s="6"/>
      <c r="LDJ1" s="6"/>
      <c r="LDK1" s="6"/>
      <c r="LDL1" s="6"/>
      <c r="LDM1" s="6"/>
      <c r="LDN1" s="6"/>
      <c r="LDO1" s="6"/>
      <c r="LDP1" s="6"/>
      <c r="LDQ1" s="6"/>
      <c r="LDR1" s="6"/>
      <c r="LDS1" s="6"/>
      <c r="LDT1" s="6"/>
      <c r="LDU1" s="6"/>
      <c r="LDV1" s="6"/>
      <c r="LDW1" s="6"/>
      <c r="LDX1" s="6"/>
      <c r="LDY1" s="6"/>
      <c r="LDZ1" s="6"/>
      <c r="LEA1" s="6"/>
      <c r="LEB1" s="6"/>
      <c r="LEC1" s="6"/>
      <c r="LED1" s="6"/>
      <c r="LEE1" s="6"/>
      <c r="LEF1" s="6"/>
      <c r="LEG1" s="6"/>
      <c r="LEH1" s="6"/>
      <c r="LEI1" s="6"/>
      <c r="LEJ1" s="6"/>
      <c r="LEK1" s="6"/>
      <c r="LEL1" s="6"/>
      <c r="LEM1" s="6"/>
      <c r="LEN1" s="6"/>
      <c r="LEO1" s="6"/>
      <c r="LEP1" s="6"/>
      <c r="LEQ1" s="6"/>
      <c r="LER1" s="6"/>
      <c r="LES1" s="6"/>
      <c r="LET1" s="6"/>
      <c r="LEU1" s="6"/>
      <c r="LEV1" s="6"/>
      <c r="LEW1" s="6"/>
      <c r="LEX1" s="6"/>
      <c r="LEY1" s="6"/>
      <c r="LEZ1" s="6"/>
      <c r="LFA1" s="6"/>
      <c r="LFB1" s="6"/>
      <c r="LFC1" s="6"/>
      <c r="LFD1" s="6"/>
      <c r="LFE1" s="6"/>
      <c r="LFF1" s="6"/>
      <c r="LFG1" s="6"/>
      <c r="LFH1" s="6"/>
      <c r="LFI1" s="6"/>
      <c r="LFJ1" s="6"/>
      <c r="LFK1" s="6"/>
      <c r="LFL1" s="6"/>
      <c r="LFM1" s="6"/>
      <c r="LFN1" s="6"/>
      <c r="LFO1" s="6"/>
      <c r="LFP1" s="6"/>
      <c r="LFQ1" s="6"/>
      <c r="LFR1" s="6"/>
      <c r="LFS1" s="6"/>
      <c r="LFT1" s="6"/>
      <c r="LFU1" s="6"/>
      <c r="LFV1" s="6"/>
      <c r="LFW1" s="6"/>
      <c r="LFX1" s="6"/>
      <c r="LFY1" s="6"/>
      <c r="LFZ1" s="6"/>
      <c r="LGA1" s="6"/>
      <c r="LGB1" s="6"/>
      <c r="LGC1" s="6"/>
      <c r="LGD1" s="6"/>
      <c r="LGE1" s="6"/>
      <c r="LGF1" s="6"/>
      <c r="LGG1" s="6"/>
      <c r="LGH1" s="6"/>
      <c r="LGI1" s="6"/>
      <c r="LGJ1" s="6"/>
      <c r="LGK1" s="6"/>
      <c r="LGL1" s="6"/>
      <c r="LGM1" s="6"/>
      <c r="LGN1" s="6"/>
      <c r="LGO1" s="6"/>
      <c r="LGP1" s="6"/>
      <c r="LGQ1" s="6"/>
      <c r="LGR1" s="6"/>
      <c r="LGS1" s="6"/>
      <c r="LGT1" s="6"/>
      <c r="LGU1" s="6"/>
      <c r="LGV1" s="6"/>
      <c r="LGW1" s="6"/>
      <c r="LGX1" s="6"/>
      <c r="LGY1" s="6"/>
      <c r="LGZ1" s="6"/>
      <c r="LHA1" s="6"/>
      <c r="LHB1" s="6"/>
      <c r="LHC1" s="6"/>
      <c r="LHD1" s="6"/>
      <c r="LHE1" s="6"/>
      <c r="LHF1" s="6"/>
      <c r="LHG1" s="6"/>
      <c r="LHH1" s="6"/>
      <c r="LHI1" s="6"/>
      <c r="LHJ1" s="6"/>
      <c r="LHK1" s="6"/>
      <c r="LHL1" s="6"/>
      <c r="LHM1" s="6"/>
      <c r="LHN1" s="6"/>
      <c r="LHO1" s="6"/>
      <c r="LHP1" s="6"/>
      <c r="LHQ1" s="6"/>
      <c r="LHR1" s="6"/>
      <c r="LHS1" s="6"/>
      <c r="LHT1" s="6"/>
      <c r="LHU1" s="6"/>
      <c r="LHV1" s="6"/>
      <c r="LHW1" s="6"/>
      <c r="LHX1" s="6"/>
      <c r="LHY1" s="6"/>
      <c r="LHZ1" s="6"/>
      <c r="LIA1" s="6"/>
      <c r="LIB1" s="6"/>
      <c r="LIC1" s="6"/>
      <c r="LID1" s="6"/>
      <c r="LIE1" s="6"/>
      <c r="LIF1" s="6"/>
      <c r="LIG1" s="6"/>
      <c r="LIH1" s="6"/>
      <c r="LII1" s="6"/>
      <c r="LIJ1" s="6"/>
      <c r="LIK1" s="6"/>
      <c r="LIL1" s="6"/>
      <c r="LIM1" s="6"/>
      <c r="LIN1" s="6"/>
      <c r="LIO1" s="6"/>
      <c r="LIP1" s="6"/>
      <c r="LIQ1" s="6"/>
      <c r="LIR1" s="6"/>
      <c r="LIS1" s="6"/>
      <c r="LIT1" s="6"/>
      <c r="LIU1" s="6"/>
      <c r="LIV1" s="6"/>
      <c r="LIW1" s="6"/>
      <c r="LIX1" s="6"/>
      <c r="LIY1" s="6"/>
      <c r="LIZ1" s="6"/>
      <c r="LJA1" s="6"/>
      <c r="LJB1" s="6"/>
      <c r="LJC1" s="6"/>
      <c r="LJD1" s="6"/>
      <c r="LJE1" s="6"/>
      <c r="LJF1" s="6"/>
      <c r="LJG1" s="6"/>
      <c r="LJH1" s="6"/>
      <c r="LJI1" s="6"/>
      <c r="LJJ1" s="6"/>
      <c r="LJK1" s="6"/>
      <c r="LJL1" s="6"/>
      <c r="LJM1" s="6"/>
      <c r="LJN1" s="6"/>
      <c r="LJO1" s="6"/>
      <c r="LJP1" s="6"/>
      <c r="LJQ1" s="6"/>
      <c r="LJR1" s="6"/>
      <c r="LJS1" s="6"/>
      <c r="LJT1" s="6"/>
      <c r="LJU1" s="6"/>
      <c r="LJV1" s="6"/>
      <c r="LJW1" s="6"/>
      <c r="LJX1" s="6"/>
      <c r="LJY1" s="6"/>
      <c r="LJZ1" s="6"/>
      <c r="LKA1" s="6"/>
      <c r="LKB1" s="6"/>
      <c r="LKC1" s="6"/>
      <c r="LKD1" s="6"/>
      <c r="LKE1" s="6"/>
      <c r="LKF1" s="6"/>
      <c r="LKG1" s="6"/>
      <c r="LKH1" s="6"/>
      <c r="LKI1" s="6"/>
      <c r="LKJ1" s="6"/>
      <c r="LKK1" s="6"/>
      <c r="LKL1" s="6"/>
      <c r="LKM1" s="6"/>
      <c r="LKN1" s="6"/>
      <c r="LKO1" s="6"/>
      <c r="LKP1" s="6"/>
      <c r="LKQ1" s="6"/>
      <c r="LKR1" s="6"/>
      <c r="LKS1" s="6"/>
      <c r="LKT1" s="6"/>
      <c r="LKU1" s="6"/>
      <c r="LKV1" s="6"/>
      <c r="LKW1" s="6"/>
      <c r="LKX1" s="6"/>
      <c r="LKY1" s="6"/>
      <c r="LKZ1" s="6"/>
      <c r="LLA1" s="6"/>
      <c r="LLB1" s="6"/>
      <c r="LLC1" s="6"/>
      <c r="LLD1" s="6"/>
      <c r="LLE1" s="6"/>
      <c r="LLF1" s="6"/>
      <c r="LLG1" s="6"/>
      <c r="LLH1" s="6"/>
      <c r="LLI1" s="6"/>
      <c r="LLJ1" s="6"/>
      <c r="LLK1" s="6"/>
      <c r="LLL1" s="6"/>
      <c r="LLM1" s="6"/>
      <c r="LLN1" s="6"/>
      <c r="LLO1" s="6"/>
      <c r="LLP1" s="6"/>
      <c r="LLQ1" s="6"/>
      <c r="LLR1" s="6"/>
      <c r="LLS1" s="6"/>
      <c r="LLT1" s="6"/>
      <c r="LLU1" s="6"/>
      <c r="LLV1" s="6"/>
      <c r="LLW1" s="6"/>
      <c r="LLX1" s="6"/>
      <c r="LLY1" s="6"/>
      <c r="LLZ1" s="6"/>
      <c r="LMA1" s="6"/>
      <c r="LMB1" s="6"/>
      <c r="LMC1" s="6"/>
      <c r="LMD1" s="6"/>
      <c r="LME1" s="6"/>
      <c r="LMF1" s="6"/>
      <c r="LMG1" s="6"/>
      <c r="LMH1" s="6"/>
      <c r="LMI1" s="6"/>
      <c r="LMJ1" s="6"/>
      <c r="LMK1" s="6"/>
      <c r="LML1" s="6"/>
      <c r="LMM1" s="6"/>
      <c r="LMN1" s="6"/>
      <c r="LMO1" s="6"/>
      <c r="LMP1" s="6"/>
      <c r="LMQ1" s="6"/>
      <c r="LMR1" s="6"/>
      <c r="LMS1" s="6"/>
      <c r="LMT1" s="6"/>
      <c r="LMU1" s="6"/>
      <c r="LMV1" s="6"/>
      <c r="LMW1" s="6"/>
      <c r="LMX1" s="6"/>
      <c r="LMY1" s="6"/>
      <c r="LMZ1" s="6"/>
      <c r="LNA1" s="6"/>
      <c r="LNB1" s="6"/>
      <c r="LNC1" s="6"/>
      <c r="LND1" s="6"/>
      <c r="LNE1" s="6"/>
      <c r="LNF1" s="6"/>
      <c r="LNG1" s="6"/>
      <c r="LNH1" s="6"/>
      <c r="LNI1" s="6"/>
      <c r="LNJ1" s="6"/>
      <c r="LNK1" s="6"/>
      <c r="LNL1" s="6"/>
      <c r="LNM1" s="6"/>
      <c r="LNN1" s="6"/>
      <c r="LNO1" s="6"/>
      <c r="LNP1" s="6"/>
      <c r="LNQ1" s="6"/>
      <c r="LNR1" s="6"/>
      <c r="LNS1" s="6"/>
      <c r="LNT1" s="6"/>
      <c r="LNU1" s="6"/>
      <c r="LNV1" s="6"/>
      <c r="LNW1" s="6"/>
      <c r="LNX1" s="6"/>
      <c r="LNY1" s="6"/>
      <c r="LNZ1" s="6"/>
      <c r="LOA1" s="6"/>
      <c r="LOB1" s="6"/>
      <c r="LOC1" s="6"/>
      <c r="LOD1" s="6"/>
      <c r="LOE1" s="6"/>
      <c r="LOF1" s="6"/>
      <c r="LOG1" s="6"/>
      <c r="LOH1" s="6"/>
      <c r="LOI1" s="6"/>
      <c r="LOJ1" s="6"/>
      <c r="LOK1" s="6"/>
      <c r="LOL1" s="6"/>
      <c r="LOM1" s="6"/>
      <c r="LON1" s="6"/>
      <c r="LOO1" s="6"/>
      <c r="LOP1" s="6"/>
      <c r="LOQ1" s="6"/>
      <c r="LOR1" s="6"/>
      <c r="LOS1" s="6"/>
      <c r="LOT1" s="6"/>
      <c r="LOU1" s="6"/>
      <c r="LOV1" s="6"/>
      <c r="LOW1" s="6"/>
      <c r="LOX1" s="6"/>
      <c r="LOY1" s="6"/>
      <c r="LOZ1" s="6"/>
      <c r="LPA1" s="6"/>
      <c r="LPB1" s="6"/>
      <c r="LPC1" s="6"/>
      <c r="LPD1" s="6"/>
      <c r="LPE1" s="6"/>
      <c r="LPF1" s="6"/>
      <c r="LPG1" s="6"/>
      <c r="LPH1" s="6"/>
      <c r="LPI1" s="6"/>
      <c r="LPJ1" s="6"/>
      <c r="LPK1" s="6"/>
      <c r="LPL1" s="6"/>
      <c r="LPM1" s="6"/>
      <c r="LPN1" s="6"/>
      <c r="LPO1" s="6"/>
      <c r="LPP1" s="6"/>
      <c r="LPQ1" s="6"/>
      <c r="LPR1" s="6"/>
      <c r="LPS1" s="6"/>
      <c r="LPT1" s="6"/>
      <c r="LPU1" s="6"/>
      <c r="LPV1" s="6"/>
      <c r="LPW1" s="6"/>
      <c r="LPX1" s="6"/>
      <c r="LPY1" s="6"/>
      <c r="LPZ1" s="6"/>
      <c r="LQA1" s="6"/>
      <c r="LQB1" s="6"/>
      <c r="LQC1" s="6"/>
      <c r="LQD1" s="6"/>
      <c r="LQE1" s="6"/>
      <c r="LQF1" s="6"/>
      <c r="LQG1" s="6"/>
      <c r="LQH1" s="6"/>
      <c r="LQI1" s="6"/>
      <c r="LQJ1" s="6"/>
      <c r="LQK1" s="6"/>
      <c r="LQL1" s="6"/>
      <c r="LQM1" s="6"/>
      <c r="LQN1" s="6"/>
      <c r="LQO1" s="6"/>
      <c r="LQP1" s="6"/>
      <c r="LQQ1" s="6"/>
      <c r="LQR1" s="6"/>
      <c r="LQS1" s="6"/>
      <c r="LQT1" s="6"/>
      <c r="LQU1" s="6"/>
      <c r="LQV1" s="6"/>
      <c r="LQW1" s="6"/>
      <c r="LQX1" s="6"/>
      <c r="LQY1" s="6"/>
      <c r="LQZ1" s="6"/>
      <c r="LRA1" s="6"/>
      <c r="LRB1" s="6"/>
      <c r="LRC1" s="6"/>
      <c r="LRD1" s="6"/>
      <c r="LRE1" s="6"/>
      <c r="LRF1" s="6"/>
      <c r="LRG1" s="6"/>
      <c r="LRH1" s="6"/>
      <c r="LRI1" s="6"/>
      <c r="LRJ1" s="6"/>
      <c r="LRK1" s="6"/>
      <c r="LRL1" s="6"/>
      <c r="LRM1" s="6"/>
      <c r="LRN1" s="6"/>
      <c r="LRO1" s="6"/>
      <c r="LRP1" s="6"/>
      <c r="LRQ1" s="6"/>
      <c r="LRR1" s="6"/>
      <c r="LRS1" s="6"/>
      <c r="LRT1" s="6"/>
      <c r="LRU1" s="6"/>
      <c r="LRV1" s="6"/>
      <c r="LRW1" s="6"/>
      <c r="LRX1" s="6"/>
      <c r="LRY1" s="6"/>
      <c r="LRZ1" s="6"/>
      <c r="LSA1" s="6"/>
      <c r="LSB1" s="6"/>
      <c r="LSC1" s="6"/>
      <c r="LSD1" s="6"/>
      <c r="LSE1" s="6"/>
      <c r="LSF1" s="6"/>
      <c r="LSG1" s="6"/>
      <c r="LSH1" s="6"/>
      <c r="LSI1" s="6"/>
      <c r="LSJ1" s="6"/>
      <c r="LSK1" s="6"/>
      <c r="LSL1" s="6"/>
      <c r="LSM1" s="6"/>
      <c r="LSN1" s="6"/>
      <c r="LSO1" s="6"/>
      <c r="LSP1" s="6"/>
      <c r="LSQ1" s="6"/>
      <c r="LSR1" s="6"/>
      <c r="LSS1" s="6"/>
      <c r="LST1" s="6"/>
      <c r="LSU1" s="6"/>
      <c r="LSV1" s="6"/>
      <c r="LSW1" s="6"/>
      <c r="LSX1" s="6"/>
      <c r="LSY1" s="6"/>
      <c r="LSZ1" s="6"/>
      <c r="LTA1" s="6"/>
      <c r="LTB1" s="6"/>
      <c r="LTC1" s="6"/>
      <c r="LTD1" s="6"/>
      <c r="LTE1" s="6"/>
      <c r="LTF1" s="6"/>
      <c r="LTG1" s="6"/>
      <c r="LTH1" s="6"/>
      <c r="LTI1" s="6"/>
      <c r="LTJ1" s="6"/>
      <c r="LTK1" s="6"/>
      <c r="LTL1" s="6"/>
      <c r="LTM1" s="6"/>
      <c r="LTN1" s="6"/>
      <c r="LTO1" s="6"/>
      <c r="LTP1" s="6"/>
      <c r="LTQ1" s="6"/>
      <c r="LTR1" s="6"/>
      <c r="LTS1" s="6"/>
      <c r="LTT1" s="6"/>
      <c r="LTU1" s="6"/>
      <c r="LTV1" s="6"/>
      <c r="LTW1" s="6"/>
      <c r="LTX1" s="6"/>
      <c r="LTY1" s="6"/>
      <c r="LTZ1" s="6"/>
      <c r="LUA1" s="6"/>
      <c r="LUB1" s="6"/>
      <c r="LUC1" s="6"/>
      <c r="LUD1" s="6"/>
      <c r="LUE1" s="6"/>
      <c r="LUF1" s="6"/>
      <c r="LUG1" s="6"/>
      <c r="LUH1" s="6"/>
      <c r="LUI1" s="6"/>
      <c r="LUJ1" s="6"/>
      <c r="LUK1" s="6"/>
      <c r="LUL1" s="6"/>
      <c r="LUM1" s="6"/>
      <c r="LUN1" s="6"/>
      <c r="LUO1" s="6"/>
      <c r="LUP1" s="6"/>
      <c r="LUQ1" s="6"/>
      <c r="LUR1" s="6"/>
      <c r="LUS1" s="6"/>
      <c r="LUT1" s="6"/>
      <c r="LUU1" s="6"/>
      <c r="LUV1" s="6"/>
      <c r="LUW1" s="6"/>
      <c r="LUX1" s="6"/>
      <c r="LUY1" s="6"/>
      <c r="LUZ1" s="6"/>
      <c r="LVA1" s="6"/>
      <c r="LVB1" s="6"/>
      <c r="LVC1" s="6"/>
      <c r="LVD1" s="6"/>
      <c r="LVE1" s="6"/>
      <c r="LVF1" s="6"/>
      <c r="LVG1" s="6"/>
      <c r="LVH1" s="6"/>
      <c r="LVI1" s="6"/>
      <c r="LVJ1" s="6"/>
      <c r="LVK1" s="6"/>
      <c r="LVL1" s="6"/>
      <c r="LVM1" s="6"/>
      <c r="LVN1" s="6"/>
      <c r="LVO1" s="6"/>
      <c r="LVP1" s="6"/>
      <c r="LVQ1" s="6"/>
      <c r="LVR1" s="6"/>
      <c r="LVS1" s="6"/>
      <c r="LVT1" s="6"/>
      <c r="LVU1" s="6"/>
      <c r="LVV1" s="6"/>
      <c r="LVW1" s="6"/>
      <c r="LVX1" s="6"/>
      <c r="LVY1" s="6"/>
      <c r="LVZ1" s="6"/>
      <c r="LWA1" s="6"/>
      <c r="LWB1" s="6"/>
      <c r="LWC1" s="6"/>
      <c r="LWD1" s="6"/>
      <c r="LWE1" s="6"/>
      <c r="LWF1" s="6"/>
      <c r="LWG1" s="6"/>
      <c r="LWH1" s="6"/>
      <c r="LWI1" s="6"/>
      <c r="LWJ1" s="6"/>
      <c r="LWK1" s="6"/>
      <c r="LWL1" s="6"/>
      <c r="LWM1" s="6"/>
      <c r="LWN1" s="6"/>
      <c r="LWO1" s="6"/>
      <c r="LWP1" s="6"/>
      <c r="LWQ1" s="6"/>
      <c r="LWR1" s="6"/>
      <c r="LWS1" s="6"/>
      <c r="LWT1" s="6"/>
      <c r="LWU1" s="6"/>
      <c r="LWV1" s="6"/>
      <c r="LWW1" s="6"/>
      <c r="LWX1" s="6"/>
      <c r="LWY1" s="6"/>
      <c r="LWZ1" s="6"/>
      <c r="LXA1" s="6"/>
      <c r="LXB1" s="6"/>
      <c r="LXC1" s="6"/>
      <c r="LXD1" s="6"/>
      <c r="LXE1" s="6"/>
      <c r="LXF1" s="6"/>
      <c r="LXG1" s="6"/>
      <c r="LXH1" s="6"/>
      <c r="LXI1" s="6"/>
      <c r="LXJ1" s="6"/>
      <c r="LXK1" s="6"/>
      <c r="LXL1" s="6"/>
      <c r="LXM1" s="6"/>
      <c r="LXN1" s="6"/>
      <c r="LXO1" s="6"/>
      <c r="LXP1" s="6"/>
      <c r="LXQ1" s="6"/>
      <c r="LXR1" s="6"/>
      <c r="LXS1" s="6"/>
      <c r="LXT1" s="6"/>
      <c r="LXU1" s="6"/>
      <c r="LXV1" s="6"/>
      <c r="LXW1" s="6"/>
      <c r="LXX1" s="6"/>
      <c r="LXY1" s="6"/>
      <c r="LXZ1" s="6"/>
      <c r="LYA1" s="6"/>
      <c r="LYB1" s="6"/>
      <c r="LYC1" s="6"/>
      <c r="LYD1" s="6"/>
      <c r="LYE1" s="6"/>
      <c r="LYF1" s="6"/>
      <c r="LYG1" s="6"/>
      <c r="LYH1" s="6"/>
      <c r="LYI1" s="6"/>
      <c r="LYJ1" s="6"/>
      <c r="LYK1" s="6"/>
      <c r="LYL1" s="6"/>
      <c r="LYM1" s="6"/>
      <c r="LYN1" s="6"/>
      <c r="LYO1" s="6"/>
      <c r="LYP1" s="6"/>
      <c r="LYQ1" s="6"/>
      <c r="LYR1" s="6"/>
      <c r="LYS1" s="6"/>
      <c r="LYT1" s="6"/>
      <c r="LYU1" s="6"/>
      <c r="LYV1" s="6"/>
      <c r="LYW1" s="6"/>
      <c r="LYX1" s="6"/>
      <c r="LYY1" s="6"/>
      <c r="LYZ1" s="6"/>
      <c r="LZA1" s="6"/>
      <c r="LZB1" s="6"/>
      <c r="LZC1" s="6"/>
      <c r="LZD1" s="6"/>
      <c r="LZE1" s="6"/>
      <c r="LZF1" s="6"/>
      <c r="LZG1" s="6"/>
      <c r="LZH1" s="6"/>
      <c r="LZI1" s="6"/>
      <c r="LZJ1" s="6"/>
      <c r="LZK1" s="6"/>
      <c r="LZL1" s="6"/>
      <c r="LZM1" s="6"/>
      <c r="LZN1" s="6"/>
      <c r="LZO1" s="6"/>
      <c r="LZP1" s="6"/>
      <c r="LZQ1" s="6"/>
      <c r="LZR1" s="6"/>
      <c r="LZS1" s="6"/>
      <c r="LZT1" s="6"/>
      <c r="LZU1" s="6"/>
      <c r="LZV1" s="6"/>
      <c r="LZW1" s="6"/>
      <c r="LZX1" s="6"/>
      <c r="LZY1" s="6"/>
      <c r="LZZ1" s="6"/>
      <c r="MAA1" s="6"/>
      <c r="MAB1" s="6"/>
      <c r="MAC1" s="6"/>
      <c r="MAD1" s="6"/>
      <c r="MAE1" s="6"/>
      <c r="MAF1" s="6"/>
      <c r="MAG1" s="6"/>
      <c r="MAH1" s="6"/>
      <c r="MAI1" s="6"/>
      <c r="MAJ1" s="6"/>
      <c r="MAK1" s="6"/>
      <c r="MAL1" s="6"/>
      <c r="MAM1" s="6"/>
      <c r="MAN1" s="6"/>
      <c r="MAO1" s="6"/>
      <c r="MAP1" s="6"/>
      <c r="MAQ1" s="6"/>
      <c r="MAR1" s="6"/>
      <c r="MAS1" s="6"/>
      <c r="MAT1" s="6"/>
      <c r="MAU1" s="6"/>
      <c r="MAV1" s="6"/>
      <c r="MAW1" s="6"/>
      <c r="MAX1" s="6"/>
      <c r="MAY1" s="6"/>
      <c r="MAZ1" s="6"/>
      <c r="MBA1" s="6"/>
      <c r="MBB1" s="6"/>
      <c r="MBC1" s="6"/>
      <c r="MBD1" s="6"/>
      <c r="MBE1" s="6"/>
      <c r="MBF1" s="6"/>
      <c r="MBG1" s="6"/>
      <c r="MBH1" s="6"/>
      <c r="MBI1" s="6"/>
      <c r="MBJ1" s="6"/>
      <c r="MBK1" s="6"/>
      <c r="MBL1" s="6"/>
      <c r="MBM1" s="6"/>
      <c r="MBN1" s="6"/>
      <c r="MBO1" s="6"/>
      <c r="MBP1" s="6"/>
      <c r="MBQ1" s="6"/>
      <c r="MBR1" s="6"/>
      <c r="MBS1" s="6"/>
      <c r="MBT1" s="6"/>
      <c r="MBU1" s="6"/>
      <c r="MBV1" s="6"/>
      <c r="MBW1" s="6"/>
      <c r="MBX1" s="6"/>
      <c r="MBY1" s="6"/>
      <c r="MBZ1" s="6"/>
      <c r="MCA1" s="6"/>
      <c r="MCB1" s="6"/>
      <c r="MCC1" s="6"/>
      <c r="MCD1" s="6"/>
      <c r="MCE1" s="6"/>
      <c r="MCF1" s="6"/>
      <c r="MCG1" s="6"/>
      <c r="MCH1" s="6"/>
      <c r="MCI1" s="6"/>
      <c r="MCJ1" s="6"/>
      <c r="MCK1" s="6"/>
      <c r="MCL1" s="6"/>
      <c r="MCM1" s="6"/>
      <c r="MCN1" s="6"/>
      <c r="MCO1" s="6"/>
      <c r="MCP1" s="6"/>
      <c r="MCQ1" s="6"/>
      <c r="MCR1" s="6"/>
      <c r="MCS1" s="6"/>
      <c r="MCT1" s="6"/>
      <c r="MCU1" s="6"/>
      <c r="MCV1" s="6"/>
      <c r="MCW1" s="6"/>
      <c r="MCX1" s="6"/>
      <c r="MCY1" s="6"/>
      <c r="MCZ1" s="6"/>
      <c r="MDA1" s="6"/>
      <c r="MDB1" s="6"/>
      <c r="MDC1" s="6"/>
      <c r="MDD1" s="6"/>
      <c r="MDE1" s="6"/>
      <c r="MDF1" s="6"/>
      <c r="MDG1" s="6"/>
      <c r="MDH1" s="6"/>
      <c r="MDI1" s="6"/>
      <c r="MDJ1" s="6"/>
      <c r="MDK1" s="6"/>
      <c r="MDL1" s="6"/>
      <c r="MDM1" s="6"/>
      <c r="MDN1" s="6"/>
      <c r="MDO1" s="6"/>
      <c r="MDP1" s="6"/>
      <c r="MDQ1" s="6"/>
      <c r="MDR1" s="6"/>
      <c r="MDS1" s="6"/>
      <c r="MDT1" s="6"/>
      <c r="MDU1" s="6"/>
      <c r="MDV1" s="6"/>
      <c r="MDW1" s="6"/>
      <c r="MDX1" s="6"/>
      <c r="MDY1" s="6"/>
      <c r="MDZ1" s="6"/>
      <c r="MEA1" s="6"/>
      <c r="MEB1" s="6"/>
      <c r="MEC1" s="6"/>
      <c r="MED1" s="6"/>
      <c r="MEE1" s="6"/>
      <c r="MEF1" s="6"/>
      <c r="MEG1" s="6"/>
      <c r="MEH1" s="6"/>
      <c r="MEI1" s="6"/>
      <c r="MEJ1" s="6"/>
      <c r="MEK1" s="6"/>
      <c r="MEL1" s="6"/>
      <c r="MEM1" s="6"/>
      <c r="MEN1" s="6"/>
      <c r="MEO1" s="6"/>
      <c r="MEP1" s="6"/>
      <c r="MEQ1" s="6"/>
      <c r="MER1" s="6"/>
      <c r="MES1" s="6"/>
      <c r="MET1" s="6"/>
      <c r="MEU1" s="6"/>
      <c r="MEV1" s="6"/>
      <c r="MEW1" s="6"/>
      <c r="MEX1" s="6"/>
      <c r="MEY1" s="6"/>
      <c r="MEZ1" s="6"/>
      <c r="MFA1" s="6"/>
      <c r="MFB1" s="6"/>
      <c r="MFC1" s="6"/>
      <c r="MFD1" s="6"/>
      <c r="MFE1" s="6"/>
      <c r="MFF1" s="6"/>
      <c r="MFG1" s="6"/>
      <c r="MFH1" s="6"/>
      <c r="MFI1" s="6"/>
      <c r="MFJ1" s="6"/>
      <c r="MFK1" s="6"/>
      <c r="MFL1" s="6"/>
      <c r="MFM1" s="6"/>
      <c r="MFN1" s="6"/>
      <c r="MFO1" s="6"/>
      <c r="MFP1" s="6"/>
      <c r="MFQ1" s="6"/>
      <c r="MFR1" s="6"/>
      <c r="MFS1" s="6"/>
      <c r="MFT1" s="6"/>
      <c r="MFU1" s="6"/>
      <c r="MFV1" s="6"/>
      <c r="MFW1" s="6"/>
      <c r="MFX1" s="6"/>
      <c r="MFY1" s="6"/>
      <c r="MFZ1" s="6"/>
      <c r="MGA1" s="6"/>
      <c r="MGB1" s="6"/>
      <c r="MGC1" s="6"/>
      <c r="MGD1" s="6"/>
      <c r="MGE1" s="6"/>
      <c r="MGF1" s="6"/>
      <c r="MGG1" s="6"/>
      <c r="MGH1" s="6"/>
      <c r="MGI1" s="6"/>
      <c r="MGJ1" s="6"/>
      <c r="MGK1" s="6"/>
      <c r="MGL1" s="6"/>
      <c r="MGM1" s="6"/>
      <c r="MGN1" s="6"/>
      <c r="MGO1" s="6"/>
      <c r="MGP1" s="6"/>
      <c r="MGQ1" s="6"/>
      <c r="MGR1" s="6"/>
      <c r="MGS1" s="6"/>
      <c r="MGT1" s="6"/>
      <c r="MGU1" s="6"/>
      <c r="MGV1" s="6"/>
      <c r="MGW1" s="6"/>
      <c r="MGX1" s="6"/>
      <c r="MGY1" s="6"/>
      <c r="MGZ1" s="6"/>
      <c r="MHA1" s="6"/>
      <c r="MHB1" s="6"/>
      <c r="MHC1" s="6"/>
      <c r="MHD1" s="6"/>
      <c r="MHE1" s="6"/>
      <c r="MHF1" s="6"/>
      <c r="MHG1" s="6"/>
      <c r="MHH1" s="6"/>
      <c r="MHI1" s="6"/>
      <c r="MHJ1" s="6"/>
      <c r="MHK1" s="6"/>
      <c r="MHL1" s="6"/>
      <c r="MHM1" s="6"/>
      <c r="MHN1" s="6"/>
      <c r="MHO1" s="6"/>
      <c r="MHP1" s="6"/>
      <c r="MHQ1" s="6"/>
      <c r="MHR1" s="6"/>
      <c r="MHS1" s="6"/>
      <c r="MHT1" s="6"/>
      <c r="MHU1" s="6"/>
      <c r="MHV1" s="6"/>
      <c r="MHW1" s="6"/>
      <c r="MHX1" s="6"/>
      <c r="MHY1" s="6"/>
      <c r="MHZ1" s="6"/>
      <c r="MIA1" s="6"/>
      <c r="MIB1" s="6"/>
      <c r="MIC1" s="6"/>
      <c r="MID1" s="6"/>
      <c r="MIE1" s="6"/>
      <c r="MIF1" s="6"/>
      <c r="MIG1" s="6"/>
      <c r="MIH1" s="6"/>
      <c r="MII1" s="6"/>
      <c r="MIJ1" s="6"/>
      <c r="MIK1" s="6"/>
      <c r="MIL1" s="6"/>
      <c r="MIM1" s="6"/>
      <c r="MIN1" s="6"/>
      <c r="MIO1" s="6"/>
      <c r="MIP1" s="6"/>
      <c r="MIQ1" s="6"/>
      <c r="MIR1" s="6"/>
      <c r="MIS1" s="6"/>
      <c r="MIT1" s="6"/>
      <c r="MIU1" s="6"/>
      <c r="MIV1" s="6"/>
      <c r="MIW1" s="6"/>
      <c r="MIX1" s="6"/>
      <c r="MIY1" s="6"/>
      <c r="MIZ1" s="6"/>
      <c r="MJA1" s="6"/>
      <c r="MJB1" s="6"/>
      <c r="MJC1" s="6"/>
      <c r="MJD1" s="6"/>
      <c r="MJE1" s="6"/>
      <c r="MJF1" s="6"/>
      <c r="MJG1" s="6"/>
      <c r="MJH1" s="6"/>
      <c r="MJI1" s="6"/>
      <c r="MJJ1" s="6"/>
      <c r="MJK1" s="6"/>
      <c r="MJL1" s="6"/>
      <c r="MJM1" s="6"/>
      <c r="MJN1" s="6"/>
      <c r="MJO1" s="6"/>
      <c r="MJP1" s="6"/>
      <c r="MJQ1" s="6"/>
      <c r="MJR1" s="6"/>
      <c r="MJS1" s="6"/>
      <c r="MJT1" s="6"/>
      <c r="MJU1" s="6"/>
      <c r="MJV1" s="6"/>
      <c r="MJW1" s="6"/>
      <c r="MJX1" s="6"/>
      <c r="MJY1" s="6"/>
      <c r="MJZ1" s="6"/>
      <c r="MKA1" s="6"/>
      <c r="MKB1" s="6"/>
      <c r="MKC1" s="6"/>
      <c r="MKD1" s="6"/>
      <c r="MKE1" s="6"/>
      <c r="MKF1" s="6"/>
      <c r="MKG1" s="6"/>
      <c r="MKH1" s="6"/>
      <c r="MKI1" s="6"/>
      <c r="MKJ1" s="6"/>
      <c r="MKK1" s="6"/>
      <c r="MKL1" s="6"/>
      <c r="MKM1" s="6"/>
      <c r="MKN1" s="6"/>
      <c r="MKO1" s="6"/>
      <c r="MKP1" s="6"/>
      <c r="MKQ1" s="6"/>
      <c r="MKR1" s="6"/>
      <c r="MKS1" s="6"/>
      <c r="MKT1" s="6"/>
      <c r="MKU1" s="6"/>
      <c r="MKV1" s="6"/>
      <c r="MKW1" s="6"/>
      <c r="MKX1" s="6"/>
      <c r="MKY1" s="6"/>
      <c r="MKZ1" s="6"/>
      <c r="MLA1" s="6"/>
      <c r="MLB1" s="6"/>
      <c r="MLC1" s="6"/>
      <c r="MLD1" s="6"/>
      <c r="MLE1" s="6"/>
      <c r="MLF1" s="6"/>
      <c r="MLG1" s="6"/>
      <c r="MLH1" s="6"/>
      <c r="MLI1" s="6"/>
      <c r="MLJ1" s="6"/>
      <c r="MLK1" s="6"/>
      <c r="MLL1" s="6"/>
      <c r="MLM1" s="6"/>
      <c r="MLN1" s="6"/>
      <c r="MLO1" s="6"/>
      <c r="MLP1" s="6"/>
      <c r="MLQ1" s="6"/>
      <c r="MLR1" s="6"/>
      <c r="MLS1" s="6"/>
      <c r="MLT1" s="6"/>
      <c r="MLU1" s="6"/>
      <c r="MLV1" s="6"/>
      <c r="MLW1" s="6"/>
      <c r="MLX1" s="6"/>
      <c r="MLY1" s="6"/>
      <c r="MLZ1" s="6"/>
      <c r="MMA1" s="6"/>
      <c r="MMB1" s="6"/>
      <c r="MMC1" s="6"/>
      <c r="MMD1" s="6"/>
      <c r="MME1" s="6"/>
      <c r="MMF1" s="6"/>
      <c r="MMG1" s="6"/>
      <c r="MMH1" s="6"/>
      <c r="MMI1" s="6"/>
      <c r="MMJ1" s="6"/>
      <c r="MMK1" s="6"/>
      <c r="MML1" s="6"/>
      <c r="MMM1" s="6"/>
      <c r="MMN1" s="6"/>
      <c r="MMO1" s="6"/>
      <c r="MMP1" s="6"/>
      <c r="MMQ1" s="6"/>
      <c r="MMR1" s="6"/>
      <c r="MMS1" s="6"/>
      <c r="MMT1" s="6"/>
      <c r="MMU1" s="6"/>
      <c r="MMV1" s="6"/>
      <c r="MMW1" s="6"/>
      <c r="MMX1" s="6"/>
      <c r="MMY1" s="6"/>
      <c r="MMZ1" s="6"/>
      <c r="MNA1" s="6"/>
      <c r="MNB1" s="6"/>
      <c r="MNC1" s="6"/>
      <c r="MND1" s="6"/>
      <c r="MNE1" s="6"/>
      <c r="MNF1" s="6"/>
      <c r="MNG1" s="6"/>
      <c r="MNH1" s="6"/>
      <c r="MNI1" s="6"/>
      <c r="MNJ1" s="6"/>
      <c r="MNK1" s="6"/>
      <c r="MNL1" s="6"/>
      <c r="MNM1" s="6"/>
      <c r="MNN1" s="6"/>
      <c r="MNO1" s="6"/>
      <c r="MNP1" s="6"/>
      <c r="MNQ1" s="6"/>
      <c r="MNR1" s="6"/>
      <c r="MNS1" s="6"/>
      <c r="MNT1" s="6"/>
      <c r="MNU1" s="6"/>
      <c r="MNV1" s="6"/>
      <c r="MNW1" s="6"/>
      <c r="MNX1" s="6"/>
      <c r="MNY1" s="6"/>
      <c r="MNZ1" s="6"/>
      <c r="MOA1" s="6"/>
      <c r="MOB1" s="6"/>
      <c r="MOC1" s="6"/>
      <c r="MOD1" s="6"/>
      <c r="MOE1" s="6"/>
      <c r="MOF1" s="6"/>
      <c r="MOG1" s="6"/>
      <c r="MOH1" s="6"/>
      <c r="MOI1" s="6"/>
      <c r="MOJ1" s="6"/>
      <c r="MOK1" s="6"/>
      <c r="MOL1" s="6"/>
      <c r="MOM1" s="6"/>
      <c r="MON1" s="6"/>
      <c r="MOO1" s="6"/>
      <c r="MOP1" s="6"/>
      <c r="MOQ1" s="6"/>
      <c r="MOR1" s="6"/>
      <c r="MOS1" s="6"/>
      <c r="MOT1" s="6"/>
      <c r="MOU1" s="6"/>
      <c r="MOV1" s="6"/>
      <c r="MOW1" s="6"/>
      <c r="MOX1" s="6"/>
      <c r="MOY1" s="6"/>
      <c r="MOZ1" s="6"/>
      <c r="MPA1" s="6"/>
      <c r="MPB1" s="6"/>
      <c r="MPC1" s="6"/>
      <c r="MPD1" s="6"/>
      <c r="MPE1" s="6"/>
      <c r="MPF1" s="6"/>
      <c r="MPG1" s="6"/>
      <c r="MPH1" s="6"/>
      <c r="MPI1" s="6"/>
      <c r="MPJ1" s="6"/>
      <c r="MPK1" s="6"/>
      <c r="MPL1" s="6"/>
      <c r="MPM1" s="6"/>
      <c r="MPN1" s="6"/>
      <c r="MPO1" s="6"/>
      <c r="MPP1" s="6"/>
      <c r="MPQ1" s="6"/>
      <c r="MPR1" s="6"/>
      <c r="MPS1" s="6"/>
      <c r="MPT1" s="6"/>
      <c r="MPU1" s="6"/>
      <c r="MPV1" s="6"/>
      <c r="MPW1" s="6"/>
      <c r="MPX1" s="6"/>
      <c r="MPY1" s="6"/>
      <c r="MPZ1" s="6"/>
      <c r="MQA1" s="6"/>
      <c r="MQB1" s="6"/>
      <c r="MQC1" s="6"/>
      <c r="MQD1" s="6"/>
      <c r="MQE1" s="6"/>
      <c r="MQF1" s="6"/>
      <c r="MQG1" s="6"/>
      <c r="MQH1" s="6"/>
      <c r="MQI1" s="6"/>
      <c r="MQJ1" s="6"/>
      <c r="MQK1" s="6"/>
      <c r="MQL1" s="6"/>
      <c r="MQM1" s="6"/>
      <c r="MQN1" s="6"/>
      <c r="MQO1" s="6"/>
      <c r="MQP1" s="6"/>
      <c r="MQQ1" s="6"/>
      <c r="MQR1" s="6"/>
      <c r="MQS1" s="6"/>
      <c r="MQT1" s="6"/>
      <c r="MQU1" s="6"/>
      <c r="MQV1" s="6"/>
      <c r="MQW1" s="6"/>
      <c r="MQX1" s="6"/>
      <c r="MQY1" s="6"/>
      <c r="MQZ1" s="6"/>
      <c r="MRA1" s="6"/>
      <c r="MRB1" s="6"/>
      <c r="MRC1" s="6"/>
      <c r="MRD1" s="6"/>
      <c r="MRE1" s="6"/>
      <c r="MRF1" s="6"/>
      <c r="MRG1" s="6"/>
      <c r="MRH1" s="6"/>
      <c r="MRI1" s="6"/>
      <c r="MRJ1" s="6"/>
      <c r="MRK1" s="6"/>
      <c r="MRL1" s="6"/>
      <c r="MRM1" s="6"/>
      <c r="MRN1" s="6"/>
      <c r="MRO1" s="6"/>
      <c r="MRP1" s="6"/>
      <c r="MRQ1" s="6"/>
      <c r="MRR1" s="6"/>
      <c r="MRS1" s="6"/>
      <c r="MRT1" s="6"/>
      <c r="MRU1" s="6"/>
      <c r="MRV1" s="6"/>
      <c r="MRW1" s="6"/>
      <c r="MRX1" s="6"/>
      <c r="MRY1" s="6"/>
      <c r="MRZ1" s="6"/>
      <c r="MSA1" s="6"/>
      <c r="MSB1" s="6"/>
      <c r="MSC1" s="6"/>
      <c r="MSD1" s="6"/>
      <c r="MSE1" s="6"/>
      <c r="MSF1" s="6"/>
      <c r="MSG1" s="6"/>
      <c r="MSH1" s="6"/>
      <c r="MSI1" s="6"/>
      <c r="MSJ1" s="6"/>
      <c r="MSK1" s="6"/>
      <c r="MSL1" s="6"/>
      <c r="MSM1" s="6"/>
      <c r="MSN1" s="6"/>
      <c r="MSO1" s="6"/>
      <c r="MSP1" s="6"/>
      <c r="MSQ1" s="6"/>
      <c r="MSR1" s="6"/>
      <c r="MSS1" s="6"/>
      <c r="MST1" s="6"/>
      <c r="MSU1" s="6"/>
      <c r="MSV1" s="6"/>
      <c r="MSW1" s="6"/>
      <c r="MSX1" s="6"/>
      <c r="MSY1" s="6"/>
      <c r="MSZ1" s="6"/>
      <c r="MTA1" s="6"/>
      <c r="MTB1" s="6"/>
      <c r="MTC1" s="6"/>
      <c r="MTD1" s="6"/>
      <c r="MTE1" s="6"/>
      <c r="MTF1" s="6"/>
      <c r="MTG1" s="6"/>
      <c r="MTH1" s="6"/>
      <c r="MTI1" s="6"/>
      <c r="MTJ1" s="6"/>
      <c r="MTK1" s="6"/>
      <c r="MTL1" s="6"/>
      <c r="MTM1" s="6"/>
      <c r="MTN1" s="6"/>
      <c r="MTO1" s="6"/>
      <c r="MTP1" s="6"/>
      <c r="MTQ1" s="6"/>
      <c r="MTR1" s="6"/>
      <c r="MTS1" s="6"/>
      <c r="MTT1" s="6"/>
      <c r="MTU1" s="6"/>
      <c r="MTV1" s="6"/>
      <c r="MTW1" s="6"/>
      <c r="MTX1" s="6"/>
      <c r="MTY1" s="6"/>
      <c r="MTZ1" s="6"/>
      <c r="MUA1" s="6"/>
      <c r="MUB1" s="6"/>
      <c r="MUC1" s="6"/>
      <c r="MUD1" s="6"/>
      <c r="MUE1" s="6"/>
      <c r="MUF1" s="6"/>
      <c r="MUG1" s="6"/>
      <c r="MUH1" s="6"/>
      <c r="MUI1" s="6"/>
      <c r="MUJ1" s="6"/>
      <c r="MUK1" s="6"/>
      <c r="MUL1" s="6"/>
      <c r="MUM1" s="6"/>
      <c r="MUN1" s="6"/>
      <c r="MUO1" s="6"/>
      <c r="MUP1" s="6"/>
      <c r="MUQ1" s="6"/>
      <c r="MUR1" s="6"/>
      <c r="MUS1" s="6"/>
      <c r="MUT1" s="6"/>
      <c r="MUU1" s="6"/>
      <c r="MUV1" s="6"/>
      <c r="MUW1" s="6"/>
      <c r="MUX1" s="6"/>
      <c r="MUY1" s="6"/>
      <c r="MUZ1" s="6"/>
      <c r="MVA1" s="6"/>
      <c r="MVB1" s="6"/>
      <c r="MVC1" s="6"/>
      <c r="MVD1" s="6"/>
      <c r="MVE1" s="6"/>
      <c r="MVF1" s="6"/>
      <c r="MVG1" s="6"/>
      <c r="MVH1" s="6"/>
      <c r="MVI1" s="6"/>
      <c r="MVJ1" s="6"/>
      <c r="MVK1" s="6"/>
      <c r="MVL1" s="6"/>
      <c r="MVM1" s="6"/>
      <c r="MVN1" s="6"/>
      <c r="MVO1" s="6"/>
      <c r="MVP1" s="6"/>
      <c r="MVQ1" s="6"/>
      <c r="MVR1" s="6"/>
      <c r="MVS1" s="6"/>
      <c r="MVT1" s="6"/>
      <c r="MVU1" s="6"/>
      <c r="MVV1" s="6"/>
      <c r="MVW1" s="6"/>
      <c r="MVX1" s="6"/>
      <c r="MVY1" s="6"/>
      <c r="MVZ1" s="6"/>
      <c r="MWA1" s="6"/>
      <c r="MWB1" s="6"/>
      <c r="MWC1" s="6"/>
      <c r="MWD1" s="6"/>
      <c r="MWE1" s="6"/>
      <c r="MWF1" s="6"/>
      <c r="MWG1" s="6"/>
      <c r="MWH1" s="6"/>
      <c r="MWI1" s="6"/>
      <c r="MWJ1" s="6"/>
      <c r="MWK1" s="6"/>
      <c r="MWL1" s="6"/>
      <c r="MWM1" s="6"/>
      <c r="MWN1" s="6"/>
      <c r="MWO1" s="6"/>
      <c r="MWP1" s="6"/>
      <c r="MWQ1" s="6"/>
      <c r="MWR1" s="6"/>
      <c r="MWS1" s="6"/>
      <c r="MWT1" s="6"/>
      <c r="MWU1" s="6"/>
      <c r="MWV1" s="6"/>
      <c r="MWW1" s="6"/>
      <c r="MWX1" s="6"/>
      <c r="MWY1" s="6"/>
      <c r="MWZ1" s="6"/>
      <c r="MXA1" s="6"/>
      <c r="MXB1" s="6"/>
      <c r="MXC1" s="6"/>
      <c r="MXD1" s="6"/>
      <c r="MXE1" s="6"/>
      <c r="MXF1" s="6"/>
      <c r="MXG1" s="6"/>
      <c r="MXH1" s="6"/>
      <c r="MXI1" s="6"/>
      <c r="MXJ1" s="6"/>
      <c r="MXK1" s="6"/>
      <c r="MXL1" s="6"/>
      <c r="MXM1" s="6"/>
      <c r="MXN1" s="6"/>
      <c r="MXO1" s="6"/>
      <c r="MXP1" s="6"/>
      <c r="MXQ1" s="6"/>
      <c r="MXR1" s="6"/>
      <c r="MXS1" s="6"/>
      <c r="MXT1" s="6"/>
      <c r="MXU1" s="6"/>
      <c r="MXV1" s="6"/>
      <c r="MXW1" s="6"/>
      <c r="MXX1" s="6"/>
      <c r="MXY1" s="6"/>
      <c r="MXZ1" s="6"/>
      <c r="MYA1" s="6"/>
      <c r="MYB1" s="6"/>
      <c r="MYC1" s="6"/>
      <c r="MYD1" s="6"/>
      <c r="MYE1" s="6"/>
      <c r="MYF1" s="6"/>
      <c r="MYG1" s="6"/>
      <c r="MYH1" s="6"/>
      <c r="MYI1" s="6"/>
      <c r="MYJ1" s="6"/>
      <c r="MYK1" s="6"/>
      <c r="MYL1" s="6"/>
      <c r="MYM1" s="6"/>
      <c r="MYN1" s="6"/>
      <c r="MYO1" s="6"/>
      <c r="MYP1" s="6"/>
      <c r="MYQ1" s="6"/>
      <c r="MYR1" s="6"/>
      <c r="MYS1" s="6"/>
      <c r="MYT1" s="6"/>
      <c r="MYU1" s="6"/>
      <c r="MYV1" s="6"/>
      <c r="MYW1" s="6"/>
      <c r="MYX1" s="6"/>
      <c r="MYY1" s="6"/>
      <c r="MYZ1" s="6"/>
      <c r="MZA1" s="6"/>
      <c r="MZB1" s="6"/>
      <c r="MZC1" s="6"/>
      <c r="MZD1" s="6"/>
      <c r="MZE1" s="6"/>
      <c r="MZF1" s="6"/>
      <c r="MZG1" s="6"/>
      <c r="MZH1" s="6"/>
      <c r="MZI1" s="6"/>
      <c r="MZJ1" s="6"/>
      <c r="MZK1" s="6"/>
      <c r="MZL1" s="6"/>
      <c r="MZM1" s="6"/>
      <c r="MZN1" s="6"/>
      <c r="MZO1" s="6"/>
      <c r="MZP1" s="6"/>
      <c r="MZQ1" s="6"/>
      <c r="MZR1" s="6"/>
      <c r="MZS1" s="6"/>
      <c r="MZT1" s="6"/>
      <c r="MZU1" s="6"/>
      <c r="MZV1" s="6"/>
      <c r="MZW1" s="6"/>
      <c r="MZX1" s="6"/>
      <c r="MZY1" s="6"/>
      <c r="MZZ1" s="6"/>
      <c r="NAA1" s="6"/>
      <c r="NAB1" s="6"/>
      <c r="NAC1" s="6"/>
      <c r="NAD1" s="6"/>
      <c r="NAE1" s="6"/>
      <c r="NAF1" s="6"/>
      <c r="NAG1" s="6"/>
      <c r="NAH1" s="6"/>
      <c r="NAI1" s="6"/>
      <c r="NAJ1" s="6"/>
      <c r="NAK1" s="6"/>
      <c r="NAL1" s="6"/>
      <c r="NAM1" s="6"/>
      <c r="NAN1" s="6"/>
      <c r="NAO1" s="6"/>
      <c r="NAP1" s="6"/>
      <c r="NAQ1" s="6"/>
      <c r="NAR1" s="6"/>
      <c r="NAS1" s="6"/>
      <c r="NAT1" s="6"/>
      <c r="NAU1" s="6"/>
      <c r="NAV1" s="6"/>
      <c r="NAW1" s="6"/>
      <c r="NAX1" s="6"/>
      <c r="NAY1" s="6"/>
      <c r="NAZ1" s="6"/>
      <c r="NBA1" s="6"/>
      <c r="NBB1" s="6"/>
      <c r="NBC1" s="6"/>
      <c r="NBD1" s="6"/>
      <c r="NBE1" s="6"/>
      <c r="NBF1" s="6"/>
      <c r="NBG1" s="6"/>
      <c r="NBH1" s="6"/>
      <c r="NBI1" s="6"/>
      <c r="NBJ1" s="6"/>
      <c r="NBK1" s="6"/>
      <c r="NBL1" s="6"/>
      <c r="NBM1" s="6"/>
      <c r="NBN1" s="6"/>
      <c r="NBO1" s="6"/>
      <c r="NBP1" s="6"/>
      <c r="NBQ1" s="6"/>
      <c r="NBR1" s="6"/>
      <c r="NBS1" s="6"/>
      <c r="NBT1" s="6"/>
      <c r="NBU1" s="6"/>
      <c r="NBV1" s="6"/>
      <c r="NBW1" s="6"/>
      <c r="NBX1" s="6"/>
      <c r="NBY1" s="6"/>
      <c r="NBZ1" s="6"/>
      <c r="NCA1" s="6"/>
      <c r="NCB1" s="6"/>
      <c r="NCC1" s="6"/>
      <c r="NCD1" s="6"/>
      <c r="NCE1" s="6"/>
      <c r="NCF1" s="6"/>
      <c r="NCG1" s="6"/>
      <c r="NCH1" s="6"/>
      <c r="NCI1" s="6"/>
      <c r="NCJ1" s="6"/>
      <c r="NCK1" s="6"/>
      <c r="NCL1" s="6"/>
      <c r="NCM1" s="6"/>
      <c r="NCN1" s="6"/>
      <c r="NCO1" s="6"/>
      <c r="NCP1" s="6"/>
      <c r="NCQ1" s="6"/>
      <c r="NCR1" s="6"/>
      <c r="NCS1" s="6"/>
      <c r="NCT1" s="6"/>
      <c r="NCU1" s="6"/>
      <c r="NCV1" s="6"/>
      <c r="NCW1" s="6"/>
      <c r="NCX1" s="6"/>
      <c r="NCY1" s="6"/>
      <c r="NCZ1" s="6"/>
      <c r="NDA1" s="6"/>
      <c r="NDB1" s="6"/>
      <c r="NDC1" s="6"/>
      <c r="NDD1" s="6"/>
      <c r="NDE1" s="6"/>
      <c r="NDF1" s="6"/>
      <c r="NDG1" s="6"/>
      <c r="NDH1" s="6"/>
      <c r="NDI1" s="6"/>
      <c r="NDJ1" s="6"/>
      <c r="NDK1" s="6"/>
      <c r="NDL1" s="6"/>
      <c r="NDM1" s="6"/>
      <c r="NDN1" s="6"/>
      <c r="NDO1" s="6"/>
      <c r="NDP1" s="6"/>
      <c r="NDQ1" s="6"/>
      <c r="NDR1" s="6"/>
      <c r="NDS1" s="6"/>
      <c r="NDT1" s="6"/>
      <c r="NDU1" s="6"/>
      <c r="NDV1" s="6"/>
      <c r="NDW1" s="6"/>
      <c r="NDX1" s="6"/>
      <c r="NDY1" s="6"/>
      <c r="NDZ1" s="6"/>
      <c r="NEA1" s="6"/>
      <c r="NEB1" s="6"/>
      <c r="NEC1" s="6"/>
      <c r="NED1" s="6"/>
      <c r="NEE1" s="6"/>
      <c r="NEF1" s="6"/>
      <c r="NEG1" s="6"/>
      <c r="NEH1" s="6"/>
      <c r="NEI1" s="6"/>
      <c r="NEJ1" s="6"/>
      <c r="NEK1" s="6"/>
      <c r="NEL1" s="6"/>
      <c r="NEM1" s="6"/>
      <c r="NEN1" s="6"/>
      <c r="NEO1" s="6"/>
      <c r="NEP1" s="6"/>
      <c r="NEQ1" s="6"/>
      <c r="NER1" s="6"/>
      <c r="NES1" s="6"/>
      <c r="NET1" s="6"/>
      <c r="NEU1" s="6"/>
      <c r="NEV1" s="6"/>
      <c r="NEW1" s="6"/>
      <c r="NEX1" s="6"/>
      <c r="NEY1" s="6"/>
      <c r="NEZ1" s="6"/>
      <c r="NFA1" s="6"/>
      <c r="NFB1" s="6"/>
      <c r="NFC1" s="6"/>
      <c r="NFD1" s="6"/>
      <c r="NFE1" s="6"/>
      <c r="NFF1" s="6"/>
      <c r="NFG1" s="6"/>
      <c r="NFH1" s="6"/>
      <c r="NFI1" s="6"/>
      <c r="NFJ1" s="6"/>
      <c r="NFK1" s="6"/>
      <c r="NFL1" s="6"/>
      <c r="NFM1" s="6"/>
      <c r="NFN1" s="6"/>
      <c r="NFO1" s="6"/>
      <c r="NFP1" s="6"/>
      <c r="NFQ1" s="6"/>
      <c r="NFR1" s="6"/>
      <c r="NFS1" s="6"/>
      <c r="NFT1" s="6"/>
      <c r="NFU1" s="6"/>
      <c r="NFV1" s="6"/>
      <c r="NFW1" s="6"/>
      <c r="NFX1" s="6"/>
      <c r="NFY1" s="6"/>
      <c r="NFZ1" s="6"/>
      <c r="NGA1" s="6"/>
      <c r="NGB1" s="6"/>
      <c r="NGC1" s="6"/>
      <c r="NGD1" s="6"/>
      <c r="NGE1" s="6"/>
      <c r="NGF1" s="6"/>
      <c r="NGG1" s="6"/>
      <c r="NGH1" s="6"/>
      <c r="NGI1" s="6"/>
      <c r="NGJ1" s="6"/>
      <c r="NGK1" s="6"/>
      <c r="NGL1" s="6"/>
      <c r="NGM1" s="6"/>
      <c r="NGN1" s="6"/>
      <c r="NGO1" s="6"/>
      <c r="NGP1" s="6"/>
      <c r="NGQ1" s="6"/>
      <c r="NGR1" s="6"/>
      <c r="NGS1" s="6"/>
      <c r="NGT1" s="6"/>
      <c r="NGU1" s="6"/>
      <c r="NGV1" s="6"/>
      <c r="NGW1" s="6"/>
      <c r="NGX1" s="6"/>
      <c r="NGY1" s="6"/>
      <c r="NGZ1" s="6"/>
      <c r="NHA1" s="6"/>
      <c r="NHB1" s="6"/>
      <c r="NHC1" s="6"/>
      <c r="NHD1" s="6"/>
      <c r="NHE1" s="6"/>
      <c r="NHF1" s="6"/>
      <c r="NHG1" s="6"/>
      <c r="NHH1" s="6"/>
      <c r="NHI1" s="6"/>
      <c r="NHJ1" s="6"/>
      <c r="NHK1" s="6"/>
      <c r="NHL1" s="6"/>
      <c r="NHM1" s="6"/>
      <c r="NHN1" s="6"/>
      <c r="NHO1" s="6"/>
      <c r="NHP1" s="6"/>
      <c r="NHQ1" s="6"/>
      <c r="NHR1" s="6"/>
      <c r="NHS1" s="6"/>
      <c r="NHT1" s="6"/>
      <c r="NHU1" s="6"/>
      <c r="NHV1" s="6"/>
      <c r="NHW1" s="6"/>
      <c r="NHX1" s="6"/>
      <c r="NHY1" s="6"/>
      <c r="NHZ1" s="6"/>
      <c r="NIA1" s="6"/>
      <c r="NIB1" s="6"/>
      <c r="NIC1" s="6"/>
      <c r="NID1" s="6"/>
      <c r="NIE1" s="6"/>
      <c r="NIF1" s="6"/>
      <c r="NIG1" s="6"/>
      <c r="NIH1" s="6"/>
      <c r="NII1" s="6"/>
      <c r="NIJ1" s="6"/>
      <c r="NIK1" s="6"/>
      <c r="NIL1" s="6"/>
      <c r="NIM1" s="6"/>
      <c r="NIN1" s="6"/>
      <c r="NIO1" s="6"/>
      <c r="NIP1" s="6"/>
      <c r="NIQ1" s="6"/>
      <c r="NIR1" s="6"/>
      <c r="NIS1" s="6"/>
      <c r="NIT1" s="6"/>
      <c r="NIU1" s="6"/>
      <c r="NIV1" s="6"/>
      <c r="NIW1" s="6"/>
      <c r="NIX1" s="6"/>
      <c r="NIY1" s="6"/>
      <c r="NIZ1" s="6"/>
      <c r="NJA1" s="6"/>
      <c r="NJB1" s="6"/>
      <c r="NJC1" s="6"/>
      <c r="NJD1" s="6"/>
      <c r="NJE1" s="6"/>
      <c r="NJF1" s="6"/>
      <c r="NJG1" s="6"/>
      <c r="NJH1" s="6"/>
      <c r="NJI1" s="6"/>
      <c r="NJJ1" s="6"/>
      <c r="NJK1" s="6"/>
      <c r="NJL1" s="6"/>
      <c r="NJM1" s="6"/>
      <c r="NJN1" s="6"/>
      <c r="NJO1" s="6"/>
      <c r="NJP1" s="6"/>
      <c r="NJQ1" s="6"/>
      <c r="NJR1" s="6"/>
      <c r="NJS1" s="6"/>
      <c r="NJT1" s="6"/>
      <c r="NJU1" s="6"/>
      <c r="NJV1" s="6"/>
      <c r="NJW1" s="6"/>
      <c r="NJX1" s="6"/>
      <c r="NJY1" s="6"/>
      <c r="NJZ1" s="6"/>
      <c r="NKA1" s="6"/>
      <c r="NKB1" s="6"/>
      <c r="NKC1" s="6"/>
      <c r="NKD1" s="6"/>
      <c r="NKE1" s="6"/>
      <c r="NKF1" s="6"/>
      <c r="NKG1" s="6"/>
      <c r="NKH1" s="6"/>
      <c r="NKI1" s="6"/>
      <c r="NKJ1" s="6"/>
      <c r="NKK1" s="6"/>
      <c r="NKL1" s="6"/>
      <c r="NKM1" s="6"/>
      <c r="NKN1" s="6"/>
      <c r="NKO1" s="6"/>
      <c r="NKP1" s="6"/>
      <c r="NKQ1" s="6"/>
      <c r="NKR1" s="6"/>
      <c r="NKS1" s="6"/>
      <c r="NKT1" s="6"/>
      <c r="NKU1" s="6"/>
      <c r="NKV1" s="6"/>
      <c r="NKW1" s="6"/>
      <c r="NKX1" s="6"/>
      <c r="NKY1" s="6"/>
      <c r="NKZ1" s="6"/>
      <c r="NLA1" s="6"/>
      <c r="NLB1" s="6"/>
      <c r="NLC1" s="6"/>
      <c r="NLD1" s="6"/>
      <c r="NLE1" s="6"/>
      <c r="NLF1" s="6"/>
      <c r="NLG1" s="6"/>
      <c r="NLH1" s="6"/>
      <c r="NLI1" s="6"/>
      <c r="NLJ1" s="6"/>
      <c r="NLK1" s="6"/>
      <c r="NLL1" s="6"/>
      <c r="NLM1" s="6"/>
      <c r="NLN1" s="6"/>
      <c r="NLO1" s="6"/>
      <c r="NLP1" s="6"/>
      <c r="NLQ1" s="6"/>
      <c r="NLR1" s="6"/>
      <c r="NLS1" s="6"/>
      <c r="NLT1" s="6"/>
      <c r="NLU1" s="6"/>
      <c r="NLV1" s="6"/>
      <c r="NLW1" s="6"/>
      <c r="NLX1" s="6"/>
      <c r="NLY1" s="6"/>
      <c r="NLZ1" s="6"/>
      <c r="NMA1" s="6"/>
      <c r="NMB1" s="6"/>
      <c r="NMC1" s="6"/>
      <c r="NMD1" s="6"/>
      <c r="NME1" s="6"/>
      <c r="NMF1" s="6"/>
      <c r="NMG1" s="6"/>
      <c r="NMH1" s="6"/>
      <c r="NMI1" s="6"/>
      <c r="NMJ1" s="6"/>
      <c r="NMK1" s="6"/>
      <c r="NML1" s="6"/>
      <c r="NMM1" s="6"/>
      <c r="NMN1" s="6"/>
      <c r="NMO1" s="6"/>
      <c r="NMP1" s="6"/>
      <c r="NMQ1" s="6"/>
      <c r="NMR1" s="6"/>
      <c r="NMS1" s="6"/>
      <c r="NMT1" s="6"/>
      <c r="NMU1" s="6"/>
      <c r="NMV1" s="6"/>
      <c r="NMW1" s="6"/>
      <c r="NMX1" s="6"/>
      <c r="NMY1" s="6"/>
      <c r="NMZ1" s="6"/>
      <c r="NNA1" s="6"/>
      <c r="NNB1" s="6"/>
      <c r="NNC1" s="6"/>
      <c r="NND1" s="6"/>
      <c r="NNE1" s="6"/>
      <c r="NNF1" s="6"/>
      <c r="NNG1" s="6"/>
      <c r="NNH1" s="6"/>
      <c r="NNI1" s="6"/>
      <c r="NNJ1" s="6"/>
      <c r="NNK1" s="6"/>
      <c r="NNL1" s="6"/>
      <c r="NNM1" s="6"/>
      <c r="NNN1" s="6"/>
      <c r="NNO1" s="6"/>
      <c r="NNP1" s="6"/>
      <c r="NNQ1" s="6"/>
      <c r="NNR1" s="6"/>
      <c r="NNS1" s="6"/>
      <c r="NNT1" s="6"/>
      <c r="NNU1" s="6"/>
      <c r="NNV1" s="6"/>
      <c r="NNW1" s="6"/>
      <c r="NNX1" s="6"/>
      <c r="NNY1" s="6"/>
      <c r="NNZ1" s="6"/>
      <c r="NOA1" s="6"/>
      <c r="NOB1" s="6"/>
      <c r="NOC1" s="6"/>
      <c r="NOD1" s="6"/>
      <c r="NOE1" s="6"/>
      <c r="NOF1" s="6"/>
      <c r="NOG1" s="6"/>
      <c r="NOH1" s="6"/>
      <c r="NOI1" s="6"/>
      <c r="NOJ1" s="6"/>
      <c r="NOK1" s="6"/>
      <c r="NOL1" s="6"/>
      <c r="NOM1" s="6"/>
      <c r="NON1" s="6"/>
      <c r="NOO1" s="6"/>
      <c r="NOP1" s="6"/>
      <c r="NOQ1" s="6"/>
      <c r="NOR1" s="6"/>
      <c r="NOS1" s="6"/>
      <c r="NOT1" s="6"/>
      <c r="NOU1" s="6"/>
      <c r="NOV1" s="6"/>
      <c r="NOW1" s="6"/>
      <c r="NOX1" s="6"/>
      <c r="NOY1" s="6"/>
      <c r="NOZ1" s="6"/>
      <c r="NPA1" s="6"/>
      <c r="NPB1" s="6"/>
      <c r="NPC1" s="6"/>
      <c r="NPD1" s="6"/>
      <c r="NPE1" s="6"/>
      <c r="NPF1" s="6"/>
      <c r="NPG1" s="6"/>
      <c r="NPH1" s="6"/>
      <c r="NPI1" s="6"/>
      <c r="NPJ1" s="6"/>
      <c r="NPK1" s="6"/>
      <c r="NPL1" s="6"/>
      <c r="NPM1" s="6"/>
      <c r="NPN1" s="6"/>
      <c r="NPO1" s="6"/>
      <c r="NPP1" s="6"/>
      <c r="NPQ1" s="6"/>
      <c r="NPR1" s="6"/>
      <c r="NPS1" s="6"/>
      <c r="NPT1" s="6"/>
      <c r="NPU1" s="6"/>
      <c r="NPV1" s="6"/>
      <c r="NPW1" s="6"/>
      <c r="NPX1" s="6"/>
      <c r="NPY1" s="6"/>
      <c r="NPZ1" s="6"/>
      <c r="NQA1" s="6"/>
      <c r="NQB1" s="6"/>
      <c r="NQC1" s="6"/>
      <c r="NQD1" s="6"/>
      <c r="NQE1" s="6"/>
      <c r="NQF1" s="6"/>
      <c r="NQG1" s="6"/>
      <c r="NQH1" s="6"/>
      <c r="NQI1" s="6"/>
      <c r="NQJ1" s="6"/>
      <c r="NQK1" s="6"/>
      <c r="NQL1" s="6"/>
      <c r="NQM1" s="6"/>
      <c r="NQN1" s="6"/>
      <c r="NQO1" s="6"/>
      <c r="NQP1" s="6"/>
      <c r="NQQ1" s="6"/>
      <c r="NQR1" s="6"/>
      <c r="NQS1" s="6"/>
      <c r="NQT1" s="6"/>
      <c r="NQU1" s="6"/>
      <c r="NQV1" s="6"/>
      <c r="NQW1" s="6"/>
      <c r="NQX1" s="6"/>
      <c r="NQY1" s="6"/>
      <c r="NQZ1" s="6"/>
      <c r="NRA1" s="6"/>
      <c r="NRB1" s="6"/>
      <c r="NRC1" s="6"/>
      <c r="NRD1" s="6"/>
      <c r="NRE1" s="6"/>
      <c r="NRF1" s="6"/>
      <c r="NRG1" s="6"/>
      <c r="NRH1" s="6"/>
      <c r="NRI1" s="6"/>
      <c r="NRJ1" s="6"/>
      <c r="NRK1" s="6"/>
      <c r="NRL1" s="6"/>
      <c r="NRM1" s="6"/>
      <c r="NRN1" s="6"/>
      <c r="NRO1" s="6"/>
      <c r="NRP1" s="6"/>
      <c r="NRQ1" s="6"/>
      <c r="NRR1" s="6"/>
      <c r="NRS1" s="6"/>
      <c r="NRT1" s="6"/>
      <c r="NRU1" s="6"/>
      <c r="NRV1" s="6"/>
      <c r="NRW1" s="6"/>
      <c r="NRX1" s="6"/>
      <c r="NRY1" s="6"/>
      <c r="NRZ1" s="6"/>
      <c r="NSA1" s="6"/>
      <c r="NSB1" s="6"/>
      <c r="NSC1" s="6"/>
      <c r="NSD1" s="6"/>
      <c r="NSE1" s="6"/>
      <c r="NSF1" s="6"/>
      <c r="NSG1" s="6"/>
      <c r="NSH1" s="6"/>
      <c r="NSI1" s="6"/>
      <c r="NSJ1" s="6"/>
      <c r="NSK1" s="6"/>
      <c r="NSL1" s="6"/>
      <c r="NSM1" s="6"/>
      <c r="NSN1" s="6"/>
      <c r="NSO1" s="6"/>
      <c r="NSP1" s="6"/>
      <c r="NSQ1" s="6"/>
      <c r="NSR1" s="6"/>
      <c r="NSS1" s="6"/>
      <c r="NST1" s="6"/>
      <c r="NSU1" s="6"/>
      <c r="NSV1" s="6"/>
      <c r="NSW1" s="6"/>
      <c r="NSX1" s="6"/>
      <c r="NSY1" s="6"/>
      <c r="NSZ1" s="6"/>
      <c r="NTA1" s="6"/>
      <c r="NTB1" s="6"/>
      <c r="NTC1" s="6"/>
      <c r="NTD1" s="6"/>
      <c r="NTE1" s="6"/>
      <c r="NTF1" s="6"/>
      <c r="NTG1" s="6"/>
      <c r="NTH1" s="6"/>
      <c r="NTI1" s="6"/>
      <c r="NTJ1" s="6"/>
      <c r="NTK1" s="6"/>
      <c r="NTL1" s="6"/>
      <c r="NTM1" s="6"/>
      <c r="NTN1" s="6"/>
      <c r="NTO1" s="6"/>
      <c r="NTP1" s="6"/>
      <c r="NTQ1" s="6"/>
      <c r="NTR1" s="6"/>
      <c r="NTS1" s="6"/>
      <c r="NTT1" s="6"/>
      <c r="NTU1" s="6"/>
      <c r="NTV1" s="6"/>
      <c r="NTW1" s="6"/>
      <c r="NTX1" s="6"/>
      <c r="NTY1" s="6"/>
      <c r="NTZ1" s="6"/>
      <c r="NUA1" s="6"/>
      <c r="NUB1" s="6"/>
      <c r="NUC1" s="6"/>
      <c r="NUD1" s="6"/>
      <c r="NUE1" s="6"/>
      <c r="NUF1" s="6"/>
      <c r="NUG1" s="6"/>
      <c r="NUH1" s="6"/>
      <c r="NUI1" s="6"/>
      <c r="NUJ1" s="6"/>
      <c r="NUK1" s="6"/>
      <c r="NUL1" s="6"/>
      <c r="NUM1" s="6"/>
      <c r="NUN1" s="6"/>
      <c r="NUO1" s="6"/>
      <c r="NUP1" s="6"/>
      <c r="NUQ1" s="6"/>
      <c r="NUR1" s="6"/>
      <c r="NUS1" s="6"/>
      <c r="NUT1" s="6"/>
      <c r="NUU1" s="6"/>
      <c r="NUV1" s="6"/>
      <c r="NUW1" s="6"/>
      <c r="NUX1" s="6"/>
      <c r="NUY1" s="6"/>
      <c r="NUZ1" s="6"/>
      <c r="NVA1" s="6"/>
      <c r="NVB1" s="6"/>
      <c r="NVC1" s="6"/>
      <c r="NVD1" s="6"/>
      <c r="NVE1" s="6"/>
      <c r="NVF1" s="6"/>
      <c r="NVG1" s="6"/>
      <c r="NVH1" s="6"/>
      <c r="NVI1" s="6"/>
      <c r="NVJ1" s="6"/>
      <c r="NVK1" s="6"/>
      <c r="NVL1" s="6"/>
      <c r="NVM1" s="6"/>
      <c r="NVN1" s="6"/>
      <c r="NVO1" s="6"/>
      <c r="NVP1" s="6"/>
      <c r="NVQ1" s="6"/>
      <c r="NVR1" s="6"/>
      <c r="NVS1" s="6"/>
      <c r="NVT1" s="6"/>
      <c r="NVU1" s="6"/>
      <c r="NVV1" s="6"/>
      <c r="NVW1" s="6"/>
      <c r="NVX1" s="6"/>
      <c r="NVY1" s="6"/>
      <c r="NVZ1" s="6"/>
      <c r="NWA1" s="6"/>
      <c r="NWB1" s="6"/>
      <c r="NWC1" s="6"/>
      <c r="NWD1" s="6"/>
      <c r="NWE1" s="6"/>
      <c r="NWF1" s="6"/>
      <c r="NWG1" s="6"/>
      <c r="NWH1" s="6"/>
      <c r="NWI1" s="6"/>
      <c r="NWJ1" s="6"/>
      <c r="NWK1" s="6"/>
      <c r="NWL1" s="6"/>
      <c r="NWM1" s="6"/>
      <c r="NWN1" s="6"/>
      <c r="NWO1" s="6"/>
      <c r="NWP1" s="6"/>
      <c r="NWQ1" s="6"/>
      <c r="NWR1" s="6"/>
      <c r="NWS1" s="6"/>
      <c r="NWT1" s="6"/>
      <c r="NWU1" s="6"/>
      <c r="NWV1" s="6"/>
      <c r="NWW1" s="6"/>
      <c r="NWX1" s="6"/>
      <c r="NWY1" s="6"/>
      <c r="NWZ1" s="6"/>
      <c r="NXA1" s="6"/>
      <c r="NXB1" s="6"/>
      <c r="NXC1" s="6"/>
      <c r="NXD1" s="6"/>
      <c r="NXE1" s="6"/>
      <c r="NXF1" s="6"/>
      <c r="NXG1" s="6"/>
      <c r="NXH1" s="6"/>
      <c r="NXI1" s="6"/>
      <c r="NXJ1" s="6"/>
      <c r="NXK1" s="6"/>
      <c r="NXL1" s="6"/>
      <c r="NXM1" s="6"/>
      <c r="NXN1" s="6"/>
      <c r="NXO1" s="6"/>
      <c r="NXP1" s="6"/>
      <c r="NXQ1" s="6"/>
      <c r="NXR1" s="6"/>
      <c r="NXS1" s="6"/>
      <c r="NXT1" s="6"/>
      <c r="NXU1" s="6"/>
      <c r="NXV1" s="6"/>
      <c r="NXW1" s="6"/>
      <c r="NXX1" s="6"/>
      <c r="NXY1" s="6"/>
      <c r="NXZ1" s="6"/>
      <c r="NYA1" s="6"/>
      <c r="NYB1" s="6"/>
      <c r="NYC1" s="6"/>
      <c r="NYD1" s="6"/>
      <c r="NYE1" s="6"/>
      <c r="NYF1" s="6"/>
      <c r="NYG1" s="6"/>
      <c r="NYH1" s="6"/>
      <c r="NYI1" s="6"/>
      <c r="NYJ1" s="6"/>
      <c r="NYK1" s="6"/>
      <c r="NYL1" s="6"/>
      <c r="NYM1" s="6"/>
      <c r="NYN1" s="6"/>
      <c r="NYO1" s="6"/>
      <c r="NYP1" s="6"/>
      <c r="NYQ1" s="6"/>
      <c r="NYR1" s="6"/>
      <c r="NYS1" s="6"/>
      <c r="NYT1" s="6"/>
      <c r="NYU1" s="6"/>
      <c r="NYV1" s="6"/>
      <c r="NYW1" s="6"/>
      <c r="NYX1" s="6"/>
      <c r="NYY1" s="6"/>
      <c r="NYZ1" s="6"/>
      <c r="NZA1" s="6"/>
      <c r="NZB1" s="6"/>
      <c r="NZC1" s="6"/>
      <c r="NZD1" s="6"/>
      <c r="NZE1" s="6"/>
      <c r="NZF1" s="6"/>
      <c r="NZG1" s="6"/>
      <c r="NZH1" s="6"/>
      <c r="NZI1" s="6"/>
      <c r="NZJ1" s="6"/>
      <c r="NZK1" s="6"/>
      <c r="NZL1" s="6"/>
      <c r="NZM1" s="6"/>
      <c r="NZN1" s="6"/>
      <c r="NZO1" s="6"/>
      <c r="NZP1" s="6"/>
      <c r="NZQ1" s="6"/>
      <c r="NZR1" s="6"/>
      <c r="NZS1" s="6"/>
      <c r="NZT1" s="6"/>
      <c r="NZU1" s="6"/>
      <c r="NZV1" s="6"/>
      <c r="NZW1" s="6"/>
      <c r="NZX1" s="6"/>
      <c r="NZY1" s="6"/>
      <c r="NZZ1" s="6"/>
      <c r="OAA1" s="6"/>
      <c r="OAB1" s="6"/>
      <c r="OAC1" s="6"/>
      <c r="OAD1" s="6"/>
      <c r="OAE1" s="6"/>
      <c r="OAF1" s="6"/>
      <c r="OAG1" s="6"/>
      <c r="OAH1" s="6"/>
      <c r="OAI1" s="6"/>
      <c r="OAJ1" s="6"/>
      <c r="OAK1" s="6"/>
      <c r="OAL1" s="6"/>
      <c r="OAM1" s="6"/>
      <c r="OAN1" s="6"/>
      <c r="OAO1" s="6"/>
      <c r="OAP1" s="6"/>
      <c r="OAQ1" s="6"/>
      <c r="OAR1" s="6"/>
      <c r="OAS1" s="6"/>
      <c r="OAT1" s="6"/>
      <c r="OAU1" s="6"/>
      <c r="OAV1" s="6"/>
      <c r="OAW1" s="6"/>
      <c r="OAX1" s="6"/>
      <c r="OAY1" s="6"/>
      <c r="OAZ1" s="6"/>
      <c r="OBA1" s="6"/>
      <c r="OBB1" s="6"/>
      <c r="OBC1" s="6"/>
      <c r="OBD1" s="6"/>
      <c r="OBE1" s="6"/>
      <c r="OBF1" s="6"/>
      <c r="OBG1" s="6"/>
      <c r="OBH1" s="6"/>
      <c r="OBI1" s="6"/>
      <c r="OBJ1" s="6"/>
      <c r="OBK1" s="6"/>
      <c r="OBL1" s="6"/>
      <c r="OBM1" s="6"/>
      <c r="OBN1" s="6"/>
      <c r="OBO1" s="6"/>
      <c r="OBP1" s="6"/>
      <c r="OBQ1" s="6"/>
      <c r="OBR1" s="6"/>
      <c r="OBS1" s="6"/>
      <c r="OBT1" s="6"/>
      <c r="OBU1" s="6"/>
      <c r="OBV1" s="6"/>
      <c r="OBW1" s="6"/>
      <c r="OBX1" s="6"/>
      <c r="OBY1" s="6"/>
      <c r="OBZ1" s="6"/>
      <c r="OCA1" s="6"/>
      <c r="OCB1" s="6"/>
      <c r="OCC1" s="6"/>
      <c r="OCD1" s="6"/>
      <c r="OCE1" s="6"/>
      <c r="OCF1" s="6"/>
      <c r="OCG1" s="6"/>
      <c r="OCH1" s="6"/>
      <c r="OCI1" s="6"/>
      <c r="OCJ1" s="6"/>
      <c r="OCK1" s="6"/>
      <c r="OCL1" s="6"/>
      <c r="OCM1" s="6"/>
      <c r="OCN1" s="6"/>
      <c r="OCO1" s="6"/>
      <c r="OCP1" s="6"/>
      <c r="OCQ1" s="6"/>
      <c r="OCR1" s="6"/>
      <c r="OCS1" s="6"/>
      <c r="OCT1" s="6"/>
      <c r="OCU1" s="6"/>
      <c r="OCV1" s="6"/>
      <c r="OCW1" s="6"/>
      <c r="OCX1" s="6"/>
      <c r="OCY1" s="6"/>
      <c r="OCZ1" s="6"/>
      <c r="ODA1" s="6"/>
      <c r="ODB1" s="6"/>
      <c r="ODC1" s="6"/>
      <c r="ODD1" s="6"/>
      <c r="ODE1" s="6"/>
      <c r="ODF1" s="6"/>
      <c r="ODG1" s="6"/>
      <c r="ODH1" s="6"/>
      <c r="ODI1" s="6"/>
      <c r="ODJ1" s="6"/>
      <c r="ODK1" s="6"/>
      <c r="ODL1" s="6"/>
      <c r="ODM1" s="6"/>
      <c r="ODN1" s="6"/>
      <c r="ODO1" s="6"/>
      <c r="ODP1" s="6"/>
      <c r="ODQ1" s="6"/>
      <c r="ODR1" s="6"/>
      <c r="ODS1" s="6"/>
      <c r="ODT1" s="6"/>
      <c r="ODU1" s="6"/>
      <c r="ODV1" s="6"/>
      <c r="ODW1" s="6"/>
      <c r="ODX1" s="6"/>
      <c r="ODY1" s="6"/>
      <c r="ODZ1" s="6"/>
      <c r="OEA1" s="6"/>
      <c r="OEB1" s="6"/>
      <c r="OEC1" s="6"/>
      <c r="OED1" s="6"/>
      <c r="OEE1" s="6"/>
      <c r="OEF1" s="6"/>
      <c r="OEG1" s="6"/>
      <c r="OEH1" s="6"/>
      <c r="OEI1" s="6"/>
      <c r="OEJ1" s="6"/>
      <c r="OEK1" s="6"/>
      <c r="OEL1" s="6"/>
      <c r="OEM1" s="6"/>
      <c r="OEN1" s="6"/>
      <c r="OEO1" s="6"/>
      <c r="OEP1" s="6"/>
      <c r="OEQ1" s="6"/>
      <c r="OER1" s="6"/>
      <c r="OES1" s="6"/>
      <c r="OET1" s="6"/>
      <c r="OEU1" s="6"/>
      <c r="OEV1" s="6"/>
      <c r="OEW1" s="6"/>
      <c r="OEX1" s="6"/>
      <c r="OEY1" s="6"/>
      <c r="OEZ1" s="6"/>
      <c r="OFA1" s="6"/>
      <c r="OFB1" s="6"/>
      <c r="OFC1" s="6"/>
      <c r="OFD1" s="6"/>
      <c r="OFE1" s="6"/>
      <c r="OFF1" s="6"/>
      <c r="OFG1" s="6"/>
      <c r="OFH1" s="6"/>
      <c r="OFI1" s="6"/>
      <c r="OFJ1" s="6"/>
      <c r="OFK1" s="6"/>
      <c r="OFL1" s="6"/>
      <c r="OFM1" s="6"/>
      <c r="OFN1" s="6"/>
      <c r="OFO1" s="6"/>
      <c r="OFP1" s="6"/>
      <c r="OFQ1" s="6"/>
      <c r="OFR1" s="6"/>
      <c r="OFS1" s="6"/>
      <c r="OFT1" s="6"/>
      <c r="OFU1" s="6"/>
      <c r="OFV1" s="6"/>
      <c r="OFW1" s="6"/>
      <c r="OFX1" s="6"/>
      <c r="OFY1" s="6"/>
      <c r="OFZ1" s="6"/>
      <c r="OGA1" s="6"/>
      <c r="OGB1" s="6"/>
      <c r="OGC1" s="6"/>
      <c r="OGD1" s="6"/>
      <c r="OGE1" s="6"/>
      <c r="OGF1" s="6"/>
      <c r="OGG1" s="6"/>
      <c r="OGH1" s="6"/>
      <c r="OGI1" s="6"/>
      <c r="OGJ1" s="6"/>
      <c r="OGK1" s="6"/>
      <c r="OGL1" s="6"/>
      <c r="OGM1" s="6"/>
      <c r="OGN1" s="6"/>
      <c r="OGO1" s="6"/>
      <c r="OGP1" s="6"/>
      <c r="OGQ1" s="6"/>
      <c r="OGR1" s="6"/>
      <c r="OGS1" s="6"/>
      <c r="OGT1" s="6"/>
      <c r="OGU1" s="6"/>
      <c r="OGV1" s="6"/>
      <c r="OGW1" s="6"/>
      <c r="OGX1" s="6"/>
      <c r="OGY1" s="6"/>
      <c r="OGZ1" s="6"/>
      <c r="OHA1" s="6"/>
      <c r="OHB1" s="6"/>
      <c r="OHC1" s="6"/>
      <c r="OHD1" s="6"/>
      <c r="OHE1" s="6"/>
      <c r="OHF1" s="6"/>
      <c r="OHG1" s="6"/>
      <c r="OHH1" s="6"/>
      <c r="OHI1" s="6"/>
      <c r="OHJ1" s="6"/>
      <c r="OHK1" s="6"/>
      <c r="OHL1" s="6"/>
      <c r="OHM1" s="6"/>
      <c r="OHN1" s="6"/>
      <c r="OHO1" s="6"/>
      <c r="OHP1" s="6"/>
      <c r="OHQ1" s="6"/>
      <c r="OHR1" s="6"/>
      <c r="OHS1" s="6"/>
      <c r="OHT1" s="6"/>
      <c r="OHU1" s="6"/>
      <c r="OHV1" s="6"/>
      <c r="OHW1" s="6"/>
      <c r="OHX1" s="6"/>
      <c r="OHY1" s="6"/>
      <c r="OHZ1" s="6"/>
      <c r="OIA1" s="6"/>
      <c r="OIB1" s="6"/>
      <c r="OIC1" s="6"/>
      <c r="OID1" s="6"/>
      <c r="OIE1" s="6"/>
      <c r="OIF1" s="6"/>
      <c r="OIG1" s="6"/>
      <c r="OIH1" s="6"/>
      <c r="OII1" s="6"/>
      <c r="OIJ1" s="6"/>
      <c r="OIK1" s="6"/>
      <c r="OIL1" s="6"/>
      <c r="OIM1" s="6"/>
      <c r="OIN1" s="6"/>
      <c r="OIO1" s="6"/>
      <c r="OIP1" s="6"/>
      <c r="OIQ1" s="6"/>
      <c r="OIR1" s="6"/>
      <c r="OIS1" s="6"/>
      <c r="OIT1" s="6"/>
      <c r="OIU1" s="6"/>
      <c r="OIV1" s="6"/>
      <c r="OIW1" s="6"/>
      <c r="OIX1" s="6"/>
      <c r="OIY1" s="6"/>
      <c r="OIZ1" s="6"/>
      <c r="OJA1" s="6"/>
      <c r="OJB1" s="6"/>
      <c r="OJC1" s="6"/>
      <c r="OJD1" s="6"/>
      <c r="OJE1" s="6"/>
      <c r="OJF1" s="6"/>
      <c r="OJG1" s="6"/>
      <c r="OJH1" s="6"/>
      <c r="OJI1" s="6"/>
      <c r="OJJ1" s="6"/>
      <c r="OJK1" s="6"/>
      <c r="OJL1" s="6"/>
      <c r="OJM1" s="6"/>
      <c r="OJN1" s="6"/>
      <c r="OJO1" s="6"/>
      <c r="OJP1" s="6"/>
      <c r="OJQ1" s="6"/>
      <c r="OJR1" s="6"/>
      <c r="OJS1" s="6"/>
      <c r="OJT1" s="6"/>
      <c r="OJU1" s="6"/>
      <c r="OJV1" s="6"/>
      <c r="OJW1" s="6"/>
      <c r="OJX1" s="6"/>
      <c r="OJY1" s="6"/>
      <c r="OJZ1" s="6"/>
      <c r="OKA1" s="6"/>
      <c r="OKB1" s="6"/>
      <c r="OKC1" s="6"/>
      <c r="OKD1" s="6"/>
      <c r="OKE1" s="6"/>
      <c r="OKF1" s="6"/>
      <c r="OKG1" s="6"/>
      <c r="OKH1" s="6"/>
      <c r="OKI1" s="6"/>
      <c r="OKJ1" s="6"/>
      <c r="OKK1" s="6"/>
      <c r="OKL1" s="6"/>
      <c r="OKM1" s="6"/>
      <c r="OKN1" s="6"/>
      <c r="OKO1" s="6"/>
      <c r="OKP1" s="6"/>
      <c r="OKQ1" s="6"/>
      <c r="OKR1" s="6"/>
      <c r="OKS1" s="6"/>
      <c r="OKT1" s="6"/>
      <c r="OKU1" s="6"/>
      <c r="OKV1" s="6"/>
      <c r="OKW1" s="6"/>
      <c r="OKX1" s="6"/>
      <c r="OKY1" s="6"/>
      <c r="OKZ1" s="6"/>
      <c r="OLA1" s="6"/>
      <c r="OLB1" s="6"/>
      <c r="OLC1" s="6"/>
      <c r="OLD1" s="6"/>
      <c r="OLE1" s="6"/>
      <c r="OLF1" s="6"/>
      <c r="OLG1" s="6"/>
      <c r="OLH1" s="6"/>
      <c r="OLI1" s="6"/>
      <c r="OLJ1" s="6"/>
      <c r="OLK1" s="6"/>
      <c r="OLL1" s="6"/>
      <c r="OLM1" s="6"/>
      <c r="OLN1" s="6"/>
      <c r="OLO1" s="6"/>
      <c r="OLP1" s="6"/>
      <c r="OLQ1" s="6"/>
      <c r="OLR1" s="6"/>
      <c r="OLS1" s="6"/>
      <c r="OLT1" s="6"/>
      <c r="OLU1" s="6"/>
      <c r="OLV1" s="6"/>
      <c r="OLW1" s="6"/>
      <c r="OLX1" s="6"/>
      <c r="OLY1" s="6"/>
      <c r="OLZ1" s="6"/>
      <c r="OMA1" s="6"/>
      <c r="OMB1" s="6"/>
      <c r="OMC1" s="6"/>
      <c r="OMD1" s="6"/>
      <c r="OME1" s="6"/>
      <c r="OMF1" s="6"/>
      <c r="OMG1" s="6"/>
      <c r="OMH1" s="6"/>
      <c r="OMI1" s="6"/>
      <c r="OMJ1" s="6"/>
      <c r="OMK1" s="6"/>
      <c r="OML1" s="6"/>
      <c r="OMM1" s="6"/>
      <c r="OMN1" s="6"/>
      <c r="OMO1" s="6"/>
      <c r="OMP1" s="6"/>
      <c r="OMQ1" s="6"/>
      <c r="OMR1" s="6"/>
      <c r="OMS1" s="6"/>
      <c r="OMT1" s="6"/>
      <c r="OMU1" s="6"/>
      <c r="OMV1" s="6"/>
      <c r="OMW1" s="6"/>
      <c r="OMX1" s="6"/>
      <c r="OMY1" s="6"/>
      <c r="OMZ1" s="6"/>
      <c r="ONA1" s="6"/>
      <c r="ONB1" s="6"/>
      <c r="ONC1" s="6"/>
      <c r="OND1" s="6"/>
      <c r="ONE1" s="6"/>
      <c r="ONF1" s="6"/>
      <c r="ONG1" s="6"/>
      <c r="ONH1" s="6"/>
      <c r="ONI1" s="6"/>
      <c r="ONJ1" s="6"/>
      <c r="ONK1" s="6"/>
      <c r="ONL1" s="6"/>
      <c r="ONM1" s="6"/>
      <c r="ONN1" s="6"/>
      <c r="ONO1" s="6"/>
      <c r="ONP1" s="6"/>
      <c r="ONQ1" s="6"/>
      <c r="ONR1" s="6"/>
      <c r="ONS1" s="6"/>
      <c r="ONT1" s="6"/>
      <c r="ONU1" s="6"/>
      <c r="ONV1" s="6"/>
      <c r="ONW1" s="6"/>
      <c r="ONX1" s="6"/>
      <c r="ONY1" s="6"/>
      <c r="ONZ1" s="6"/>
      <c r="OOA1" s="6"/>
      <c r="OOB1" s="6"/>
      <c r="OOC1" s="6"/>
      <c r="OOD1" s="6"/>
      <c r="OOE1" s="6"/>
      <c r="OOF1" s="6"/>
      <c r="OOG1" s="6"/>
      <c r="OOH1" s="6"/>
      <c r="OOI1" s="6"/>
      <c r="OOJ1" s="6"/>
      <c r="OOK1" s="6"/>
      <c r="OOL1" s="6"/>
      <c r="OOM1" s="6"/>
      <c r="OON1" s="6"/>
      <c r="OOO1" s="6"/>
      <c r="OOP1" s="6"/>
      <c r="OOQ1" s="6"/>
      <c r="OOR1" s="6"/>
      <c r="OOS1" s="6"/>
      <c r="OOT1" s="6"/>
      <c r="OOU1" s="6"/>
      <c r="OOV1" s="6"/>
      <c r="OOW1" s="6"/>
      <c r="OOX1" s="6"/>
      <c r="OOY1" s="6"/>
      <c r="OOZ1" s="6"/>
      <c r="OPA1" s="6"/>
      <c r="OPB1" s="6"/>
      <c r="OPC1" s="6"/>
      <c r="OPD1" s="6"/>
      <c r="OPE1" s="6"/>
      <c r="OPF1" s="6"/>
      <c r="OPG1" s="6"/>
      <c r="OPH1" s="6"/>
      <c r="OPI1" s="6"/>
      <c r="OPJ1" s="6"/>
      <c r="OPK1" s="6"/>
      <c r="OPL1" s="6"/>
      <c r="OPM1" s="6"/>
      <c r="OPN1" s="6"/>
      <c r="OPO1" s="6"/>
      <c r="OPP1" s="6"/>
      <c r="OPQ1" s="6"/>
      <c r="OPR1" s="6"/>
      <c r="OPS1" s="6"/>
      <c r="OPT1" s="6"/>
      <c r="OPU1" s="6"/>
      <c r="OPV1" s="6"/>
      <c r="OPW1" s="6"/>
      <c r="OPX1" s="6"/>
      <c r="OPY1" s="6"/>
      <c r="OPZ1" s="6"/>
      <c r="OQA1" s="6"/>
      <c r="OQB1" s="6"/>
      <c r="OQC1" s="6"/>
      <c r="OQD1" s="6"/>
      <c r="OQE1" s="6"/>
      <c r="OQF1" s="6"/>
      <c r="OQG1" s="6"/>
      <c r="OQH1" s="6"/>
      <c r="OQI1" s="6"/>
      <c r="OQJ1" s="6"/>
      <c r="OQK1" s="6"/>
      <c r="OQL1" s="6"/>
      <c r="OQM1" s="6"/>
      <c r="OQN1" s="6"/>
      <c r="OQO1" s="6"/>
      <c r="OQP1" s="6"/>
      <c r="OQQ1" s="6"/>
      <c r="OQR1" s="6"/>
      <c r="OQS1" s="6"/>
      <c r="OQT1" s="6"/>
      <c r="OQU1" s="6"/>
      <c r="OQV1" s="6"/>
      <c r="OQW1" s="6"/>
      <c r="OQX1" s="6"/>
      <c r="OQY1" s="6"/>
      <c r="OQZ1" s="6"/>
      <c r="ORA1" s="6"/>
      <c r="ORB1" s="6"/>
      <c r="ORC1" s="6"/>
      <c r="ORD1" s="6"/>
      <c r="ORE1" s="6"/>
      <c r="ORF1" s="6"/>
      <c r="ORG1" s="6"/>
      <c r="ORH1" s="6"/>
      <c r="ORI1" s="6"/>
      <c r="ORJ1" s="6"/>
      <c r="ORK1" s="6"/>
      <c r="ORL1" s="6"/>
      <c r="ORM1" s="6"/>
      <c r="ORN1" s="6"/>
      <c r="ORO1" s="6"/>
      <c r="ORP1" s="6"/>
      <c r="ORQ1" s="6"/>
      <c r="ORR1" s="6"/>
      <c r="ORS1" s="6"/>
      <c r="ORT1" s="6"/>
      <c r="ORU1" s="6"/>
      <c r="ORV1" s="6"/>
      <c r="ORW1" s="6"/>
      <c r="ORX1" s="6"/>
      <c r="ORY1" s="6"/>
      <c r="ORZ1" s="6"/>
      <c r="OSA1" s="6"/>
      <c r="OSB1" s="6"/>
      <c r="OSC1" s="6"/>
      <c r="OSD1" s="6"/>
      <c r="OSE1" s="6"/>
      <c r="OSF1" s="6"/>
      <c r="OSG1" s="6"/>
      <c r="OSH1" s="6"/>
      <c r="OSI1" s="6"/>
      <c r="OSJ1" s="6"/>
      <c r="OSK1" s="6"/>
      <c r="OSL1" s="6"/>
      <c r="OSM1" s="6"/>
      <c r="OSN1" s="6"/>
      <c r="OSO1" s="6"/>
      <c r="OSP1" s="6"/>
      <c r="OSQ1" s="6"/>
      <c r="OSR1" s="6"/>
      <c r="OSS1" s="6"/>
      <c r="OST1" s="6"/>
      <c r="OSU1" s="6"/>
      <c r="OSV1" s="6"/>
      <c r="OSW1" s="6"/>
      <c r="OSX1" s="6"/>
      <c r="OSY1" s="6"/>
      <c r="OSZ1" s="6"/>
      <c r="OTA1" s="6"/>
      <c r="OTB1" s="6"/>
      <c r="OTC1" s="6"/>
      <c r="OTD1" s="6"/>
      <c r="OTE1" s="6"/>
      <c r="OTF1" s="6"/>
      <c r="OTG1" s="6"/>
      <c r="OTH1" s="6"/>
      <c r="OTI1" s="6"/>
      <c r="OTJ1" s="6"/>
      <c r="OTK1" s="6"/>
      <c r="OTL1" s="6"/>
      <c r="OTM1" s="6"/>
      <c r="OTN1" s="6"/>
      <c r="OTO1" s="6"/>
      <c r="OTP1" s="6"/>
      <c r="OTQ1" s="6"/>
      <c r="OTR1" s="6"/>
      <c r="OTS1" s="6"/>
      <c r="OTT1" s="6"/>
      <c r="OTU1" s="6"/>
      <c r="OTV1" s="6"/>
      <c r="OTW1" s="6"/>
      <c r="OTX1" s="6"/>
      <c r="OTY1" s="6"/>
      <c r="OTZ1" s="6"/>
      <c r="OUA1" s="6"/>
      <c r="OUB1" s="6"/>
      <c r="OUC1" s="6"/>
      <c r="OUD1" s="6"/>
      <c r="OUE1" s="6"/>
      <c r="OUF1" s="6"/>
      <c r="OUG1" s="6"/>
      <c r="OUH1" s="6"/>
      <c r="OUI1" s="6"/>
      <c r="OUJ1" s="6"/>
      <c r="OUK1" s="6"/>
      <c r="OUL1" s="6"/>
      <c r="OUM1" s="6"/>
      <c r="OUN1" s="6"/>
      <c r="OUO1" s="6"/>
      <c r="OUP1" s="6"/>
      <c r="OUQ1" s="6"/>
      <c r="OUR1" s="6"/>
      <c r="OUS1" s="6"/>
      <c r="OUT1" s="6"/>
      <c r="OUU1" s="6"/>
      <c r="OUV1" s="6"/>
      <c r="OUW1" s="6"/>
      <c r="OUX1" s="6"/>
      <c r="OUY1" s="6"/>
      <c r="OUZ1" s="6"/>
      <c r="OVA1" s="6"/>
      <c r="OVB1" s="6"/>
      <c r="OVC1" s="6"/>
      <c r="OVD1" s="6"/>
      <c r="OVE1" s="6"/>
      <c r="OVF1" s="6"/>
      <c r="OVG1" s="6"/>
      <c r="OVH1" s="6"/>
      <c r="OVI1" s="6"/>
      <c r="OVJ1" s="6"/>
      <c r="OVK1" s="6"/>
      <c r="OVL1" s="6"/>
      <c r="OVM1" s="6"/>
      <c r="OVN1" s="6"/>
      <c r="OVO1" s="6"/>
      <c r="OVP1" s="6"/>
      <c r="OVQ1" s="6"/>
      <c r="OVR1" s="6"/>
      <c r="OVS1" s="6"/>
      <c r="OVT1" s="6"/>
      <c r="OVU1" s="6"/>
      <c r="OVV1" s="6"/>
      <c r="OVW1" s="6"/>
      <c r="OVX1" s="6"/>
      <c r="OVY1" s="6"/>
      <c r="OVZ1" s="6"/>
      <c r="OWA1" s="6"/>
      <c r="OWB1" s="6"/>
      <c r="OWC1" s="6"/>
      <c r="OWD1" s="6"/>
      <c r="OWE1" s="6"/>
      <c r="OWF1" s="6"/>
      <c r="OWG1" s="6"/>
      <c r="OWH1" s="6"/>
      <c r="OWI1" s="6"/>
      <c r="OWJ1" s="6"/>
      <c r="OWK1" s="6"/>
      <c r="OWL1" s="6"/>
      <c r="OWM1" s="6"/>
      <c r="OWN1" s="6"/>
      <c r="OWO1" s="6"/>
      <c r="OWP1" s="6"/>
      <c r="OWQ1" s="6"/>
      <c r="OWR1" s="6"/>
      <c r="OWS1" s="6"/>
      <c r="OWT1" s="6"/>
      <c r="OWU1" s="6"/>
      <c r="OWV1" s="6"/>
      <c r="OWW1" s="6"/>
      <c r="OWX1" s="6"/>
      <c r="OWY1" s="6"/>
      <c r="OWZ1" s="6"/>
      <c r="OXA1" s="6"/>
      <c r="OXB1" s="6"/>
      <c r="OXC1" s="6"/>
      <c r="OXD1" s="6"/>
      <c r="OXE1" s="6"/>
      <c r="OXF1" s="6"/>
      <c r="OXG1" s="6"/>
      <c r="OXH1" s="6"/>
      <c r="OXI1" s="6"/>
      <c r="OXJ1" s="6"/>
      <c r="OXK1" s="6"/>
      <c r="OXL1" s="6"/>
      <c r="OXM1" s="6"/>
      <c r="OXN1" s="6"/>
      <c r="OXO1" s="6"/>
      <c r="OXP1" s="6"/>
      <c r="OXQ1" s="6"/>
      <c r="OXR1" s="6"/>
      <c r="OXS1" s="6"/>
      <c r="OXT1" s="6"/>
      <c r="OXU1" s="6"/>
      <c r="OXV1" s="6"/>
      <c r="OXW1" s="6"/>
      <c r="OXX1" s="6"/>
      <c r="OXY1" s="6"/>
      <c r="OXZ1" s="6"/>
      <c r="OYA1" s="6"/>
      <c r="OYB1" s="6"/>
      <c r="OYC1" s="6"/>
      <c r="OYD1" s="6"/>
      <c r="OYE1" s="6"/>
      <c r="OYF1" s="6"/>
      <c r="OYG1" s="6"/>
      <c r="OYH1" s="6"/>
      <c r="OYI1" s="6"/>
      <c r="OYJ1" s="6"/>
      <c r="OYK1" s="6"/>
      <c r="OYL1" s="6"/>
      <c r="OYM1" s="6"/>
      <c r="OYN1" s="6"/>
      <c r="OYO1" s="6"/>
      <c r="OYP1" s="6"/>
      <c r="OYQ1" s="6"/>
      <c r="OYR1" s="6"/>
      <c r="OYS1" s="6"/>
      <c r="OYT1" s="6"/>
      <c r="OYU1" s="6"/>
      <c r="OYV1" s="6"/>
      <c r="OYW1" s="6"/>
      <c r="OYX1" s="6"/>
      <c r="OYY1" s="6"/>
      <c r="OYZ1" s="6"/>
      <c r="OZA1" s="6"/>
      <c r="OZB1" s="6"/>
      <c r="OZC1" s="6"/>
      <c r="OZD1" s="6"/>
      <c r="OZE1" s="6"/>
      <c r="OZF1" s="6"/>
      <c r="OZG1" s="6"/>
      <c r="OZH1" s="6"/>
      <c r="OZI1" s="6"/>
      <c r="OZJ1" s="6"/>
      <c r="OZK1" s="6"/>
      <c r="OZL1" s="6"/>
      <c r="OZM1" s="6"/>
      <c r="OZN1" s="6"/>
      <c r="OZO1" s="6"/>
      <c r="OZP1" s="6"/>
      <c r="OZQ1" s="6"/>
      <c r="OZR1" s="6"/>
      <c r="OZS1" s="6"/>
      <c r="OZT1" s="6"/>
      <c r="OZU1" s="6"/>
      <c r="OZV1" s="6"/>
      <c r="OZW1" s="6"/>
      <c r="OZX1" s="6"/>
      <c r="OZY1" s="6"/>
      <c r="OZZ1" s="6"/>
      <c r="PAA1" s="6"/>
      <c r="PAB1" s="6"/>
      <c r="PAC1" s="6"/>
      <c r="PAD1" s="6"/>
      <c r="PAE1" s="6"/>
      <c r="PAF1" s="6"/>
      <c r="PAG1" s="6"/>
      <c r="PAH1" s="6"/>
      <c r="PAI1" s="6"/>
      <c r="PAJ1" s="6"/>
      <c r="PAK1" s="6"/>
      <c r="PAL1" s="6"/>
      <c r="PAM1" s="6"/>
      <c r="PAN1" s="6"/>
      <c r="PAO1" s="6"/>
      <c r="PAP1" s="6"/>
      <c r="PAQ1" s="6"/>
      <c r="PAR1" s="6"/>
      <c r="PAS1" s="6"/>
      <c r="PAT1" s="6"/>
      <c r="PAU1" s="6"/>
      <c r="PAV1" s="6"/>
      <c r="PAW1" s="6"/>
      <c r="PAX1" s="6"/>
      <c r="PAY1" s="6"/>
      <c r="PAZ1" s="6"/>
      <c r="PBA1" s="6"/>
      <c r="PBB1" s="6"/>
      <c r="PBC1" s="6"/>
      <c r="PBD1" s="6"/>
      <c r="PBE1" s="6"/>
      <c r="PBF1" s="6"/>
      <c r="PBG1" s="6"/>
      <c r="PBH1" s="6"/>
      <c r="PBI1" s="6"/>
      <c r="PBJ1" s="6"/>
      <c r="PBK1" s="6"/>
      <c r="PBL1" s="6"/>
      <c r="PBM1" s="6"/>
      <c r="PBN1" s="6"/>
      <c r="PBO1" s="6"/>
      <c r="PBP1" s="6"/>
      <c r="PBQ1" s="6"/>
      <c r="PBR1" s="6"/>
      <c r="PBS1" s="6"/>
      <c r="PBT1" s="6"/>
      <c r="PBU1" s="6"/>
      <c r="PBV1" s="6"/>
      <c r="PBW1" s="6"/>
      <c r="PBX1" s="6"/>
      <c r="PBY1" s="6"/>
      <c r="PBZ1" s="6"/>
      <c r="PCA1" s="6"/>
      <c r="PCB1" s="6"/>
      <c r="PCC1" s="6"/>
      <c r="PCD1" s="6"/>
      <c r="PCE1" s="6"/>
      <c r="PCF1" s="6"/>
      <c r="PCG1" s="6"/>
      <c r="PCH1" s="6"/>
      <c r="PCI1" s="6"/>
      <c r="PCJ1" s="6"/>
      <c r="PCK1" s="6"/>
      <c r="PCL1" s="6"/>
      <c r="PCM1" s="6"/>
      <c r="PCN1" s="6"/>
      <c r="PCO1" s="6"/>
      <c r="PCP1" s="6"/>
      <c r="PCQ1" s="6"/>
      <c r="PCR1" s="6"/>
      <c r="PCS1" s="6"/>
      <c r="PCT1" s="6"/>
      <c r="PCU1" s="6"/>
      <c r="PCV1" s="6"/>
      <c r="PCW1" s="6"/>
      <c r="PCX1" s="6"/>
      <c r="PCY1" s="6"/>
      <c r="PCZ1" s="6"/>
      <c r="PDA1" s="6"/>
      <c r="PDB1" s="6"/>
      <c r="PDC1" s="6"/>
      <c r="PDD1" s="6"/>
      <c r="PDE1" s="6"/>
      <c r="PDF1" s="6"/>
      <c r="PDG1" s="6"/>
      <c r="PDH1" s="6"/>
      <c r="PDI1" s="6"/>
      <c r="PDJ1" s="6"/>
      <c r="PDK1" s="6"/>
      <c r="PDL1" s="6"/>
      <c r="PDM1" s="6"/>
      <c r="PDN1" s="6"/>
      <c r="PDO1" s="6"/>
      <c r="PDP1" s="6"/>
      <c r="PDQ1" s="6"/>
      <c r="PDR1" s="6"/>
      <c r="PDS1" s="6"/>
      <c r="PDT1" s="6"/>
      <c r="PDU1" s="6"/>
      <c r="PDV1" s="6"/>
      <c r="PDW1" s="6"/>
      <c r="PDX1" s="6"/>
      <c r="PDY1" s="6"/>
      <c r="PDZ1" s="6"/>
      <c r="PEA1" s="6"/>
      <c r="PEB1" s="6"/>
      <c r="PEC1" s="6"/>
      <c r="PED1" s="6"/>
      <c r="PEE1" s="6"/>
      <c r="PEF1" s="6"/>
      <c r="PEG1" s="6"/>
      <c r="PEH1" s="6"/>
      <c r="PEI1" s="6"/>
      <c r="PEJ1" s="6"/>
      <c r="PEK1" s="6"/>
      <c r="PEL1" s="6"/>
      <c r="PEM1" s="6"/>
      <c r="PEN1" s="6"/>
      <c r="PEO1" s="6"/>
      <c r="PEP1" s="6"/>
      <c r="PEQ1" s="6"/>
      <c r="PER1" s="6"/>
      <c r="PES1" s="6"/>
      <c r="PET1" s="6"/>
      <c r="PEU1" s="6"/>
      <c r="PEV1" s="6"/>
      <c r="PEW1" s="6"/>
      <c r="PEX1" s="6"/>
      <c r="PEY1" s="6"/>
      <c r="PEZ1" s="6"/>
      <c r="PFA1" s="6"/>
      <c r="PFB1" s="6"/>
      <c r="PFC1" s="6"/>
      <c r="PFD1" s="6"/>
      <c r="PFE1" s="6"/>
      <c r="PFF1" s="6"/>
      <c r="PFG1" s="6"/>
      <c r="PFH1" s="6"/>
      <c r="PFI1" s="6"/>
      <c r="PFJ1" s="6"/>
      <c r="PFK1" s="6"/>
      <c r="PFL1" s="6"/>
      <c r="PFM1" s="6"/>
      <c r="PFN1" s="6"/>
      <c r="PFO1" s="6"/>
      <c r="PFP1" s="6"/>
      <c r="PFQ1" s="6"/>
      <c r="PFR1" s="6"/>
      <c r="PFS1" s="6"/>
      <c r="PFT1" s="6"/>
      <c r="PFU1" s="6"/>
      <c r="PFV1" s="6"/>
      <c r="PFW1" s="6"/>
      <c r="PFX1" s="6"/>
      <c r="PFY1" s="6"/>
      <c r="PFZ1" s="6"/>
      <c r="PGA1" s="6"/>
      <c r="PGB1" s="6"/>
      <c r="PGC1" s="6"/>
      <c r="PGD1" s="6"/>
      <c r="PGE1" s="6"/>
      <c r="PGF1" s="6"/>
      <c r="PGG1" s="6"/>
      <c r="PGH1" s="6"/>
      <c r="PGI1" s="6"/>
      <c r="PGJ1" s="6"/>
      <c r="PGK1" s="6"/>
      <c r="PGL1" s="6"/>
      <c r="PGM1" s="6"/>
      <c r="PGN1" s="6"/>
      <c r="PGO1" s="6"/>
      <c r="PGP1" s="6"/>
      <c r="PGQ1" s="6"/>
      <c r="PGR1" s="6"/>
      <c r="PGS1" s="6"/>
      <c r="PGT1" s="6"/>
      <c r="PGU1" s="6"/>
      <c r="PGV1" s="6"/>
      <c r="PGW1" s="6"/>
      <c r="PGX1" s="6"/>
      <c r="PGY1" s="6"/>
      <c r="PGZ1" s="6"/>
      <c r="PHA1" s="6"/>
      <c r="PHB1" s="6"/>
      <c r="PHC1" s="6"/>
      <c r="PHD1" s="6"/>
      <c r="PHE1" s="6"/>
      <c r="PHF1" s="6"/>
      <c r="PHG1" s="6"/>
      <c r="PHH1" s="6"/>
      <c r="PHI1" s="6"/>
      <c r="PHJ1" s="6"/>
      <c r="PHK1" s="6"/>
      <c r="PHL1" s="6"/>
      <c r="PHM1" s="6"/>
      <c r="PHN1" s="6"/>
      <c r="PHO1" s="6"/>
      <c r="PHP1" s="6"/>
      <c r="PHQ1" s="6"/>
      <c r="PHR1" s="6"/>
      <c r="PHS1" s="6"/>
      <c r="PHT1" s="6"/>
      <c r="PHU1" s="6"/>
      <c r="PHV1" s="6"/>
      <c r="PHW1" s="6"/>
      <c r="PHX1" s="6"/>
      <c r="PHY1" s="6"/>
      <c r="PHZ1" s="6"/>
      <c r="PIA1" s="6"/>
      <c r="PIB1" s="6"/>
      <c r="PIC1" s="6"/>
      <c r="PID1" s="6"/>
      <c r="PIE1" s="6"/>
      <c r="PIF1" s="6"/>
      <c r="PIG1" s="6"/>
      <c r="PIH1" s="6"/>
      <c r="PII1" s="6"/>
      <c r="PIJ1" s="6"/>
      <c r="PIK1" s="6"/>
      <c r="PIL1" s="6"/>
      <c r="PIM1" s="6"/>
      <c r="PIN1" s="6"/>
      <c r="PIO1" s="6"/>
      <c r="PIP1" s="6"/>
      <c r="PIQ1" s="6"/>
      <c r="PIR1" s="6"/>
      <c r="PIS1" s="6"/>
      <c r="PIT1" s="6"/>
      <c r="PIU1" s="6"/>
      <c r="PIV1" s="6"/>
      <c r="PIW1" s="6"/>
      <c r="PIX1" s="6"/>
      <c r="PIY1" s="6"/>
      <c r="PIZ1" s="6"/>
      <c r="PJA1" s="6"/>
      <c r="PJB1" s="6"/>
      <c r="PJC1" s="6"/>
      <c r="PJD1" s="6"/>
      <c r="PJE1" s="6"/>
      <c r="PJF1" s="6"/>
      <c r="PJG1" s="6"/>
      <c r="PJH1" s="6"/>
      <c r="PJI1" s="6"/>
      <c r="PJJ1" s="6"/>
      <c r="PJK1" s="6"/>
      <c r="PJL1" s="6"/>
      <c r="PJM1" s="6"/>
      <c r="PJN1" s="6"/>
      <c r="PJO1" s="6"/>
      <c r="PJP1" s="6"/>
      <c r="PJQ1" s="6"/>
      <c r="PJR1" s="6"/>
      <c r="PJS1" s="6"/>
      <c r="PJT1" s="6"/>
      <c r="PJU1" s="6"/>
      <c r="PJV1" s="6"/>
      <c r="PJW1" s="6"/>
      <c r="PJX1" s="6"/>
      <c r="PJY1" s="6"/>
      <c r="PJZ1" s="6"/>
      <c r="PKA1" s="6"/>
      <c r="PKB1" s="6"/>
      <c r="PKC1" s="6"/>
      <c r="PKD1" s="6"/>
      <c r="PKE1" s="6"/>
      <c r="PKF1" s="6"/>
      <c r="PKG1" s="6"/>
      <c r="PKH1" s="6"/>
      <c r="PKI1" s="6"/>
      <c r="PKJ1" s="6"/>
      <c r="PKK1" s="6"/>
      <c r="PKL1" s="6"/>
      <c r="PKM1" s="6"/>
      <c r="PKN1" s="6"/>
      <c r="PKO1" s="6"/>
      <c r="PKP1" s="6"/>
      <c r="PKQ1" s="6"/>
      <c r="PKR1" s="6"/>
      <c r="PKS1" s="6"/>
      <c r="PKT1" s="6"/>
      <c r="PKU1" s="6"/>
      <c r="PKV1" s="6"/>
      <c r="PKW1" s="6"/>
      <c r="PKX1" s="6"/>
      <c r="PKY1" s="6"/>
      <c r="PKZ1" s="6"/>
      <c r="PLA1" s="6"/>
      <c r="PLB1" s="6"/>
      <c r="PLC1" s="6"/>
      <c r="PLD1" s="6"/>
      <c r="PLE1" s="6"/>
      <c r="PLF1" s="6"/>
      <c r="PLG1" s="6"/>
      <c r="PLH1" s="6"/>
      <c r="PLI1" s="6"/>
      <c r="PLJ1" s="6"/>
      <c r="PLK1" s="6"/>
      <c r="PLL1" s="6"/>
      <c r="PLM1" s="6"/>
      <c r="PLN1" s="6"/>
      <c r="PLO1" s="6"/>
      <c r="PLP1" s="6"/>
      <c r="PLQ1" s="6"/>
      <c r="PLR1" s="6"/>
      <c r="PLS1" s="6"/>
      <c r="PLT1" s="6"/>
      <c r="PLU1" s="6"/>
      <c r="PLV1" s="6"/>
      <c r="PLW1" s="6"/>
      <c r="PLX1" s="6"/>
      <c r="PLY1" s="6"/>
      <c r="PLZ1" s="6"/>
      <c r="PMA1" s="6"/>
      <c r="PMB1" s="6"/>
      <c r="PMC1" s="6"/>
      <c r="PMD1" s="6"/>
      <c r="PME1" s="6"/>
      <c r="PMF1" s="6"/>
      <c r="PMG1" s="6"/>
      <c r="PMH1" s="6"/>
      <c r="PMI1" s="6"/>
      <c r="PMJ1" s="6"/>
      <c r="PMK1" s="6"/>
      <c r="PML1" s="6"/>
      <c r="PMM1" s="6"/>
      <c r="PMN1" s="6"/>
      <c r="PMO1" s="6"/>
      <c r="PMP1" s="6"/>
      <c r="PMQ1" s="6"/>
      <c r="PMR1" s="6"/>
      <c r="PMS1" s="6"/>
      <c r="PMT1" s="6"/>
      <c r="PMU1" s="6"/>
      <c r="PMV1" s="6"/>
      <c r="PMW1" s="6"/>
      <c r="PMX1" s="6"/>
      <c r="PMY1" s="6"/>
      <c r="PMZ1" s="6"/>
      <c r="PNA1" s="6"/>
      <c r="PNB1" s="6"/>
      <c r="PNC1" s="6"/>
      <c r="PND1" s="6"/>
      <c r="PNE1" s="6"/>
      <c r="PNF1" s="6"/>
      <c r="PNG1" s="6"/>
      <c r="PNH1" s="6"/>
      <c r="PNI1" s="6"/>
      <c r="PNJ1" s="6"/>
      <c r="PNK1" s="6"/>
      <c r="PNL1" s="6"/>
      <c r="PNM1" s="6"/>
      <c r="PNN1" s="6"/>
      <c r="PNO1" s="6"/>
      <c r="PNP1" s="6"/>
      <c r="PNQ1" s="6"/>
      <c r="PNR1" s="6"/>
      <c r="PNS1" s="6"/>
      <c r="PNT1" s="6"/>
      <c r="PNU1" s="6"/>
      <c r="PNV1" s="6"/>
      <c r="PNW1" s="6"/>
      <c r="PNX1" s="6"/>
      <c r="PNY1" s="6"/>
      <c r="PNZ1" s="6"/>
      <c r="POA1" s="6"/>
      <c r="POB1" s="6"/>
      <c r="POC1" s="6"/>
      <c r="POD1" s="6"/>
      <c r="POE1" s="6"/>
      <c r="POF1" s="6"/>
      <c r="POG1" s="6"/>
      <c r="POH1" s="6"/>
      <c r="POI1" s="6"/>
      <c r="POJ1" s="6"/>
      <c r="POK1" s="6"/>
      <c r="POL1" s="6"/>
      <c r="POM1" s="6"/>
      <c r="PON1" s="6"/>
      <c r="POO1" s="6"/>
      <c r="POP1" s="6"/>
      <c r="POQ1" s="6"/>
      <c r="POR1" s="6"/>
      <c r="POS1" s="6"/>
      <c r="POT1" s="6"/>
      <c r="POU1" s="6"/>
      <c r="POV1" s="6"/>
      <c r="POW1" s="6"/>
      <c r="POX1" s="6"/>
      <c r="POY1" s="6"/>
      <c r="POZ1" s="6"/>
      <c r="PPA1" s="6"/>
      <c r="PPB1" s="6"/>
      <c r="PPC1" s="6"/>
      <c r="PPD1" s="6"/>
      <c r="PPE1" s="6"/>
      <c r="PPF1" s="6"/>
      <c r="PPG1" s="6"/>
      <c r="PPH1" s="6"/>
      <c r="PPI1" s="6"/>
      <c r="PPJ1" s="6"/>
      <c r="PPK1" s="6"/>
      <c r="PPL1" s="6"/>
      <c r="PPM1" s="6"/>
      <c r="PPN1" s="6"/>
      <c r="PPO1" s="6"/>
      <c r="PPP1" s="6"/>
      <c r="PPQ1" s="6"/>
      <c r="PPR1" s="6"/>
      <c r="PPS1" s="6"/>
      <c r="PPT1" s="6"/>
      <c r="PPU1" s="6"/>
      <c r="PPV1" s="6"/>
      <c r="PPW1" s="6"/>
      <c r="PPX1" s="6"/>
      <c r="PPY1" s="6"/>
      <c r="PPZ1" s="6"/>
      <c r="PQA1" s="6"/>
      <c r="PQB1" s="6"/>
      <c r="PQC1" s="6"/>
      <c r="PQD1" s="6"/>
      <c r="PQE1" s="6"/>
      <c r="PQF1" s="6"/>
      <c r="PQG1" s="6"/>
      <c r="PQH1" s="6"/>
      <c r="PQI1" s="6"/>
      <c r="PQJ1" s="6"/>
      <c r="PQK1" s="6"/>
      <c r="PQL1" s="6"/>
      <c r="PQM1" s="6"/>
      <c r="PQN1" s="6"/>
      <c r="PQO1" s="6"/>
      <c r="PQP1" s="6"/>
      <c r="PQQ1" s="6"/>
      <c r="PQR1" s="6"/>
      <c r="PQS1" s="6"/>
      <c r="PQT1" s="6"/>
      <c r="PQU1" s="6"/>
      <c r="PQV1" s="6"/>
      <c r="PQW1" s="6"/>
      <c r="PQX1" s="6"/>
      <c r="PQY1" s="6"/>
      <c r="PQZ1" s="6"/>
      <c r="PRA1" s="6"/>
      <c r="PRB1" s="6"/>
      <c r="PRC1" s="6"/>
      <c r="PRD1" s="6"/>
      <c r="PRE1" s="6"/>
      <c r="PRF1" s="6"/>
      <c r="PRG1" s="6"/>
      <c r="PRH1" s="6"/>
      <c r="PRI1" s="6"/>
      <c r="PRJ1" s="6"/>
      <c r="PRK1" s="6"/>
      <c r="PRL1" s="6"/>
      <c r="PRM1" s="6"/>
      <c r="PRN1" s="6"/>
      <c r="PRO1" s="6"/>
      <c r="PRP1" s="6"/>
      <c r="PRQ1" s="6"/>
      <c r="PRR1" s="6"/>
      <c r="PRS1" s="6"/>
      <c r="PRT1" s="6"/>
      <c r="PRU1" s="6"/>
      <c r="PRV1" s="6"/>
      <c r="PRW1" s="6"/>
      <c r="PRX1" s="6"/>
      <c r="PRY1" s="6"/>
      <c r="PRZ1" s="6"/>
      <c r="PSA1" s="6"/>
      <c r="PSB1" s="6"/>
      <c r="PSC1" s="6"/>
      <c r="PSD1" s="6"/>
      <c r="PSE1" s="6"/>
      <c r="PSF1" s="6"/>
      <c r="PSG1" s="6"/>
      <c r="PSH1" s="6"/>
      <c r="PSI1" s="6"/>
      <c r="PSJ1" s="6"/>
      <c r="PSK1" s="6"/>
      <c r="PSL1" s="6"/>
      <c r="PSM1" s="6"/>
      <c r="PSN1" s="6"/>
      <c r="PSO1" s="6"/>
      <c r="PSP1" s="6"/>
      <c r="PSQ1" s="6"/>
      <c r="PSR1" s="6"/>
      <c r="PSS1" s="6"/>
      <c r="PST1" s="6"/>
      <c r="PSU1" s="6"/>
      <c r="PSV1" s="6"/>
      <c r="PSW1" s="6"/>
      <c r="PSX1" s="6"/>
      <c r="PSY1" s="6"/>
      <c r="PSZ1" s="6"/>
      <c r="PTA1" s="6"/>
      <c r="PTB1" s="6"/>
      <c r="PTC1" s="6"/>
      <c r="PTD1" s="6"/>
      <c r="PTE1" s="6"/>
      <c r="PTF1" s="6"/>
      <c r="PTG1" s="6"/>
      <c r="PTH1" s="6"/>
      <c r="PTI1" s="6"/>
      <c r="PTJ1" s="6"/>
      <c r="PTK1" s="6"/>
      <c r="PTL1" s="6"/>
      <c r="PTM1" s="6"/>
      <c r="PTN1" s="6"/>
      <c r="PTO1" s="6"/>
      <c r="PTP1" s="6"/>
      <c r="PTQ1" s="6"/>
      <c r="PTR1" s="6"/>
      <c r="PTS1" s="6"/>
      <c r="PTT1" s="6"/>
      <c r="PTU1" s="6"/>
      <c r="PTV1" s="6"/>
      <c r="PTW1" s="6"/>
      <c r="PTX1" s="6"/>
      <c r="PTY1" s="6"/>
      <c r="PTZ1" s="6"/>
      <c r="PUA1" s="6"/>
      <c r="PUB1" s="6"/>
      <c r="PUC1" s="6"/>
      <c r="PUD1" s="6"/>
      <c r="PUE1" s="6"/>
      <c r="PUF1" s="6"/>
      <c r="PUG1" s="6"/>
      <c r="PUH1" s="6"/>
      <c r="PUI1" s="6"/>
      <c r="PUJ1" s="6"/>
      <c r="PUK1" s="6"/>
      <c r="PUL1" s="6"/>
      <c r="PUM1" s="6"/>
      <c r="PUN1" s="6"/>
      <c r="PUO1" s="6"/>
      <c r="PUP1" s="6"/>
      <c r="PUQ1" s="6"/>
      <c r="PUR1" s="6"/>
      <c r="PUS1" s="6"/>
      <c r="PUT1" s="6"/>
      <c r="PUU1" s="6"/>
      <c r="PUV1" s="6"/>
      <c r="PUW1" s="6"/>
      <c r="PUX1" s="6"/>
      <c r="PUY1" s="6"/>
      <c r="PUZ1" s="6"/>
      <c r="PVA1" s="6"/>
      <c r="PVB1" s="6"/>
      <c r="PVC1" s="6"/>
      <c r="PVD1" s="6"/>
      <c r="PVE1" s="6"/>
      <c r="PVF1" s="6"/>
      <c r="PVG1" s="6"/>
      <c r="PVH1" s="6"/>
      <c r="PVI1" s="6"/>
      <c r="PVJ1" s="6"/>
      <c r="PVK1" s="6"/>
      <c r="PVL1" s="6"/>
      <c r="PVM1" s="6"/>
      <c r="PVN1" s="6"/>
      <c r="PVO1" s="6"/>
      <c r="PVP1" s="6"/>
      <c r="PVQ1" s="6"/>
      <c r="PVR1" s="6"/>
      <c r="PVS1" s="6"/>
      <c r="PVT1" s="6"/>
      <c r="PVU1" s="6"/>
      <c r="PVV1" s="6"/>
      <c r="PVW1" s="6"/>
      <c r="PVX1" s="6"/>
      <c r="PVY1" s="6"/>
      <c r="PVZ1" s="6"/>
      <c r="PWA1" s="6"/>
      <c r="PWB1" s="6"/>
      <c r="PWC1" s="6"/>
      <c r="PWD1" s="6"/>
      <c r="PWE1" s="6"/>
      <c r="PWF1" s="6"/>
      <c r="PWG1" s="6"/>
      <c r="PWH1" s="6"/>
      <c r="PWI1" s="6"/>
      <c r="PWJ1" s="6"/>
      <c r="PWK1" s="6"/>
      <c r="PWL1" s="6"/>
      <c r="PWM1" s="6"/>
      <c r="PWN1" s="6"/>
      <c r="PWO1" s="6"/>
      <c r="PWP1" s="6"/>
      <c r="PWQ1" s="6"/>
      <c r="PWR1" s="6"/>
      <c r="PWS1" s="6"/>
      <c r="PWT1" s="6"/>
      <c r="PWU1" s="6"/>
      <c r="PWV1" s="6"/>
      <c r="PWW1" s="6"/>
      <c r="PWX1" s="6"/>
      <c r="PWY1" s="6"/>
      <c r="PWZ1" s="6"/>
      <c r="PXA1" s="6"/>
      <c r="PXB1" s="6"/>
      <c r="PXC1" s="6"/>
      <c r="PXD1" s="6"/>
      <c r="PXE1" s="6"/>
      <c r="PXF1" s="6"/>
      <c r="PXG1" s="6"/>
      <c r="PXH1" s="6"/>
      <c r="PXI1" s="6"/>
      <c r="PXJ1" s="6"/>
      <c r="PXK1" s="6"/>
      <c r="PXL1" s="6"/>
      <c r="PXM1" s="6"/>
      <c r="PXN1" s="6"/>
      <c r="PXO1" s="6"/>
      <c r="PXP1" s="6"/>
      <c r="PXQ1" s="6"/>
      <c r="PXR1" s="6"/>
      <c r="PXS1" s="6"/>
      <c r="PXT1" s="6"/>
      <c r="PXU1" s="6"/>
      <c r="PXV1" s="6"/>
      <c r="PXW1" s="6"/>
      <c r="PXX1" s="6"/>
      <c r="PXY1" s="6"/>
      <c r="PXZ1" s="6"/>
      <c r="PYA1" s="6"/>
      <c r="PYB1" s="6"/>
      <c r="PYC1" s="6"/>
      <c r="PYD1" s="6"/>
      <c r="PYE1" s="6"/>
      <c r="PYF1" s="6"/>
      <c r="PYG1" s="6"/>
      <c r="PYH1" s="6"/>
      <c r="PYI1" s="6"/>
      <c r="PYJ1" s="6"/>
      <c r="PYK1" s="6"/>
      <c r="PYL1" s="6"/>
      <c r="PYM1" s="6"/>
      <c r="PYN1" s="6"/>
      <c r="PYO1" s="6"/>
      <c r="PYP1" s="6"/>
      <c r="PYQ1" s="6"/>
      <c r="PYR1" s="6"/>
      <c r="PYS1" s="6"/>
      <c r="PYT1" s="6"/>
      <c r="PYU1" s="6"/>
      <c r="PYV1" s="6"/>
      <c r="PYW1" s="6"/>
      <c r="PYX1" s="6"/>
      <c r="PYY1" s="6"/>
      <c r="PYZ1" s="6"/>
      <c r="PZA1" s="6"/>
      <c r="PZB1" s="6"/>
      <c r="PZC1" s="6"/>
      <c r="PZD1" s="6"/>
      <c r="PZE1" s="6"/>
      <c r="PZF1" s="6"/>
      <c r="PZG1" s="6"/>
      <c r="PZH1" s="6"/>
      <c r="PZI1" s="6"/>
      <c r="PZJ1" s="6"/>
      <c r="PZK1" s="6"/>
      <c r="PZL1" s="6"/>
      <c r="PZM1" s="6"/>
      <c r="PZN1" s="6"/>
      <c r="PZO1" s="6"/>
      <c r="PZP1" s="6"/>
      <c r="PZQ1" s="6"/>
      <c r="PZR1" s="6"/>
      <c r="PZS1" s="6"/>
      <c r="PZT1" s="6"/>
      <c r="PZU1" s="6"/>
      <c r="PZV1" s="6"/>
      <c r="PZW1" s="6"/>
      <c r="PZX1" s="6"/>
      <c r="PZY1" s="6"/>
      <c r="PZZ1" s="6"/>
      <c r="QAA1" s="6"/>
      <c r="QAB1" s="6"/>
      <c r="QAC1" s="6"/>
      <c r="QAD1" s="6"/>
      <c r="QAE1" s="6"/>
      <c r="QAF1" s="6"/>
      <c r="QAG1" s="6"/>
      <c r="QAH1" s="6"/>
      <c r="QAI1" s="6"/>
      <c r="QAJ1" s="6"/>
      <c r="QAK1" s="6"/>
      <c r="QAL1" s="6"/>
      <c r="QAM1" s="6"/>
      <c r="QAN1" s="6"/>
      <c r="QAO1" s="6"/>
      <c r="QAP1" s="6"/>
      <c r="QAQ1" s="6"/>
      <c r="QAR1" s="6"/>
      <c r="QAS1" s="6"/>
      <c r="QAT1" s="6"/>
      <c r="QAU1" s="6"/>
      <c r="QAV1" s="6"/>
      <c r="QAW1" s="6"/>
      <c r="QAX1" s="6"/>
      <c r="QAY1" s="6"/>
      <c r="QAZ1" s="6"/>
      <c r="QBA1" s="6"/>
      <c r="QBB1" s="6"/>
      <c r="QBC1" s="6"/>
      <c r="QBD1" s="6"/>
      <c r="QBE1" s="6"/>
      <c r="QBF1" s="6"/>
      <c r="QBG1" s="6"/>
      <c r="QBH1" s="6"/>
      <c r="QBI1" s="6"/>
      <c r="QBJ1" s="6"/>
      <c r="QBK1" s="6"/>
      <c r="QBL1" s="6"/>
      <c r="QBM1" s="6"/>
      <c r="QBN1" s="6"/>
      <c r="QBO1" s="6"/>
      <c r="QBP1" s="6"/>
      <c r="QBQ1" s="6"/>
      <c r="QBR1" s="6"/>
      <c r="QBS1" s="6"/>
      <c r="QBT1" s="6"/>
      <c r="QBU1" s="6"/>
      <c r="QBV1" s="6"/>
      <c r="QBW1" s="6"/>
      <c r="QBX1" s="6"/>
      <c r="QBY1" s="6"/>
      <c r="QBZ1" s="6"/>
      <c r="QCA1" s="6"/>
      <c r="QCB1" s="6"/>
      <c r="QCC1" s="6"/>
      <c r="QCD1" s="6"/>
      <c r="QCE1" s="6"/>
      <c r="QCF1" s="6"/>
      <c r="QCG1" s="6"/>
      <c r="QCH1" s="6"/>
      <c r="QCI1" s="6"/>
      <c r="QCJ1" s="6"/>
      <c r="QCK1" s="6"/>
      <c r="QCL1" s="6"/>
      <c r="QCM1" s="6"/>
      <c r="QCN1" s="6"/>
      <c r="QCO1" s="6"/>
      <c r="QCP1" s="6"/>
      <c r="QCQ1" s="6"/>
      <c r="QCR1" s="6"/>
      <c r="QCS1" s="6"/>
      <c r="QCT1" s="6"/>
      <c r="QCU1" s="6"/>
      <c r="QCV1" s="6"/>
      <c r="QCW1" s="6"/>
      <c r="QCX1" s="6"/>
      <c r="QCY1" s="6"/>
      <c r="QCZ1" s="6"/>
      <c r="QDA1" s="6"/>
      <c r="QDB1" s="6"/>
      <c r="QDC1" s="6"/>
      <c r="QDD1" s="6"/>
      <c r="QDE1" s="6"/>
      <c r="QDF1" s="6"/>
      <c r="QDG1" s="6"/>
      <c r="QDH1" s="6"/>
      <c r="QDI1" s="6"/>
      <c r="QDJ1" s="6"/>
      <c r="QDK1" s="6"/>
      <c r="QDL1" s="6"/>
      <c r="QDM1" s="6"/>
      <c r="QDN1" s="6"/>
      <c r="QDO1" s="6"/>
      <c r="QDP1" s="6"/>
      <c r="QDQ1" s="6"/>
      <c r="QDR1" s="6"/>
      <c r="QDS1" s="6"/>
      <c r="QDT1" s="6"/>
      <c r="QDU1" s="6"/>
      <c r="QDV1" s="6"/>
      <c r="QDW1" s="6"/>
      <c r="QDX1" s="6"/>
      <c r="QDY1" s="6"/>
      <c r="QDZ1" s="6"/>
      <c r="QEA1" s="6"/>
      <c r="QEB1" s="6"/>
      <c r="QEC1" s="6"/>
      <c r="QED1" s="6"/>
      <c r="QEE1" s="6"/>
      <c r="QEF1" s="6"/>
      <c r="QEG1" s="6"/>
      <c r="QEH1" s="6"/>
      <c r="QEI1" s="6"/>
      <c r="QEJ1" s="6"/>
      <c r="QEK1" s="6"/>
      <c r="QEL1" s="6"/>
      <c r="QEM1" s="6"/>
      <c r="QEN1" s="6"/>
      <c r="QEO1" s="6"/>
      <c r="QEP1" s="6"/>
      <c r="QEQ1" s="6"/>
      <c r="QER1" s="6"/>
      <c r="QES1" s="6"/>
      <c r="QET1" s="6"/>
      <c r="QEU1" s="6"/>
      <c r="QEV1" s="6"/>
      <c r="QEW1" s="6"/>
      <c r="QEX1" s="6"/>
      <c r="QEY1" s="6"/>
      <c r="QEZ1" s="6"/>
      <c r="QFA1" s="6"/>
      <c r="QFB1" s="6"/>
      <c r="QFC1" s="6"/>
      <c r="QFD1" s="6"/>
      <c r="QFE1" s="6"/>
      <c r="QFF1" s="6"/>
      <c r="QFG1" s="6"/>
      <c r="QFH1" s="6"/>
      <c r="QFI1" s="6"/>
      <c r="QFJ1" s="6"/>
      <c r="QFK1" s="6"/>
      <c r="QFL1" s="6"/>
      <c r="QFM1" s="6"/>
      <c r="QFN1" s="6"/>
      <c r="QFO1" s="6"/>
      <c r="QFP1" s="6"/>
      <c r="QFQ1" s="6"/>
      <c r="QFR1" s="6"/>
      <c r="QFS1" s="6"/>
      <c r="QFT1" s="6"/>
      <c r="QFU1" s="6"/>
      <c r="QFV1" s="6"/>
      <c r="QFW1" s="6"/>
      <c r="QFX1" s="6"/>
      <c r="QFY1" s="6"/>
      <c r="QFZ1" s="6"/>
      <c r="QGA1" s="6"/>
      <c r="QGB1" s="6"/>
      <c r="QGC1" s="6"/>
      <c r="QGD1" s="6"/>
      <c r="QGE1" s="6"/>
      <c r="QGF1" s="6"/>
      <c r="QGG1" s="6"/>
      <c r="QGH1" s="6"/>
      <c r="QGI1" s="6"/>
      <c r="QGJ1" s="6"/>
      <c r="QGK1" s="6"/>
      <c r="QGL1" s="6"/>
      <c r="QGM1" s="6"/>
      <c r="QGN1" s="6"/>
      <c r="QGO1" s="6"/>
      <c r="QGP1" s="6"/>
      <c r="QGQ1" s="6"/>
      <c r="QGR1" s="6"/>
      <c r="QGS1" s="6"/>
      <c r="QGT1" s="6"/>
      <c r="QGU1" s="6"/>
      <c r="QGV1" s="6"/>
      <c r="QGW1" s="6"/>
      <c r="QGX1" s="6"/>
      <c r="QGY1" s="6"/>
      <c r="QGZ1" s="6"/>
      <c r="QHA1" s="6"/>
      <c r="QHB1" s="6"/>
      <c r="QHC1" s="6"/>
      <c r="QHD1" s="6"/>
      <c r="QHE1" s="6"/>
      <c r="QHF1" s="6"/>
      <c r="QHG1" s="6"/>
      <c r="QHH1" s="6"/>
      <c r="QHI1" s="6"/>
      <c r="QHJ1" s="6"/>
      <c r="QHK1" s="6"/>
      <c r="QHL1" s="6"/>
      <c r="QHM1" s="6"/>
      <c r="QHN1" s="6"/>
      <c r="QHO1" s="6"/>
      <c r="QHP1" s="6"/>
      <c r="QHQ1" s="6"/>
      <c r="QHR1" s="6"/>
      <c r="QHS1" s="6"/>
      <c r="QHT1" s="6"/>
      <c r="QHU1" s="6"/>
      <c r="QHV1" s="6"/>
      <c r="QHW1" s="6"/>
      <c r="QHX1" s="6"/>
      <c r="QHY1" s="6"/>
      <c r="QHZ1" s="6"/>
      <c r="QIA1" s="6"/>
      <c r="QIB1" s="6"/>
      <c r="QIC1" s="6"/>
      <c r="QID1" s="6"/>
      <c r="QIE1" s="6"/>
      <c r="QIF1" s="6"/>
      <c r="QIG1" s="6"/>
      <c r="QIH1" s="6"/>
      <c r="QII1" s="6"/>
      <c r="QIJ1" s="6"/>
      <c r="QIK1" s="6"/>
      <c r="QIL1" s="6"/>
      <c r="QIM1" s="6"/>
      <c r="QIN1" s="6"/>
      <c r="QIO1" s="6"/>
      <c r="QIP1" s="6"/>
      <c r="QIQ1" s="6"/>
      <c r="QIR1" s="6"/>
      <c r="QIS1" s="6"/>
      <c r="QIT1" s="6"/>
      <c r="QIU1" s="6"/>
      <c r="QIV1" s="6"/>
      <c r="QIW1" s="6"/>
      <c r="QIX1" s="6"/>
      <c r="QIY1" s="6"/>
      <c r="QIZ1" s="6"/>
      <c r="QJA1" s="6"/>
      <c r="QJB1" s="6"/>
      <c r="QJC1" s="6"/>
      <c r="QJD1" s="6"/>
      <c r="QJE1" s="6"/>
      <c r="QJF1" s="6"/>
      <c r="QJG1" s="6"/>
      <c r="QJH1" s="6"/>
      <c r="QJI1" s="6"/>
      <c r="QJJ1" s="6"/>
      <c r="QJK1" s="6"/>
      <c r="QJL1" s="6"/>
      <c r="QJM1" s="6"/>
      <c r="QJN1" s="6"/>
      <c r="QJO1" s="6"/>
      <c r="QJP1" s="6"/>
      <c r="QJQ1" s="6"/>
      <c r="QJR1" s="6"/>
      <c r="QJS1" s="6"/>
      <c r="QJT1" s="6"/>
      <c r="QJU1" s="6"/>
      <c r="QJV1" s="6"/>
      <c r="QJW1" s="6"/>
      <c r="QJX1" s="6"/>
      <c r="QJY1" s="6"/>
      <c r="QJZ1" s="6"/>
      <c r="QKA1" s="6"/>
      <c r="QKB1" s="6"/>
      <c r="QKC1" s="6"/>
      <c r="QKD1" s="6"/>
      <c r="QKE1" s="6"/>
      <c r="QKF1" s="6"/>
      <c r="QKG1" s="6"/>
      <c r="QKH1" s="6"/>
      <c r="QKI1" s="6"/>
      <c r="QKJ1" s="6"/>
      <c r="QKK1" s="6"/>
      <c r="QKL1" s="6"/>
      <c r="QKM1" s="6"/>
      <c r="QKN1" s="6"/>
      <c r="QKO1" s="6"/>
      <c r="QKP1" s="6"/>
      <c r="QKQ1" s="6"/>
      <c r="QKR1" s="6"/>
      <c r="QKS1" s="6"/>
      <c r="QKT1" s="6"/>
      <c r="QKU1" s="6"/>
      <c r="QKV1" s="6"/>
      <c r="QKW1" s="6"/>
      <c r="QKX1" s="6"/>
      <c r="QKY1" s="6"/>
      <c r="QKZ1" s="6"/>
      <c r="QLA1" s="6"/>
      <c r="QLB1" s="6"/>
      <c r="QLC1" s="6"/>
      <c r="QLD1" s="6"/>
      <c r="QLE1" s="6"/>
      <c r="QLF1" s="6"/>
      <c r="QLG1" s="6"/>
      <c r="QLH1" s="6"/>
      <c r="QLI1" s="6"/>
      <c r="QLJ1" s="6"/>
      <c r="QLK1" s="6"/>
      <c r="QLL1" s="6"/>
      <c r="QLM1" s="6"/>
      <c r="QLN1" s="6"/>
      <c r="QLO1" s="6"/>
      <c r="QLP1" s="6"/>
      <c r="QLQ1" s="6"/>
      <c r="QLR1" s="6"/>
      <c r="QLS1" s="6"/>
      <c r="QLT1" s="6"/>
      <c r="QLU1" s="6"/>
      <c r="QLV1" s="6"/>
      <c r="QLW1" s="6"/>
      <c r="QLX1" s="6"/>
      <c r="QLY1" s="6"/>
      <c r="QLZ1" s="6"/>
      <c r="QMA1" s="6"/>
      <c r="QMB1" s="6"/>
      <c r="QMC1" s="6"/>
      <c r="QMD1" s="6"/>
      <c r="QME1" s="6"/>
      <c r="QMF1" s="6"/>
      <c r="QMG1" s="6"/>
      <c r="QMH1" s="6"/>
      <c r="QMI1" s="6"/>
      <c r="QMJ1" s="6"/>
      <c r="QMK1" s="6"/>
      <c r="QML1" s="6"/>
      <c r="QMM1" s="6"/>
      <c r="QMN1" s="6"/>
      <c r="QMO1" s="6"/>
      <c r="QMP1" s="6"/>
      <c r="QMQ1" s="6"/>
      <c r="QMR1" s="6"/>
      <c r="QMS1" s="6"/>
      <c r="QMT1" s="6"/>
      <c r="QMU1" s="6"/>
      <c r="QMV1" s="6"/>
      <c r="QMW1" s="6"/>
      <c r="QMX1" s="6"/>
      <c r="QMY1" s="6"/>
      <c r="QMZ1" s="6"/>
      <c r="QNA1" s="6"/>
      <c r="QNB1" s="6"/>
      <c r="QNC1" s="6"/>
      <c r="QND1" s="6"/>
      <c r="QNE1" s="6"/>
      <c r="QNF1" s="6"/>
      <c r="QNG1" s="6"/>
      <c r="QNH1" s="6"/>
      <c r="QNI1" s="6"/>
      <c r="QNJ1" s="6"/>
      <c r="QNK1" s="6"/>
      <c r="QNL1" s="6"/>
      <c r="QNM1" s="6"/>
      <c r="QNN1" s="6"/>
      <c r="QNO1" s="6"/>
      <c r="QNP1" s="6"/>
      <c r="QNQ1" s="6"/>
      <c r="QNR1" s="6"/>
      <c r="QNS1" s="6"/>
      <c r="QNT1" s="6"/>
      <c r="QNU1" s="6"/>
      <c r="QNV1" s="6"/>
      <c r="QNW1" s="6"/>
      <c r="QNX1" s="6"/>
      <c r="QNY1" s="6"/>
      <c r="QNZ1" s="6"/>
      <c r="QOA1" s="6"/>
      <c r="QOB1" s="6"/>
      <c r="QOC1" s="6"/>
      <c r="QOD1" s="6"/>
      <c r="QOE1" s="6"/>
      <c r="QOF1" s="6"/>
      <c r="QOG1" s="6"/>
      <c r="QOH1" s="6"/>
      <c r="QOI1" s="6"/>
      <c r="QOJ1" s="6"/>
      <c r="QOK1" s="6"/>
      <c r="QOL1" s="6"/>
      <c r="QOM1" s="6"/>
      <c r="QON1" s="6"/>
      <c r="QOO1" s="6"/>
      <c r="QOP1" s="6"/>
      <c r="QOQ1" s="6"/>
      <c r="QOR1" s="6"/>
      <c r="QOS1" s="6"/>
      <c r="QOT1" s="6"/>
      <c r="QOU1" s="6"/>
      <c r="QOV1" s="6"/>
      <c r="QOW1" s="6"/>
      <c r="QOX1" s="6"/>
      <c r="QOY1" s="6"/>
      <c r="QOZ1" s="6"/>
      <c r="QPA1" s="6"/>
      <c r="QPB1" s="6"/>
      <c r="QPC1" s="6"/>
      <c r="QPD1" s="6"/>
      <c r="QPE1" s="6"/>
      <c r="QPF1" s="6"/>
      <c r="QPG1" s="6"/>
      <c r="QPH1" s="6"/>
      <c r="QPI1" s="6"/>
      <c r="QPJ1" s="6"/>
      <c r="QPK1" s="6"/>
      <c r="QPL1" s="6"/>
      <c r="QPM1" s="6"/>
      <c r="QPN1" s="6"/>
      <c r="QPO1" s="6"/>
      <c r="QPP1" s="6"/>
      <c r="QPQ1" s="6"/>
      <c r="QPR1" s="6"/>
      <c r="QPS1" s="6"/>
      <c r="QPT1" s="6"/>
      <c r="QPU1" s="6"/>
      <c r="QPV1" s="6"/>
      <c r="QPW1" s="6"/>
      <c r="QPX1" s="6"/>
      <c r="QPY1" s="6"/>
      <c r="QPZ1" s="6"/>
      <c r="QQA1" s="6"/>
      <c r="QQB1" s="6"/>
      <c r="QQC1" s="6"/>
      <c r="QQD1" s="6"/>
      <c r="QQE1" s="6"/>
      <c r="QQF1" s="6"/>
      <c r="QQG1" s="6"/>
      <c r="QQH1" s="6"/>
      <c r="QQI1" s="6"/>
      <c r="QQJ1" s="6"/>
      <c r="QQK1" s="6"/>
      <c r="QQL1" s="6"/>
      <c r="QQM1" s="6"/>
      <c r="QQN1" s="6"/>
      <c r="QQO1" s="6"/>
      <c r="QQP1" s="6"/>
      <c r="QQQ1" s="6"/>
      <c r="QQR1" s="6"/>
      <c r="QQS1" s="6"/>
      <c r="QQT1" s="6"/>
      <c r="QQU1" s="6"/>
      <c r="QQV1" s="6"/>
      <c r="QQW1" s="6"/>
      <c r="QQX1" s="6"/>
      <c r="QQY1" s="6"/>
      <c r="QQZ1" s="6"/>
      <c r="QRA1" s="6"/>
      <c r="QRB1" s="6"/>
      <c r="QRC1" s="6"/>
      <c r="QRD1" s="6"/>
      <c r="QRE1" s="6"/>
      <c r="QRF1" s="6"/>
      <c r="QRG1" s="6"/>
      <c r="QRH1" s="6"/>
      <c r="QRI1" s="6"/>
      <c r="QRJ1" s="6"/>
      <c r="QRK1" s="6"/>
      <c r="QRL1" s="6"/>
      <c r="QRM1" s="6"/>
      <c r="QRN1" s="6"/>
      <c r="QRO1" s="6"/>
      <c r="QRP1" s="6"/>
      <c r="QRQ1" s="6"/>
      <c r="QRR1" s="6"/>
      <c r="QRS1" s="6"/>
      <c r="QRT1" s="6"/>
      <c r="QRU1" s="6"/>
      <c r="QRV1" s="6"/>
      <c r="QRW1" s="6"/>
      <c r="QRX1" s="6"/>
      <c r="QRY1" s="6"/>
      <c r="QRZ1" s="6"/>
      <c r="QSA1" s="6"/>
      <c r="QSB1" s="6"/>
      <c r="QSC1" s="6"/>
      <c r="QSD1" s="6"/>
      <c r="QSE1" s="6"/>
      <c r="QSF1" s="6"/>
      <c r="QSG1" s="6"/>
      <c r="QSH1" s="6"/>
      <c r="QSI1" s="6"/>
      <c r="QSJ1" s="6"/>
      <c r="QSK1" s="6"/>
      <c r="QSL1" s="6"/>
      <c r="QSM1" s="6"/>
      <c r="QSN1" s="6"/>
      <c r="QSO1" s="6"/>
      <c r="QSP1" s="6"/>
      <c r="QSQ1" s="6"/>
      <c r="QSR1" s="6"/>
      <c r="QSS1" s="6"/>
      <c r="QST1" s="6"/>
      <c r="QSU1" s="6"/>
      <c r="QSV1" s="6"/>
      <c r="QSW1" s="6"/>
      <c r="QSX1" s="6"/>
      <c r="QSY1" s="6"/>
      <c r="QSZ1" s="6"/>
      <c r="QTA1" s="6"/>
      <c r="QTB1" s="6"/>
      <c r="QTC1" s="6"/>
      <c r="QTD1" s="6"/>
      <c r="QTE1" s="6"/>
      <c r="QTF1" s="6"/>
      <c r="QTG1" s="6"/>
      <c r="QTH1" s="6"/>
      <c r="QTI1" s="6"/>
      <c r="QTJ1" s="6"/>
      <c r="QTK1" s="6"/>
      <c r="QTL1" s="6"/>
      <c r="QTM1" s="6"/>
      <c r="QTN1" s="6"/>
      <c r="QTO1" s="6"/>
      <c r="QTP1" s="6"/>
      <c r="QTQ1" s="6"/>
      <c r="QTR1" s="6"/>
      <c r="QTS1" s="6"/>
      <c r="QTT1" s="6"/>
      <c r="QTU1" s="6"/>
      <c r="QTV1" s="6"/>
      <c r="QTW1" s="6"/>
      <c r="QTX1" s="6"/>
      <c r="QTY1" s="6"/>
      <c r="QTZ1" s="6"/>
      <c r="QUA1" s="6"/>
      <c r="QUB1" s="6"/>
      <c r="QUC1" s="6"/>
      <c r="QUD1" s="6"/>
      <c r="QUE1" s="6"/>
      <c r="QUF1" s="6"/>
      <c r="QUG1" s="6"/>
      <c r="QUH1" s="6"/>
      <c r="QUI1" s="6"/>
      <c r="QUJ1" s="6"/>
      <c r="QUK1" s="6"/>
      <c r="QUL1" s="6"/>
      <c r="QUM1" s="6"/>
      <c r="QUN1" s="6"/>
      <c r="QUO1" s="6"/>
      <c r="QUP1" s="6"/>
      <c r="QUQ1" s="6"/>
      <c r="QUR1" s="6"/>
      <c r="QUS1" s="6"/>
      <c r="QUT1" s="6"/>
      <c r="QUU1" s="6"/>
      <c r="QUV1" s="6"/>
      <c r="QUW1" s="6"/>
      <c r="QUX1" s="6"/>
      <c r="QUY1" s="6"/>
      <c r="QUZ1" s="6"/>
      <c r="QVA1" s="6"/>
      <c r="QVB1" s="6"/>
      <c r="QVC1" s="6"/>
      <c r="QVD1" s="6"/>
      <c r="QVE1" s="6"/>
      <c r="QVF1" s="6"/>
      <c r="QVG1" s="6"/>
      <c r="QVH1" s="6"/>
      <c r="QVI1" s="6"/>
      <c r="QVJ1" s="6"/>
      <c r="QVK1" s="6"/>
      <c r="QVL1" s="6"/>
      <c r="QVM1" s="6"/>
      <c r="QVN1" s="6"/>
      <c r="QVO1" s="6"/>
      <c r="QVP1" s="6"/>
      <c r="QVQ1" s="6"/>
      <c r="QVR1" s="6"/>
      <c r="QVS1" s="6"/>
      <c r="QVT1" s="6"/>
      <c r="QVU1" s="6"/>
      <c r="QVV1" s="6"/>
      <c r="QVW1" s="6"/>
      <c r="QVX1" s="6"/>
      <c r="QVY1" s="6"/>
      <c r="QVZ1" s="6"/>
      <c r="QWA1" s="6"/>
      <c r="QWB1" s="6"/>
      <c r="QWC1" s="6"/>
      <c r="QWD1" s="6"/>
      <c r="QWE1" s="6"/>
      <c r="QWF1" s="6"/>
      <c r="QWG1" s="6"/>
      <c r="QWH1" s="6"/>
      <c r="QWI1" s="6"/>
      <c r="QWJ1" s="6"/>
      <c r="QWK1" s="6"/>
      <c r="QWL1" s="6"/>
      <c r="QWM1" s="6"/>
      <c r="QWN1" s="6"/>
      <c r="QWO1" s="6"/>
      <c r="QWP1" s="6"/>
      <c r="QWQ1" s="6"/>
      <c r="QWR1" s="6"/>
      <c r="QWS1" s="6"/>
      <c r="QWT1" s="6"/>
      <c r="QWU1" s="6"/>
      <c r="QWV1" s="6"/>
      <c r="QWW1" s="6"/>
      <c r="QWX1" s="6"/>
      <c r="QWY1" s="6"/>
      <c r="QWZ1" s="6"/>
      <c r="QXA1" s="6"/>
      <c r="QXB1" s="6"/>
      <c r="QXC1" s="6"/>
      <c r="QXD1" s="6"/>
      <c r="QXE1" s="6"/>
      <c r="QXF1" s="6"/>
      <c r="QXG1" s="6"/>
      <c r="QXH1" s="6"/>
      <c r="QXI1" s="6"/>
      <c r="QXJ1" s="6"/>
      <c r="QXK1" s="6"/>
      <c r="QXL1" s="6"/>
      <c r="QXM1" s="6"/>
      <c r="QXN1" s="6"/>
      <c r="QXO1" s="6"/>
      <c r="QXP1" s="6"/>
      <c r="QXQ1" s="6"/>
      <c r="QXR1" s="6"/>
      <c r="QXS1" s="6"/>
      <c r="QXT1" s="6"/>
      <c r="QXU1" s="6"/>
      <c r="QXV1" s="6"/>
      <c r="QXW1" s="6"/>
      <c r="QXX1" s="6"/>
      <c r="QXY1" s="6"/>
      <c r="QXZ1" s="6"/>
      <c r="QYA1" s="6"/>
      <c r="QYB1" s="6"/>
      <c r="QYC1" s="6"/>
      <c r="QYD1" s="6"/>
      <c r="QYE1" s="6"/>
      <c r="QYF1" s="6"/>
      <c r="QYG1" s="6"/>
      <c r="QYH1" s="6"/>
      <c r="QYI1" s="6"/>
      <c r="QYJ1" s="6"/>
      <c r="QYK1" s="6"/>
      <c r="QYL1" s="6"/>
      <c r="QYM1" s="6"/>
      <c r="QYN1" s="6"/>
      <c r="QYO1" s="6"/>
      <c r="QYP1" s="6"/>
      <c r="QYQ1" s="6"/>
      <c r="QYR1" s="6"/>
      <c r="QYS1" s="6"/>
      <c r="QYT1" s="6"/>
      <c r="QYU1" s="6"/>
      <c r="QYV1" s="6"/>
      <c r="QYW1" s="6"/>
      <c r="QYX1" s="6"/>
      <c r="QYY1" s="6"/>
      <c r="QYZ1" s="6"/>
      <c r="QZA1" s="6"/>
      <c r="QZB1" s="6"/>
      <c r="QZC1" s="6"/>
      <c r="QZD1" s="6"/>
      <c r="QZE1" s="6"/>
      <c r="QZF1" s="6"/>
      <c r="QZG1" s="6"/>
      <c r="QZH1" s="6"/>
      <c r="QZI1" s="6"/>
      <c r="QZJ1" s="6"/>
      <c r="QZK1" s="6"/>
      <c r="QZL1" s="6"/>
      <c r="QZM1" s="6"/>
      <c r="QZN1" s="6"/>
      <c r="QZO1" s="6"/>
      <c r="QZP1" s="6"/>
      <c r="QZQ1" s="6"/>
      <c r="QZR1" s="6"/>
      <c r="QZS1" s="6"/>
      <c r="QZT1" s="6"/>
      <c r="QZU1" s="6"/>
      <c r="QZV1" s="6"/>
      <c r="QZW1" s="6"/>
      <c r="QZX1" s="6"/>
      <c r="QZY1" s="6"/>
      <c r="QZZ1" s="6"/>
      <c r="RAA1" s="6"/>
      <c r="RAB1" s="6"/>
      <c r="RAC1" s="6"/>
      <c r="RAD1" s="6"/>
      <c r="RAE1" s="6"/>
      <c r="RAF1" s="6"/>
      <c r="RAG1" s="6"/>
      <c r="RAH1" s="6"/>
      <c r="RAI1" s="6"/>
      <c r="RAJ1" s="6"/>
      <c r="RAK1" s="6"/>
      <c r="RAL1" s="6"/>
      <c r="RAM1" s="6"/>
      <c r="RAN1" s="6"/>
      <c r="RAO1" s="6"/>
      <c r="RAP1" s="6"/>
      <c r="RAQ1" s="6"/>
      <c r="RAR1" s="6"/>
      <c r="RAS1" s="6"/>
      <c r="RAT1" s="6"/>
      <c r="RAU1" s="6"/>
      <c r="RAV1" s="6"/>
      <c r="RAW1" s="6"/>
      <c r="RAX1" s="6"/>
      <c r="RAY1" s="6"/>
      <c r="RAZ1" s="6"/>
      <c r="RBA1" s="6"/>
      <c r="RBB1" s="6"/>
      <c r="RBC1" s="6"/>
      <c r="RBD1" s="6"/>
      <c r="RBE1" s="6"/>
      <c r="RBF1" s="6"/>
      <c r="RBG1" s="6"/>
      <c r="RBH1" s="6"/>
      <c r="RBI1" s="6"/>
      <c r="RBJ1" s="6"/>
      <c r="RBK1" s="6"/>
      <c r="RBL1" s="6"/>
      <c r="RBM1" s="6"/>
      <c r="RBN1" s="6"/>
      <c r="RBO1" s="6"/>
      <c r="RBP1" s="6"/>
      <c r="RBQ1" s="6"/>
      <c r="RBR1" s="6"/>
      <c r="RBS1" s="6"/>
      <c r="RBT1" s="6"/>
      <c r="RBU1" s="6"/>
      <c r="RBV1" s="6"/>
      <c r="RBW1" s="6"/>
      <c r="RBX1" s="6"/>
      <c r="RBY1" s="6"/>
      <c r="RBZ1" s="6"/>
      <c r="RCA1" s="6"/>
      <c r="RCB1" s="6"/>
      <c r="RCC1" s="6"/>
      <c r="RCD1" s="6"/>
      <c r="RCE1" s="6"/>
      <c r="RCF1" s="6"/>
      <c r="RCG1" s="6"/>
      <c r="RCH1" s="6"/>
      <c r="RCI1" s="6"/>
      <c r="RCJ1" s="6"/>
      <c r="RCK1" s="6"/>
      <c r="RCL1" s="6"/>
      <c r="RCM1" s="6"/>
      <c r="RCN1" s="6"/>
      <c r="RCO1" s="6"/>
      <c r="RCP1" s="6"/>
      <c r="RCQ1" s="6"/>
      <c r="RCR1" s="6"/>
      <c r="RCS1" s="6"/>
      <c r="RCT1" s="6"/>
      <c r="RCU1" s="6"/>
      <c r="RCV1" s="6"/>
      <c r="RCW1" s="6"/>
      <c r="RCX1" s="6"/>
      <c r="RCY1" s="6"/>
      <c r="RCZ1" s="6"/>
      <c r="RDA1" s="6"/>
      <c r="RDB1" s="6"/>
      <c r="RDC1" s="6"/>
      <c r="RDD1" s="6"/>
      <c r="RDE1" s="6"/>
      <c r="RDF1" s="6"/>
      <c r="RDG1" s="6"/>
      <c r="RDH1" s="6"/>
      <c r="RDI1" s="6"/>
      <c r="RDJ1" s="6"/>
      <c r="RDK1" s="6"/>
      <c r="RDL1" s="6"/>
      <c r="RDM1" s="6"/>
      <c r="RDN1" s="6"/>
      <c r="RDO1" s="6"/>
      <c r="RDP1" s="6"/>
      <c r="RDQ1" s="6"/>
      <c r="RDR1" s="6"/>
      <c r="RDS1" s="6"/>
      <c r="RDT1" s="6"/>
      <c r="RDU1" s="6"/>
      <c r="RDV1" s="6"/>
      <c r="RDW1" s="6"/>
      <c r="RDX1" s="6"/>
      <c r="RDY1" s="6"/>
      <c r="RDZ1" s="6"/>
      <c r="REA1" s="6"/>
      <c r="REB1" s="6"/>
      <c r="REC1" s="6"/>
      <c r="RED1" s="6"/>
      <c r="REE1" s="6"/>
      <c r="REF1" s="6"/>
      <c r="REG1" s="6"/>
      <c r="REH1" s="6"/>
      <c r="REI1" s="6"/>
      <c r="REJ1" s="6"/>
      <c r="REK1" s="6"/>
      <c r="REL1" s="6"/>
      <c r="REM1" s="6"/>
      <c r="REN1" s="6"/>
      <c r="REO1" s="6"/>
      <c r="REP1" s="6"/>
      <c r="REQ1" s="6"/>
      <c r="RER1" s="6"/>
      <c r="RES1" s="6"/>
      <c r="RET1" s="6"/>
      <c r="REU1" s="6"/>
      <c r="REV1" s="6"/>
      <c r="REW1" s="6"/>
      <c r="REX1" s="6"/>
      <c r="REY1" s="6"/>
      <c r="REZ1" s="6"/>
      <c r="RFA1" s="6"/>
      <c r="RFB1" s="6"/>
      <c r="RFC1" s="6"/>
      <c r="RFD1" s="6"/>
      <c r="RFE1" s="6"/>
      <c r="RFF1" s="6"/>
      <c r="RFG1" s="6"/>
      <c r="RFH1" s="6"/>
      <c r="RFI1" s="6"/>
      <c r="RFJ1" s="6"/>
      <c r="RFK1" s="6"/>
      <c r="RFL1" s="6"/>
      <c r="RFM1" s="6"/>
      <c r="RFN1" s="6"/>
      <c r="RFO1" s="6"/>
      <c r="RFP1" s="6"/>
      <c r="RFQ1" s="6"/>
      <c r="RFR1" s="6"/>
      <c r="RFS1" s="6"/>
      <c r="RFT1" s="6"/>
      <c r="RFU1" s="6"/>
      <c r="RFV1" s="6"/>
      <c r="RFW1" s="6"/>
      <c r="RFX1" s="6"/>
      <c r="RFY1" s="6"/>
      <c r="RFZ1" s="6"/>
      <c r="RGA1" s="6"/>
      <c r="RGB1" s="6"/>
      <c r="RGC1" s="6"/>
      <c r="RGD1" s="6"/>
      <c r="RGE1" s="6"/>
      <c r="RGF1" s="6"/>
      <c r="RGG1" s="6"/>
      <c r="RGH1" s="6"/>
      <c r="RGI1" s="6"/>
      <c r="RGJ1" s="6"/>
      <c r="RGK1" s="6"/>
      <c r="RGL1" s="6"/>
      <c r="RGM1" s="6"/>
      <c r="RGN1" s="6"/>
      <c r="RGO1" s="6"/>
      <c r="RGP1" s="6"/>
      <c r="RGQ1" s="6"/>
      <c r="RGR1" s="6"/>
      <c r="RGS1" s="6"/>
      <c r="RGT1" s="6"/>
      <c r="RGU1" s="6"/>
      <c r="RGV1" s="6"/>
      <c r="RGW1" s="6"/>
      <c r="RGX1" s="6"/>
      <c r="RGY1" s="6"/>
      <c r="RGZ1" s="6"/>
      <c r="RHA1" s="6"/>
      <c r="RHB1" s="6"/>
      <c r="RHC1" s="6"/>
      <c r="RHD1" s="6"/>
      <c r="RHE1" s="6"/>
      <c r="RHF1" s="6"/>
      <c r="RHG1" s="6"/>
      <c r="RHH1" s="6"/>
      <c r="RHI1" s="6"/>
      <c r="RHJ1" s="6"/>
      <c r="RHK1" s="6"/>
      <c r="RHL1" s="6"/>
      <c r="RHM1" s="6"/>
      <c r="RHN1" s="6"/>
      <c r="RHO1" s="6"/>
      <c r="RHP1" s="6"/>
      <c r="RHQ1" s="6"/>
      <c r="RHR1" s="6"/>
      <c r="RHS1" s="6"/>
      <c r="RHT1" s="6"/>
      <c r="RHU1" s="6"/>
      <c r="RHV1" s="6"/>
      <c r="RHW1" s="6"/>
      <c r="RHX1" s="6"/>
      <c r="RHY1" s="6"/>
      <c r="RHZ1" s="6"/>
      <c r="RIA1" s="6"/>
      <c r="RIB1" s="6"/>
      <c r="RIC1" s="6"/>
      <c r="RID1" s="6"/>
      <c r="RIE1" s="6"/>
      <c r="RIF1" s="6"/>
      <c r="RIG1" s="6"/>
      <c r="RIH1" s="6"/>
      <c r="RII1" s="6"/>
      <c r="RIJ1" s="6"/>
      <c r="RIK1" s="6"/>
      <c r="RIL1" s="6"/>
      <c r="RIM1" s="6"/>
      <c r="RIN1" s="6"/>
      <c r="RIO1" s="6"/>
      <c r="RIP1" s="6"/>
      <c r="RIQ1" s="6"/>
      <c r="RIR1" s="6"/>
      <c r="RIS1" s="6"/>
      <c r="RIT1" s="6"/>
      <c r="RIU1" s="6"/>
      <c r="RIV1" s="6"/>
      <c r="RIW1" s="6"/>
      <c r="RIX1" s="6"/>
      <c r="RIY1" s="6"/>
      <c r="RIZ1" s="6"/>
      <c r="RJA1" s="6"/>
      <c r="RJB1" s="6"/>
      <c r="RJC1" s="6"/>
      <c r="RJD1" s="6"/>
      <c r="RJE1" s="6"/>
      <c r="RJF1" s="6"/>
      <c r="RJG1" s="6"/>
      <c r="RJH1" s="6"/>
      <c r="RJI1" s="6"/>
      <c r="RJJ1" s="6"/>
      <c r="RJK1" s="6"/>
      <c r="RJL1" s="6"/>
      <c r="RJM1" s="6"/>
      <c r="RJN1" s="6"/>
      <c r="RJO1" s="6"/>
      <c r="RJP1" s="6"/>
      <c r="RJQ1" s="6"/>
      <c r="RJR1" s="6"/>
      <c r="RJS1" s="6"/>
      <c r="RJT1" s="6"/>
      <c r="RJU1" s="6"/>
      <c r="RJV1" s="6"/>
      <c r="RJW1" s="6"/>
      <c r="RJX1" s="6"/>
      <c r="RJY1" s="6"/>
      <c r="RJZ1" s="6"/>
      <c r="RKA1" s="6"/>
      <c r="RKB1" s="6"/>
      <c r="RKC1" s="6"/>
      <c r="RKD1" s="6"/>
      <c r="RKE1" s="6"/>
      <c r="RKF1" s="6"/>
      <c r="RKG1" s="6"/>
      <c r="RKH1" s="6"/>
      <c r="RKI1" s="6"/>
      <c r="RKJ1" s="6"/>
      <c r="RKK1" s="6"/>
      <c r="RKL1" s="6"/>
      <c r="RKM1" s="6"/>
      <c r="RKN1" s="6"/>
      <c r="RKO1" s="6"/>
      <c r="RKP1" s="6"/>
      <c r="RKQ1" s="6"/>
      <c r="RKR1" s="6"/>
      <c r="RKS1" s="6"/>
      <c r="RKT1" s="6"/>
      <c r="RKU1" s="6"/>
      <c r="RKV1" s="6"/>
      <c r="RKW1" s="6"/>
      <c r="RKX1" s="6"/>
      <c r="RKY1" s="6"/>
      <c r="RKZ1" s="6"/>
      <c r="RLA1" s="6"/>
      <c r="RLB1" s="6"/>
      <c r="RLC1" s="6"/>
      <c r="RLD1" s="6"/>
      <c r="RLE1" s="6"/>
      <c r="RLF1" s="6"/>
      <c r="RLG1" s="6"/>
      <c r="RLH1" s="6"/>
      <c r="RLI1" s="6"/>
      <c r="RLJ1" s="6"/>
      <c r="RLK1" s="6"/>
      <c r="RLL1" s="6"/>
      <c r="RLM1" s="6"/>
      <c r="RLN1" s="6"/>
      <c r="RLO1" s="6"/>
      <c r="RLP1" s="6"/>
      <c r="RLQ1" s="6"/>
      <c r="RLR1" s="6"/>
      <c r="RLS1" s="6"/>
      <c r="RLT1" s="6"/>
      <c r="RLU1" s="6"/>
      <c r="RLV1" s="6"/>
      <c r="RLW1" s="6"/>
      <c r="RLX1" s="6"/>
      <c r="RLY1" s="6"/>
      <c r="RLZ1" s="6"/>
      <c r="RMA1" s="6"/>
      <c r="RMB1" s="6"/>
      <c r="RMC1" s="6"/>
      <c r="RMD1" s="6"/>
      <c r="RME1" s="6"/>
      <c r="RMF1" s="6"/>
      <c r="RMG1" s="6"/>
      <c r="RMH1" s="6"/>
      <c r="RMI1" s="6"/>
      <c r="RMJ1" s="6"/>
      <c r="RMK1" s="6"/>
      <c r="RML1" s="6"/>
      <c r="RMM1" s="6"/>
      <c r="RMN1" s="6"/>
      <c r="RMO1" s="6"/>
      <c r="RMP1" s="6"/>
      <c r="RMQ1" s="6"/>
      <c r="RMR1" s="6"/>
      <c r="RMS1" s="6"/>
      <c r="RMT1" s="6"/>
      <c r="RMU1" s="6"/>
      <c r="RMV1" s="6"/>
      <c r="RMW1" s="6"/>
      <c r="RMX1" s="6"/>
      <c r="RMY1" s="6"/>
      <c r="RMZ1" s="6"/>
      <c r="RNA1" s="6"/>
      <c r="RNB1" s="6"/>
      <c r="RNC1" s="6"/>
      <c r="RND1" s="6"/>
      <c r="RNE1" s="6"/>
      <c r="RNF1" s="6"/>
      <c r="RNG1" s="6"/>
      <c r="RNH1" s="6"/>
      <c r="RNI1" s="6"/>
      <c r="RNJ1" s="6"/>
      <c r="RNK1" s="6"/>
      <c r="RNL1" s="6"/>
      <c r="RNM1" s="6"/>
      <c r="RNN1" s="6"/>
      <c r="RNO1" s="6"/>
      <c r="RNP1" s="6"/>
      <c r="RNQ1" s="6"/>
      <c r="RNR1" s="6"/>
      <c r="RNS1" s="6"/>
      <c r="RNT1" s="6"/>
      <c r="RNU1" s="6"/>
      <c r="RNV1" s="6"/>
      <c r="RNW1" s="6"/>
      <c r="RNX1" s="6"/>
      <c r="RNY1" s="6"/>
      <c r="RNZ1" s="6"/>
      <c r="ROA1" s="6"/>
      <c r="ROB1" s="6"/>
      <c r="ROC1" s="6"/>
      <c r="ROD1" s="6"/>
      <c r="ROE1" s="6"/>
      <c r="ROF1" s="6"/>
      <c r="ROG1" s="6"/>
      <c r="ROH1" s="6"/>
      <c r="ROI1" s="6"/>
      <c r="ROJ1" s="6"/>
      <c r="ROK1" s="6"/>
      <c r="ROL1" s="6"/>
      <c r="ROM1" s="6"/>
      <c r="RON1" s="6"/>
      <c r="ROO1" s="6"/>
      <c r="ROP1" s="6"/>
      <c r="ROQ1" s="6"/>
      <c r="ROR1" s="6"/>
      <c r="ROS1" s="6"/>
      <c r="ROT1" s="6"/>
      <c r="ROU1" s="6"/>
      <c r="ROV1" s="6"/>
      <c r="ROW1" s="6"/>
      <c r="ROX1" s="6"/>
      <c r="ROY1" s="6"/>
      <c r="ROZ1" s="6"/>
      <c r="RPA1" s="6"/>
      <c r="RPB1" s="6"/>
      <c r="RPC1" s="6"/>
      <c r="RPD1" s="6"/>
      <c r="RPE1" s="6"/>
      <c r="RPF1" s="6"/>
      <c r="RPG1" s="6"/>
      <c r="RPH1" s="6"/>
      <c r="RPI1" s="6"/>
      <c r="RPJ1" s="6"/>
      <c r="RPK1" s="6"/>
      <c r="RPL1" s="6"/>
      <c r="RPM1" s="6"/>
      <c r="RPN1" s="6"/>
      <c r="RPO1" s="6"/>
      <c r="RPP1" s="6"/>
      <c r="RPQ1" s="6"/>
      <c r="RPR1" s="6"/>
      <c r="RPS1" s="6"/>
      <c r="RPT1" s="6"/>
      <c r="RPU1" s="6"/>
      <c r="RPV1" s="6"/>
      <c r="RPW1" s="6"/>
      <c r="RPX1" s="6"/>
      <c r="RPY1" s="6"/>
      <c r="RPZ1" s="6"/>
      <c r="RQA1" s="6"/>
      <c r="RQB1" s="6"/>
      <c r="RQC1" s="6"/>
      <c r="RQD1" s="6"/>
      <c r="RQE1" s="6"/>
      <c r="RQF1" s="6"/>
      <c r="RQG1" s="6"/>
      <c r="RQH1" s="6"/>
      <c r="RQI1" s="6"/>
      <c r="RQJ1" s="6"/>
      <c r="RQK1" s="6"/>
      <c r="RQL1" s="6"/>
      <c r="RQM1" s="6"/>
      <c r="RQN1" s="6"/>
      <c r="RQO1" s="6"/>
      <c r="RQP1" s="6"/>
      <c r="RQQ1" s="6"/>
      <c r="RQR1" s="6"/>
      <c r="RQS1" s="6"/>
      <c r="RQT1" s="6"/>
      <c r="RQU1" s="6"/>
      <c r="RQV1" s="6"/>
      <c r="RQW1" s="6"/>
      <c r="RQX1" s="6"/>
      <c r="RQY1" s="6"/>
      <c r="RQZ1" s="6"/>
      <c r="RRA1" s="6"/>
      <c r="RRB1" s="6"/>
      <c r="RRC1" s="6"/>
      <c r="RRD1" s="6"/>
      <c r="RRE1" s="6"/>
      <c r="RRF1" s="6"/>
      <c r="RRG1" s="6"/>
      <c r="RRH1" s="6"/>
      <c r="RRI1" s="6"/>
      <c r="RRJ1" s="6"/>
      <c r="RRK1" s="6"/>
      <c r="RRL1" s="6"/>
      <c r="RRM1" s="6"/>
      <c r="RRN1" s="6"/>
      <c r="RRO1" s="6"/>
      <c r="RRP1" s="6"/>
      <c r="RRQ1" s="6"/>
      <c r="RRR1" s="6"/>
      <c r="RRS1" s="6"/>
      <c r="RRT1" s="6"/>
      <c r="RRU1" s="6"/>
      <c r="RRV1" s="6"/>
      <c r="RRW1" s="6"/>
      <c r="RRX1" s="6"/>
      <c r="RRY1" s="6"/>
      <c r="RRZ1" s="6"/>
      <c r="RSA1" s="6"/>
      <c r="RSB1" s="6"/>
      <c r="RSC1" s="6"/>
      <c r="RSD1" s="6"/>
      <c r="RSE1" s="6"/>
      <c r="RSF1" s="6"/>
      <c r="RSG1" s="6"/>
      <c r="RSH1" s="6"/>
      <c r="RSI1" s="6"/>
      <c r="RSJ1" s="6"/>
      <c r="RSK1" s="6"/>
      <c r="RSL1" s="6"/>
      <c r="RSM1" s="6"/>
      <c r="RSN1" s="6"/>
      <c r="RSO1" s="6"/>
      <c r="RSP1" s="6"/>
      <c r="RSQ1" s="6"/>
      <c r="RSR1" s="6"/>
      <c r="RSS1" s="6"/>
      <c r="RST1" s="6"/>
      <c r="RSU1" s="6"/>
      <c r="RSV1" s="6"/>
      <c r="RSW1" s="6"/>
      <c r="RSX1" s="6"/>
      <c r="RSY1" s="6"/>
      <c r="RSZ1" s="6"/>
      <c r="RTA1" s="6"/>
      <c r="RTB1" s="6"/>
      <c r="RTC1" s="6"/>
      <c r="RTD1" s="6"/>
      <c r="RTE1" s="6"/>
      <c r="RTF1" s="6"/>
      <c r="RTG1" s="6"/>
      <c r="RTH1" s="6"/>
      <c r="RTI1" s="6"/>
      <c r="RTJ1" s="6"/>
      <c r="RTK1" s="6"/>
      <c r="RTL1" s="6"/>
      <c r="RTM1" s="6"/>
      <c r="RTN1" s="6"/>
      <c r="RTO1" s="6"/>
      <c r="RTP1" s="6"/>
      <c r="RTQ1" s="6"/>
      <c r="RTR1" s="6"/>
      <c r="RTS1" s="6"/>
      <c r="RTT1" s="6"/>
      <c r="RTU1" s="6"/>
      <c r="RTV1" s="6"/>
      <c r="RTW1" s="6"/>
      <c r="RTX1" s="6"/>
      <c r="RTY1" s="6"/>
      <c r="RTZ1" s="6"/>
      <c r="RUA1" s="6"/>
      <c r="RUB1" s="6"/>
      <c r="RUC1" s="6"/>
      <c r="RUD1" s="6"/>
      <c r="RUE1" s="6"/>
      <c r="RUF1" s="6"/>
      <c r="RUG1" s="6"/>
      <c r="RUH1" s="6"/>
      <c r="RUI1" s="6"/>
      <c r="RUJ1" s="6"/>
      <c r="RUK1" s="6"/>
      <c r="RUL1" s="6"/>
      <c r="RUM1" s="6"/>
      <c r="RUN1" s="6"/>
      <c r="RUO1" s="6"/>
      <c r="RUP1" s="6"/>
      <c r="RUQ1" s="6"/>
      <c r="RUR1" s="6"/>
      <c r="RUS1" s="6"/>
      <c r="RUT1" s="6"/>
      <c r="RUU1" s="6"/>
      <c r="RUV1" s="6"/>
      <c r="RUW1" s="6"/>
      <c r="RUX1" s="6"/>
      <c r="RUY1" s="6"/>
      <c r="RUZ1" s="6"/>
      <c r="RVA1" s="6"/>
      <c r="RVB1" s="6"/>
      <c r="RVC1" s="6"/>
      <c r="RVD1" s="6"/>
      <c r="RVE1" s="6"/>
      <c r="RVF1" s="6"/>
      <c r="RVG1" s="6"/>
      <c r="RVH1" s="6"/>
      <c r="RVI1" s="6"/>
      <c r="RVJ1" s="6"/>
      <c r="RVK1" s="6"/>
      <c r="RVL1" s="6"/>
      <c r="RVM1" s="6"/>
      <c r="RVN1" s="6"/>
      <c r="RVO1" s="6"/>
      <c r="RVP1" s="6"/>
      <c r="RVQ1" s="6"/>
      <c r="RVR1" s="6"/>
      <c r="RVS1" s="6"/>
      <c r="RVT1" s="6"/>
      <c r="RVU1" s="6"/>
      <c r="RVV1" s="6"/>
      <c r="RVW1" s="6"/>
      <c r="RVX1" s="6"/>
      <c r="RVY1" s="6"/>
      <c r="RVZ1" s="6"/>
      <c r="RWA1" s="6"/>
      <c r="RWB1" s="6"/>
      <c r="RWC1" s="6"/>
      <c r="RWD1" s="6"/>
      <c r="RWE1" s="6"/>
      <c r="RWF1" s="6"/>
      <c r="RWG1" s="6"/>
      <c r="RWH1" s="6"/>
      <c r="RWI1" s="6"/>
      <c r="RWJ1" s="6"/>
      <c r="RWK1" s="6"/>
      <c r="RWL1" s="6"/>
      <c r="RWM1" s="6"/>
      <c r="RWN1" s="6"/>
      <c r="RWO1" s="6"/>
      <c r="RWP1" s="6"/>
      <c r="RWQ1" s="6"/>
      <c r="RWR1" s="6"/>
      <c r="RWS1" s="6"/>
      <c r="RWT1" s="6"/>
      <c r="RWU1" s="6"/>
      <c r="RWV1" s="6"/>
      <c r="RWW1" s="6"/>
      <c r="RWX1" s="6"/>
      <c r="RWY1" s="6"/>
      <c r="RWZ1" s="6"/>
      <c r="RXA1" s="6"/>
      <c r="RXB1" s="6"/>
      <c r="RXC1" s="6"/>
      <c r="RXD1" s="6"/>
      <c r="RXE1" s="6"/>
      <c r="RXF1" s="6"/>
      <c r="RXG1" s="6"/>
      <c r="RXH1" s="6"/>
      <c r="RXI1" s="6"/>
      <c r="RXJ1" s="6"/>
      <c r="RXK1" s="6"/>
      <c r="RXL1" s="6"/>
      <c r="RXM1" s="6"/>
      <c r="RXN1" s="6"/>
      <c r="RXO1" s="6"/>
      <c r="RXP1" s="6"/>
      <c r="RXQ1" s="6"/>
      <c r="RXR1" s="6"/>
      <c r="RXS1" s="6"/>
      <c r="RXT1" s="6"/>
      <c r="RXU1" s="6"/>
      <c r="RXV1" s="6"/>
      <c r="RXW1" s="6"/>
      <c r="RXX1" s="6"/>
      <c r="RXY1" s="6"/>
      <c r="RXZ1" s="6"/>
      <c r="RYA1" s="6"/>
      <c r="RYB1" s="6"/>
      <c r="RYC1" s="6"/>
      <c r="RYD1" s="6"/>
      <c r="RYE1" s="6"/>
      <c r="RYF1" s="6"/>
      <c r="RYG1" s="6"/>
      <c r="RYH1" s="6"/>
      <c r="RYI1" s="6"/>
      <c r="RYJ1" s="6"/>
      <c r="RYK1" s="6"/>
      <c r="RYL1" s="6"/>
      <c r="RYM1" s="6"/>
      <c r="RYN1" s="6"/>
      <c r="RYO1" s="6"/>
      <c r="RYP1" s="6"/>
      <c r="RYQ1" s="6"/>
      <c r="RYR1" s="6"/>
      <c r="RYS1" s="6"/>
      <c r="RYT1" s="6"/>
      <c r="RYU1" s="6"/>
      <c r="RYV1" s="6"/>
      <c r="RYW1" s="6"/>
      <c r="RYX1" s="6"/>
      <c r="RYY1" s="6"/>
      <c r="RYZ1" s="6"/>
      <c r="RZA1" s="6"/>
      <c r="RZB1" s="6"/>
      <c r="RZC1" s="6"/>
      <c r="RZD1" s="6"/>
      <c r="RZE1" s="6"/>
      <c r="RZF1" s="6"/>
      <c r="RZG1" s="6"/>
      <c r="RZH1" s="6"/>
      <c r="RZI1" s="6"/>
      <c r="RZJ1" s="6"/>
      <c r="RZK1" s="6"/>
      <c r="RZL1" s="6"/>
      <c r="RZM1" s="6"/>
      <c r="RZN1" s="6"/>
      <c r="RZO1" s="6"/>
      <c r="RZP1" s="6"/>
      <c r="RZQ1" s="6"/>
      <c r="RZR1" s="6"/>
      <c r="RZS1" s="6"/>
      <c r="RZT1" s="6"/>
      <c r="RZU1" s="6"/>
      <c r="RZV1" s="6"/>
      <c r="RZW1" s="6"/>
      <c r="RZX1" s="6"/>
      <c r="RZY1" s="6"/>
      <c r="RZZ1" s="6"/>
      <c r="SAA1" s="6"/>
      <c r="SAB1" s="6"/>
      <c r="SAC1" s="6"/>
      <c r="SAD1" s="6"/>
      <c r="SAE1" s="6"/>
      <c r="SAF1" s="6"/>
      <c r="SAG1" s="6"/>
      <c r="SAH1" s="6"/>
      <c r="SAI1" s="6"/>
      <c r="SAJ1" s="6"/>
      <c r="SAK1" s="6"/>
      <c r="SAL1" s="6"/>
      <c r="SAM1" s="6"/>
      <c r="SAN1" s="6"/>
      <c r="SAO1" s="6"/>
      <c r="SAP1" s="6"/>
      <c r="SAQ1" s="6"/>
      <c r="SAR1" s="6"/>
      <c r="SAS1" s="6"/>
      <c r="SAT1" s="6"/>
      <c r="SAU1" s="6"/>
      <c r="SAV1" s="6"/>
      <c r="SAW1" s="6"/>
      <c r="SAX1" s="6"/>
      <c r="SAY1" s="6"/>
      <c r="SAZ1" s="6"/>
      <c r="SBA1" s="6"/>
      <c r="SBB1" s="6"/>
      <c r="SBC1" s="6"/>
      <c r="SBD1" s="6"/>
      <c r="SBE1" s="6"/>
      <c r="SBF1" s="6"/>
      <c r="SBG1" s="6"/>
      <c r="SBH1" s="6"/>
      <c r="SBI1" s="6"/>
      <c r="SBJ1" s="6"/>
      <c r="SBK1" s="6"/>
      <c r="SBL1" s="6"/>
      <c r="SBM1" s="6"/>
      <c r="SBN1" s="6"/>
      <c r="SBO1" s="6"/>
      <c r="SBP1" s="6"/>
      <c r="SBQ1" s="6"/>
      <c r="SBR1" s="6"/>
      <c r="SBS1" s="6"/>
      <c r="SBT1" s="6"/>
      <c r="SBU1" s="6"/>
      <c r="SBV1" s="6"/>
      <c r="SBW1" s="6"/>
      <c r="SBX1" s="6"/>
      <c r="SBY1" s="6"/>
      <c r="SBZ1" s="6"/>
      <c r="SCA1" s="6"/>
      <c r="SCB1" s="6"/>
      <c r="SCC1" s="6"/>
      <c r="SCD1" s="6"/>
      <c r="SCE1" s="6"/>
      <c r="SCF1" s="6"/>
      <c r="SCG1" s="6"/>
      <c r="SCH1" s="6"/>
      <c r="SCI1" s="6"/>
      <c r="SCJ1" s="6"/>
      <c r="SCK1" s="6"/>
      <c r="SCL1" s="6"/>
      <c r="SCM1" s="6"/>
      <c r="SCN1" s="6"/>
      <c r="SCO1" s="6"/>
      <c r="SCP1" s="6"/>
      <c r="SCQ1" s="6"/>
      <c r="SCR1" s="6"/>
      <c r="SCS1" s="6"/>
      <c r="SCT1" s="6"/>
      <c r="SCU1" s="6"/>
      <c r="SCV1" s="6"/>
      <c r="SCW1" s="6"/>
      <c r="SCX1" s="6"/>
      <c r="SCY1" s="6"/>
      <c r="SCZ1" s="6"/>
      <c r="SDA1" s="6"/>
      <c r="SDB1" s="6"/>
      <c r="SDC1" s="6"/>
      <c r="SDD1" s="6"/>
      <c r="SDE1" s="6"/>
      <c r="SDF1" s="6"/>
      <c r="SDG1" s="6"/>
      <c r="SDH1" s="6"/>
      <c r="SDI1" s="6"/>
      <c r="SDJ1" s="6"/>
      <c r="SDK1" s="6"/>
      <c r="SDL1" s="6"/>
      <c r="SDM1" s="6"/>
      <c r="SDN1" s="6"/>
      <c r="SDO1" s="6"/>
      <c r="SDP1" s="6"/>
      <c r="SDQ1" s="6"/>
      <c r="SDR1" s="6"/>
      <c r="SDS1" s="6"/>
      <c r="SDT1" s="6"/>
      <c r="SDU1" s="6"/>
      <c r="SDV1" s="6"/>
      <c r="SDW1" s="6"/>
      <c r="SDX1" s="6"/>
      <c r="SDY1" s="6"/>
      <c r="SDZ1" s="6"/>
      <c r="SEA1" s="6"/>
      <c r="SEB1" s="6"/>
      <c r="SEC1" s="6"/>
      <c r="SED1" s="6"/>
      <c r="SEE1" s="6"/>
      <c r="SEF1" s="6"/>
      <c r="SEG1" s="6"/>
      <c r="SEH1" s="6"/>
      <c r="SEI1" s="6"/>
      <c r="SEJ1" s="6"/>
      <c r="SEK1" s="6"/>
      <c r="SEL1" s="6"/>
      <c r="SEM1" s="6"/>
      <c r="SEN1" s="6"/>
      <c r="SEO1" s="6"/>
      <c r="SEP1" s="6"/>
      <c r="SEQ1" s="6"/>
      <c r="SER1" s="6"/>
      <c r="SES1" s="6"/>
      <c r="SET1" s="6"/>
      <c r="SEU1" s="6"/>
      <c r="SEV1" s="6"/>
      <c r="SEW1" s="6"/>
      <c r="SEX1" s="6"/>
      <c r="SEY1" s="6"/>
      <c r="SEZ1" s="6"/>
      <c r="SFA1" s="6"/>
      <c r="SFB1" s="6"/>
      <c r="SFC1" s="6"/>
      <c r="SFD1" s="6"/>
      <c r="SFE1" s="6"/>
      <c r="SFF1" s="6"/>
      <c r="SFG1" s="6"/>
      <c r="SFH1" s="6"/>
      <c r="SFI1" s="6"/>
      <c r="SFJ1" s="6"/>
      <c r="SFK1" s="6"/>
      <c r="SFL1" s="6"/>
      <c r="SFM1" s="6"/>
      <c r="SFN1" s="6"/>
      <c r="SFO1" s="6"/>
      <c r="SFP1" s="6"/>
      <c r="SFQ1" s="6"/>
      <c r="SFR1" s="6"/>
      <c r="SFS1" s="6"/>
      <c r="SFT1" s="6"/>
      <c r="SFU1" s="6"/>
      <c r="SFV1" s="6"/>
      <c r="SFW1" s="6"/>
      <c r="SFX1" s="6"/>
      <c r="SFY1" s="6"/>
      <c r="SFZ1" s="6"/>
      <c r="SGA1" s="6"/>
      <c r="SGB1" s="6"/>
      <c r="SGC1" s="6"/>
      <c r="SGD1" s="6"/>
      <c r="SGE1" s="6"/>
      <c r="SGF1" s="6"/>
      <c r="SGG1" s="6"/>
      <c r="SGH1" s="6"/>
      <c r="SGI1" s="6"/>
      <c r="SGJ1" s="6"/>
      <c r="SGK1" s="6"/>
      <c r="SGL1" s="6"/>
      <c r="SGM1" s="6"/>
      <c r="SGN1" s="6"/>
      <c r="SGO1" s="6"/>
      <c r="SGP1" s="6"/>
      <c r="SGQ1" s="6"/>
      <c r="SGR1" s="6"/>
      <c r="SGS1" s="6"/>
      <c r="SGT1" s="6"/>
      <c r="SGU1" s="6"/>
      <c r="SGV1" s="6"/>
      <c r="SGW1" s="6"/>
      <c r="SGX1" s="6"/>
      <c r="SGY1" s="6"/>
      <c r="SGZ1" s="6"/>
      <c r="SHA1" s="6"/>
      <c r="SHB1" s="6"/>
      <c r="SHC1" s="6"/>
      <c r="SHD1" s="6"/>
      <c r="SHE1" s="6"/>
      <c r="SHF1" s="6"/>
      <c r="SHG1" s="6"/>
      <c r="SHH1" s="6"/>
      <c r="SHI1" s="6"/>
      <c r="SHJ1" s="6"/>
      <c r="SHK1" s="6"/>
      <c r="SHL1" s="6"/>
      <c r="SHM1" s="6"/>
      <c r="SHN1" s="6"/>
      <c r="SHO1" s="6"/>
      <c r="SHP1" s="6"/>
      <c r="SHQ1" s="6"/>
      <c r="SHR1" s="6"/>
      <c r="SHS1" s="6"/>
      <c r="SHT1" s="6"/>
      <c r="SHU1" s="6"/>
      <c r="SHV1" s="6"/>
      <c r="SHW1" s="6"/>
      <c r="SHX1" s="6"/>
      <c r="SHY1" s="6"/>
      <c r="SHZ1" s="6"/>
      <c r="SIA1" s="6"/>
      <c r="SIB1" s="6"/>
      <c r="SIC1" s="6"/>
      <c r="SID1" s="6"/>
      <c r="SIE1" s="6"/>
      <c r="SIF1" s="6"/>
      <c r="SIG1" s="6"/>
      <c r="SIH1" s="6"/>
      <c r="SII1" s="6"/>
      <c r="SIJ1" s="6"/>
      <c r="SIK1" s="6"/>
      <c r="SIL1" s="6"/>
      <c r="SIM1" s="6"/>
      <c r="SIN1" s="6"/>
      <c r="SIO1" s="6"/>
      <c r="SIP1" s="6"/>
      <c r="SIQ1" s="6"/>
      <c r="SIR1" s="6"/>
      <c r="SIS1" s="6"/>
      <c r="SIT1" s="6"/>
      <c r="SIU1" s="6"/>
      <c r="SIV1" s="6"/>
      <c r="SIW1" s="6"/>
      <c r="SIX1" s="6"/>
      <c r="SIY1" s="6"/>
      <c r="SIZ1" s="6"/>
      <c r="SJA1" s="6"/>
      <c r="SJB1" s="6"/>
      <c r="SJC1" s="6"/>
      <c r="SJD1" s="6"/>
      <c r="SJE1" s="6"/>
      <c r="SJF1" s="6"/>
      <c r="SJG1" s="6"/>
      <c r="SJH1" s="6"/>
      <c r="SJI1" s="6"/>
      <c r="SJJ1" s="6"/>
      <c r="SJK1" s="6"/>
      <c r="SJL1" s="6"/>
      <c r="SJM1" s="6"/>
      <c r="SJN1" s="6"/>
      <c r="SJO1" s="6"/>
      <c r="SJP1" s="6"/>
      <c r="SJQ1" s="6"/>
      <c r="SJR1" s="6"/>
      <c r="SJS1" s="6"/>
      <c r="SJT1" s="6"/>
      <c r="SJU1" s="6"/>
      <c r="SJV1" s="6"/>
      <c r="SJW1" s="6"/>
      <c r="SJX1" s="6"/>
      <c r="SJY1" s="6"/>
      <c r="SJZ1" s="6"/>
      <c r="SKA1" s="6"/>
      <c r="SKB1" s="6"/>
      <c r="SKC1" s="6"/>
      <c r="SKD1" s="6"/>
      <c r="SKE1" s="6"/>
      <c r="SKF1" s="6"/>
      <c r="SKG1" s="6"/>
      <c r="SKH1" s="6"/>
      <c r="SKI1" s="6"/>
      <c r="SKJ1" s="6"/>
      <c r="SKK1" s="6"/>
      <c r="SKL1" s="6"/>
      <c r="SKM1" s="6"/>
      <c r="SKN1" s="6"/>
      <c r="SKO1" s="6"/>
      <c r="SKP1" s="6"/>
      <c r="SKQ1" s="6"/>
      <c r="SKR1" s="6"/>
      <c r="SKS1" s="6"/>
      <c r="SKT1" s="6"/>
      <c r="SKU1" s="6"/>
      <c r="SKV1" s="6"/>
      <c r="SKW1" s="6"/>
      <c r="SKX1" s="6"/>
      <c r="SKY1" s="6"/>
      <c r="SKZ1" s="6"/>
      <c r="SLA1" s="6"/>
      <c r="SLB1" s="6"/>
      <c r="SLC1" s="6"/>
      <c r="SLD1" s="6"/>
      <c r="SLE1" s="6"/>
      <c r="SLF1" s="6"/>
      <c r="SLG1" s="6"/>
      <c r="SLH1" s="6"/>
      <c r="SLI1" s="6"/>
      <c r="SLJ1" s="6"/>
      <c r="SLK1" s="6"/>
      <c r="SLL1" s="6"/>
      <c r="SLM1" s="6"/>
      <c r="SLN1" s="6"/>
      <c r="SLO1" s="6"/>
      <c r="SLP1" s="6"/>
      <c r="SLQ1" s="6"/>
      <c r="SLR1" s="6"/>
      <c r="SLS1" s="6"/>
      <c r="SLT1" s="6"/>
      <c r="SLU1" s="6"/>
      <c r="SLV1" s="6"/>
      <c r="SLW1" s="6"/>
      <c r="SLX1" s="6"/>
      <c r="SLY1" s="6"/>
      <c r="SLZ1" s="6"/>
      <c r="SMA1" s="6"/>
      <c r="SMB1" s="6"/>
      <c r="SMC1" s="6"/>
      <c r="SMD1" s="6"/>
      <c r="SME1" s="6"/>
      <c r="SMF1" s="6"/>
      <c r="SMG1" s="6"/>
      <c r="SMH1" s="6"/>
      <c r="SMI1" s="6"/>
      <c r="SMJ1" s="6"/>
      <c r="SMK1" s="6"/>
      <c r="SML1" s="6"/>
      <c r="SMM1" s="6"/>
      <c r="SMN1" s="6"/>
      <c r="SMO1" s="6"/>
      <c r="SMP1" s="6"/>
      <c r="SMQ1" s="6"/>
      <c r="SMR1" s="6"/>
      <c r="SMS1" s="6"/>
      <c r="SMT1" s="6"/>
      <c r="SMU1" s="6"/>
      <c r="SMV1" s="6"/>
      <c r="SMW1" s="6"/>
      <c r="SMX1" s="6"/>
      <c r="SMY1" s="6"/>
      <c r="SMZ1" s="6"/>
      <c r="SNA1" s="6"/>
      <c r="SNB1" s="6"/>
      <c r="SNC1" s="6"/>
      <c r="SND1" s="6"/>
      <c r="SNE1" s="6"/>
      <c r="SNF1" s="6"/>
      <c r="SNG1" s="6"/>
      <c r="SNH1" s="6"/>
      <c r="SNI1" s="6"/>
      <c r="SNJ1" s="6"/>
      <c r="SNK1" s="6"/>
      <c r="SNL1" s="6"/>
      <c r="SNM1" s="6"/>
      <c r="SNN1" s="6"/>
      <c r="SNO1" s="6"/>
      <c r="SNP1" s="6"/>
      <c r="SNQ1" s="6"/>
      <c r="SNR1" s="6"/>
      <c r="SNS1" s="6"/>
      <c r="SNT1" s="6"/>
      <c r="SNU1" s="6"/>
      <c r="SNV1" s="6"/>
      <c r="SNW1" s="6"/>
      <c r="SNX1" s="6"/>
      <c r="SNY1" s="6"/>
      <c r="SNZ1" s="6"/>
      <c r="SOA1" s="6"/>
      <c r="SOB1" s="6"/>
      <c r="SOC1" s="6"/>
      <c r="SOD1" s="6"/>
      <c r="SOE1" s="6"/>
      <c r="SOF1" s="6"/>
      <c r="SOG1" s="6"/>
      <c r="SOH1" s="6"/>
      <c r="SOI1" s="6"/>
      <c r="SOJ1" s="6"/>
      <c r="SOK1" s="6"/>
      <c r="SOL1" s="6"/>
      <c r="SOM1" s="6"/>
      <c r="SON1" s="6"/>
      <c r="SOO1" s="6"/>
      <c r="SOP1" s="6"/>
      <c r="SOQ1" s="6"/>
      <c r="SOR1" s="6"/>
      <c r="SOS1" s="6"/>
      <c r="SOT1" s="6"/>
      <c r="SOU1" s="6"/>
      <c r="SOV1" s="6"/>
      <c r="SOW1" s="6"/>
      <c r="SOX1" s="6"/>
      <c r="SOY1" s="6"/>
      <c r="SOZ1" s="6"/>
      <c r="SPA1" s="6"/>
      <c r="SPB1" s="6"/>
      <c r="SPC1" s="6"/>
      <c r="SPD1" s="6"/>
      <c r="SPE1" s="6"/>
      <c r="SPF1" s="6"/>
      <c r="SPG1" s="6"/>
      <c r="SPH1" s="6"/>
      <c r="SPI1" s="6"/>
      <c r="SPJ1" s="6"/>
      <c r="SPK1" s="6"/>
      <c r="SPL1" s="6"/>
      <c r="SPM1" s="6"/>
      <c r="SPN1" s="6"/>
      <c r="SPO1" s="6"/>
      <c r="SPP1" s="6"/>
      <c r="SPQ1" s="6"/>
      <c r="SPR1" s="6"/>
      <c r="SPS1" s="6"/>
      <c r="SPT1" s="6"/>
      <c r="SPU1" s="6"/>
      <c r="SPV1" s="6"/>
      <c r="SPW1" s="6"/>
      <c r="SPX1" s="6"/>
      <c r="SPY1" s="6"/>
      <c r="SPZ1" s="6"/>
      <c r="SQA1" s="6"/>
      <c r="SQB1" s="6"/>
      <c r="SQC1" s="6"/>
      <c r="SQD1" s="6"/>
      <c r="SQE1" s="6"/>
      <c r="SQF1" s="6"/>
      <c r="SQG1" s="6"/>
      <c r="SQH1" s="6"/>
      <c r="SQI1" s="6"/>
      <c r="SQJ1" s="6"/>
      <c r="SQK1" s="6"/>
      <c r="SQL1" s="6"/>
      <c r="SQM1" s="6"/>
      <c r="SQN1" s="6"/>
      <c r="SQO1" s="6"/>
      <c r="SQP1" s="6"/>
      <c r="SQQ1" s="6"/>
      <c r="SQR1" s="6"/>
      <c r="SQS1" s="6"/>
      <c r="SQT1" s="6"/>
      <c r="SQU1" s="6"/>
      <c r="SQV1" s="6"/>
      <c r="SQW1" s="6"/>
      <c r="SQX1" s="6"/>
      <c r="SQY1" s="6"/>
      <c r="SQZ1" s="6"/>
      <c r="SRA1" s="6"/>
      <c r="SRB1" s="6"/>
      <c r="SRC1" s="6"/>
      <c r="SRD1" s="6"/>
      <c r="SRE1" s="6"/>
      <c r="SRF1" s="6"/>
      <c r="SRG1" s="6"/>
      <c r="SRH1" s="6"/>
      <c r="SRI1" s="6"/>
      <c r="SRJ1" s="6"/>
      <c r="SRK1" s="6"/>
      <c r="SRL1" s="6"/>
      <c r="SRM1" s="6"/>
      <c r="SRN1" s="6"/>
      <c r="SRO1" s="6"/>
      <c r="SRP1" s="6"/>
      <c r="SRQ1" s="6"/>
      <c r="SRR1" s="6"/>
      <c r="SRS1" s="6"/>
      <c r="SRT1" s="6"/>
      <c r="SRU1" s="6"/>
      <c r="SRV1" s="6"/>
      <c r="SRW1" s="6"/>
      <c r="SRX1" s="6"/>
      <c r="SRY1" s="6"/>
      <c r="SRZ1" s="6"/>
      <c r="SSA1" s="6"/>
      <c r="SSB1" s="6"/>
      <c r="SSC1" s="6"/>
      <c r="SSD1" s="6"/>
      <c r="SSE1" s="6"/>
      <c r="SSF1" s="6"/>
      <c r="SSG1" s="6"/>
      <c r="SSH1" s="6"/>
      <c r="SSI1" s="6"/>
      <c r="SSJ1" s="6"/>
      <c r="SSK1" s="6"/>
      <c r="SSL1" s="6"/>
      <c r="SSM1" s="6"/>
      <c r="SSN1" s="6"/>
      <c r="SSO1" s="6"/>
      <c r="SSP1" s="6"/>
      <c r="SSQ1" s="6"/>
      <c r="SSR1" s="6"/>
      <c r="SSS1" s="6"/>
      <c r="SST1" s="6"/>
      <c r="SSU1" s="6"/>
      <c r="SSV1" s="6"/>
      <c r="SSW1" s="6"/>
      <c r="SSX1" s="6"/>
      <c r="SSY1" s="6"/>
      <c r="SSZ1" s="6"/>
      <c r="STA1" s="6"/>
      <c r="STB1" s="6"/>
      <c r="STC1" s="6"/>
      <c r="STD1" s="6"/>
      <c r="STE1" s="6"/>
      <c r="STF1" s="6"/>
      <c r="STG1" s="6"/>
      <c r="STH1" s="6"/>
      <c r="STI1" s="6"/>
      <c r="STJ1" s="6"/>
      <c r="STK1" s="6"/>
      <c r="STL1" s="6"/>
      <c r="STM1" s="6"/>
      <c r="STN1" s="6"/>
      <c r="STO1" s="6"/>
      <c r="STP1" s="6"/>
      <c r="STQ1" s="6"/>
      <c r="STR1" s="6"/>
      <c r="STS1" s="6"/>
      <c r="STT1" s="6"/>
      <c r="STU1" s="6"/>
      <c r="STV1" s="6"/>
      <c r="STW1" s="6"/>
      <c r="STX1" s="6"/>
      <c r="STY1" s="6"/>
      <c r="STZ1" s="6"/>
      <c r="SUA1" s="6"/>
      <c r="SUB1" s="6"/>
      <c r="SUC1" s="6"/>
      <c r="SUD1" s="6"/>
      <c r="SUE1" s="6"/>
      <c r="SUF1" s="6"/>
      <c r="SUG1" s="6"/>
      <c r="SUH1" s="6"/>
      <c r="SUI1" s="6"/>
      <c r="SUJ1" s="6"/>
      <c r="SUK1" s="6"/>
      <c r="SUL1" s="6"/>
      <c r="SUM1" s="6"/>
      <c r="SUN1" s="6"/>
      <c r="SUO1" s="6"/>
      <c r="SUP1" s="6"/>
      <c r="SUQ1" s="6"/>
      <c r="SUR1" s="6"/>
      <c r="SUS1" s="6"/>
      <c r="SUT1" s="6"/>
      <c r="SUU1" s="6"/>
      <c r="SUV1" s="6"/>
      <c r="SUW1" s="6"/>
      <c r="SUX1" s="6"/>
      <c r="SUY1" s="6"/>
      <c r="SUZ1" s="6"/>
      <c r="SVA1" s="6"/>
      <c r="SVB1" s="6"/>
      <c r="SVC1" s="6"/>
      <c r="SVD1" s="6"/>
      <c r="SVE1" s="6"/>
      <c r="SVF1" s="6"/>
      <c r="SVG1" s="6"/>
      <c r="SVH1" s="6"/>
      <c r="SVI1" s="6"/>
      <c r="SVJ1" s="6"/>
      <c r="SVK1" s="6"/>
      <c r="SVL1" s="6"/>
      <c r="SVM1" s="6"/>
      <c r="SVN1" s="6"/>
      <c r="SVO1" s="6"/>
      <c r="SVP1" s="6"/>
      <c r="SVQ1" s="6"/>
      <c r="SVR1" s="6"/>
      <c r="SVS1" s="6"/>
      <c r="SVT1" s="6"/>
      <c r="SVU1" s="6"/>
      <c r="SVV1" s="6"/>
      <c r="SVW1" s="6"/>
      <c r="SVX1" s="6"/>
      <c r="SVY1" s="6"/>
      <c r="SVZ1" s="6"/>
      <c r="SWA1" s="6"/>
      <c r="SWB1" s="6"/>
      <c r="SWC1" s="6"/>
      <c r="SWD1" s="6"/>
      <c r="SWE1" s="6"/>
      <c r="SWF1" s="6"/>
      <c r="SWG1" s="6"/>
      <c r="SWH1" s="6"/>
      <c r="SWI1" s="6"/>
      <c r="SWJ1" s="6"/>
      <c r="SWK1" s="6"/>
      <c r="SWL1" s="6"/>
      <c r="SWM1" s="6"/>
      <c r="SWN1" s="6"/>
      <c r="SWO1" s="6"/>
      <c r="SWP1" s="6"/>
      <c r="SWQ1" s="6"/>
      <c r="SWR1" s="6"/>
      <c r="SWS1" s="6"/>
      <c r="SWT1" s="6"/>
      <c r="SWU1" s="6"/>
      <c r="SWV1" s="6"/>
      <c r="SWW1" s="6"/>
      <c r="SWX1" s="6"/>
      <c r="SWY1" s="6"/>
      <c r="SWZ1" s="6"/>
      <c r="SXA1" s="6"/>
      <c r="SXB1" s="6"/>
      <c r="SXC1" s="6"/>
      <c r="SXD1" s="6"/>
      <c r="SXE1" s="6"/>
      <c r="SXF1" s="6"/>
      <c r="SXG1" s="6"/>
      <c r="SXH1" s="6"/>
      <c r="SXI1" s="6"/>
      <c r="SXJ1" s="6"/>
      <c r="SXK1" s="6"/>
      <c r="SXL1" s="6"/>
      <c r="SXM1" s="6"/>
      <c r="SXN1" s="6"/>
      <c r="SXO1" s="6"/>
      <c r="SXP1" s="6"/>
      <c r="SXQ1" s="6"/>
      <c r="SXR1" s="6"/>
      <c r="SXS1" s="6"/>
      <c r="SXT1" s="6"/>
      <c r="SXU1" s="6"/>
      <c r="SXV1" s="6"/>
      <c r="SXW1" s="6"/>
      <c r="SXX1" s="6"/>
      <c r="SXY1" s="6"/>
      <c r="SXZ1" s="6"/>
      <c r="SYA1" s="6"/>
      <c r="SYB1" s="6"/>
      <c r="SYC1" s="6"/>
      <c r="SYD1" s="6"/>
      <c r="SYE1" s="6"/>
      <c r="SYF1" s="6"/>
      <c r="SYG1" s="6"/>
      <c r="SYH1" s="6"/>
      <c r="SYI1" s="6"/>
      <c r="SYJ1" s="6"/>
      <c r="SYK1" s="6"/>
      <c r="SYL1" s="6"/>
      <c r="SYM1" s="6"/>
      <c r="SYN1" s="6"/>
      <c r="SYO1" s="6"/>
      <c r="SYP1" s="6"/>
      <c r="SYQ1" s="6"/>
      <c r="SYR1" s="6"/>
      <c r="SYS1" s="6"/>
      <c r="SYT1" s="6"/>
      <c r="SYU1" s="6"/>
      <c r="SYV1" s="6"/>
      <c r="SYW1" s="6"/>
      <c r="SYX1" s="6"/>
      <c r="SYY1" s="6"/>
      <c r="SYZ1" s="6"/>
      <c r="SZA1" s="6"/>
      <c r="SZB1" s="6"/>
      <c r="SZC1" s="6"/>
      <c r="SZD1" s="6"/>
      <c r="SZE1" s="6"/>
      <c r="SZF1" s="6"/>
      <c r="SZG1" s="6"/>
      <c r="SZH1" s="6"/>
      <c r="SZI1" s="6"/>
      <c r="SZJ1" s="6"/>
      <c r="SZK1" s="6"/>
      <c r="SZL1" s="6"/>
      <c r="SZM1" s="6"/>
      <c r="SZN1" s="6"/>
      <c r="SZO1" s="6"/>
      <c r="SZP1" s="6"/>
      <c r="SZQ1" s="6"/>
      <c r="SZR1" s="6"/>
      <c r="SZS1" s="6"/>
      <c r="SZT1" s="6"/>
      <c r="SZU1" s="6"/>
      <c r="SZV1" s="6"/>
      <c r="SZW1" s="6"/>
      <c r="SZX1" s="6"/>
      <c r="SZY1" s="6"/>
      <c r="SZZ1" s="6"/>
      <c r="TAA1" s="6"/>
      <c r="TAB1" s="6"/>
      <c r="TAC1" s="6"/>
      <c r="TAD1" s="6"/>
      <c r="TAE1" s="6"/>
      <c r="TAF1" s="6"/>
      <c r="TAG1" s="6"/>
      <c r="TAH1" s="6"/>
      <c r="TAI1" s="6"/>
      <c r="TAJ1" s="6"/>
      <c r="TAK1" s="6"/>
      <c r="TAL1" s="6"/>
      <c r="TAM1" s="6"/>
      <c r="TAN1" s="6"/>
      <c r="TAO1" s="6"/>
      <c r="TAP1" s="6"/>
      <c r="TAQ1" s="6"/>
      <c r="TAR1" s="6"/>
      <c r="TAS1" s="6"/>
      <c r="TAT1" s="6"/>
      <c r="TAU1" s="6"/>
      <c r="TAV1" s="6"/>
      <c r="TAW1" s="6"/>
      <c r="TAX1" s="6"/>
      <c r="TAY1" s="6"/>
      <c r="TAZ1" s="6"/>
      <c r="TBA1" s="6"/>
      <c r="TBB1" s="6"/>
      <c r="TBC1" s="6"/>
      <c r="TBD1" s="6"/>
      <c r="TBE1" s="6"/>
      <c r="TBF1" s="6"/>
      <c r="TBG1" s="6"/>
      <c r="TBH1" s="6"/>
      <c r="TBI1" s="6"/>
      <c r="TBJ1" s="6"/>
      <c r="TBK1" s="6"/>
      <c r="TBL1" s="6"/>
      <c r="TBM1" s="6"/>
      <c r="TBN1" s="6"/>
      <c r="TBO1" s="6"/>
      <c r="TBP1" s="6"/>
      <c r="TBQ1" s="6"/>
      <c r="TBR1" s="6"/>
      <c r="TBS1" s="6"/>
      <c r="TBT1" s="6"/>
      <c r="TBU1" s="6"/>
      <c r="TBV1" s="6"/>
      <c r="TBW1" s="6"/>
      <c r="TBX1" s="6"/>
      <c r="TBY1" s="6"/>
      <c r="TBZ1" s="6"/>
      <c r="TCA1" s="6"/>
      <c r="TCB1" s="6"/>
      <c r="TCC1" s="6"/>
      <c r="TCD1" s="6"/>
      <c r="TCE1" s="6"/>
      <c r="TCF1" s="6"/>
      <c r="TCG1" s="6"/>
      <c r="TCH1" s="6"/>
      <c r="TCI1" s="6"/>
      <c r="TCJ1" s="6"/>
      <c r="TCK1" s="6"/>
      <c r="TCL1" s="6"/>
      <c r="TCM1" s="6"/>
      <c r="TCN1" s="6"/>
      <c r="TCO1" s="6"/>
      <c r="TCP1" s="6"/>
      <c r="TCQ1" s="6"/>
      <c r="TCR1" s="6"/>
      <c r="TCS1" s="6"/>
      <c r="TCT1" s="6"/>
      <c r="TCU1" s="6"/>
      <c r="TCV1" s="6"/>
      <c r="TCW1" s="6"/>
      <c r="TCX1" s="6"/>
      <c r="TCY1" s="6"/>
      <c r="TCZ1" s="6"/>
      <c r="TDA1" s="6"/>
      <c r="TDB1" s="6"/>
      <c r="TDC1" s="6"/>
      <c r="TDD1" s="6"/>
      <c r="TDE1" s="6"/>
      <c r="TDF1" s="6"/>
      <c r="TDG1" s="6"/>
      <c r="TDH1" s="6"/>
      <c r="TDI1" s="6"/>
      <c r="TDJ1" s="6"/>
      <c r="TDK1" s="6"/>
      <c r="TDL1" s="6"/>
      <c r="TDM1" s="6"/>
      <c r="TDN1" s="6"/>
      <c r="TDO1" s="6"/>
      <c r="TDP1" s="6"/>
      <c r="TDQ1" s="6"/>
      <c r="TDR1" s="6"/>
      <c r="TDS1" s="6"/>
      <c r="TDT1" s="6"/>
      <c r="TDU1" s="6"/>
      <c r="TDV1" s="6"/>
      <c r="TDW1" s="6"/>
      <c r="TDX1" s="6"/>
      <c r="TDY1" s="6"/>
      <c r="TDZ1" s="6"/>
      <c r="TEA1" s="6"/>
      <c r="TEB1" s="6"/>
      <c r="TEC1" s="6"/>
      <c r="TED1" s="6"/>
      <c r="TEE1" s="6"/>
      <c r="TEF1" s="6"/>
      <c r="TEG1" s="6"/>
      <c r="TEH1" s="6"/>
      <c r="TEI1" s="6"/>
      <c r="TEJ1" s="6"/>
      <c r="TEK1" s="6"/>
      <c r="TEL1" s="6"/>
      <c r="TEM1" s="6"/>
      <c r="TEN1" s="6"/>
      <c r="TEO1" s="6"/>
      <c r="TEP1" s="6"/>
      <c r="TEQ1" s="6"/>
      <c r="TER1" s="6"/>
      <c r="TES1" s="6"/>
      <c r="TET1" s="6"/>
      <c r="TEU1" s="6"/>
      <c r="TEV1" s="6"/>
      <c r="TEW1" s="6"/>
      <c r="TEX1" s="6"/>
      <c r="TEY1" s="6"/>
      <c r="TEZ1" s="6"/>
      <c r="TFA1" s="6"/>
      <c r="TFB1" s="6"/>
      <c r="TFC1" s="6"/>
      <c r="TFD1" s="6"/>
      <c r="TFE1" s="6"/>
      <c r="TFF1" s="6"/>
      <c r="TFG1" s="6"/>
      <c r="TFH1" s="6"/>
      <c r="TFI1" s="6"/>
      <c r="TFJ1" s="6"/>
      <c r="TFK1" s="6"/>
      <c r="TFL1" s="6"/>
      <c r="TFM1" s="6"/>
      <c r="TFN1" s="6"/>
      <c r="TFO1" s="6"/>
      <c r="TFP1" s="6"/>
      <c r="TFQ1" s="6"/>
      <c r="TFR1" s="6"/>
      <c r="TFS1" s="6"/>
      <c r="TFT1" s="6"/>
      <c r="TFU1" s="6"/>
      <c r="TFV1" s="6"/>
      <c r="TFW1" s="6"/>
      <c r="TFX1" s="6"/>
      <c r="TFY1" s="6"/>
      <c r="TFZ1" s="6"/>
      <c r="TGA1" s="6"/>
      <c r="TGB1" s="6"/>
      <c r="TGC1" s="6"/>
      <c r="TGD1" s="6"/>
      <c r="TGE1" s="6"/>
      <c r="TGF1" s="6"/>
      <c r="TGG1" s="6"/>
      <c r="TGH1" s="6"/>
      <c r="TGI1" s="6"/>
      <c r="TGJ1" s="6"/>
      <c r="TGK1" s="6"/>
      <c r="TGL1" s="6"/>
      <c r="TGM1" s="6"/>
      <c r="TGN1" s="6"/>
      <c r="TGO1" s="6"/>
      <c r="TGP1" s="6"/>
      <c r="TGQ1" s="6"/>
      <c r="TGR1" s="6"/>
      <c r="TGS1" s="6"/>
      <c r="TGT1" s="6"/>
      <c r="TGU1" s="6"/>
      <c r="TGV1" s="6"/>
      <c r="TGW1" s="6"/>
      <c r="TGX1" s="6"/>
      <c r="TGY1" s="6"/>
      <c r="TGZ1" s="6"/>
      <c r="THA1" s="6"/>
      <c r="THB1" s="6"/>
      <c r="THC1" s="6"/>
      <c r="THD1" s="6"/>
      <c r="THE1" s="6"/>
      <c r="THF1" s="6"/>
      <c r="THG1" s="6"/>
      <c r="THH1" s="6"/>
      <c r="THI1" s="6"/>
      <c r="THJ1" s="6"/>
      <c r="THK1" s="6"/>
      <c r="THL1" s="6"/>
      <c r="THM1" s="6"/>
      <c r="THN1" s="6"/>
      <c r="THO1" s="6"/>
      <c r="THP1" s="6"/>
      <c r="THQ1" s="6"/>
      <c r="THR1" s="6"/>
      <c r="THS1" s="6"/>
      <c r="THT1" s="6"/>
      <c r="THU1" s="6"/>
      <c r="THV1" s="6"/>
      <c r="THW1" s="6"/>
      <c r="THX1" s="6"/>
      <c r="THY1" s="6"/>
      <c r="THZ1" s="6"/>
      <c r="TIA1" s="6"/>
      <c r="TIB1" s="6"/>
      <c r="TIC1" s="6"/>
      <c r="TID1" s="6"/>
      <c r="TIE1" s="6"/>
      <c r="TIF1" s="6"/>
      <c r="TIG1" s="6"/>
      <c r="TIH1" s="6"/>
      <c r="TII1" s="6"/>
      <c r="TIJ1" s="6"/>
      <c r="TIK1" s="6"/>
      <c r="TIL1" s="6"/>
      <c r="TIM1" s="6"/>
      <c r="TIN1" s="6"/>
      <c r="TIO1" s="6"/>
      <c r="TIP1" s="6"/>
      <c r="TIQ1" s="6"/>
      <c r="TIR1" s="6"/>
      <c r="TIS1" s="6"/>
      <c r="TIT1" s="6"/>
      <c r="TIU1" s="6"/>
      <c r="TIV1" s="6"/>
      <c r="TIW1" s="6"/>
      <c r="TIX1" s="6"/>
      <c r="TIY1" s="6"/>
      <c r="TIZ1" s="6"/>
      <c r="TJA1" s="6"/>
      <c r="TJB1" s="6"/>
      <c r="TJC1" s="6"/>
      <c r="TJD1" s="6"/>
      <c r="TJE1" s="6"/>
      <c r="TJF1" s="6"/>
      <c r="TJG1" s="6"/>
      <c r="TJH1" s="6"/>
      <c r="TJI1" s="6"/>
      <c r="TJJ1" s="6"/>
      <c r="TJK1" s="6"/>
      <c r="TJL1" s="6"/>
      <c r="TJM1" s="6"/>
      <c r="TJN1" s="6"/>
      <c r="TJO1" s="6"/>
      <c r="TJP1" s="6"/>
      <c r="TJQ1" s="6"/>
      <c r="TJR1" s="6"/>
      <c r="TJS1" s="6"/>
      <c r="TJT1" s="6"/>
      <c r="TJU1" s="6"/>
      <c r="TJV1" s="6"/>
      <c r="TJW1" s="6"/>
      <c r="TJX1" s="6"/>
      <c r="TJY1" s="6"/>
      <c r="TJZ1" s="6"/>
      <c r="TKA1" s="6"/>
      <c r="TKB1" s="6"/>
      <c r="TKC1" s="6"/>
      <c r="TKD1" s="6"/>
      <c r="TKE1" s="6"/>
      <c r="TKF1" s="6"/>
      <c r="TKG1" s="6"/>
      <c r="TKH1" s="6"/>
      <c r="TKI1" s="6"/>
      <c r="TKJ1" s="6"/>
      <c r="TKK1" s="6"/>
      <c r="TKL1" s="6"/>
      <c r="TKM1" s="6"/>
      <c r="TKN1" s="6"/>
      <c r="TKO1" s="6"/>
      <c r="TKP1" s="6"/>
      <c r="TKQ1" s="6"/>
      <c r="TKR1" s="6"/>
      <c r="TKS1" s="6"/>
      <c r="TKT1" s="6"/>
      <c r="TKU1" s="6"/>
      <c r="TKV1" s="6"/>
      <c r="TKW1" s="6"/>
      <c r="TKX1" s="6"/>
      <c r="TKY1" s="6"/>
      <c r="TKZ1" s="6"/>
      <c r="TLA1" s="6"/>
      <c r="TLB1" s="6"/>
      <c r="TLC1" s="6"/>
      <c r="TLD1" s="6"/>
      <c r="TLE1" s="6"/>
      <c r="TLF1" s="6"/>
      <c r="TLG1" s="6"/>
      <c r="TLH1" s="6"/>
      <c r="TLI1" s="6"/>
      <c r="TLJ1" s="6"/>
      <c r="TLK1" s="6"/>
      <c r="TLL1" s="6"/>
      <c r="TLM1" s="6"/>
      <c r="TLN1" s="6"/>
      <c r="TLO1" s="6"/>
      <c r="TLP1" s="6"/>
      <c r="TLQ1" s="6"/>
      <c r="TLR1" s="6"/>
      <c r="TLS1" s="6"/>
      <c r="TLT1" s="6"/>
      <c r="TLU1" s="6"/>
      <c r="TLV1" s="6"/>
      <c r="TLW1" s="6"/>
      <c r="TLX1" s="6"/>
      <c r="TLY1" s="6"/>
      <c r="TLZ1" s="6"/>
      <c r="TMA1" s="6"/>
      <c r="TMB1" s="6"/>
      <c r="TMC1" s="6"/>
      <c r="TMD1" s="6"/>
      <c r="TME1" s="6"/>
      <c r="TMF1" s="6"/>
      <c r="TMG1" s="6"/>
      <c r="TMH1" s="6"/>
      <c r="TMI1" s="6"/>
      <c r="TMJ1" s="6"/>
      <c r="TMK1" s="6"/>
      <c r="TML1" s="6"/>
      <c r="TMM1" s="6"/>
      <c r="TMN1" s="6"/>
      <c r="TMO1" s="6"/>
      <c r="TMP1" s="6"/>
      <c r="TMQ1" s="6"/>
      <c r="TMR1" s="6"/>
      <c r="TMS1" s="6"/>
      <c r="TMT1" s="6"/>
      <c r="TMU1" s="6"/>
      <c r="TMV1" s="6"/>
      <c r="TMW1" s="6"/>
      <c r="TMX1" s="6"/>
      <c r="TMY1" s="6"/>
      <c r="TMZ1" s="6"/>
      <c r="TNA1" s="6"/>
      <c r="TNB1" s="6"/>
      <c r="TNC1" s="6"/>
      <c r="TND1" s="6"/>
      <c r="TNE1" s="6"/>
      <c r="TNF1" s="6"/>
      <c r="TNG1" s="6"/>
      <c r="TNH1" s="6"/>
      <c r="TNI1" s="6"/>
      <c r="TNJ1" s="6"/>
      <c r="TNK1" s="6"/>
      <c r="TNL1" s="6"/>
      <c r="TNM1" s="6"/>
      <c r="TNN1" s="6"/>
      <c r="TNO1" s="6"/>
      <c r="TNP1" s="6"/>
      <c r="TNQ1" s="6"/>
      <c r="TNR1" s="6"/>
      <c r="TNS1" s="6"/>
      <c r="TNT1" s="6"/>
      <c r="TNU1" s="6"/>
      <c r="TNV1" s="6"/>
      <c r="TNW1" s="6"/>
      <c r="TNX1" s="6"/>
      <c r="TNY1" s="6"/>
      <c r="TNZ1" s="6"/>
      <c r="TOA1" s="6"/>
      <c r="TOB1" s="6"/>
      <c r="TOC1" s="6"/>
      <c r="TOD1" s="6"/>
      <c r="TOE1" s="6"/>
      <c r="TOF1" s="6"/>
      <c r="TOG1" s="6"/>
      <c r="TOH1" s="6"/>
      <c r="TOI1" s="6"/>
      <c r="TOJ1" s="6"/>
      <c r="TOK1" s="6"/>
      <c r="TOL1" s="6"/>
      <c r="TOM1" s="6"/>
      <c r="TON1" s="6"/>
      <c r="TOO1" s="6"/>
      <c r="TOP1" s="6"/>
      <c r="TOQ1" s="6"/>
      <c r="TOR1" s="6"/>
      <c r="TOS1" s="6"/>
      <c r="TOT1" s="6"/>
      <c r="TOU1" s="6"/>
      <c r="TOV1" s="6"/>
      <c r="TOW1" s="6"/>
      <c r="TOX1" s="6"/>
      <c r="TOY1" s="6"/>
      <c r="TOZ1" s="6"/>
      <c r="TPA1" s="6"/>
      <c r="TPB1" s="6"/>
      <c r="TPC1" s="6"/>
      <c r="TPD1" s="6"/>
      <c r="TPE1" s="6"/>
      <c r="TPF1" s="6"/>
      <c r="TPG1" s="6"/>
      <c r="TPH1" s="6"/>
      <c r="TPI1" s="6"/>
      <c r="TPJ1" s="6"/>
      <c r="TPK1" s="6"/>
      <c r="TPL1" s="6"/>
      <c r="TPM1" s="6"/>
      <c r="TPN1" s="6"/>
      <c r="TPO1" s="6"/>
      <c r="TPP1" s="6"/>
      <c r="TPQ1" s="6"/>
      <c r="TPR1" s="6"/>
      <c r="TPS1" s="6"/>
      <c r="TPT1" s="6"/>
      <c r="TPU1" s="6"/>
      <c r="TPV1" s="6"/>
      <c r="TPW1" s="6"/>
      <c r="TPX1" s="6"/>
      <c r="TPY1" s="6"/>
      <c r="TPZ1" s="6"/>
      <c r="TQA1" s="6"/>
      <c r="TQB1" s="6"/>
      <c r="TQC1" s="6"/>
      <c r="TQD1" s="6"/>
      <c r="TQE1" s="6"/>
      <c r="TQF1" s="6"/>
      <c r="TQG1" s="6"/>
      <c r="TQH1" s="6"/>
      <c r="TQI1" s="6"/>
      <c r="TQJ1" s="6"/>
      <c r="TQK1" s="6"/>
      <c r="TQL1" s="6"/>
      <c r="TQM1" s="6"/>
      <c r="TQN1" s="6"/>
      <c r="TQO1" s="6"/>
      <c r="TQP1" s="6"/>
      <c r="TQQ1" s="6"/>
      <c r="TQR1" s="6"/>
      <c r="TQS1" s="6"/>
      <c r="TQT1" s="6"/>
      <c r="TQU1" s="6"/>
      <c r="TQV1" s="6"/>
      <c r="TQW1" s="6"/>
      <c r="TQX1" s="6"/>
      <c r="TQY1" s="6"/>
      <c r="TQZ1" s="6"/>
      <c r="TRA1" s="6"/>
      <c r="TRB1" s="6"/>
      <c r="TRC1" s="6"/>
      <c r="TRD1" s="6"/>
      <c r="TRE1" s="6"/>
      <c r="TRF1" s="6"/>
      <c r="TRG1" s="6"/>
      <c r="TRH1" s="6"/>
      <c r="TRI1" s="6"/>
      <c r="TRJ1" s="6"/>
      <c r="TRK1" s="6"/>
      <c r="TRL1" s="6"/>
      <c r="TRM1" s="6"/>
      <c r="TRN1" s="6"/>
      <c r="TRO1" s="6"/>
      <c r="TRP1" s="6"/>
      <c r="TRQ1" s="6"/>
      <c r="TRR1" s="6"/>
      <c r="TRS1" s="6"/>
      <c r="TRT1" s="6"/>
      <c r="TRU1" s="6"/>
      <c r="TRV1" s="6"/>
      <c r="TRW1" s="6"/>
      <c r="TRX1" s="6"/>
      <c r="TRY1" s="6"/>
      <c r="TRZ1" s="6"/>
      <c r="TSA1" s="6"/>
      <c r="TSB1" s="6"/>
      <c r="TSC1" s="6"/>
      <c r="TSD1" s="6"/>
      <c r="TSE1" s="6"/>
      <c r="TSF1" s="6"/>
      <c r="TSG1" s="6"/>
      <c r="TSH1" s="6"/>
      <c r="TSI1" s="6"/>
      <c r="TSJ1" s="6"/>
      <c r="TSK1" s="6"/>
      <c r="TSL1" s="6"/>
      <c r="TSM1" s="6"/>
      <c r="TSN1" s="6"/>
      <c r="TSO1" s="6"/>
      <c r="TSP1" s="6"/>
      <c r="TSQ1" s="6"/>
      <c r="TSR1" s="6"/>
      <c r="TSS1" s="6"/>
      <c r="TST1" s="6"/>
      <c r="TSU1" s="6"/>
      <c r="TSV1" s="6"/>
      <c r="TSW1" s="6"/>
      <c r="TSX1" s="6"/>
      <c r="TSY1" s="6"/>
      <c r="TSZ1" s="6"/>
      <c r="TTA1" s="6"/>
      <c r="TTB1" s="6"/>
      <c r="TTC1" s="6"/>
      <c r="TTD1" s="6"/>
      <c r="TTE1" s="6"/>
      <c r="TTF1" s="6"/>
      <c r="TTG1" s="6"/>
      <c r="TTH1" s="6"/>
      <c r="TTI1" s="6"/>
      <c r="TTJ1" s="6"/>
      <c r="TTK1" s="6"/>
      <c r="TTL1" s="6"/>
      <c r="TTM1" s="6"/>
      <c r="TTN1" s="6"/>
      <c r="TTO1" s="6"/>
      <c r="TTP1" s="6"/>
      <c r="TTQ1" s="6"/>
      <c r="TTR1" s="6"/>
      <c r="TTS1" s="6"/>
      <c r="TTT1" s="6"/>
      <c r="TTU1" s="6"/>
      <c r="TTV1" s="6"/>
      <c r="TTW1" s="6"/>
      <c r="TTX1" s="6"/>
      <c r="TTY1" s="6"/>
      <c r="TTZ1" s="6"/>
      <c r="TUA1" s="6"/>
      <c r="TUB1" s="6"/>
      <c r="TUC1" s="6"/>
      <c r="TUD1" s="6"/>
      <c r="TUE1" s="6"/>
      <c r="TUF1" s="6"/>
      <c r="TUG1" s="6"/>
      <c r="TUH1" s="6"/>
      <c r="TUI1" s="6"/>
      <c r="TUJ1" s="6"/>
      <c r="TUK1" s="6"/>
      <c r="TUL1" s="6"/>
      <c r="TUM1" s="6"/>
      <c r="TUN1" s="6"/>
      <c r="TUO1" s="6"/>
      <c r="TUP1" s="6"/>
      <c r="TUQ1" s="6"/>
      <c r="TUR1" s="6"/>
      <c r="TUS1" s="6"/>
      <c r="TUT1" s="6"/>
      <c r="TUU1" s="6"/>
      <c r="TUV1" s="6"/>
      <c r="TUW1" s="6"/>
      <c r="TUX1" s="6"/>
      <c r="TUY1" s="6"/>
      <c r="TUZ1" s="6"/>
      <c r="TVA1" s="6"/>
      <c r="TVB1" s="6"/>
      <c r="TVC1" s="6"/>
      <c r="TVD1" s="6"/>
      <c r="TVE1" s="6"/>
      <c r="TVF1" s="6"/>
      <c r="TVG1" s="6"/>
      <c r="TVH1" s="6"/>
      <c r="TVI1" s="6"/>
      <c r="TVJ1" s="6"/>
      <c r="TVK1" s="6"/>
      <c r="TVL1" s="6"/>
      <c r="TVM1" s="6"/>
      <c r="TVN1" s="6"/>
      <c r="TVO1" s="6"/>
      <c r="TVP1" s="6"/>
      <c r="TVQ1" s="6"/>
      <c r="TVR1" s="6"/>
      <c r="TVS1" s="6"/>
      <c r="TVT1" s="6"/>
      <c r="TVU1" s="6"/>
      <c r="TVV1" s="6"/>
      <c r="TVW1" s="6"/>
      <c r="TVX1" s="6"/>
      <c r="TVY1" s="6"/>
      <c r="TVZ1" s="6"/>
      <c r="TWA1" s="6"/>
      <c r="TWB1" s="6"/>
      <c r="TWC1" s="6"/>
      <c r="TWD1" s="6"/>
      <c r="TWE1" s="6"/>
      <c r="TWF1" s="6"/>
      <c r="TWG1" s="6"/>
      <c r="TWH1" s="6"/>
      <c r="TWI1" s="6"/>
      <c r="TWJ1" s="6"/>
      <c r="TWK1" s="6"/>
      <c r="TWL1" s="6"/>
      <c r="TWM1" s="6"/>
      <c r="TWN1" s="6"/>
      <c r="TWO1" s="6"/>
      <c r="TWP1" s="6"/>
      <c r="TWQ1" s="6"/>
      <c r="TWR1" s="6"/>
      <c r="TWS1" s="6"/>
      <c r="TWT1" s="6"/>
      <c r="TWU1" s="6"/>
      <c r="TWV1" s="6"/>
      <c r="TWW1" s="6"/>
      <c r="TWX1" s="6"/>
      <c r="TWY1" s="6"/>
      <c r="TWZ1" s="6"/>
      <c r="TXA1" s="6"/>
      <c r="TXB1" s="6"/>
      <c r="TXC1" s="6"/>
      <c r="TXD1" s="6"/>
      <c r="TXE1" s="6"/>
      <c r="TXF1" s="6"/>
      <c r="TXG1" s="6"/>
      <c r="TXH1" s="6"/>
      <c r="TXI1" s="6"/>
      <c r="TXJ1" s="6"/>
      <c r="TXK1" s="6"/>
      <c r="TXL1" s="6"/>
      <c r="TXM1" s="6"/>
      <c r="TXN1" s="6"/>
      <c r="TXO1" s="6"/>
      <c r="TXP1" s="6"/>
      <c r="TXQ1" s="6"/>
      <c r="TXR1" s="6"/>
      <c r="TXS1" s="6"/>
      <c r="TXT1" s="6"/>
      <c r="TXU1" s="6"/>
      <c r="TXV1" s="6"/>
      <c r="TXW1" s="6"/>
      <c r="TXX1" s="6"/>
      <c r="TXY1" s="6"/>
      <c r="TXZ1" s="6"/>
      <c r="TYA1" s="6"/>
      <c r="TYB1" s="6"/>
      <c r="TYC1" s="6"/>
      <c r="TYD1" s="6"/>
      <c r="TYE1" s="6"/>
      <c r="TYF1" s="6"/>
      <c r="TYG1" s="6"/>
      <c r="TYH1" s="6"/>
      <c r="TYI1" s="6"/>
      <c r="TYJ1" s="6"/>
      <c r="TYK1" s="6"/>
      <c r="TYL1" s="6"/>
      <c r="TYM1" s="6"/>
      <c r="TYN1" s="6"/>
      <c r="TYO1" s="6"/>
      <c r="TYP1" s="6"/>
      <c r="TYQ1" s="6"/>
      <c r="TYR1" s="6"/>
      <c r="TYS1" s="6"/>
      <c r="TYT1" s="6"/>
      <c r="TYU1" s="6"/>
      <c r="TYV1" s="6"/>
      <c r="TYW1" s="6"/>
      <c r="TYX1" s="6"/>
      <c r="TYY1" s="6"/>
      <c r="TYZ1" s="6"/>
      <c r="TZA1" s="6"/>
      <c r="TZB1" s="6"/>
      <c r="TZC1" s="6"/>
      <c r="TZD1" s="6"/>
      <c r="TZE1" s="6"/>
      <c r="TZF1" s="6"/>
      <c r="TZG1" s="6"/>
      <c r="TZH1" s="6"/>
      <c r="TZI1" s="6"/>
      <c r="TZJ1" s="6"/>
      <c r="TZK1" s="6"/>
      <c r="TZL1" s="6"/>
      <c r="TZM1" s="6"/>
      <c r="TZN1" s="6"/>
      <c r="TZO1" s="6"/>
      <c r="TZP1" s="6"/>
      <c r="TZQ1" s="6"/>
      <c r="TZR1" s="6"/>
      <c r="TZS1" s="6"/>
      <c r="TZT1" s="6"/>
      <c r="TZU1" s="6"/>
      <c r="TZV1" s="6"/>
      <c r="TZW1" s="6"/>
      <c r="TZX1" s="6"/>
      <c r="TZY1" s="6"/>
      <c r="TZZ1" s="6"/>
      <c r="UAA1" s="6"/>
      <c r="UAB1" s="6"/>
      <c r="UAC1" s="6"/>
      <c r="UAD1" s="6"/>
      <c r="UAE1" s="6"/>
      <c r="UAF1" s="6"/>
      <c r="UAG1" s="6"/>
      <c r="UAH1" s="6"/>
      <c r="UAI1" s="6"/>
      <c r="UAJ1" s="6"/>
      <c r="UAK1" s="6"/>
      <c r="UAL1" s="6"/>
      <c r="UAM1" s="6"/>
      <c r="UAN1" s="6"/>
      <c r="UAO1" s="6"/>
      <c r="UAP1" s="6"/>
      <c r="UAQ1" s="6"/>
      <c r="UAR1" s="6"/>
      <c r="UAS1" s="6"/>
      <c r="UAT1" s="6"/>
      <c r="UAU1" s="6"/>
      <c r="UAV1" s="6"/>
      <c r="UAW1" s="6"/>
      <c r="UAX1" s="6"/>
      <c r="UAY1" s="6"/>
      <c r="UAZ1" s="6"/>
      <c r="UBA1" s="6"/>
      <c r="UBB1" s="6"/>
      <c r="UBC1" s="6"/>
      <c r="UBD1" s="6"/>
      <c r="UBE1" s="6"/>
      <c r="UBF1" s="6"/>
      <c r="UBG1" s="6"/>
      <c r="UBH1" s="6"/>
      <c r="UBI1" s="6"/>
      <c r="UBJ1" s="6"/>
      <c r="UBK1" s="6"/>
      <c r="UBL1" s="6"/>
      <c r="UBM1" s="6"/>
      <c r="UBN1" s="6"/>
      <c r="UBO1" s="6"/>
      <c r="UBP1" s="6"/>
      <c r="UBQ1" s="6"/>
      <c r="UBR1" s="6"/>
      <c r="UBS1" s="6"/>
      <c r="UBT1" s="6"/>
      <c r="UBU1" s="6"/>
      <c r="UBV1" s="6"/>
      <c r="UBW1" s="6"/>
      <c r="UBX1" s="6"/>
      <c r="UBY1" s="6"/>
      <c r="UBZ1" s="6"/>
      <c r="UCA1" s="6"/>
      <c r="UCB1" s="6"/>
      <c r="UCC1" s="6"/>
      <c r="UCD1" s="6"/>
      <c r="UCE1" s="6"/>
      <c r="UCF1" s="6"/>
      <c r="UCG1" s="6"/>
      <c r="UCH1" s="6"/>
      <c r="UCI1" s="6"/>
      <c r="UCJ1" s="6"/>
      <c r="UCK1" s="6"/>
      <c r="UCL1" s="6"/>
      <c r="UCM1" s="6"/>
      <c r="UCN1" s="6"/>
      <c r="UCO1" s="6"/>
      <c r="UCP1" s="6"/>
      <c r="UCQ1" s="6"/>
      <c r="UCR1" s="6"/>
      <c r="UCS1" s="6"/>
      <c r="UCT1" s="6"/>
      <c r="UCU1" s="6"/>
      <c r="UCV1" s="6"/>
      <c r="UCW1" s="6"/>
      <c r="UCX1" s="6"/>
      <c r="UCY1" s="6"/>
      <c r="UCZ1" s="6"/>
      <c r="UDA1" s="6"/>
      <c r="UDB1" s="6"/>
      <c r="UDC1" s="6"/>
      <c r="UDD1" s="6"/>
      <c r="UDE1" s="6"/>
      <c r="UDF1" s="6"/>
      <c r="UDG1" s="6"/>
      <c r="UDH1" s="6"/>
      <c r="UDI1" s="6"/>
      <c r="UDJ1" s="6"/>
      <c r="UDK1" s="6"/>
      <c r="UDL1" s="6"/>
      <c r="UDM1" s="6"/>
      <c r="UDN1" s="6"/>
      <c r="UDO1" s="6"/>
      <c r="UDP1" s="6"/>
      <c r="UDQ1" s="6"/>
      <c r="UDR1" s="6"/>
      <c r="UDS1" s="6"/>
      <c r="UDT1" s="6"/>
      <c r="UDU1" s="6"/>
      <c r="UDV1" s="6"/>
      <c r="UDW1" s="6"/>
      <c r="UDX1" s="6"/>
      <c r="UDY1" s="6"/>
      <c r="UDZ1" s="6"/>
      <c r="UEA1" s="6"/>
      <c r="UEB1" s="6"/>
      <c r="UEC1" s="6"/>
      <c r="UED1" s="6"/>
      <c r="UEE1" s="6"/>
      <c r="UEF1" s="6"/>
      <c r="UEG1" s="6"/>
      <c r="UEH1" s="6"/>
      <c r="UEI1" s="6"/>
      <c r="UEJ1" s="6"/>
      <c r="UEK1" s="6"/>
      <c r="UEL1" s="6"/>
      <c r="UEM1" s="6"/>
      <c r="UEN1" s="6"/>
      <c r="UEO1" s="6"/>
      <c r="UEP1" s="6"/>
      <c r="UEQ1" s="6"/>
      <c r="UER1" s="6"/>
      <c r="UES1" s="6"/>
      <c r="UET1" s="6"/>
      <c r="UEU1" s="6"/>
      <c r="UEV1" s="6"/>
      <c r="UEW1" s="6"/>
      <c r="UEX1" s="6"/>
      <c r="UEY1" s="6"/>
      <c r="UEZ1" s="6"/>
      <c r="UFA1" s="6"/>
      <c r="UFB1" s="6"/>
      <c r="UFC1" s="6"/>
      <c r="UFD1" s="6"/>
      <c r="UFE1" s="6"/>
      <c r="UFF1" s="6"/>
      <c r="UFG1" s="6"/>
      <c r="UFH1" s="6"/>
      <c r="UFI1" s="6"/>
      <c r="UFJ1" s="6"/>
      <c r="UFK1" s="6"/>
      <c r="UFL1" s="6"/>
      <c r="UFM1" s="6"/>
      <c r="UFN1" s="6"/>
      <c r="UFO1" s="6"/>
      <c r="UFP1" s="6"/>
      <c r="UFQ1" s="6"/>
      <c r="UFR1" s="6"/>
      <c r="UFS1" s="6"/>
      <c r="UFT1" s="6"/>
      <c r="UFU1" s="6"/>
      <c r="UFV1" s="6"/>
      <c r="UFW1" s="6"/>
      <c r="UFX1" s="6"/>
      <c r="UFY1" s="6"/>
      <c r="UFZ1" s="6"/>
      <c r="UGA1" s="6"/>
      <c r="UGB1" s="6"/>
      <c r="UGC1" s="6"/>
      <c r="UGD1" s="6"/>
      <c r="UGE1" s="6"/>
      <c r="UGF1" s="6"/>
      <c r="UGG1" s="6"/>
      <c r="UGH1" s="6"/>
      <c r="UGI1" s="6"/>
      <c r="UGJ1" s="6"/>
      <c r="UGK1" s="6"/>
      <c r="UGL1" s="6"/>
      <c r="UGM1" s="6"/>
      <c r="UGN1" s="6"/>
      <c r="UGO1" s="6"/>
      <c r="UGP1" s="6"/>
      <c r="UGQ1" s="6"/>
      <c r="UGR1" s="6"/>
      <c r="UGS1" s="6"/>
      <c r="UGT1" s="6"/>
      <c r="UGU1" s="6"/>
      <c r="UGV1" s="6"/>
      <c r="UGW1" s="6"/>
      <c r="UGX1" s="6"/>
      <c r="UGY1" s="6"/>
      <c r="UGZ1" s="6"/>
      <c r="UHA1" s="6"/>
      <c r="UHB1" s="6"/>
      <c r="UHC1" s="6"/>
      <c r="UHD1" s="6"/>
      <c r="UHE1" s="6"/>
      <c r="UHF1" s="6"/>
      <c r="UHG1" s="6"/>
      <c r="UHH1" s="6"/>
      <c r="UHI1" s="6"/>
      <c r="UHJ1" s="6"/>
      <c r="UHK1" s="6"/>
      <c r="UHL1" s="6"/>
      <c r="UHM1" s="6"/>
      <c r="UHN1" s="6"/>
      <c r="UHO1" s="6"/>
      <c r="UHP1" s="6"/>
      <c r="UHQ1" s="6"/>
      <c r="UHR1" s="6"/>
      <c r="UHS1" s="6"/>
      <c r="UHT1" s="6"/>
      <c r="UHU1" s="6"/>
      <c r="UHV1" s="6"/>
      <c r="UHW1" s="6"/>
      <c r="UHX1" s="6"/>
      <c r="UHY1" s="6"/>
      <c r="UHZ1" s="6"/>
      <c r="UIA1" s="6"/>
      <c r="UIB1" s="6"/>
      <c r="UIC1" s="6"/>
      <c r="UID1" s="6"/>
      <c r="UIE1" s="6"/>
      <c r="UIF1" s="6"/>
      <c r="UIG1" s="6"/>
      <c r="UIH1" s="6"/>
      <c r="UII1" s="6"/>
      <c r="UIJ1" s="6"/>
      <c r="UIK1" s="6"/>
      <c r="UIL1" s="6"/>
      <c r="UIM1" s="6"/>
      <c r="UIN1" s="6"/>
      <c r="UIO1" s="6"/>
      <c r="UIP1" s="6"/>
      <c r="UIQ1" s="6"/>
      <c r="UIR1" s="6"/>
      <c r="UIS1" s="6"/>
      <c r="UIT1" s="6"/>
      <c r="UIU1" s="6"/>
      <c r="UIV1" s="6"/>
      <c r="UIW1" s="6"/>
      <c r="UIX1" s="6"/>
      <c r="UIY1" s="6"/>
      <c r="UIZ1" s="6"/>
      <c r="UJA1" s="6"/>
      <c r="UJB1" s="6"/>
      <c r="UJC1" s="6"/>
      <c r="UJD1" s="6"/>
      <c r="UJE1" s="6"/>
      <c r="UJF1" s="6"/>
      <c r="UJG1" s="6"/>
      <c r="UJH1" s="6"/>
      <c r="UJI1" s="6"/>
      <c r="UJJ1" s="6"/>
      <c r="UJK1" s="6"/>
      <c r="UJL1" s="6"/>
      <c r="UJM1" s="6"/>
      <c r="UJN1" s="6"/>
      <c r="UJO1" s="6"/>
      <c r="UJP1" s="6"/>
      <c r="UJQ1" s="6"/>
      <c r="UJR1" s="6"/>
      <c r="UJS1" s="6"/>
      <c r="UJT1" s="6"/>
      <c r="UJU1" s="6"/>
      <c r="UJV1" s="6"/>
      <c r="UJW1" s="6"/>
      <c r="UJX1" s="6"/>
      <c r="UJY1" s="6"/>
      <c r="UJZ1" s="6"/>
      <c r="UKA1" s="6"/>
      <c r="UKB1" s="6"/>
      <c r="UKC1" s="6"/>
      <c r="UKD1" s="6"/>
      <c r="UKE1" s="6"/>
      <c r="UKF1" s="6"/>
      <c r="UKG1" s="6"/>
      <c r="UKH1" s="6"/>
      <c r="UKI1" s="6"/>
      <c r="UKJ1" s="6"/>
      <c r="UKK1" s="6"/>
      <c r="UKL1" s="6"/>
      <c r="UKM1" s="6"/>
      <c r="UKN1" s="6"/>
      <c r="UKO1" s="6"/>
      <c r="UKP1" s="6"/>
      <c r="UKQ1" s="6"/>
      <c r="UKR1" s="6"/>
      <c r="UKS1" s="6"/>
      <c r="UKT1" s="6"/>
      <c r="UKU1" s="6"/>
      <c r="UKV1" s="6"/>
      <c r="UKW1" s="6"/>
      <c r="UKX1" s="6"/>
      <c r="UKY1" s="6"/>
      <c r="UKZ1" s="6"/>
      <c r="ULA1" s="6"/>
      <c r="ULB1" s="6"/>
      <c r="ULC1" s="6"/>
      <c r="ULD1" s="6"/>
      <c r="ULE1" s="6"/>
      <c r="ULF1" s="6"/>
      <c r="ULG1" s="6"/>
      <c r="ULH1" s="6"/>
      <c r="ULI1" s="6"/>
      <c r="ULJ1" s="6"/>
      <c r="ULK1" s="6"/>
      <c r="ULL1" s="6"/>
      <c r="ULM1" s="6"/>
      <c r="ULN1" s="6"/>
      <c r="ULO1" s="6"/>
      <c r="ULP1" s="6"/>
      <c r="ULQ1" s="6"/>
      <c r="ULR1" s="6"/>
      <c r="ULS1" s="6"/>
      <c r="ULT1" s="6"/>
      <c r="ULU1" s="6"/>
      <c r="ULV1" s="6"/>
      <c r="ULW1" s="6"/>
      <c r="ULX1" s="6"/>
      <c r="ULY1" s="6"/>
      <c r="ULZ1" s="6"/>
      <c r="UMA1" s="6"/>
      <c r="UMB1" s="6"/>
      <c r="UMC1" s="6"/>
      <c r="UMD1" s="6"/>
      <c r="UME1" s="6"/>
      <c r="UMF1" s="6"/>
      <c r="UMG1" s="6"/>
      <c r="UMH1" s="6"/>
      <c r="UMI1" s="6"/>
      <c r="UMJ1" s="6"/>
      <c r="UMK1" s="6"/>
      <c r="UML1" s="6"/>
      <c r="UMM1" s="6"/>
      <c r="UMN1" s="6"/>
      <c r="UMO1" s="6"/>
      <c r="UMP1" s="6"/>
      <c r="UMQ1" s="6"/>
      <c r="UMR1" s="6"/>
      <c r="UMS1" s="6"/>
      <c r="UMT1" s="6"/>
      <c r="UMU1" s="6"/>
      <c r="UMV1" s="6"/>
      <c r="UMW1" s="6"/>
      <c r="UMX1" s="6"/>
      <c r="UMY1" s="6"/>
      <c r="UMZ1" s="6"/>
      <c r="UNA1" s="6"/>
      <c r="UNB1" s="6"/>
      <c r="UNC1" s="6"/>
      <c r="UND1" s="6"/>
      <c r="UNE1" s="6"/>
      <c r="UNF1" s="6"/>
      <c r="UNG1" s="6"/>
      <c r="UNH1" s="6"/>
      <c r="UNI1" s="6"/>
      <c r="UNJ1" s="6"/>
      <c r="UNK1" s="6"/>
      <c r="UNL1" s="6"/>
      <c r="UNM1" s="6"/>
      <c r="UNN1" s="6"/>
      <c r="UNO1" s="6"/>
      <c r="UNP1" s="6"/>
      <c r="UNQ1" s="6"/>
      <c r="UNR1" s="6"/>
      <c r="UNS1" s="6"/>
      <c r="UNT1" s="6"/>
      <c r="UNU1" s="6"/>
      <c r="UNV1" s="6"/>
      <c r="UNW1" s="6"/>
      <c r="UNX1" s="6"/>
      <c r="UNY1" s="6"/>
      <c r="UNZ1" s="6"/>
      <c r="UOA1" s="6"/>
      <c r="UOB1" s="6"/>
      <c r="UOC1" s="6"/>
      <c r="UOD1" s="6"/>
      <c r="UOE1" s="6"/>
      <c r="UOF1" s="6"/>
      <c r="UOG1" s="6"/>
      <c r="UOH1" s="6"/>
      <c r="UOI1" s="6"/>
      <c r="UOJ1" s="6"/>
      <c r="UOK1" s="6"/>
      <c r="UOL1" s="6"/>
      <c r="UOM1" s="6"/>
      <c r="UON1" s="6"/>
      <c r="UOO1" s="6"/>
      <c r="UOP1" s="6"/>
      <c r="UOQ1" s="6"/>
      <c r="UOR1" s="6"/>
      <c r="UOS1" s="6"/>
      <c r="UOT1" s="6"/>
      <c r="UOU1" s="6"/>
      <c r="UOV1" s="6"/>
      <c r="UOW1" s="6"/>
      <c r="UOX1" s="6"/>
      <c r="UOY1" s="6"/>
      <c r="UOZ1" s="6"/>
      <c r="UPA1" s="6"/>
      <c r="UPB1" s="6"/>
      <c r="UPC1" s="6"/>
      <c r="UPD1" s="6"/>
      <c r="UPE1" s="6"/>
      <c r="UPF1" s="6"/>
      <c r="UPG1" s="6"/>
      <c r="UPH1" s="6"/>
      <c r="UPI1" s="6"/>
      <c r="UPJ1" s="6"/>
      <c r="UPK1" s="6"/>
      <c r="UPL1" s="6"/>
      <c r="UPM1" s="6"/>
      <c r="UPN1" s="6"/>
      <c r="UPO1" s="6"/>
      <c r="UPP1" s="6"/>
      <c r="UPQ1" s="6"/>
      <c r="UPR1" s="6"/>
      <c r="UPS1" s="6"/>
      <c r="UPT1" s="6"/>
      <c r="UPU1" s="6"/>
      <c r="UPV1" s="6"/>
      <c r="UPW1" s="6"/>
      <c r="UPX1" s="6"/>
      <c r="UPY1" s="6"/>
      <c r="UPZ1" s="6"/>
      <c r="UQA1" s="6"/>
      <c r="UQB1" s="6"/>
      <c r="UQC1" s="6"/>
      <c r="UQD1" s="6"/>
      <c r="UQE1" s="6"/>
      <c r="UQF1" s="6"/>
      <c r="UQG1" s="6"/>
      <c r="UQH1" s="6"/>
      <c r="UQI1" s="6"/>
      <c r="UQJ1" s="6"/>
      <c r="UQK1" s="6"/>
      <c r="UQL1" s="6"/>
      <c r="UQM1" s="6"/>
      <c r="UQN1" s="6"/>
      <c r="UQO1" s="6"/>
      <c r="UQP1" s="6"/>
      <c r="UQQ1" s="6"/>
      <c r="UQR1" s="6"/>
      <c r="UQS1" s="6"/>
      <c r="UQT1" s="6"/>
      <c r="UQU1" s="6"/>
      <c r="UQV1" s="6"/>
      <c r="UQW1" s="6"/>
      <c r="UQX1" s="6"/>
      <c r="UQY1" s="6"/>
      <c r="UQZ1" s="6"/>
      <c r="URA1" s="6"/>
      <c r="URB1" s="6"/>
      <c r="URC1" s="6"/>
      <c r="URD1" s="6"/>
      <c r="URE1" s="6"/>
      <c r="URF1" s="6"/>
      <c r="URG1" s="6"/>
      <c r="URH1" s="6"/>
      <c r="URI1" s="6"/>
      <c r="URJ1" s="6"/>
      <c r="URK1" s="6"/>
      <c r="URL1" s="6"/>
      <c r="URM1" s="6"/>
      <c r="URN1" s="6"/>
      <c r="URO1" s="6"/>
      <c r="URP1" s="6"/>
      <c r="URQ1" s="6"/>
      <c r="URR1" s="6"/>
      <c r="URS1" s="6"/>
      <c r="URT1" s="6"/>
      <c r="URU1" s="6"/>
      <c r="URV1" s="6"/>
      <c r="URW1" s="6"/>
      <c r="URX1" s="6"/>
      <c r="URY1" s="6"/>
      <c r="URZ1" s="6"/>
      <c r="USA1" s="6"/>
      <c r="USB1" s="6"/>
      <c r="USC1" s="6"/>
      <c r="USD1" s="6"/>
      <c r="USE1" s="6"/>
      <c r="USF1" s="6"/>
      <c r="USG1" s="6"/>
      <c r="USH1" s="6"/>
      <c r="USI1" s="6"/>
      <c r="USJ1" s="6"/>
      <c r="USK1" s="6"/>
      <c r="USL1" s="6"/>
      <c r="USM1" s="6"/>
      <c r="USN1" s="6"/>
      <c r="USO1" s="6"/>
      <c r="USP1" s="6"/>
      <c r="USQ1" s="6"/>
      <c r="USR1" s="6"/>
      <c r="USS1" s="6"/>
      <c r="UST1" s="6"/>
      <c r="USU1" s="6"/>
      <c r="USV1" s="6"/>
      <c r="USW1" s="6"/>
      <c r="USX1" s="6"/>
      <c r="USY1" s="6"/>
      <c r="USZ1" s="6"/>
      <c r="UTA1" s="6"/>
      <c r="UTB1" s="6"/>
      <c r="UTC1" s="6"/>
      <c r="UTD1" s="6"/>
      <c r="UTE1" s="6"/>
      <c r="UTF1" s="6"/>
      <c r="UTG1" s="6"/>
      <c r="UTH1" s="6"/>
      <c r="UTI1" s="6"/>
      <c r="UTJ1" s="6"/>
      <c r="UTK1" s="6"/>
      <c r="UTL1" s="6"/>
      <c r="UTM1" s="6"/>
      <c r="UTN1" s="6"/>
      <c r="UTO1" s="6"/>
      <c r="UTP1" s="6"/>
      <c r="UTQ1" s="6"/>
      <c r="UTR1" s="6"/>
      <c r="UTS1" s="6"/>
      <c r="UTT1" s="6"/>
      <c r="UTU1" s="6"/>
      <c r="UTV1" s="6"/>
      <c r="UTW1" s="6"/>
      <c r="UTX1" s="6"/>
      <c r="UTY1" s="6"/>
      <c r="UTZ1" s="6"/>
      <c r="UUA1" s="6"/>
      <c r="UUB1" s="6"/>
      <c r="UUC1" s="6"/>
      <c r="UUD1" s="6"/>
      <c r="UUE1" s="6"/>
      <c r="UUF1" s="6"/>
      <c r="UUG1" s="6"/>
      <c r="UUH1" s="6"/>
      <c r="UUI1" s="6"/>
      <c r="UUJ1" s="6"/>
      <c r="UUK1" s="6"/>
      <c r="UUL1" s="6"/>
      <c r="UUM1" s="6"/>
      <c r="UUN1" s="6"/>
      <c r="UUO1" s="6"/>
      <c r="UUP1" s="6"/>
      <c r="UUQ1" s="6"/>
      <c r="UUR1" s="6"/>
      <c r="UUS1" s="6"/>
      <c r="UUT1" s="6"/>
      <c r="UUU1" s="6"/>
      <c r="UUV1" s="6"/>
      <c r="UUW1" s="6"/>
      <c r="UUX1" s="6"/>
      <c r="UUY1" s="6"/>
      <c r="UUZ1" s="6"/>
      <c r="UVA1" s="6"/>
      <c r="UVB1" s="6"/>
      <c r="UVC1" s="6"/>
      <c r="UVD1" s="6"/>
      <c r="UVE1" s="6"/>
      <c r="UVF1" s="6"/>
      <c r="UVG1" s="6"/>
      <c r="UVH1" s="6"/>
      <c r="UVI1" s="6"/>
      <c r="UVJ1" s="6"/>
      <c r="UVK1" s="6"/>
      <c r="UVL1" s="6"/>
      <c r="UVM1" s="6"/>
      <c r="UVN1" s="6"/>
      <c r="UVO1" s="6"/>
      <c r="UVP1" s="6"/>
      <c r="UVQ1" s="6"/>
      <c r="UVR1" s="6"/>
      <c r="UVS1" s="6"/>
      <c r="UVT1" s="6"/>
      <c r="UVU1" s="6"/>
      <c r="UVV1" s="6"/>
      <c r="UVW1" s="6"/>
      <c r="UVX1" s="6"/>
      <c r="UVY1" s="6"/>
      <c r="UVZ1" s="6"/>
      <c r="UWA1" s="6"/>
      <c r="UWB1" s="6"/>
      <c r="UWC1" s="6"/>
      <c r="UWD1" s="6"/>
      <c r="UWE1" s="6"/>
      <c r="UWF1" s="6"/>
      <c r="UWG1" s="6"/>
      <c r="UWH1" s="6"/>
      <c r="UWI1" s="6"/>
      <c r="UWJ1" s="6"/>
      <c r="UWK1" s="6"/>
      <c r="UWL1" s="6"/>
      <c r="UWM1" s="6"/>
      <c r="UWN1" s="6"/>
      <c r="UWO1" s="6"/>
      <c r="UWP1" s="6"/>
      <c r="UWQ1" s="6"/>
      <c r="UWR1" s="6"/>
      <c r="UWS1" s="6"/>
      <c r="UWT1" s="6"/>
      <c r="UWU1" s="6"/>
      <c r="UWV1" s="6"/>
      <c r="UWW1" s="6"/>
      <c r="UWX1" s="6"/>
      <c r="UWY1" s="6"/>
      <c r="UWZ1" s="6"/>
      <c r="UXA1" s="6"/>
      <c r="UXB1" s="6"/>
      <c r="UXC1" s="6"/>
      <c r="UXD1" s="6"/>
      <c r="UXE1" s="6"/>
      <c r="UXF1" s="6"/>
      <c r="UXG1" s="6"/>
      <c r="UXH1" s="6"/>
      <c r="UXI1" s="6"/>
      <c r="UXJ1" s="6"/>
      <c r="UXK1" s="6"/>
      <c r="UXL1" s="6"/>
      <c r="UXM1" s="6"/>
      <c r="UXN1" s="6"/>
      <c r="UXO1" s="6"/>
      <c r="UXP1" s="6"/>
      <c r="UXQ1" s="6"/>
      <c r="UXR1" s="6"/>
      <c r="UXS1" s="6"/>
      <c r="UXT1" s="6"/>
      <c r="UXU1" s="6"/>
      <c r="UXV1" s="6"/>
      <c r="UXW1" s="6"/>
      <c r="UXX1" s="6"/>
      <c r="UXY1" s="6"/>
      <c r="UXZ1" s="6"/>
      <c r="UYA1" s="6"/>
      <c r="UYB1" s="6"/>
      <c r="UYC1" s="6"/>
      <c r="UYD1" s="6"/>
      <c r="UYE1" s="6"/>
      <c r="UYF1" s="6"/>
      <c r="UYG1" s="6"/>
      <c r="UYH1" s="6"/>
      <c r="UYI1" s="6"/>
      <c r="UYJ1" s="6"/>
      <c r="UYK1" s="6"/>
      <c r="UYL1" s="6"/>
      <c r="UYM1" s="6"/>
      <c r="UYN1" s="6"/>
      <c r="UYO1" s="6"/>
      <c r="UYP1" s="6"/>
      <c r="UYQ1" s="6"/>
      <c r="UYR1" s="6"/>
      <c r="UYS1" s="6"/>
      <c r="UYT1" s="6"/>
      <c r="UYU1" s="6"/>
      <c r="UYV1" s="6"/>
      <c r="UYW1" s="6"/>
      <c r="UYX1" s="6"/>
      <c r="UYY1" s="6"/>
      <c r="UYZ1" s="6"/>
      <c r="UZA1" s="6"/>
      <c r="UZB1" s="6"/>
      <c r="UZC1" s="6"/>
      <c r="UZD1" s="6"/>
      <c r="UZE1" s="6"/>
      <c r="UZF1" s="6"/>
      <c r="UZG1" s="6"/>
      <c r="UZH1" s="6"/>
      <c r="UZI1" s="6"/>
      <c r="UZJ1" s="6"/>
      <c r="UZK1" s="6"/>
      <c r="UZL1" s="6"/>
      <c r="UZM1" s="6"/>
      <c r="UZN1" s="6"/>
      <c r="UZO1" s="6"/>
      <c r="UZP1" s="6"/>
      <c r="UZQ1" s="6"/>
      <c r="UZR1" s="6"/>
      <c r="UZS1" s="6"/>
      <c r="UZT1" s="6"/>
      <c r="UZU1" s="6"/>
      <c r="UZV1" s="6"/>
      <c r="UZW1" s="6"/>
      <c r="UZX1" s="6"/>
      <c r="UZY1" s="6"/>
      <c r="UZZ1" s="6"/>
      <c r="VAA1" s="6"/>
      <c r="VAB1" s="6"/>
      <c r="VAC1" s="6"/>
      <c r="VAD1" s="6"/>
      <c r="VAE1" s="6"/>
      <c r="VAF1" s="6"/>
      <c r="VAG1" s="6"/>
      <c r="VAH1" s="6"/>
      <c r="VAI1" s="6"/>
      <c r="VAJ1" s="6"/>
      <c r="VAK1" s="6"/>
      <c r="VAL1" s="6"/>
      <c r="VAM1" s="6"/>
      <c r="VAN1" s="6"/>
      <c r="VAO1" s="6"/>
      <c r="VAP1" s="6"/>
      <c r="VAQ1" s="6"/>
      <c r="VAR1" s="6"/>
      <c r="VAS1" s="6"/>
      <c r="VAT1" s="6"/>
      <c r="VAU1" s="6"/>
      <c r="VAV1" s="6"/>
      <c r="VAW1" s="6"/>
      <c r="VAX1" s="6"/>
      <c r="VAY1" s="6"/>
      <c r="VAZ1" s="6"/>
      <c r="VBA1" s="6"/>
      <c r="VBB1" s="6"/>
      <c r="VBC1" s="6"/>
      <c r="VBD1" s="6"/>
      <c r="VBE1" s="6"/>
      <c r="VBF1" s="6"/>
      <c r="VBG1" s="6"/>
      <c r="VBH1" s="6"/>
      <c r="VBI1" s="6"/>
      <c r="VBJ1" s="6"/>
      <c r="VBK1" s="6"/>
      <c r="VBL1" s="6"/>
      <c r="VBM1" s="6"/>
      <c r="VBN1" s="6"/>
      <c r="VBO1" s="6"/>
      <c r="VBP1" s="6"/>
      <c r="VBQ1" s="6"/>
      <c r="VBR1" s="6"/>
      <c r="VBS1" s="6"/>
      <c r="VBT1" s="6"/>
      <c r="VBU1" s="6"/>
      <c r="VBV1" s="6"/>
      <c r="VBW1" s="6"/>
      <c r="VBX1" s="6"/>
      <c r="VBY1" s="6"/>
      <c r="VBZ1" s="6"/>
      <c r="VCA1" s="6"/>
      <c r="VCB1" s="6"/>
      <c r="VCC1" s="6"/>
      <c r="VCD1" s="6"/>
      <c r="VCE1" s="6"/>
      <c r="VCF1" s="6"/>
      <c r="VCG1" s="6"/>
      <c r="VCH1" s="6"/>
      <c r="VCI1" s="6"/>
      <c r="VCJ1" s="6"/>
      <c r="VCK1" s="6"/>
      <c r="VCL1" s="6"/>
      <c r="VCM1" s="6"/>
      <c r="VCN1" s="6"/>
      <c r="VCO1" s="6"/>
      <c r="VCP1" s="6"/>
      <c r="VCQ1" s="6"/>
      <c r="VCR1" s="6"/>
      <c r="VCS1" s="6"/>
      <c r="VCT1" s="6"/>
      <c r="VCU1" s="6"/>
      <c r="VCV1" s="6"/>
      <c r="VCW1" s="6"/>
      <c r="VCX1" s="6"/>
      <c r="VCY1" s="6"/>
      <c r="VCZ1" s="6"/>
      <c r="VDA1" s="6"/>
      <c r="VDB1" s="6"/>
      <c r="VDC1" s="6"/>
      <c r="VDD1" s="6"/>
      <c r="VDE1" s="6"/>
      <c r="VDF1" s="6"/>
      <c r="VDG1" s="6"/>
      <c r="VDH1" s="6"/>
      <c r="VDI1" s="6"/>
      <c r="VDJ1" s="6"/>
      <c r="VDK1" s="6"/>
      <c r="VDL1" s="6"/>
      <c r="VDM1" s="6"/>
      <c r="VDN1" s="6"/>
      <c r="VDO1" s="6"/>
      <c r="VDP1" s="6"/>
      <c r="VDQ1" s="6"/>
      <c r="VDR1" s="6"/>
      <c r="VDS1" s="6"/>
      <c r="VDT1" s="6"/>
      <c r="VDU1" s="6"/>
      <c r="VDV1" s="6"/>
      <c r="VDW1" s="6"/>
      <c r="VDX1" s="6"/>
      <c r="VDY1" s="6"/>
      <c r="VDZ1" s="6"/>
      <c r="VEA1" s="6"/>
      <c r="VEB1" s="6"/>
      <c r="VEC1" s="6"/>
      <c r="VED1" s="6"/>
      <c r="VEE1" s="6"/>
      <c r="VEF1" s="6"/>
      <c r="VEG1" s="6"/>
      <c r="VEH1" s="6"/>
      <c r="VEI1" s="6"/>
      <c r="VEJ1" s="6"/>
      <c r="VEK1" s="6"/>
      <c r="VEL1" s="6"/>
      <c r="VEM1" s="6"/>
      <c r="VEN1" s="6"/>
      <c r="VEO1" s="6"/>
      <c r="VEP1" s="6"/>
      <c r="VEQ1" s="6"/>
      <c r="VER1" s="6"/>
      <c r="VES1" s="6"/>
      <c r="VET1" s="6"/>
      <c r="VEU1" s="6"/>
      <c r="VEV1" s="6"/>
      <c r="VEW1" s="6"/>
      <c r="VEX1" s="6"/>
      <c r="VEY1" s="6"/>
      <c r="VEZ1" s="6"/>
      <c r="VFA1" s="6"/>
      <c r="VFB1" s="6"/>
      <c r="VFC1" s="6"/>
      <c r="VFD1" s="6"/>
      <c r="VFE1" s="6"/>
      <c r="VFF1" s="6"/>
      <c r="VFG1" s="6"/>
      <c r="VFH1" s="6"/>
      <c r="VFI1" s="6"/>
      <c r="VFJ1" s="6"/>
      <c r="VFK1" s="6"/>
      <c r="VFL1" s="6"/>
      <c r="VFM1" s="6"/>
      <c r="VFN1" s="6"/>
      <c r="VFO1" s="6"/>
      <c r="VFP1" s="6"/>
      <c r="VFQ1" s="6"/>
      <c r="VFR1" s="6"/>
      <c r="VFS1" s="6"/>
      <c r="VFT1" s="6"/>
      <c r="VFU1" s="6"/>
      <c r="VFV1" s="6"/>
      <c r="VFW1" s="6"/>
      <c r="VFX1" s="6"/>
      <c r="VFY1" s="6"/>
      <c r="VFZ1" s="6"/>
      <c r="VGA1" s="6"/>
      <c r="VGB1" s="6"/>
      <c r="VGC1" s="6"/>
      <c r="VGD1" s="6"/>
      <c r="VGE1" s="6"/>
      <c r="VGF1" s="6"/>
      <c r="VGG1" s="6"/>
      <c r="VGH1" s="6"/>
      <c r="VGI1" s="6"/>
      <c r="VGJ1" s="6"/>
      <c r="VGK1" s="6"/>
      <c r="VGL1" s="6"/>
      <c r="VGM1" s="6"/>
      <c r="VGN1" s="6"/>
      <c r="VGO1" s="6"/>
      <c r="VGP1" s="6"/>
      <c r="VGQ1" s="6"/>
      <c r="VGR1" s="6"/>
      <c r="VGS1" s="6"/>
      <c r="VGT1" s="6"/>
      <c r="VGU1" s="6"/>
      <c r="VGV1" s="6"/>
      <c r="VGW1" s="6"/>
      <c r="VGX1" s="6"/>
      <c r="VGY1" s="6"/>
      <c r="VGZ1" s="6"/>
      <c r="VHA1" s="6"/>
      <c r="VHB1" s="6"/>
      <c r="VHC1" s="6"/>
      <c r="VHD1" s="6"/>
      <c r="VHE1" s="6"/>
      <c r="VHF1" s="6"/>
      <c r="VHG1" s="6"/>
      <c r="VHH1" s="6"/>
      <c r="VHI1" s="6"/>
      <c r="VHJ1" s="6"/>
      <c r="VHK1" s="6"/>
      <c r="VHL1" s="6"/>
      <c r="VHM1" s="6"/>
      <c r="VHN1" s="6"/>
      <c r="VHO1" s="6"/>
      <c r="VHP1" s="6"/>
      <c r="VHQ1" s="6"/>
      <c r="VHR1" s="6"/>
      <c r="VHS1" s="6"/>
      <c r="VHT1" s="6"/>
      <c r="VHU1" s="6"/>
      <c r="VHV1" s="6"/>
      <c r="VHW1" s="6"/>
      <c r="VHX1" s="6"/>
      <c r="VHY1" s="6"/>
      <c r="VHZ1" s="6"/>
      <c r="VIA1" s="6"/>
      <c r="VIB1" s="6"/>
      <c r="VIC1" s="6"/>
      <c r="VID1" s="6"/>
      <c r="VIE1" s="6"/>
      <c r="VIF1" s="6"/>
      <c r="VIG1" s="6"/>
      <c r="VIH1" s="6"/>
      <c r="VII1" s="6"/>
      <c r="VIJ1" s="6"/>
      <c r="VIK1" s="6"/>
      <c r="VIL1" s="6"/>
      <c r="VIM1" s="6"/>
      <c r="VIN1" s="6"/>
      <c r="VIO1" s="6"/>
      <c r="VIP1" s="6"/>
      <c r="VIQ1" s="6"/>
      <c r="VIR1" s="6"/>
      <c r="VIS1" s="6"/>
      <c r="VIT1" s="6"/>
      <c r="VIU1" s="6"/>
      <c r="VIV1" s="6"/>
      <c r="VIW1" s="6"/>
      <c r="VIX1" s="6"/>
      <c r="VIY1" s="6"/>
      <c r="VIZ1" s="6"/>
      <c r="VJA1" s="6"/>
      <c r="VJB1" s="6"/>
      <c r="VJC1" s="6"/>
      <c r="VJD1" s="6"/>
      <c r="VJE1" s="6"/>
      <c r="VJF1" s="6"/>
      <c r="VJG1" s="6"/>
      <c r="VJH1" s="6"/>
      <c r="VJI1" s="6"/>
      <c r="VJJ1" s="6"/>
      <c r="VJK1" s="6"/>
      <c r="VJL1" s="6"/>
      <c r="VJM1" s="6"/>
      <c r="VJN1" s="6"/>
      <c r="VJO1" s="6"/>
      <c r="VJP1" s="6"/>
      <c r="VJQ1" s="6"/>
      <c r="VJR1" s="6"/>
      <c r="VJS1" s="6"/>
      <c r="VJT1" s="6"/>
      <c r="VJU1" s="6"/>
      <c r="VJV1" s="6"/>
      <c r="VJW1" s="6"/>
      <c r="VJX1" s="6"/>
      <c r="VJY1" s="6"/>
      <c r="VJZ1" s="6"/>
      <c r="VKA1" s="6"/>
      <c r="VKB1" s="6"/>
      <c r="VKC1" s="6"/>
      <c r="VKD1" s="6"/>
      <c r="VKE1" s="6"/>
      <c r="VKF1" s="6"/>
      <c r="VKG1" s="6"/>
      <c r="VKH1" s="6"/>
      <c r="VKI1" s="6"/>
      <c r="VKJ1" s="6"/>
      <c r="VKK1" s="6"/>
      <c r="VKL1" s="6"/>
      <c r="VKM1" s="6"/>
      <c r="VKN1" s="6"/>
      <c r="VKO1" s="6"/>
      <c r="VKP1" s="6"/>
      <c r="VKQ1" s="6"/>
      <c r="VKR1" s="6"/>
      <c r="VKS1" s="6"/>
      <c r="VKT1" s="6"/>
      <c r="VKU1" s="6"/>
      <c r="VKV1" s="6"/>
      <c r="VKW1" s="6"/>
      <c r="VKX1" s="6"/>
      <c r="VKY1" s="6"/>
      <c r="VKZ1" s="6"/>
      <c r="VLA1" s="6"/>
      <c r="VLB1" s="6"/>
      <c r="VLC1" s="6"/>
      <c r="VLD1" s="6"/>
      <c r="VLE1" s="6"/>
      <c r="VLF1" s="6"/>
      <c r="VLG1" s="6"/>
      <c r="VLH1" s="6"/>
      <c r="VLI1" s="6"/>
      <c r="VLJ1" s="6"/>
      <c r="VLK1" s="6"/>
      <c r="VLL1" s="6"/>
      <c r="VLM1" s="6"/>
      <c r="VLN1" s="6"/>
      <c r="VLO1" s="6"/>
      <c r="VLP1" s="6"/>
      <c r="VLQ1" s="6"/>
      <c r="VLR1" s="6"/>
      <c r="VLS1" s="6"/>
      <c r="VLT1" s="6"/>
      <c r="VLU1" s="6"/>
      <c r="VLV1" s="6"/>
      <c r="VLW1" s="6"/>
      <c r="VLX1" s="6"/>
      <c r="VLY1" s="6"/>
      <c r="VLZ1" s="6"/>
      <c r="VMA1" s="6"/>
      <c r="VMB1" s="6"/>
      <c r="VMC1" s="6"/>
      <c r="VMD1" s="6"/>
      <c r="VME1" s="6"/>
      <c r="VMF1" s="6"/>
      <c r="VMG1" s="6"/>
      <c r="VMH1" s="6"/>
      <c r="VMI1" s="6"/>
      <c r="VMJ1" s="6"/>
      <c r="VMK1" s="6"/>
      <c r="VML1" s="6"/>
      <c r="VMM1" s="6"/>
      <c r="VMN1" s="6"/>
      <c r="VMO1" s="6"/>
      <c r="VMP1" s="6"/>
      <c r="VMQ1" s="6"/>
      <c r="VMR1" s="6"/>
      <c r="VMS1" s="6"/>
      <c r="VMT1" s="6"/>
      <c r="VMU1" s="6"/>
      <c r="VMV1" s="6"/>
      <c r="VMW1" s="6"/>
      <c r="VMX1" s="6"/>
      <c r="VMY1" s="6"/>
      <c r="VMZ1" s="6"/>
      <c r="VNA1" s="6"/>
      <c r="VNB1" s="6"/>
      <c r="VNC1" s="6"/>
      <c r="VND1" s="6"/>
      <c r="VNE1" s="6"/>
      <c r="VNF1" s="6"/>
      <c r="VNG1" s="6"/>
      <c r="VNH1" s="6"/>
      <c r="VNI1" s="6"/>
      <c r="VNJ1" s="6"/>
      <c r="VNK1" s="6"/>
      <c r="VNL1" s="6"/>
      <c r="VNM1" s="6"/>
      <c r="VNN1" s="6"/>
      <c r="VNO1" s="6"/>
      <c r="VNP1" s="6"/>
      <c r="VNQ1" s="6"/>
      <c r="VNR1" s="6"/>
      <c r="VNS1" s="6"/>
      <c r="VNT1" s="6"/>
      <c r="VNU1" s="6"/>
      <c r="VNV1" s="6"/>
      <c r="VNW1" s="6"/>
      <c r="VNX1" s="6"/>
      <c r="VNY1" s="6"/>
      <c r="VNZ1" s="6"/>
      <c r="VOA1" s="6"/>
      <c r="VOB1" s="6"/>
      <c r="VOC1" s="6"/>
      <c r="VOD1" s="6"/>
      <c r="VOE1" s="6"/>
      <c r="VOF1" s="6"/>
      <c r="VOG1" s="6"/>
      <c r="VOH1" s="6"/>
      <c r="VOI1" s="6"/>
      <c r="VOJ1" s="6"/>
      <c r="VOK1" s="6"/>
      <c r="VOL1" s="6"/>
      <c r="VOM1" s="6"/>
      <c r="VON1" s="6"/>
      <c r="VOO1" s="6"/>
      <c r="VOP1" s="6"/>
      <c r="VOQ1" s="6"/>
      <c r="VOR1" s="6"/>
      <c r="VOS1" s="6"/>
      <c r="VOT1" s="6"/>
      <c r="VOU1" s="6"/>
      <c r="VOV1" s="6"/>
      <c r="VOW1" s="6"/>
      <c r="VOX1" s="6"/>
      <c r="VOY1" s="6"/>
      <c r="VOZ1" s="6"/>
      <c r="VPA1" s="6"/>
      <c r="VPB1" s="6"/>
      <c r="VPC1" s="6"/>
      <c r="VPD1" s="6"/>
      <c r="VPE1" s="6"/>
      <c r="VPF1" s="6"/>
      <c r="VPG1" s="6"/>
      <c r="VPH1" s="6"/>
      <c r="VPI1" s="6"/>
      <c r="VPJ1" s="6"/>
      <c r="VPK1" s="6"/>
      <c r="VPL1" s="6"/>
      <c r="VPM1" s="6"/>
      <c r="VPN1" s="6"/>
      <c r="VPO1" s="6"/>
      <c r="VPP1" s="6"/>
      <c r="VPQ1" s="6"/>
      <c r="VPR1" s="6"/>
      <c r="VPS1" s="6"/>
      <c r="VPT1" s="6"/>
      <c r="VPU1" s="6"/>
      <c r="VPV1" s="6"/>
      <c r="VPW1" s="6"/>
      <c r="VPX1" s="6"/>
      <c r="VPY1" s="6"/>
      <c r="VPZ1" s="6"/>
      <c r="VQA1" s="6"/>
      <c r="VQB1" s="6"/>
      <c r="VQC1" s="6"/>
      <c r="VQD1" s="6"/>
      <c r="VQE1" s="6"/>
      <c r="VQF1" s="6"/>
      <c r="VQG1" s="6"/>
      <c r="VQH1" s="6"/>
      <c r="VQI1" s="6"/>
      <c r="VQJ1" s="6"/>
      <c r="VQK1" s="6"/>
      <c r="VQL1" s="6"/>
      <c r="VQM1" s="6"/>
      <c r="VQN1" s="6"/>
      <c r="VQO1" s="6"/>
      <c r="VQP1" s="6"/>
      <c r="VQQ1" s="6"/>
      <c r="VQR1" s="6"/>
      <c r="VQS1" s="6"/>
      <c r="VQT1" s="6"/>
      <c r="VQU1" s="6"/>
      <c r="VQV1" s="6"/>
      <c r="VQW1" s="6"/>
      <c r="VQX1" s="6"/>
      <c r="VQY1" s="6"/>
      <c r="VQZ1" s="6"/>
      <c r="VRA1" s="6"/>
      <c r="VRB1" s="6"/>
      <c r="VRC1" s="6"/>
      <c r="VRD1" s="6"/>
      <c r="VRE1" s="6"/>
      <c r="VRF1" s="6"/>
      <c r="VRG1" s="6"/>
      <c r="VRH1" s="6"/>
      <c r="VRI1" s="6"/>
      <c r="VRJ1" s="6"/>
      <c r="VRK1" s="6"/>
      <c r="VRL1" s="6"/>
      <c r="VRM1" s="6"/>
      <c r="VRN1" s="6"/>
      <c r="VRO1" s="6"/>
      <c r="VRP1" s="6"/>
      <c r="VRQ1" s="6"/>
      <c r="VRR1" s="6"/>
      <c r="VRS1" s="6"/>
      <c r="VRT1" s="6"/>
      <c r="VRU1" s="6"/>
      <c r="VRV1" s="6"/>
      <c r="VRW1" s="6"/>
      <c r="VRX1" s="6"/>
      <c r="VRY1" s="6"/>
      <c r="VRZ1" s="6"/>
      <c r="VSA1" s="6"/>
      <c r="VSB1" s="6"/>
      <c r="VSC1" s="6"/>
      <c r="VSD1" s="6"/>
      <c r="VSE1" s="6"/>
      <c r="VSF1" s="6"/>
      <c r="VSG1" s="6"/>
      <c r="VSH1" s="6"/>
      <c r="VSI1" s="6"/>
      <c r="VSJ1" s="6"/>
      <c r="VSK1" s="6"/>
      <c r="VSL1" s="6"/>
      <c r="VSM1" s="6"/>
      <c r="VSN1" s="6"/>
      <c r="VSO1" s="6"/>
      <c r="VSP1" s="6"/>
      <c r="VSQ1" s="6"/>
      <c r="VSR1" s="6"/>
      <c r="VSS1" s="6"/>
      <c r="VST1" s="6"/>
      <c r="VSU1" s="6"/>
      <c r="VSV1" s="6"/>
      <c r="VSW1" s="6"/>
      <c r="VSX1" s="6"/>
      <c r="VSY1" s="6"/>
      <c r="VSZ1" s="6"/>
      <c r="VTA1" s="6"/>
      <c r="VTB1" s="6"/>
      <c r="VTC1" s="6"/>
      <c r="VTD1" s="6"/>
      <c r="VTE1" s="6"/>
      <c r="VTF1" s="6"/>
      <c r="VTG1" s="6"/>
      <c r="VTH1" s="6"/>
      <c r="VTI1" s="6"/>
      <c r="VTJ1" s="6"/>
      <c r="VTK1" s="6"/>
      <c r="VTL1" s="6"/>
      <c r="VTM1" s="6"/>
      <c r="VTN1" s="6"/>
      <c r="VTO1" s="6"/>
      <c r="VTP1" s="6"/>
      <c r="VTQ1" s="6"/>
      <c r="VTR1" s="6"/>
      <c r="VTS1" s="6"/>
      <c r="VTT1" s="6"/>
      <c r="VTU1" s="6"/>
      <c r="VTV1" s="6"/>
      <c r="VTW1" s="6"/>
      <c r="VTX1" s="6"/>
      <c r="VTY1" s="6"/>
      <c r="VTZ1" s="6"/>
      <c r="VUA1" s="6"/>
      <c r="VUB1" s="6"/>
      <c r="VUC1" s="6"/>
      <c r="VUD1" s="6"/>
      <c r="VUE1" s="6"/>
      <c r="VUF1" s="6"/>
      <c r="VUG1" s="6"/>
      <c r="VUH1" s="6"/>
      <c r="VUI1" s="6"/>
      <c r="VUJ1" s="6"/>
      <c r="VUK1" s="6"/>
      <c r="VUL1" s="6"/>
      <c r="VUM1" s="6"/>
      <c r="VUN1" s="6"/>
      <c r="VUO1" s="6"/>
      <c r="VUP1" s="6"/>
      <c r="VUQ1" s="6"/>
      <c r="VUR1" s="6"/>
      <c r="VUS1" s="6"/>
      <c r="VUT1" s="6"/>
      <c r="VUU1" s="6"/>
      <c r="VUV1" s="6"/>
      <c r="VUW1" s="6"/>
      <c r="VUX1" s="6"/>
      <c r="VUY1" s="6"/>
      <c r="VUZ1" s="6"/>
      <c r="VVA1" s="6"/>
      <c r="VVB1" s="6"/>
      <c r="VVC1" s="6"/>
      <c r="VVD1" s="6"/>
      <c r="VVE1" s="6"/>
      <c r="VVF1" s="6"/>
      <c r="VVG1" s="6"/>
      <c r="VVH1" s="6"/>
      <c r="VVI1" s="6"/>
      <c r="VVJ1" s="6"/>
      <c r="VVK1" s="6"/>
      <c r="VVL1" s="6"/>
      <c r="VVM1" s="6"/>
      <c r="VVN1" s="6"/>
      <c r="VVO1" s="6"/>
      <c r="VVP1" s="6"/>
      <c r="VVQ1" s="6"/>
      <c r="VVR1" s="6"/>
      <c r="VVS1" s="6"/>
      <c r="VVT1" s="6"/>
      <c r="VVU1" s="6"/>
      <c r="VVV1" s="6"/>
      <c r="VVW1" s="6"/>
      <c r="VVX1" s="6"/>
      <c r="VVY1" s="6"/>
      <c r="VVZ1" s="6"/>
      <c r="VWA1" s="6"/>
      <c r="VWB1" s="6"/>
      <c r="VWC1" s="6"/>
      <c r="VWD1" s="6"/>
      <c r="VWE1" s="6"/>
      <c r="VWF1" s="6"/>
      <c r="VWG1" s="6"/>
      <c r="VWH1" s="6"/>
      <c r="VWI1" s="6"/>
      <c r="VWJ1" s="6"/>
      <c r="VWK1" s="6"/>
      <c r="VWL1" s="6"/>
      <c r="VWM1" s="6"/>
      <c r="VWN1" s="6"/>
      <c r="VWO1" s="6"/>
      <c r="VWP1" s="6"/>
      <c r="VWQ1" s="6"/>
      <c r="VWR1" s="6"/>
      <c r="VWS1" s="6"/>
      <c r="VWT1" s="6"/>
      <c r="VWU1" s="6"/>
      <c r="VWV1" s="6"/>
      <c r="VWW1" s="6"/>
      <c r="VWX1" s="6"/>
      <c r="VWY1" s="6"/>
      <c r="VWZ1" s="6"/>
      <c r="VXA1" s="6"/>
      <c r="VXB1" s="6"/>
      <c r="VXC1" s="6"/>
      <c r="VXD1" s="6"/>
      <c r="VXE1" s="6"/>
      <c r="VXF1" s="6"/>
      <c r="VXG1" s="6"/>
      <c r="VXH1" s="6"/>
      <c r="VXI1" s="6"/>
      <c r="VXJ1" s="6"/>
      <c r="VXK1" s="6"/>
      <c r="VXL1" s="6"/>
      <c r="VXM1" s="6"/>
      <c r="VXN1" s="6"/>
      <c r="VXO1" s="6"/>
      <c r="VXP1" s="6"/>
      <c r="VXQ1" s="6"/>
      <c r="VXR1" s="6"/>
      <c r="VXS1" s="6"/>
      <c r="VXT1" s="6"/>
      <c r="VXU1" s="6"/>
      <c r="VXV1" s="6"/>
      <c r="VXW1" s="6"/>
      <c r="VXX1" s="6"/>
      <c r="VXY1" s="6"/>
      <c r="VXZ1" s="6"/>
      <c r="VYA1" s="6"/>
      <c r="VYB1" s="6"/>
      <c r="VYC1" s="6"/>
      <c r="VYD1" s="6"/>
      <c r="VYE1" s="6"/>
      <c r="VYF1" s="6"/>
      <c r="VYG1" s="6"/>
      <c r="VYH1" s="6"/>
      <c r="VYI1" s="6"/>
      <c r="VYJ1" s="6"/>
      <c r="VYK1" s="6"/>
      <c r="VYL1" s="6"/>
      <c r="VYM1" s="6"/>
      <c r="VYN1" s="6"/>
      <c r="VYO1" s="6"/>
      <c r="VYP1" s="6"/>
      <c r="VYQ1" s="6"/>
      <c r="VYR1" s="6"/>
      <c r="VYS1" s="6"/>
      <c r="VYT1" s="6"/>
      <c r="VYU1" s="6"/>
      <c r="VYV1" s="6"/>
      <c r="VYW1" s="6"/>
      <c r="VYX1" s="6"/>
      <c r="VYY1" s="6"/>
      <c r="VYZ1" s="6"/>
      <c r="VZA1" s="6"/>
      <c r="VZB1" s="6"/>
      <c r="VZC1" s="6"/>
      <c r="VZD1" s="6"/>
      <c r="VZE1" s="6"/>
      <c r="VZF1" s="6"/>
      <c r="VZG1" s="6"/>
      <c r="VZH1" s="6"/>
      <c r="VZI1" s="6"/>
      <c r="VZJ1" s="6"/>
      <c r="VZK1" s="6"/>
      <c r="VZL1" s="6"/>
      <c r="VZM1" s="6"/>
      <c r="VZN1" s="6"/>
      <c r="VZO1" s="6"/>
      <c r="VZP1" s="6"/>
      <c r="VZQ1" s="6"/>
      <c r="VZR1" s="6"/>
      <c r="VZS1" s="6"/>
      <c r="VZT1" s="6"/>
      <c r="VZU1" s="6"/>
      <c r="VZV1" s="6"/>
      <c r="VZW1" s="6"/>
      <c r="VZX1" s="6"/>
      <c r="VZY1" s="6"/>
      <c r="VZZ1" s="6"/>
      <c r="WAA1" s="6"/>
      <c r="WAB1" s="6"/>
      <c r="WAC1" s="6"/>
      <c r="WAD1" s="6"/>
      <c r="WAE1" s="6"/>
      <c r="WAF1" s="6"/>
      <c r="WAG1" s="6"/>
      <c r="WAH1" s="6"/>
      <c r="WAI1" s="6"/>
      <c r="WAJ1" s="6"/>
      <c r="WAK1" s="6"/>
      <c r="WAL1" s="6"/>
      <c r="WAM1" s="6"/>
      <c r="WAN1" s="6"/>
      <c r="WAO1" s="6"/>
      <c r="WAP1" s="6"/>
      <c r="WAQ1" s="6"/>
      <c r="WAR1" s="6"/>
      <c r="WAS1" s="6"/>
      <c r="WAT1" s="6"/>
      <c r="WAU1" s="6"/>
      <c r="WAV1" s="6"/>
      <c r="WAW1" s="6"/>
      <c r="WAX1" s="6"/>
      <c r="WAY1" s="6"/>
      <c r="WAZ1" s="6"/>
      <c r="WBA1" s="6"/>
      <c r="WBB1" s="6"/>
      <c r="WBC1" s="6"/>
      <c r="WBD1" s="6"/>
      <c r="WBE1" s="6"/>
      <c r="WBF1" s="6"/>
      <c r="WBG1" s="6"/>
      <c r="WBH1" s="6"/>
      <c r="WBI1" s="6"/>
      <c r="WBJ1" s="6"/>
      <c r="WBK1" s="6"/>
      <c r="WBL1" s="6"/>
      <c r="WBM1" s="6"/>
      <c r="WBN1" s="6"/>
      <c r="WBO1" s="6"/>
      <c r="WBP1" s="6"/>
      <c r="WBQ1" s="6"/>
      <c r="WBR1" s="6"/>
      <c r="WBS1" s="6"/>
      <c r="WBT1" s="6"/>
      <c r="WBU1" s="6"/>
      <c r="WBV1" s="6"/>
      <c r="WBW1" s="6"/>
      <c r="WBX1" s="6"/>
      <c r="WBY1" s="6"/>
      <c r="WBZ1" s="6"/>
      <c r="WCA1" s="6"/>
      <c r="WCB1" s="6"/>
      <c r="WCC1" s="6"/>
      <c r="WCD1" s="6"/>
      <c r="WCE1" s="6"/>
      <c r="WCF1" s="6"/>
      <c r="WCG1" s="6"/>
      <c r="WCH1" s="6"/>
      <c r="WCI1" s="6"/>
      <c r="WCJ1" s="6"/>
      <c r="WCK1" s="6"/>
      <c r="WCL1" s="6"/>
      <c r="WCM1" s="6"/>
      <c r="WCN1" s="6"/>
      <c r="WCO1" s="6"/>
      <c r="WCP1" s="6"/>
      <c r="WCQ1" s="6"/>
      <c r="WCR1" s="6"/>
      <c r="WCS1" s="6"/>
      <c r="WCT1" s="6"/>
      <c r="WCU1" s="6"/>
      <c r="WCV1" s="6"/>
      <c r="WCW1" s="6"/>
      <c r="WCX1" s="6"/>
      <c r="WCY1" s="6"/>
      <c r="WCZ1" s="6"/>
      <c r="WDA1" s="6"/>
      <c r="WDB1" s="6"/>
      <c r="WDC1" s="6"/>
      <c r="WDD1" s="6"/>
      <c r="WDE1" s="6"/>
      <c r="WDF1" s="6"/>
      <c r="WDG1" s="6"/>
      <c r="WDH1" s="6"/>
      <c r="WDI1" s="6"/>
      <c r="WDJ1" s="6"/>
      <c r="WDK1" s="6"/>
      <c r="WDL1" s="6"/>
      <c r="WDM1" s="6"/>
      <c r="WDN1" s="6"/>
      <c r="WDO1" s="6"/>
      <c r="WDP1" s="6"/>
      <c r="WDQ1" s="6"/>
      <c r="WDR1" s="6"/>
      <c r="WDS1" s="6"/>
      <c r="WDT1" s="6"/>
      <c r="WDU1" s="6"/>
      <c r="WDV1" s="6"/>
      <c r="WDW1" s="6"/>
      <c r="WDX1" s="6"/>
      <c r="WDY1" s="6"/>
      <c r="WDZ1" s="6"/>
      <c r="WEA1" s="6"/>
      <c r="WEB1" s="6"/>
      <c r="WEC1" s="6"/>
      <c r="WED1" s="6"/>
      <c r="WEE1" s="6"/>
      <c r="WEF1" s="6"/>
      <c r="WEG1" s="6"/>
      <c r="WEH1" s="6"/>
      <c r="WEI1" s="6"/>
      <c r="WEJ1" s="6"/>
      <c r="WEK1" s="6"/>
      <c r="WEL1" s="6"/>
      <c r="WEM1" s="6"/>
      <c r="WEN1" s="6"/>
      <c r="WEO1" s="6"/>
      <c r="WEP1" s="6"/>
      <c r="WEQ1" s="6"/>
      <c r="WER1" s="6"/>
      <c r="WES1" s="6"/>
      <c r="WET1" s="6"/>
      <c r="WEU1" s="6"/>
      <c r="WEV1" s="6"/>
      <c r="WEW1" s="6"/>
      <c r="WEX1" s="6"/>
      <c r="WEY1" s="6"/>
      <c r="WEZ1" s="6"/>
      <c r="WFA1" s="6"/>
      <c r="WFB1" s="6"/>
      <c r="WFC1" s="6"/>
      <c r="WFD1" s="6"/>
      <c r="WFE1" s="6"/>
      <c r="WFF1" s="6"/>
      <c r="WFG1" s="6"/>
      <c r="WFH1" s="6"/>
      <c r="WFI1" s="6"/>
      <c r="WFJ1" s="6"/>
      <c r="WFK1" s="6"/>
      <c r="WFL1" s="6"/>
      <c r="WFM1" s="6"/>
      <c r="WFN1" s="6"/>
      <c r="WFO1" s="6"/>
      <c r="WFP1" s="6"/>
      <c r="WFQ1" s="6"/>
      <c r="WFR1" s="6"/>
      <c r="WFS1" s="6"/>
      <c r="WFT1" s="6"/>
      <c r="WFU1" s="6"/>
      <c r="WFV1" s="6"/>
      <c r="WFW1" s="6"/>
      <c r="WFX1" s="6"/>
      <c r="WFY1" s="6"/>
      <c r="WFZ1" s="6"/>
      <c r="WGA1" s="6"/>
      <c r="WGB1" s="6"/>
      <c r="WGC1" s="6"/>
      <c r="WGD1" s="6"/>
      <c r="WGE1" s="6"/>
      <c r="WGF1" s="6"/>
      <c r="WGG1" s="6"/>
      <c r="WGH1" s="6"/>
      <c r="WGI1" s="6"/>
      <c r="WGJ1" s="6"/>
      <c r="WGK1" s="6"/>
      <c r="WGL1" s="6"/>
      <c r="WGM1" s="6"/>
      <c r="WGN1" s="6"/>
      <c r="WGO1" s="6"/>
      <c r="WGP1" s="6"/>
      <c r="WGQ1" s="6"/>
      <c r="WGR1" s="6"/>
      <c r="WGS1" s="6"/>
      <c r="WGT1" s="6"/>
      <c r="WGU1" s="6"/>
      <c r="WGV1" s="6"/>
      <c r="WGW1" s="6"/>
      <c r="WGX1" s="6"/>
      <c r="WGY1" s="6"/>
      <c r="WGZ1" s="6"/>
      <c r="WHA1" s="6"/>
      <c r="WHB1" s="6"/>
      <c r="WHC1" s="6"/>
      <c r="WHD1" s="6"/>
      <c r="WHE1" s="6"/>
      <c r="WHF1" s="6"/>
      <c r="WHG1" s="6"/>
      <c r="WHH1" s="6"/>
      <c r="WHI1" s="6"/>
      <c r="WHJ1" s="6"/>
      <c r="WHK1" s="6"/>
      <c r="WHL1" s="6"/>
      <c r="WHM1" s="6"/>
      <c r="WHN1" s="6"/>
      <c r="WHO1" s="6"/>
      <c r="WHP1" s="6"/>
      <c r="WHQ1" s="6"/>
      <c r="WHR1" s="6"/>
      <c r="WHS1" s="6"/>
      <c r="WHT1" s="6"/>
      <c r="WHU1" s="6"/>
      <c r="WHV1" s="6"/>
      <c r="WHW1" s="6"/>
      <c r="WHX1" s="6"/>
      <c r="WHY1" s="6"/>
      <c r="WHZ1" s="6"/>
      <c r="WIA1" s="6"/>
      <c r="WIB1" s="6"/>
      <c r="WIC1" s="6"/>
      <c r="WID1" s="6"/>
      <c r="WIE1" s="6"/>
      <c r="WIF1" s="6"/>
      <c r="WIG1" s="6"/>
      <c r="WIH1" s="6"/>
      <c r="WII1" s="6"/>
      <c r="WIJ1" s="6"/>
      <c r="WIK1" s="6"/>
      <c r="WIL1" s="6"/>
      <c r="WIM1" s="6"/>
      <c r="WIN1" s="6"/>
      <c r="WIO1" s="6"/>
      <c r="WIP1" s="6"/>
      <c r="WIQ1" s="6"/>
      <c r="WIR1" s="6"/>
      <c r="WIS1" s="6"/>
      <c r="WIT1" s="6"/>
      <c r="WIU1" s="6"/>
      <c r="WIV1" s="6"/>
      <c r="WIW1" s="6"/>
      <c r="WIX1" s="6"/>
      <c r="WIY1" s="6"/>
      <c r="WIZ1" s="6"/>
      <c r="WJA1" s="6"/>
      <c r="WJB1" s="6"/>
      <c r="WJC1" s="6"/>
      <c r="WJD1" s="6"/>
      <c r="WJE1" s="6"/>
      <c r="WJF1" s="6"/>
      <c r="WJG1" s="6"/>
      <c r="WJH1" s="6"/>
      <c r="WJI1" s="6"/>
      <c r="WJJ1" s="6"/>
      <c r="WJK1" s="6"/>
      <c r="WJL1" s="6"/>
      <c r="WJM1" s="6"/>
      <c r="WJN1" s="6"/>
      <c r="WJO1" s="6"/>
      <c r="WJP1" s="6"/>
      <c r="WJQ1" s="6"/>
      <c r="WJR1" s="6"/>
      <c r="WJS1" s="6"/>
      <c r="WJT1" s="6"/>
      <c r="WJU1" s="6"/>
      <c r="WJV1" s="6"/>
      <c r="WJW1" s="6"/>
      <c r="WJX1" s="6"/>
      <c r="WJY1" s="6"/>
      <c r="WJZ1" s="6"/>
      <c r="WKA1" s="6"/>
      <c r="WKB1" s="6"/>
      <c r="WKC1" s="6"/>
      <c r="WKD1" s="6"/>
      <c r="WKE1" s="6"/>
      <c r="WKF1" s="6"/>
      <c r="WKG1" s="6"/>
      <c r="WKH1" s="6"/>
      <c r="WKI1" s="6"/>
      <c r="WKJ1" s="6"/>
      <c r="WKK1" s="6"/>
      <c r="WKL1" s="6"/>
      <c r="WKM1" s="6"/>
      <c r="WKN1" s="6"/>
      <c r="WKO1" s="6"/>
      <c r="WKP1" s="6"/>
      <c r="WKQ1" s="6"/>
      <c r="WKR1" s="6"/>
      <c r="WKS1" s="6"/>
      <c r="WKT1" s="6"/>
      <c r="WKU1" s="6"/>
      <c r="WKV1" s="6"/>
      <c r="WKW1" s="6"/>
      <c r="WKX1" s="6"/>
      <c r="WKY1" s="6"/>
      <c r="WKZ1" s="6"/>
      <c r="WLA1" s="6"/>
      <c r="WLB1" s="6"/>
      <c r="WLC1" s="6"/>
      <c r="WLD1" s="6"/>
      <c r="WLE1" s="6"/>
      <c r="WLF1" s="6"/>
      <c r="WLG1" s="6"/>
      <c r="WLH1" s="6"/>
      <c r="WLI1" s="6"/>
      <c r="WLJ1" s="6"/>
      <c r="WLK1" s="6"/>
      <c r="WLL1" s="6"/>
      <c r="WLM1" s="6"/>
      <c r="WLN1" s="6"/>
      <c r="WLO1" s="6"/>
      <c r="WLP1" s="6"/>
      <c r="WLQ1" s="6"/>
      <c r="WLR1" s="6"/>
      <c r="WLS1" s="6"/>
      <c r="WLT1" s="6"/>
      <c r="WLU1" s="6"/>
      <c r="WLV1" s="6"/>
      <c r="WLW1" s="6"/>
      <c r="WLX1" s="6"/>
      <c r="WLY1" s="6"/>
      <c r="WLZ1" s="6"/>
      <c r="WMA1" s="6"/>
      <c r="WMB1" s="6"/>
      <c r="WMC1" s="6"/>
      <c r="WMD1" s="6"/>
      <c r="WME1" s="6"/>
      <c r="WMF1" s="6"/>
      <c r="WMG1" s="6"/>
      <c r="WMH1" s="6"/>
      <c r="WMI1" s="6"/>
      <c r="WMJ1" s="6"/>
      <c r="WMK1" s="6"/>
      <c r="WML1" s="6"/>
      <c r="WMM1" s="6"/>
      <c r="WMN1" s="6"/>
      <c r="WMO1" s="6"/>
      <c r="WMP1" s="6"/>
      <c r="WMQ1" s="6"/>
      <c r="WMR1" s="6"/>
      <c r="WMS1" s="6"/>
      <c r="WMT1" s="6"/>
      <c r="WMU1" s="6"/>
      <c r="WMV1" s="6"/>
      <c r="WMW1" s="6"/>
      <c r="WMX1" s="6"/>
      <c r="WMY1" s="6"/>
      <c r="WMZ1" s="6"/>
      <c r="WNA1" s="6"/>
      <c r="WNB1" s="6"/>
      <c r="WNC1" s="6"/>
      <c r="WND1" s="6"/>
      <c r="WNE1" s="6"/>
      <c r="WNF1" s="6"/>
      <c r="WNG1" s="6"/>
      <c r="WNH1" s="6"/>
      <c r="WNI1" s="6"/>
      <c r="WNJ1" s="6"/>
      <c r="WNK1" s="6"/>
      <c r="WNL1" s="6"/>
      <c r="WNM1" s="6"/>
      <c r="WNN1" s="6"/>
      <c r="WNO1" s="6"/>
      <c r="WNP1" s="6"/>
      <c r="WNQ1" s="6"/>
      <c r="WNR1" s="6"/>
      <c r="WNS1" s="6"/>
      <c r="WNT1" s="6"/>
      <c r="WNU1" s="6"/>
      <c r="WNV1" s="6"/>
      <c r="WNW1" s="6"/>
      <c r="WNX1" s="6"/>
      <c r="WNY1" s="6"/>
      <c r="WNZ1" s="6"/>
      <c r="WOA1" s="6"/>
      <c r="WOB1" s="6"/>
      <c r="WOC1" s="6"/>
      <c r="WOD1" s="6"/>
      <c r="WOE1" s="6"/>
      <c r="WOF1" s="6"/>
      <c r="WOG1" s="6"/>
      <c r="WOH1" s="6"/>
      <c r="WOI1" s="6"/>
      <c r="WOJ1" s="6"/>
      <c r="WOK1" s="6"/>
      <c r="WOL1" s="6"/>
      <c r="WOM1" s="6"/>
      <c r="WON1" s="6"/>
      <c r="WOO1" s="6"/>
      <c r="WOP1" s="6"/>
      <c r="WOQ1" s="6"/>
      <c r="WOR1" s="6"/>
      <c r="WOS1" s="6"/>
      <c r="WOT1" s="6"/>
      <c r="WOU1" s="6"/>
      <c r="WOV1" s="6"/>
      <c r="WOW1" s="6"/>
      <c r="WOX1" s="6"/>
      <c r="WOY1" s="6"/>
      <c r="WOZ1" s="6"/>
      <c r="WPA1" s="6"/>
      <c r="WPB1" s="6"/>
      <c r="WPC1" s="6"/>
      <c r="WPD1" s="6"/>
      <c r="WPE1" s="6"/>
      <c r="WPF1" s="6"/>
      <c r="WPG1" s="6"/>
      <c r="WPH1" s="6"/>
      <c r="WPI1" s="6"/>
      <c r="WPJ1" s="6"/>
      <c r="WPK1" s="6"/>
      <c r="WPL1" s="6"/>
      <c r="WPM1" s="6"/>
      <c r="WPN1" s="6"/>
      <c r="WPO1" s="6"/>
      <c r="WPP1" s="6"/>
      <c r="WPQ1" s="6"/>
      <c r="WPR1" s="6"/>
      <c r="WPS1" s="6"/>
      <c r="WPT1" s="6"/>
      <c r="WPU1" s="6"/>
      <c r="WPV1" s="6"/>
      <c r="WPW1" s="6"/>
      <c r="WPX1" s="6"/>
      <c r="WPY1" s="6"/>
      <c r="WPZ1" s="6"/>
      <c r="WQA1" s="6"/>
      <c r="WQB1" s="6"/>
      <c r="WQC1" s="6"/>
      <c r="WQD1" s="6"/>
      <c r="WQE1" s="6"/>
      <c r="WQF1" s="6"/>
      <c r="WQG1" s="6"/>
      <c r="WQH1" s="6"/>
      <c r="WQI1" s="6"/>
      <c r="WQJ1" s="6"/>
      <c r="WQK1" s="6"/>
      <c r="WQL1" s="6"/>
      <c r="WQM1" s="6"/>
      <c r="WQN1" s="6"/>
      <c r="WQO1" s="6"/>
      <c r="WQP1" s="6"/>
      <c r="WQQ1" s="6"/>
      <c r="WQR1" s="6"/>
      <c r="WQS1" s="6"/>
      <c r="WQT1" s="6"/>
      <c r="WQU1" s="6"/>
      <c r="WQV1" s="6"/>
      <c r="WQW1" s="6"/>
      <c r="WQX1" s="6"/>
      <c r="WQY1" s="6"/>
      <c r="WQZ1" s="6"/>
      <c r="WRA1" s="6"/>
      <c r="WRB1" s="6"/>
      <c r="WRC1" s="6"/>
      <c r="WRD1" s="6"/>
      <c r="WRE1" s="6"/>
      <c r="WRF1" s="6"/>
      <c r="WRG1" s="6"/>
      <c r="WRH1" s="6"/>
      <c r="WRI1" s="6"/>
      <c r="WRJ1" s="6"/>
      <c r="WRK1" s="6"/>
      <c r="WRL1" s="6"/>
      <c r="WRM1" s="6"/>
      <c r="WRN1" s="6"/>
      <c r="WRO1" s="6"/>
      <c r="WRP1" s="6"/>
      <c r="WRQ1" s="6"/>
      <c r="WRR1" s="6"/>
      <c r="WRS1" s="6"/>
      <c r="WRT1" s="6"/>
      <c r="WRU1" s="6"/>
      <c r="WRV1" s="6"/>
      <c r="WRW1" s="6"/>
      <c r="WRX1" s="6"/>
      <c r="WRY1" s="6"/>
      <c r="WRZ1" s="6"/>
      <c r="WSA1" s="6"/>
      <c r="WSB1" s="6"/>
      <c r="WSC1" s="6"/>
      <c r="WSD1" s="6"/>
      <c r="WSE1" s="6"/>
      <c r="WSF1" s="6"/>
      <c r="WSG1" s="6"/>
      <c r="WSH1" s="6"/>
      <c r="WSI1" s="6"/>
      <c r="WSJ1" s="6"/>
      <c r="WSK1" s="6"/>
      <c r="WSL1" s="6"/>
      <c r="WSM1" s="6"/>
      <c r="WSN1" s="6"/>
      <c r="WSO1" s="6"/>
      <c r="WSP1" s="6"/>
      <c r="WSQ1" s="6"/>
      <c r="WSR1" s="6"/>
      <c r="WSS1" s="6"/>
      <c r="WST1" s="6"/>
      <c r="WSU1" s="6"/>
      <c r="WSV1" s="6"/>
      <c r="WSW1" s="6"/>
      <c r="WSX1" s="6"/>
      <c r="WSY1" s="6"/>
      <c r="WSZ1" s="6"/>
      <c r="WTA1" s="6"/>
      <c r="WTB1" s="6"/>
      <c r="WTC1" s="6"/>
      <c r="WTD1" s="6"/>
      <c r="WTE1" s="6"/>
      <c r="WTF1" s="6"/>
      <c r="WTG1" s="6"/>
      <c r="WTH1" s="6"/>
      <c r="WTI1" s="6"/>
      <c r="WTJ1" s="6"/>
      <c r="WTK1" s="6"/>
      <c r="WTL1" s="6"/>
      <c r="WTM1" s="6"/>
      <c r="WTN1" s="6"/>
      <c r="WTO1" s="6"/>
      <c r="WTP1" s="6"/>
      <c r="WTQ1" s="6"/>
      <c r="WTR1" s="6"/>
      <c r="WTS1" s="6"/>
      <c r="WTT1" s="6"/>
      <c r="WTU1" s="6"/>
      <c r="WTV1" s="6"/>
      <c r="WTW1" s="6"/>
      <c r="WTX1" s="6"/>
      <c r="WTY1" s="6"/>
      <c r="WTZ1" s="6"/>
      <c r="WUA1" s="6"/>
      <c r="WUB1" s="6"/>
      <c r="WUC1" s="6"/>
      <c r="WUD1" s="6"/>
      <c r="WUE1" s="6"/>
      <c r="WUF1" s="6"/>
      <c r="WUG1" s="6"/>
      <c r="WUH1" s="6"/>
      <c r="WUI1" s="6"/>
      <c r="WUJ1" s="6"/>
      <c r="WUK1" s="6"/>
      <c r="WUL1" s="6"/>
      <c r="WUM1" s="6"/>
      <c r="WUN1" s="6"/>
      <c r="WUO1" s="6"/>
      <c r="WUP1" s="6"/>
      <c r="WUQ1" s="6"/>
      <c r="WUR1" s="6"/>
      <c r="WUS1" s="6"/>
      <c r="WUT1" s="6"/>
      <c r="WUU1" s="6"/>
      <c r="WUV1" s="6"/>
      <c r="WUW1" s="6"/>
      <c r="WUX1" s="6"/>
      <c r="WUY1" s="6"/>
      <c r="WUZ1" s="6"/>
      <c r="WVA1" s="6"/>
      <c r="WVB1" s="6"/>
      <c r="WVC1" s="6"/>
      <c r="WVD1" s="6"/>
      <c r="WVE1" s="6"/>
      <c r="WVF1" s="6"/>
      <c r="WVG1" s="6"/>
      <c r="WVH1" s="6"/>
      <c r="WVI1" s="6"/>
      <c r="WVJ1" s="6"/>
      <c r="WVK1" s="6"/>
      <c r="WVL1" s="6"/>
      <c r="WVM1" s="6"/>
      <c r="WVN1" s="6"/>
      <c r="WVO1" s="6"/>
      <c r="WVP1" s="6"/>
      <c r="WVQ1" s="6"/>
      <c r="WVR1" s="6"/>
      <c r="WVS1" s="6"/>
      <c r="WVT1" s="6"/>
      <c r="WVU1" s="6"/>
      <c r="WVV1" s="6"/>
      <c r="WVW1" s="6"/>
      <c r="WVX1" s="6"/>
      <c r="WVY1" s="6"/>
      <c r="WVZ1" s="6"/>
      <c r="WWA1" s="6"/>
      <c r="WWB1" s="6"/>
      <c r="WWC1" s="6"/>
      <c r="WWD1" s="6"/>
      <c r="WWE1" s="6"/>
      <c r="WWF1" s="6"/>
      <c r="WWG1" s="6"/>
      <c r="WWH1" s="6"/>
      <c r="WWI1" s="6"/>
      <c r="WWJ1" s="6"/>
      <c r="WWK1" s="6"/>
      <c r="WWL1" s="6"/>
      <c r="WWM1" s="6"/>
      <c r="WWN1" s="6"/>
      <c r="WWO1" s="6"/>
      <c r="WWP1" s="6"/>
      <c r="WWQ1" s="6"/>
      <c r="WWR1" s="6"/>
      <c r="WWS1" s="6"/>
      <c r="WWT1" s="6"/>
      <c r="WWU1" s="6"/>
      <c r="WWV1" s="6"/>
      <c r="WWW1" s="6"/>
      <c r="WWX1" s="6"/>
      <c r="WWY1" s="6"/>
      <c r="WWZ1" s="6"/>
      <c r="WXA1" s="6"/>
      <c r="WXB1" s="6"/>
      <c r="WXC1" s="6"/>
      <c r="WXD1" s="6"/>
      <c r="WXE1" s="6"/>
      <c r="WXF1" s="6"/>
      <c r="WXG1" s="6"/>
      <c r="WXH1" s="6"/>
      <c r="WXI1" s="6"/>
      <c r="WXJ1" s="6"/>
      <c r="WXK1" s="6"/>
      <c r="WXL1" s="6"/>
      <c r="WXM1" s="6"/>
      <c r="WXN1" s="6"/>
      <c r="WXO1" s="6"/>
      <c r="WXP1" s="6"/>
      <c r="WXQ1" s="6"/>
      <c r="WXR1" s="6"/>
      <c r="WXS1" s="6"/>
      <c r="WXT1" s="6"/>
      <c r="WXU1" s="6"/>
      <c r="WXV1" s="6"/>
      <c r="WXW1" s="6"/>
      <c r="WXX1" s="6"/>
      <c r="WXY1" s="6"/>
      <c r="WXZ1" s="6"/>
      <c r="WYA1" s="6"/>
      <c r="WYB1" s="6"/>
      <c r="WYC1" s="6"/>
      <c r="WYD1" s="6"/>
      <c r="WYE1" s="6"/>
      <c r="WYF1" s="6"/>
      <c r="WYG1" s="6"/>
      <c r="WYH1" s="6"/>
      <c r="WYI1" s="6"/>
      <c r="WYJ1" s="6"/>
      <c r="WYK1" s="6"/>
      <c r="WYL1" s="6"/>
      <c r="WYM1" s="6"/>
      <c r="WYN1" s="6"/>
      <c r="WYO1" s="6"/>
      <c r="WYP1" s="6"/>
      <c r="WYQ1" s="6"/>
      <c r="WYR1" s="6"/>
      <c r="WYS1" s="6"/>
      <c r="WYT1" s="6"/>
      <c r="WYU1" s="6"/>
      <c r="WYV1" s="6"/>
      <c r="WYW1" s="6"/>
      <c r="WYX1" s="6"/>
      <c r="WYY1" s="6"/>
      <c r="WYZ1" s="6"/>
      <c r="WZA1" s="6"/>
      <c r="WZB1" s="6"/>
      <c r="WZC1" s="6"/>
      <c r="WZD1" s="6"/>
      <c r="WZE1" s="6"/>
      <c r="WZF1" s="6"/>
      <c r="WZG1" s="6"/>
      <c r="WZH1" s="6"/>
      <c r="WZI1" s="6"/>
      <c r="WZJ1" s="6"/>
      <c r="WZK1" s="6"/>
      <c r="WZL1" s="6"/>
      <c r="WZM1" s="6"/>
      <c r="WZN1" s="6"/>
      <c r="WZO1" s="6"/>
      <c r="WZP1" s="6"/>
      <c r="WZQ1" s="6"/>
      <c r="WZR1" s="6"/>
      <c r="WZS1" s="6"/>
      <c r="WZT1" s="6"/>
      <c r="WZU1" s="6"/>
      <c r="WZV1" s="6"/>
      <c r="WZW1" s="6"/>
      <c r="WZX1" s="6"/>
      <c r="WZY1" s="6"/>
      <c r="WZZ1" s="6"/>
      <c r="XAA1" s="6"/>
      <c r="XAB1" s="6"/>
      <c r="XAC1" s="6"/>
      <c r="XAD1" s="6"/>
      <c r="XAE1" s="6"/>
      <c r="XAF1" s="6"/>
      <c r="XAG1" s="6"/>
      <c r="XAH1" s="6"/>
      <c r="XAI1" s="6"/>
      <c r="XAJ1" s="6"/>
      <c r="XAK1" s="6"/>
      <c r="XAL1" s="6"/>
      <c r="XAM1" s="6"/>
      <c r="XAN1" s="6"/>
      <c r="XAO1" s="6"/>
      <c r="XAP1" s="6"/>
      <c r="XAQ1" s="6"/>
      <c r="XAR1" s="6"/>
      <c r="XAS1" s="6"/>
      <c r="XAT1" s="6"/>
      <c r="XAU1" s="6"/>
      <c r="XAV1" s="6"/>
      <c r="XAW1" s="6"/>
      <c r="XAX1" s="6"/>
      <c r="XAY1" s="6"/>
      <c r="XAZ1" s="6"/>
      <c r="XBA1" s="6"/>
      <c r="XBB1" s="6"/>
      <c r="XBC1" s="6"/>
      <c r="XBD1" s="6"/>
      <c r="XBE1" s="6"/>
      <c r="XBF1" s="6"/>
      <c r="XBG1" s="6"/>
      <c r="XBH1" s="6"/>
      <c r="XBI1" s="6"/>
      <c r="XBJ1" s="6"/>
      <c r="XBK1" s="6"/>
      <c r="XBL1" s="6"/>
      <c r="XBM1" s="6"/>
      <c r="XBN1" s="6"/>
      <c r="XBO1" s="6"/>
      <c r="XBP1" s="6"/>
      <c r="XBQ1" s="6"/>
      <c r="XBR1" s="6"/>
      <c r="XBS1" s="6"/>
      <c r="XBT1" s="6"/>
      <c r="XBU1" s="6"/>
      <c r="XBV1" s="6"/>
      <c r="XBW1" s="6"/>
      <c r="XBX1" s="6"/>
      <c r="XBY1" s="6"/>
      <c r="XBZ1" s="6"/>
      <c r="XCA1" s="6"/>
      <c r="XCB1" s="6"/>
      <c r="XCC1" s="6"/>
      <c r="XCD1" s="6"/>
      <c r="XCE1" s="6"/>
      <c r="XCF1" s="6"/>
      <c r="XCG1" s="6"/>
      <c r="XCH1" s="6"/>
      <c r="XCI1" s="6"/>
      <c r="XCJ1" s="6"/>
      <c r="XCK1" s="6"/>
      <c r="XCL1" s="6"/>
      <c r="XCM1" s="6"/>
      <c r="XCN1" s="6"/>
      <c r="XCO1" s="6"/>
      <c r="XCP1" s="6"/>
      <c r="XCQ1" s="6"/>
      <c r="XCR1" s="6"/>
      <c r="XCS1" s="6"/>
      <c r="XCT1" s="6"/>
      <c r="XCU1" s="6"/>
      <c r="XCV1" s="6"/>
      <c r="XCW1" s="6"/>
      <c r="XCX1" s="6"/>
      <c r="XCY1" s="6"/>
      <c r="XCZ1" s="6"/>
      <c r="XDA1" s="6"/>
      <c r="XDB1" s="6"/>
      <c r="XDC1" s="6"/>
      <c r="XDD1" s="6"/>
      <c r="XDE1" s="6"/>
      <c r="XDF1" s="6"/>
      <c r="XDG1" s="6"/>
      <c r="XDH1" s="6"/>
      <c r="XDI1" s="6"/>
      <c r="XDJ1" s="6"/>
      <c r="XDK1" s="6"/>
      <c r="XDL1" s="6"/>
      <c r="XDM1" s="6"/>
      <c r="XDN1" s="6"/>
      <c r="XDO1" s="6"/>
      <c r="XDP1" s="6"/>
      <c r="XDQ1" s="6"/>
      <c r="XDR1" s="6"/>
      <c r="XDS1" s="6"/>
      <c r="XDT1" s="6"/>
      <c r="XDU1" s="6"/>
      <c r="XDV1" s="6"/>
      <c r="XDW1" s="6"/>
      <c r="XDX1" s="6"/>
      <c r="XDY1" s="6"/>
      <c r="XDZ1" s="6"/>
      <c r="XEA1" s="6"/>
      <c r="XEB1" s="6"/>
      <c r="XEC1" s="6"/>
      <c r="XED1" s="6"/>
      <c r="XEE1" s="6"/>
      <c r="XEF1" s="6"/>
      <c r="XEG1" s="6"/>
      <c r="XEH1" s="6"/>
      <c r="XEI1" s="6"/>
      <c r="XEJ1" s="6"/>
      <c r="XEK1" s="6"/>
      <c r="XEL1" s="6"/>
      <c r="XEM1" s="6"/>
      <c r="XEN1" s="6"/>
      <c r="XEO1" s="6"/>
      <c r="XEP1" s="6"/>
      <c r="XEQ1" s="6"/>
      <c r="XER1" s="6"/>
      <c r="XES1" s="6"/>
      <c r="XET1" s="6"/>
      <c r="XEU1" s="6"/>
      <c r="XEV1" s="6"/>
      <c r="XEW1" s="6"/>
      <c r="XEX1" s="6"/>
      <c r="XEY1" s="6"/>
      <c r="XEZ1" s="6"/>
    </row>
    <row r="2" spans="1:16380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6"/>
      <c r="S2" s="6"/>
      <c r="T2" s="6">
        <v>1</v>
      </c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  <c r="AMA2" s="6"/>
      <c r="AMB2" s="6"/>
      <c r="AMC2" s="6"/>
      <c r="AMD2" s="6"/>
      <c r="AME2" s="6"/>
      <c r="AMF2" s="6"/>
      <c r="AMG2" s="6"/>
      <c r="AMH2" s="6"/>
      <c r="AMI2" s="6"/>
      <c r="AMJ2" s="6"/>
      <c r="AMK2" s="6"/>
      <c r="AML2" s="6"/>
      <c r="AMM2" s="6"/>
      <c r="AMN2" s="6"/>
      <c r="AMO2" s="6"/>
      <c r="AMP2" s="6"/>
      <c r="AMQ2" s="6"/>
      <c r="AMR2" s="6"/>
      <c r="AMS2" s="6"/>
      <c r="AMT2" s="6"/>
      <c r="AMU2" s="6"/>
      <c r="AMV2" s="6"/>
      <c r="AMW2" s="6"/>
      <c r="AMX2" s="6"/>
      <c r="AMY2" s="6"/>
      <c r="AMZ2" s="6"/>
      <c r="ANA2" s="6"/>
      <c r="ANB2" s="6"/>
      <c r="ANC2" s="6"/>
      <c r="AND2" s="6"/>
      <c r="ANE2" s="6"/>
      <c r="ANF2" s="6"/>
      <c r="ANG2" s="6"/>
      <c r="ANH2" s="6"/>
      <c r="ANI2" s="6"/>
      <c r="ANJ2" s="6"/>
      <c r="ANK2" s="6"/>
      <c r="ANL2" s="6"/>
      <c r="ANM2" s="6"/>
      <c r="ANN2" s="6"/>
      <c r="ANO2" s="6"/>
      <c r="ANP2" s="6"/>
      <c r="ANQ2" s="6"/>
      <c r="ANR2" s="6"/>
      <c r="ANS2" s="6"/>
      <c r="ANT2" s="6"/>
      <c r="ANU2" s="6"/>
      <c r="ANV2" s="6"/>
      <c r="ANW2" s="6"/>
      <c r="ANX2" s="6"/>
      <c r="ANY2" s="6"/>
      <c r="ANZ2" s="6"/>
      <c r="AOA2" s="6"/>
      <c r="AOB2" s="6"/>
      <c r="AOC2" s="6"/>
      <c r="AOD2" s="6"/>
      <c r="AOE2" s="6"/>
      <c r="AOF2" s="6"/>
      <c r="AOG2" s="6"/>
      <c r="AOH2" s="6"/>
      <c r="AOI2" s="6"/>
      <c r="AOJ2" s="6"/>
      <c r="AOK2" s="6"/>
      <c r="AOL2" s="6"/>
      <c r="AOM2" s="6"/>
      <c r="AON2" s="6"/>
      <c r="AOO2" s="6"/>
      <c r="AOP2" s="6"/>
      <c r="AOQ2" s="6"/>
      <c r="AOR2" s="6"/>
      <c r="AOS2" s="6"/>
      <c r="AOT2" s="6"/>
      <c r="AOU2" s="6"/>
      <c r="AOV2" s="6"/>
      <c r="AOW2" s="6"/>
      <c r="AOX2" s="6"/>
      <c r="AOY2" s="6"/>
      <c r="AOZ2" s="6"/>
      <c r="APA2" s="6"/>
      <c r="APB2" s="6"/>
      <c r="APC2" s="6"/>
      <c r="APD2" s="6"/>
      <c r="APE2" s="6"/>
      <c r="APF2" s="6"/>
      <c r="APG2" s="6"/>
      <c r="APH2" s="6"/>
      <c r="API2" s="6"/>
      <c r="APJ2" s="6"/>
      <c r="APK2" s="6"/>
      <c r="APL2" s="6"/>
      <c r="APM2" s="6"/>
      <c r="APN2" s="6"/>
      <c r="APO2" s="6"/>
      <c r="APP2" s="6"/>
      <c r="APQ2" s="6"/>
      <c r="APR2" s="6"/>
      <c r="APS2" s="6"/>
      <c r="APT2" s="6"/>
      <c r="APU2" s="6"/>
      <c r="APV2" s="6"/>
      <c r="APW2" s="6"/>
      <c r="APX2" s="6"/>
      <c r="APY2" s="6"/>
      <c r="APZ2" s="6"/>
      <c r="AQA2" s="6"/>
      <c r="AQB2" s="6"/>
      <c r="AQC2" s="6"/>
      <c r="AQD2" s="6"/>
      <c r="AQE2" s="6"/>
      <c r="AQF2" s="6"/>
      <c r="AQG2" s="6"/>
      <c r="AQH2" s="6"/>
      <c r="AQI2" s="6"/>
      <c r="AQJ2" s="6"/>
      <c r="AQK2" s="6"/>
      <c r="AQL2" s="6"/>
      <c r="AQM2" s="6"/>
      <c r="AQN2" s="6"/>
      <c r="AQO2" s="6"/>
      <c r="AQP2" s="6"/>
      <c r="AQQ2" s="6"/>
      <c r="AQR2" s="6"/>
      <c r="AQS2" s="6"/>
      <c r="AQT2" s="6"/>
      <c r="AQU2" s="6"/>
      <c r="AQV2" s="6"/>
      <c r="AQW2" s="6"/>
      <c r="AQX2" s="6"/>
      <c r="AQY2" s="6"/>
      <c r="AQZ2" s="6"/>
      <c r="ARA2" s="6"/>
      <c r="ARB2" s="6"/>
      <c r="ARC2" s="6"/>
      <c r="ARD2" s="6"/>
      <c r="ARE2" s="6"/>
      <c r="ARF2" s="6"/>
      <c r="ARG2" s="6"/>
      <c r="ARH2" s="6"/>
      <c r="ARI2" s="6"/>
      <c r="ARJ2" s="6"/>
      <c r="ARK2" s="6"/>
      <c r="ARL2" s="6"/>
      <c r="ARM2" s="6"/>
      <c r="ARN2" s="6"/>
      <c r="ARO2" s="6"/>
      <c r="ARP2" s="6"/>
      <c r="ARQ2" s="6"/>
      <c r="ARR2" s="6"/>
      <c r="ARS2" s="6"/>
      <c r="ART2" s="6"/>
      <c r="ARU2" s="6"/>
      <c r="ARV2" s="6"/>
      <c r="ARW2" s="6"/>
      <c r="ARX2" s="6"/>
      <c r="ARY2" s="6"/>
      <c r="ARZ2" s="6"/>
      <c r="ASA2" s="6"/>
      <c r="ASB2" s="6"/>
      <c r="ASC2" s="6"/>
      <c r="ASD2" s="6"/>
      <c r="ASE2" s="6"/>
      <c r="ASF2" s="6"/>
      <c r="ASG2" s="6"/>
      <c r="ASH2" s="6"/>
      <c r="ASI2" s="6"/>
      <c r="ASJ2" s="6"/>
      <c r="ASK2" s="6"/>
      <c r="ASL2" s="6"/>
      <c r="ASM2" s="6"/>
      <c r="ASN2" s="6"/>
      <c r="ASO2" s="6"/>
      <c r="ASP2" s="6"/>
      <c r="ASQ2" s="6"/>
      <c r="ASR2" s="6"/>
      <c r="ASS2" s="6"/>
      <c r="AST2" s="6"/>
      <c r="ASU2" s="6"/>
      <c r="ASV2" s="6"/>
      <c r="ASW2" s="6"/>
      <c r="ASX2" s="6"/>
      <c r="ASY2" s="6"/>
      <c r="ASZ2" s="6"/>
      <c r="ATA2" s="6"/>
      <c r="ATB2" s="6"/>
      <c r="ATC2" s="6"/>
      <c r="ATD2" s="6"/>
      <c r="ATE2" s="6"/>
      <c r="ATF2" s="6"/>
      <c r="ATG2" s="6"/>
      <c r="ATH2" s="6"/>
      <c r="ATI2" s="6"/>
      <c r="ATJ2" s="6"/>
      <c r="ATK2" s="6"/>
      <c r="ATL2" s="6"/>
      <c r="ATM2" s="6"/>
      <c r="ATN2" s="6"/>
      <c r="ATO2" s="6"/>
      <c r="ATP2" s="6"/>
      <c r="ATQ2" s="6"/>
      <c r="ATR2" s="6"/>
      <c r="ATS2" s="6"/>
      <c r="ATT2" s="6"/>
      <c r="ATU2" s="6"/>
      <c r="ATV2" s="6"/>
      <c r="ATW2" s="6"/>
      <c r="ATX2" s="6"/>
      <c r="ATY2" s="6"/>
      <c r="ATZ2" s="6"/>
      <c r="AUA2" s="6"/>
      <c r="AUB2" s="6"/>
      <c r="AUC2" s="6"/>
      <c r="AUD2" s="6"/>
      <c r="AUE2" s="6"/>
      <c r="AUF2" s="6"/>
      <c r="AUG2" s="6"/>
      <c r="AUH2" s="6"/>
      <c r="AUI2" s="6"/>
      <c r="AUJ2" s="6"/>
      <c r="AUK2" s="6"/>
      <c r="AUL2" s="6"/>
      <c r="AUM2" s="6"/>
      <c r="AUN2" s="6"/>
      <c r="AUO2" s="6"/>
      <c r="AUP2" s="6"/>
      <c r="AUQ2" s="6"/>
      <c r="AUR2" s="6"/>
      <c r="AUS2" s="6"/>
      <c r="AUT2" s="6"/>
      <c r="AUU2" s="6"/>
      <c r="AUV2" s="6"/>
      <c r="AUW2" s="6"/>
      <c r="AUX2" s="6"/>
      <c r="AUY2" s="6"/>
      <c r="AUZ2" s="6"/>
      <c r="AVA2" s="6"/>
      <c r="AVB2" s="6"/>
      <c r="AVC2" s="6"/>
      <c r="AVD2" s="6"/>
      <c r="AVE2" s="6"/>
      <c r="AVF2" s="6"/>
      <c r="AVG2" s="6"/>
      <c r="AVH2" s="6"/>
      <c r="AVI2" s="6"/>
      <c r="AVJ2" s="6"/>
      <c r="AVK2" s="6"/>
      <c r="AVL2" s="6"/>
      <c r="AVM2" s="6"/>
      <c r="AVN2" s="6"/>
      <c r="AVO2" s="6"/>
      <c r="AVP2" s="6"/>
      <c r="AVQ2" s="6"/>
      <c r="AVR2" s="6"/>
      <c r="AVS2" s="6"/>
      <c r="AVT2" s="6"/>
      <c r="AVU2" s="6"/>
      <c r="AVV2" s="6"/>
      <c r="AVW2" s="6"/>
      <c r="AVX2" s="6"/>
      <c r="AVY2" s="6"/>
      <c r="AVZ2" s="6"/>
      <c r="AWA2" s="6"/>
      <c r="AWB2" s="6"/>
      <c r="AWC2" s="6"/>
      <c r="AWD2" s="6"/>
      <c r="AWE2" s="6"/>
      <c r="AWF2" s="6"/>
      <c r="AWG2" s="6"/>
      <c r="AWH2" s="6"/>
      <c r="AWI2" s="6"/>
      <c r="AWJ2" s="6"/>
      <c r="AWK2" s="6"/>
      <c r="AWL2" s="6"/>
      <c r="AWM2" s="6"/>
      <c r="AWN2" s="6"/>
      <c r="AWO2" s="6"/>
      <c r="AWP2" s="6"/>
      <c r="AWQ2" s="6"/>
      <c r="AWR2" s="6"/>
      <c r="AWS2" s="6"/>
      <c r="AWT2" s="6"/>
      <c r="AWU2" s="6"/>
      <c r="AWV2" s="6"/>
      <c r="AWW2" s="6"/>
      <c r="AWX2" s="6"/>
      <c r="AWY2" s="6"/>
      <c r="AWZ2" s="6"/>
      <c r="AXA2" s="6"/>
      <c r="AXB2" s="6"/>
      <c r="AXC2" s="6"/>
      <c r="AXD2" s="6"/>
      <c r="AXE2" s="6"/>
      <c r="AXF2" s="6"/>
      <c r="AXG2" s="6"/>
      <c r="AXH2" s="6"/>
      <c r="AXI2" s="6"/>
      <c r="AXJ2" s="6"/>
      <c r="AXK2" s="6"/>
      <c r="AXL2" s="6"/>
      <c r="AXM2" s="6"/>
      <c r="AXN2" s="6"/>
      <c r="AXO2" s="6"/>
      <c r="AXP2" s="6"/>
      <c r="AXQ2" s="6"/>
      <c r="AXR2" s="6"/>
      <c r="AXS2" s="6"/>
      <c r="AXT2" s="6"/>
      <c r="AXU2" s="6"/>
      <c r="AXV2" s="6"/>
      <c r="AXW2" s="6"/>
      <c r="AXX2" s="6"/>
      <c r="AXY2" s="6"/>
      <c r="AXZ2" s="6"/>
      <c r="AYA2" s="6"/>
      <c r="AYB2" s="6"/>
      <c r="AYC2" s="6"/>
      <c r="AYD2" s="6"/>
      <c r="AYE2" s="6"/>
      <c r="AYF2" s="6"/>
      <c r="AYG2" s="6"/>
      <c r="AYH2" s="6"/>
      <c r="AYI2" s="6"/>
      <c r="AYJ2" s="6"/>
      <c r="AYK2" s="6"/>
      <c r="AYL2" s="6"/>
      <c r="AYM2" s="6"/>
      <c r="AYN2" s="6"/>
      <c r="AYO2" s="6"/>
      <c r="AYP2" s="6"/>
      <c r="AYQ2" s="6"/>
      <c r="AYR2" s="6"/>
      <c r="AYS2" s="6"/>
      <c r="AYT2" s="6"/>
      <c r="AYU2" s="6"/>
      <c r="AYV2" s="6"/>
      <c r="AYW2" s="6"/>
      <c r="AYX2" s="6"/>
      <c r="AYY2" s="6"/>
      <c r="AYZ2" s="6"/>
      <c r="AZA2" s="6"/>
      <c r="AZB2" s="6"/>
      <c r="AZC2" s="6"/>
      <c r="AZD2" s="6"/>
      <c r="AZE2" s="6"/>
      <c r="AZF2" s="6"/>
      <c r="AZG2" s="6"/>
      <c r="AZH2" s="6"/>
      <c r="AZI2" s="6"/>
      <c r="AZJ2" s="6"/>
      <c r="AZK2" s="6"/>
      <c r="AZL2" s="6"/>
      <c r="AZM2" s="6"/>
      <c r="AZN2" s="6"/>
      <c r="AZO2" s="6"/>
      <c r="AZP2" s="6"/>
      <c r="AZQ2" s="6"/>
      <c r="AZR2" s="6"/>
      <c r="AZS2" s="6"/>
      <c r="AZT2" s="6"/>
      <c r="AZU2" s="6"/>
      <c r="AZV2" s="6"/>
      <c r="AZW2" s="6"/>
      <c r="AZX2" s="6"/>
      <c r="AZY2" s="6"/>
      <c r="AZZ2" s="6"/>
      <c r="BAA2" s="6"/>
      <c r="BAB2" s="6"/>
      <c r="BAC2" s="6"/>
      <c r="BAD2" s="6"/>
      <c r="BAE2" s="6"/>
      <c r="BAF2" s="6"/>
      <c r="BAG2" s="6"/>
      <c r="BAH2" s="6"/>
      <c r="BAI2" s="6"/>
      <c r="BAJ2" s="6"/>
      <c r="BAK2" s="6"/>
      <c r="BAL2" s="6"/>
      <c r="BAM2" s="6"/>
      <c r="BAN2" s="6"/>
      <c r="BAO2" s="6"/>
      <c r="BAP2" s="6"/>
      <c r="BAQ2" s="6"/>
      <c r="BAR2" s="6"/>
      <c r="BAS2" s="6"/>
      <c r="BAT2" s="6"/>
      <c r="BAU2" s="6"/>
      <c r="BAV2" s="6"/>
      <c r="BAW2" s="6"/>
      <c r="BAX2" s="6"/>
      <c r="BAY2" s="6"/>
      <c r="BAZ2" s="6"/>
      <c r="BBA2" s="6"/>
      <c r="BBB2" s="6"/>
      <c r="BBC2" s="6"/>
      <c r="BBD2" s="6"/>
      <c r="BBE2" s="6"/>
      <c r="BBF2" s="6"/>
      <c r="BBG2" s="6"/>
      <c r="BBH2" s="6"/>
      <c r="BBI2" s="6"/>
      <c r="BBJ2" s="6"/>
      <c r="BBK2" s="6"/>
      <c r="BBL2" s="6"/>
      <c r="BBM2" s="6"/>
      <c r="BBN2" s="6"/>
      <c r="BBO2" s="6"/>
      <c r="BBP2" s="6"/>
      <c r="BBQ2" s="6"/>
      <c r="BBR2" s="6"/>
      <c r="BBS2" s="6"/>
      <c r="BBT2" s="6"/>
      <c r="BBU2" s="6"/>
      <c r="BBV2" s="6"/>
      <c r="BBW2" s="6"/>
      <c r="BBX2" s="6"/>
      <c r="BBY2" s="6"/>
      <c r="BBZ2" s="6"/>
      <c r="BCA2" s="6"/>
      <c r="BCB2" s="6"/>
      <c r="BCC2" s="6"/>
      <c r="BCD2" s="6"/>
      <c r="BCE2" s="6"/>
      <c r="BCF2" s="6"/>
      <c r="BCG2" s="6"/>
      <c r="BCH2" s="6"/>
      <c r="BCI2" s="6"/>
      <c r="BCJ2" s="6"/>
      <c r="BCK2" s="6"/>
      <c r="BCL2" s="6"/>
      <c r="BCM2" s="6"/>
      <c r="BCN2" s="6"/>
      <c r="BCO2" s="6"/>
      <c r="BCP2" s="6"/>
      <c r="BCQ2" s="6"/>
      <c r="BCR2" s="6"/>
      <c r="BCS2" s="6"/>
      <c r="BCT2" s="6"/>
      <c r="BCU2" s="6"/>
      <c r="BCV2" s="6"/>
      <c r="BCW2" s="6"/>
      <c r="BCX2" s="6"/>
      <c r="BCY2" s="6"/>
      <c r="BCZ2" s="6"/>
      <c r="BDA2" s="6"/>
      <c r="BDB2" s="6"/>
      <c r="BDC2" s="6"/>
      <c r="BDD2" s="6"/>
      <c r="BDE2" s="6"/>
      <c r="BDF2" s="6"/>
      <c r="BDG2" s="6"/>
      <c r="BDH2" s="6"/>
      <c r="BDI2" s="6"/>
      <c r="BDJ2" s="6"/>
      <c r="BDK2" s="6"/>
      <c r="BDL2" s="6"/>
      <c r="BDM2" s="6"/>
      <c r="BDN2" s="6"/>
      <c r="BDO2" s="6"/>
      <c r="BDP2" s="6"/>
      <c r="BDQ2" s="6"/>
      <c r="BDR2" s="6"/>
      <c r="BDS2" s="6"/>
      <c r="BDT2" s="6"/>
      <c r="BDU2" s="6"/>
      <c r="BDV2" s="6"/>
      <c r="BDW2" s="6"/>
      <c r="BDX2" s="6"/>
      <c r="BDY2" s="6"/>
      <c r="BDZ2" s="6"/>
      <c r="BEA2" s="6"/>
      <c r="BEB2" s="6"/>
      <c r="BEC2" s="6"/>
      <c r="BED2" s="6"/>
      <c r="BEE2" s="6"/>
      <c r="BEF2" s="6"/>
      <c r="BEG2" s="6"/>
      <c r="BEH2" s="6"/>
      <c r="BEI2" s="6"/>
      <c r="BEJ2" s="6"/>
      <c r="BEK2" s="6"/>
      <c r="BEL2" s="6"/>
      <c r="BEM2" s="6"/>
      <c r="BEN2" s="6"/>
      <c r="BEO2" s="6"/>
      <c r="BEP2" s="6"/>
      <c r="BEQ2" s="6"/>
      <c r="BER2" s="6"/>
      <c r="BES2" s="6"/>
      <c r="BET2" s="6"/>
      <c r="BEU2" s="6"/>
      <c r="BEV2" s="6"/>
      <c r="BEW2" s="6"/>
      <c r="BEX2" s="6"/>
      <c r="BEY2" s="6"/>
      <c r="BEZ2" s="6"/>
      <c r="BFA2" s="6"/>
      <c r="BFB2" s="6"/>
      <c r="BFC2" s="6"/>
      <c r="BFD2" s="6"/>
      <c r="BFE2" s="6"/>
      <c r="BFF2" s="6"/>
      <c r="BFG2" s="6"/>
      <c r="BFH2" s="6"/>
      <c r="BFI2" s="6"/>
      <c r="BFJ2" s="6"/>
      <c r="BFK2" s="6"/>
      <c r="BFL2" s="6"/>
      <c r="BFM2" s="6"/>
      <c r="BFN2" s="6"/>
      <c r="BFO2" s="6"/>
      <c r="BFP2" s="6"/>
      <c r="BFQ2" s="6"/>
      <c r="BFR2" s="6"/>
      <c r="BFS2" s="6"/>
      <c r="BFT2" s="6"/>
      <c r="BFU2" s="6"/>
      <c r="BFV2" s="6"/>
      <c r="BFW2" s="6"/>
      <c r="BFX2" s="6"/>
      <c r="BFY2" s="6"/>
      <c r="BFZ2" s="6"/>
      <c r="BGA2" s="6"/>
      <c r="BGB2" s="6"/>
      <c r="BGC2" s="6"/>
      <c r="BGD2" s="6"/>
      <c r="BGE2" s="6"/>
      <c r="BGF2" s="6"/>
      <c r="BGG2" s="6"/>
      <c r="BGH2" s="6"/>
      <c r="BGI2" s="6"/>
      <c r="BGJ2" s="6"/>
      <c r="BGK2" s="6"/>
      <c r="BGL2" s="6"/>
      <c r="BGM2" s="6"/>
      <c r="BGN2" s="6"/>
      <c r="BGO2" s="6"/>
      <c r="BGP2" s="6"/>
      <c r="BGQ2" s="6"/>
      <c r="BGR2" s="6"/>
      <c r="BGS2" s="6"/>
      <c r="BGT2" s="6"/>
      <c r="BGU2" s="6"/>
      <c r="BGV2" s="6"/>
      <c r="BGW2" s="6"/>
      <c r="BGX2" s="6"/>
      <c r="BGY2" s="6"/>
      <c r="BGZ2" s="6"/>
      <c r="BHA2" s="6"/>
      <c r="BHB2" s="6"/>
      <c r="BHC2" s="6"/>
      <c r="BHD2" s="6"/>
      <c r="BHE2" s="6"/>
      <c r="BHF2" s="6"/>
      <c r="BHG2" s="6"/>
      <c r="BHH2" s="6"/>
      <c r="BHI2" s="6"/>
      <c r="BHJ2" s="6"/>
      <c r="BHK2" s="6"/>
      <c r="BHL2" s="6"/>
      <c r="BHM2" s="6"/>
      <c r="BHN2" s="6"/>
      <c r="BHO2" s="6"/>
      <c r="BHP2" s="6"/>
      <c r="BHQ2" s="6"/>
      <c r="BHR2" s="6"/>
      <c r="BHS2" s="6"/>
      <c r="BHT2" s="6"/>
      <c r="BHU2" s="6"/>
      <c r="BHV2" s="6"/>
      <c r="BHW2" s="6"/>
      <c r="BHX2" s="6"/>
      <c r="BHY2" s="6"/>
      <c r="BHZ2" s="6"/>
      <c r="BIA2" s="6"/>
      <c r="BIB2" s="6"/>
      <c r="BIC2" s="6"/>
      <c r="BID2" s="6"/>
      <c r="BIE2" s="6"/>
      <c r="BIF2" s="6"/>
      <c r="BIG2" s="6"/>
      <c r="BIH2" s="6"/>
      <c r="BII2" s="6"/>
      <c r="BIJ2" s="6"/>
      <c r="BIK2" s="6"/>
      <c r="BIL2" s="6"/>
      <c r="BIM2" s="6"/>
      <c r="BIN2" s="6"/>
      <c r="BIO2" s="6"/>
      <c r="BIP2" s="6"/>
      <c r="BIQ2" s="6"/>
      <c r="BIR2" s="6"/>
      <c r="BIS2" s="6"/>
      <c r="BIT2" s="6"/>
      <c r="BIU2" s="6"/>
      <c r="BIV2" s="6"/>
      <c r="BIW2" s="6"/>
      <c r="BIX2" s="6"/>
      <c r="BIY2" s="6"/>
      <c r="BIZ2" s="6"/>
      <c r="BJA2" s="6"/>
      <c r="BJB2" s="6"/>
      <c r="BJC2" s="6"/>
      <c r="BJD2" s="6"/>
      <c r="BJE2" s="6"/>
      <c r="BJF2" s="6"/>
      <c r="BJG2" s="6"/>
      <c r="BJH2" s="6"/>
      <c r="BJI2" s="6"/>
      <c r="BJJ2" s="6"/>
      <c r="BJK2" s="6"/>
      <c r="BJL2" s="6"/>
      <c r="BJM2" s="6"/>
      <c r="BJN2" s="6"/>
      <c r="BJO2" s="6"/>
      <c r="BJP2" s="6"/>
      <c r="BJQ2" s="6"/>
      <c r="BJR2" s="6"/>
      <c r="BJS2" s="6"/>
      <c r="BJT2" s="6"/>
      <c r="BJU2" s="6"/>
      <c r="BJV2" s="6"/>
      <c r="BJW2" s="6"/>
      <c r="BJX2" s="6"/>
      <c r="BJY2" s="6"/>
      <c r="BJZ2" s="6"/>
      <c r="BKA2" s="6"/>
      <c r="BKB2" s="6"/>
      <c r="BKC2" s="6"/>
      <c r="BKD2" s="6"/>
      <c r="BKE2" s="6"/>
      <c r="BKF2" s="6"/>
      <c r="BKG2" s="6"/>
      <c r="BKH2" s="6"/>
      <c r="BKI2" s="6"/>
      <c r="BKJ2" s="6"/>
      <c r="BKK2" s="6"/>
      <c r="BKL2" s="6"/>
      <c r="BKM2" s="6"/>
      <c r="BKN2" s="6"/>
      <c r="BKO2" s="6"/>
      <c r="BKP2" s="6"/>
      <c r="BKQ2" s="6"/>
      <c r="BKR2" s="6"/>
      <c r="BKS2" s="6"/>
      <c r="BKT2" s="6"/>
      <c r="BKU2" s="6"/>
      <c r="BKV2" s="6"/>
      <c r="BKW2" s="6"/>
      <c r="BKX2" s="6"/>
      <c r="BKY2" s="6"/>
      <c r="BKZ2" s="6"/>
      <c r="BLA2" s="6"/>
      <c r="BLB2" s="6"/>
      <c r="BLC2" s="6"/>
      <c r="BLD2" s="6"/>
      <c r="BLE2" s="6"/>
      <c r="BLF2" s="6"/>
      <c r="BLG2" s="6"/>
      <c r="BLH2" s="6"/>
      <c r="BLI2" s="6"/>
      <c r="BLJ2" s="6"/>
      <c r="BLK2" s="6"/>
      <c r="BLL2" s="6"/>
      <c r="BLM2" s="6"/>
      <c r="BLN2" s="6"/>
      <c r="BLO2" s="6"/>
      <c r="BLP2" s="6"/>
      <c r="BLQ2" s="6"/>
      <c r="BLR2" s="6"/>
      <c r="BLS2" s="6"/>
      <c r="BLT2" s="6"/>
      <c r="BLU2" s="6"/>
      <c r="BLV2" s="6"/>
      <c r="BLW2" s="6"/>
      <c r="BLX2" s="6"/>
      <c r="BLY2" s="6"/>
      <c r="BLZ2" s="6"/>
      <c r="BMA2" s="6"/>
      <c r="BMB2" s="6"/>
      <c r="BMC2" s="6"/>
      <c r="BMD2" s="6"/>
      <c r="BME2" s="6"/>
      <c r="BMF2" s="6"/>
      <c r="BMG2" s="6"/>
      <c r="BMH2" s="6"/>
      <c r="BMI2" s="6"/>
      <c r="BMJ2" s="6"/>
      <c r="BMK2" s="6"/>
      <c r="BML2" s="6"/>
      <c r="BMM2" s="6"/>
      <c r="BMN2" s="6"/>
      <c r="BMO2" s="6"/>
      <c r="BMP2" s="6"/>
      <c r="BMQ2" s="6"/>
      <c r="BMR2" s="6"/>
      <c r="BMS2" s="6"/>
      <c r="BMT2" s="6"/>
      <c r="BMU2" s="6"/>
      <c r="BMV2" s="6"/>
      <c r="BMW2" s="6"/>
      <c r="BMX2" s="6"/>
      <c r="BMY2" s="6"/>
      <c r="BMZ2" s="6"/>
      <c r="BNA2" s="6"/>
      <c r="BNB2" s="6"/>
      <c r="BNC2" s="6"/>
      <c r="BND2" s="6"/>
      <c r="BNE2" s="6"/>
      <c r="BNF2" s="6"/>
      <c r="BNG2" s="6"/>
      <c r="BNH2" s="6"/>
      <c r="BNI2" s="6"/>
      <c r="BNJ2" s="6"/>
      <c r="BNK2" s="6"/>
      <c r="BNL2" s="6"/>
      <c r="BNM2" s="6"/>
      <c r="BNN2" s="6"/>
      <c r="BNO2" s="6"/>
      <c r="BNP2" s="6"/>
      <c r="BNQ2" s="6"/>
      <c r="BNR2" s="6"/>
      <c r="BNS2" s="6"/>
      <c r="BNT2" s="6"/>
      <c r="BNU2" s="6"/>
      <c r="BNV2" s="6"/>
      <c r="BNW2" s="6"/>
      <c r="BNX2" s="6"/>
      <c r="BNY2" s="6"/>
      <c r="BNZ2" s="6"/>
      <c r="BOA2" s="6"/>
      <c r="BOB2" s="6"/>
      <c r="BOC2" s="6"/>
      <c r="BOD2" s="6"/>
      <c r="BOE2" s="6"/>
      <c r="BOF2" s="6"/>
      <c r="BOG2" s="6"/>
      <c r="BOH2" s="6"/>
      <c r="BOI2" s="6"/>
      <c r="BOJ2" s="6"/>
      <c r="BOK2" s="6"/>
      <c r="BOL2" s="6"/>
      <c r="BOM2" s="6"/>
      <c r="BON2" s="6"/>
      <c r="BOO2" s="6"/>
      <c r="BOP2" s="6"/>
      <c r="BOQ2" s="6"/>
      <c r="BOR2" s="6"/>
      <c r="BOS2" s="6"/>
      <c r="BOT2" s="6"/>
      <c r="BOU2" s="6"/>
      <c r="BOV2" s="6"/>
      <c r="BOW2" s="6"/>
      <c r="BOX2" s="6"/>
      <c r="BOY2" s="6"/>
      <c r="BOZ2" s="6"/>
      <c r="BPA2" s="6"/>
      <c r="BPB2" s="6"/>
      <c r="BPC2" s="6"/>
      <c r="BPD2" s="6"/>
      <c r="BPE2" s="6"/>
      <c r="BPF2" s="6"/>
      <c r="BPG2" s="6"/>
      <c r="BPH2" s="6"/>
      <c r="BPI2" s="6"/>
      <c r="BPJ2" s="6"/>
      <c r="BPK2" s="6"/>
      <c r="BPL2" s="6"/>
      <c r="BPM2" s="6"/>
      <c r="BPN2" s="6"/>
      <c r="BPO2" s="6"/>
      <c r="BPP2" s="6"/>
      <c r="BPQ2" s="6"/>
      <c r="BPR2" s="6"/>
      <c r="BPS2" s="6"/>
      <c r="BPT2" s="6"/>
      <c r="BPU2" s="6"/>
      <c r="BPV2" s="6"/>
      <c r="BPW2" s="6"/>
      <c r="BPX2" s="6"/>
      <c r="BPY2" s="6"/>
      <c r="BPZ2" s="6"/>
      <c r="BQA2" s="6"/>
      <c r="BQB2" s="6"/>
      <c r="BQC2" s="6"/>
      <c r="BQD2" s="6"/>
      <c r="BQE2" s="6"/>
      <c r="BQF2" s="6"/>
      <c r="BQG2" s="6"/>
      <c r="BQH2" s="6"/>
      <c r="BQI2" s="6"/>
      <c r="BQJ2" s="6"/>
      <c r="BQK2" s="6"/>
      <c r="BQL2" s="6"/>
      <c r="BQM2" s="6"/>
      <c r="BQN2" s="6"/>
      <c r="BQO2" s="6"/>
      <c r="BQP2" s="6"/>
      <c r="BQQ2" s="6"/>
      <c r="BQR2" s="6"/>
      <c r="BQS2" s="6"/>
      <c r="BQT2" s="6"/>
      <c r="BQU2" s="6"/>
      <c r="BQV2" s="6"/>
      <c r="BQW2" s="6"/>
      <c r="BQX2" s="6"/>
      <c r="BQY2" s="6"/>
      <c r="BQZ2" s="6"/>
      <c r="BRA2" s="6"/>
      <c r="BRB2" s="6"/>
      <c r="BRC2" s="6"/>
      <c r="BRD2" s="6"/>
      <c r="BRE2" s="6"/>
      <c r="BRF2" s="6"/>
      <c r="BRG2" s="6"/>
      <c r="BRH2" s="6"/>
      <c r="BRI2" s="6"/>
      <c r="BRJ2" s="6"/>
      <c r="BRK2" s="6"/>
      <c r="BRL2" s="6"/>
      <c r="BRM2" s="6"/>
      <c r="BRN2" s="6"/>
      <c r="BRO2" s="6"/>
      <c r="BRP2" s="6"/>
      <c r="BRQ2" s="6"/>
      <c r="BRR2" s="6"/>
      <c r="BRS2" s="6"/>
      <c r="BRT2" s="6"/>
      <c r="BRU2" s="6"/>
      <c r="BRV2" s="6"/>
      <c r="BRW2" s="6"/>
      <c r="BRX2" s="6"/>
      <c r="BRY2" s="6"/>
      <c r="BRZ2" s="6"/>
      <c r="BSA2" s="6"/>
      <c r="BSB2" s="6"/>
      <c r="BSC2" s="6"/>
      <c r="BSD2" s="6"/>
      <c r="BSE2" s="6"/>
      <c r="BSF2" s="6"/>
      <c r="BSG2" s="6"/>
      <c r="BSH2" s="6"/>
      <c r="BSI2" s="6"/>
      <c r="BSJ2" s="6"/>
      <c r="BSK2" s="6"/>
      <c r="BSL2" s="6"/>
      <c r="BSM2" s="6"/>
      <c r="BSN2" s="6"/>
      <c r="BSO2" s="6"/>
      <c r="BSP2" s="6"/>
      <c r="BSQ2" s="6"/>
      <c r="BSR2" s="6"/>
      <c r="BSS2" s="6"/>
      <c r="BST2" s="6"/>
      <c r="BSU2" s="6"/>
      <c r="BSV2" s="6"/>
      <c r="BSW2" s="6"/>
      <c r="BSX2" s="6"/>
      <c r="BSY2" s="6"/>
      <c r="BSZ2" s="6"/>
      <c r="BTA2" s="6"/>
      <c r="BTB2" s="6"/>
      <c r="BTC2" s="6"/>
      <c r="BTD2" s="6"/>
      <c r="BTE2" s="6"/>
      <c r="BTF2" s="6"/>
      <c r="BTG2" s="6"/>
      <c r="BTH2" s="6"/>
      <c r="BTI2" s="6"/>
      <c r="BTJ2" s="6"/>
      <c r="BTK2" s="6"/>
      <c r="BTL2" s="6"/>
      <c r="BTM2" s="6"/>
      <c r="BTN2" s="6"/>
      <c r="BTO2" s="6"/>
      <c r="BTP2" s="6"/>
      <c r="BTQ2" s="6"/>
      <c r="BTR2" s="6"/>
      <c r="BTS2" s="6"/>
      <c r="BTT2" s="6"/>
      <c r="BTU2" s="6"/>
      <c r="BTV2" s="6"/>
      <c r="BTW2" s="6"/>
      <c r="BTX2" s="6"/>
      <c r="BTY2" s="6"/>
      <c r="BTZ2" s="6"/>
      <c r="BUA2" s="6"/>
      <c r="BUB2" s="6"/>
      <c r="BUC2" s="6"/>
      <c r="BUD2" s="6"/>
      <c r="BUE2" s="6"/>
      <c r="BUF2" s="6"/>
      <c r="BUG2" s="6"/>
      <c r="BUH2" s="6"/>
      <c r="BUI2" s="6"/>
      <c r="BUJ2" s="6"/>
      <c r="BUK2" s="6"/>
      <c r="BUL2" s="6"/>
      <c r="BUM2" s="6"/>
      <c r="BUN2" s="6"/>
      <c r="BUO2" s="6"/>
      <c r="BUP2" s="6"/>
      <c r="BUQ2" s="6"/>
      <c r="BUR2" s="6"/>
      <c r="BUS2" s="6"/>
      <c r="BUT2" s="6"/>
      <c r="BUU2" s="6"/>
      <c r="BUV2" s="6"/>
      <c r="BUW2" s="6"/>
      <c r="BUX2" s="6"/>
      <c r="BUY2" s="6"/>
      <c r="BUZ2" s="6"/>
      <c r="BVA2" s="6"/>
      <c r="BVB2" s="6"/>
      <c r="BVC2" s="6"/>
      <c r="BVD2" s="6"/>
      <c r="BVE2" s="6"/>
      <c r="BVF2" s="6"/>
      <c r="BVG2" s="6"/>
      <c r="BVH2" s="6"/>
      <c r="BVI2" s="6"/>
      <c r="BVJ2" s="6"/>
      <c r="BVK2" s="6"/>
      <c r="BVL2" s="6"/>
      <c r="BVM2" s="6"/>
      <c r="BVN2" s="6"/>
      <c r="BVO2" s="6"/>
      <c r="BVP2" s="6"/>
      <c r="BVQ2" s="6"/>
      <c r="BVR2" s="6"/>
      <c r="BVS2" s="6"/>
      <c r="BVT2" s="6"/>
      <c r="BVU2" s="6"/>
      <c r="BVV2" s="6"/>
      <c r="BVW2" s="6"/>
      <c r="BVX2" s="6"/>
      <c r="BVY2" s="6"/>
      <c r="BVZ2" s="6"/>
      <c r="BWA2" s="6"/>
      <c r="BWB2" s="6"/>
      <c r="BWC2" s="6"/>
      <c r="BWD2" s="6"/>
      <c r="BWE2" s="6"/>
      <c r="BWF2" s="6"/>
      <c r="BWG2" s="6"/>
      <c r="BWH2" s="6"/>
      <c r="BWI2" s="6"/>
      <c r="BWJ2" s="6"/>
      <c r="BWK2" s="6"/>
      <c r="BWL2" s="6"/>
      <c r="BWM2" s="6"/>
      <c r="BWN2" s="6"/>
      <c r="BWO2" s="6"/>
      <c r="BWP2" s="6"/>
      <c r="BWQ2" s="6"/>
      <c r="BWR2" s="6"/>
      <c r="BWS2" s="6"/>
      <c r="BWT2" s="6"/>
      <c r="BWU2" s="6"/>
      <c r="BWV2" s="6"/>
      <c r="BWW2" s="6"/>
      <c r="BWX2" s="6"/>
      <c r="BWY2" s="6"/>
      <c r="BWZ2" s="6"/>
      <c r="BXA2" s="6"/>
      <c r="BXB2" s="6"/>
      <c r="BXC2" s="6"/>
      <c r="BXD2" s="6"/>
      <c r="BXE2" s="6"/>
      <c r="BXF2" s="6"/>
      <c r="BXG2" s="6"/>
      <c r="BXH2" s="6"/>
      <c r="BXI2" s="6"/>
      <c r="BXJ2" s="6"/>
      <c r="BXK2" s="6"/>
      <c r="BXL2" s="6"/>
      <c r="BXM2" s="6"/>
      <c r="BXN2" s="6"/>
      <c r="BXO2" s="6"/>
      <c r="BXP2" s="6"/>
      <c r="BXQ2" s="6"/>
      <c r="BXR2" s="6"/>
      <c r="BXS2" s="6"/>
      <c r="BXT2" s="6"/>
      <c r="BXU2" s="6"/>
      <c r="BXV2" s="6"/>
      <c r="BXW2" s="6"/>
      <c r="BXX2" s="6"/>
      <c r="BXY2" s="6"/>
      <c r="BXZ2" s="6"/>
      <c r="BYA2" s="6"/>
      <c r="BYB2" s="6"/>
      <c r="BYC2" s="6"/>
      <c r="BYD2" s="6"/>
      <c r="BYE2" s="6"/>
      <c r="BYF2" s="6"/>
      <c r="BYG2" s="6"/>
      <c r="BYH2" s="6"/>
      <c r="BYI2" s="6"/>
      <c r="BYJ2" s="6"/>
      <c r="BYK2" s="6"/>
      <c r="BYL2" s="6"/>
      <c r="BYM2" s="6"/>
      <c r="BYN2" s="6"/>
      <c r="BYO2" s="6"/>
      <c r="BYP2" s="6"/>
      <c r="BYQ2" s="6"/>
      <c r="BYR2" s="6"/>
      <c r="BYS2" s="6"/>
      <c r="BYT2" s="6"/>
      <c r="BYU2" s="6"/>
      <c r="BYV2" s="6"/>
      <c r="BYW2" s="6"/>
      <c r="BYX2" s="6"/>
      <c r="BYY2" s="6"/>
      <c r="BYZ2" s="6"/>
      <c r="BZA2" s="6"/>
      <c r="BZB2" s="6"/>
      <c r="BZC2" s="6"/>
      <c r="BZD2" s="6"/>
      <c r="BZE2" s="6"/>
      <c r="BZF2" s="6"/>
      <c r="BZG2" s="6"/>
      <c r="BZH2" s="6"/>
      <c r="BZI2" s="6"/>
      <c r="BZJ2" s="6"/>
      <c r="BZK2" s="6"/>
      <c r="BZL2" s="6"/>
      <c r="BZM2" s="6"/>
      <c r="BZN2" s="6"/>
      <c r="BZO2" s="6"/>
      <c r="BZP2" s="6"/>
      <c r="BZQ2" s="6"/>
      <c r="BZR2" s="6"/>
      <c r="BZS2" s="6"/>
      <c r="BZT2" s="6"/>
      <c r="BZU2" s="6"/>
      <c r="BZV2" s="6"/>
      <c r="BZW2" s="6"/>
      <c r="BZX2" s="6"/>
      <c r="BZY2" s="6"/>
      <c r="BZZ2" s="6"/>
      <c r="CAA2" s="6"/>
      <c r="CAB2" s="6"/>
      <c r="CAC2" s="6"/>
      <c r="CAD2" s="6"/>
      <c r="CAE2" s="6"/>
      <c r="CAF2" s="6"/>
      <c r="CAG2" s="6"/>
      <c r="CAH2" s="6"/>
      <c r="CAI2" s="6"/>
      <c r="CAJ2" s="6"/>
      <c r="CAK2" s="6"/>
      <c r="CAL2" s="6"/>
      <c r="CAM2" s="6"/>
      <c r="CAN2" s="6"/>
      <c r="CAO2" s="6"/>
      <c r="CAP2" s="6"/>
      <c r="CAQ2" s="6"/>
      <c r="CAR2" s="6"/>
      <c r="CAS2" s="6"/>
      <c r="CAT2" s="6"/>
      <c r="CAU2" s="6"/>
      <c r="CAV2" s="6"/>
      <c r="CAW2" s="6"/>
      <c r="CAX2" s="6"/>
      <c r="CAY2" s="6"/>
      <c r="CAZ2" s="6"/>
      <c r="CBA2" s="6"/>
      <c r="CBB2" s="6"/>
      <c r="CBC2" s="6"/>
      <c r="CBD2" s="6"/>
      <c r="CBE2" s="6"/>
      <c r="CBF2" s="6"/>
      <c r="CBG2" s="6"/>
      <c r="CBH2" s="6"/>
      <c r="CBI2" s="6"/>
      <c r="CBJ2" s="6"/>
      <c r="CBK2" s="6"/>
      <c r="CBL2" s="6"/>
      <c r="CBM2" s="6"/>
      <c r="CBN2" s="6"/>
      <c r="CBO2" s="6"/>
      <c r="CBP2" s="6"/>
      <c r="CBQ2" s="6"/>
      <c r="CBR2" s="6"/>
      <c r="CBS2" s="6"/>
      <c r="CBT2" s="6"/>
      <c r="CBU2" s="6"/>
      <c r="CBV2" s="6"/>
      <c r="CBW2" s="6"/>
      <c r="CBX2" s="6"/>
      <c r="CBY2" s="6"/>
      <c r="CBZ2" s="6"/>
      <c r="CCA2" s="6"/>
      <c r="CCB2" s="6"/>
      <c r="CCC2" s="6"/>
      <c r="CCD2" s="6"/>
      <c r="CCE2" s="6"/>
      <c r="CCF2" s="6"/>
      <c r="CCG2" s="6"/>
      <c r="CCH2" s="6"/>
      <c r="CCI2" s="6"/>
      <c r="CCJ2" s="6"/>
      <c r="CCK2" s="6"/>
      <c r="CCL2" s="6"/>
      <c r="CCM2" s="6"/>
      <c r="CCN2" s="6"/>
      <c r="CCO2" s="6"/>
      <c r="CCP2" s="6"/>
      <c r="CCQ2" s="6"/>
      <c r="CCR2" s="6"/>
      <c r="CCS2" s="6"/>
      <c r="CCT2" s="6"/>
      <c r="CCU2" s="6"/>
      <c r="CCV2" s="6"/>
      <c r="CCW2" s="6"/>
      <c r="CCX2" s="6"/>
      <c r="CCY2" s="6"/>
      <c r="CCZ2" s="6"/>
      <c r="CDA2" s="6"/>
      <c r="CDB2" s="6"/>
      <c r="CDC2" s="6"/>
      <c r="CDD2" s="6"/>
      <c r="CDE2" s="6"/>
      <c r="CDF2" s="6"/>
      <c r="CDG2" s="6"/>
      <c r="CDH2" s="6"/>
      <c r="CDI2" s="6"/>
      <c r="CDJ2" s="6"/>
      <c r="CDK2" s="6"/>
      <c r="CDL2" s="6"/>
      <c r="CDM2" s="6"/>
      <c r="CDN2" s="6"/>
      <c r="CDO2" s="6"/>
      <c r="CDP2" s="6"/>
      <c r="CDQ2" s="6"/>
      <c r="CDR2" s="6"/>
      <c r="CDS2" s="6"/>
      <c r="CDT2" s="6"/>
      <c r="CDU2" s="6"/>
      <c r="CDV2" s="6"/>
      <c r="CDW2" s="6"/>
      <c r="CDX2" s="6"/>
      <c r="CDY2" s="6"/>
      <c r="CDZ2" s="6"/>
      <c r="CEA2" s="6"/>
      <c r="CEB2" s="6"/>
      <c r="CEC2" s="6"/>
      <c r="CED2" s="6"/>
      <c r="CEE2" s="6"/>
      <c r="CEF2" s="6"/>
      <c r="CEG2" s="6"/>
      <c r="CEH2" s="6"/>
      <c r="CEI2" s="6"/>
      <c r="CEJ2" s="6"/>
      <c r="CEK2" s="6"/>
      <c r="CEL2" s="6"/>
      <c r="CEM2" s="6"/>
      <c r="CEN2" s="6"/>
      <c r="CEO2" s="6"/>
      <c r="CEP2" s="6"/>
      <c r="CEQ2" s="6"/>
      <c r="CER2" s="6"/>
      <c r="CES2" s="6"/>
      <c r="CET2" s="6"/>
      <c r="CEU2" s="6"/>
      <c r="CEV2" s="6"/>
      <c r="CEW2" s="6"/>
      <c r="CEX2" s="6"/>
      <c r="CEY2" s="6"/>
      <c r="CEZ2" s="6"/>
      <c r="CFA2" s="6"/>
      <c r="CFB2" s="6"/>
      <c r="CFC2" s="6"/>
      <c r="CFD2" s="6"/>
      <c r="CFE2" s="6"/>
      <c r="CFF2" s="6"/>
      <c r="CFG2" s="6"/>
      <c r="CFH2" s="6"/>
      <c r="CFI2" s="6"/>
      <c r="CFJ2" s="6"/>
      <c r="CFK2" s="6"/>
      <c r="CFL2" s="6"/>
      <c r="CFM2" s="6"/>
      <c r="CFN2" s="6"/>
      <c r="CFO2" s="6"/>
      <c r="CFP2" s="6"/>
      <c r="CFQ2" s="6"/>
      <c r="CFR2" s="6"/>
      <c r="CFS2" s="6"/>
      <c r="CFT2" s="6"/>
      <c r="CFU2" s="6"/>
      <c r="CFV2" s="6"/>
      <c r="CFW2" s="6"/>
      <c r="CFX2" s="6"/>
      <c r="CFY2" s="6"/>
      <c r="CFZ2" s="6"/>
      <c r="CGA2" s="6"/>
      <c r="CGB2" s="6"/>
      <c r="CGC2" s="6"/>
      <c r="CGD2" s="6"/>
      <c r="CGE2" s="6"/>
      <c r="CGF2" s="6"/>
      <c r="CGG2" s="6"/>
      <c r="CGH2" s="6"/>
      <c r="CGI2" s="6"/>
      <c r="CGJ2" s="6"/>
      <c r="CGK2" s="6"/>
      <c r="CGL2" s="6"/>
      <c r="CGM2" s="6"/>
      <c r="CGN2" s="6"/>
      <c r="CGO2" s="6"/>
      <c r="CGP2" s="6"/>
      <c r="CGQ2" s="6"/>
      <c r="CGR2" s="6"/>
      <c r="CGS2" s="6"/>
      <c r="CGT2" s="6"/>
      <c r="CGU2" s="6"/>
      <c r="CGV2" s="6"/>
      <c r="CGW2" s="6"/>
      <c r="CGX2" s="6"/>
      <c r="CGY2" s="6"/>
      <c r="CGZ2" s="6"/>
      <c r="CHA2" s="6"/>
      <c r="CHB2" s="6"/>
      <c r="CHC2" s="6"/>
      <c r="CHD2" s="6"/>
      <c r="CHE2" s="6"/>
      <c r="CHF2" s="6"/>
      <c r="CHG2" s="6"/>
      <c r="CHH2" s="6"/>
      <c r="CHI2" s="6"/>
      <c r="CHJ2" s="6"/>
      <c r="CHK2" s="6"/>
      <c r="CHL2" s="6"/>
      <c r="CHM2" s="6"/>
      <c r="CHN2" s="6"/>
      <c r="CHO2" s="6"/>
      <c r="CHP2" s="6"/>
      <c r="CHQ2" s="6"/>
      <c r="CHR2" s="6"/>
      <c r="CHS2" s="6"/>
      <c r="CHT2" s="6"/>
      <c r="CHU2" s="6"/>
      <c r="CHV2" s="6"/>
      <c r="CHW2" s="6"/>
      <c r="CHX2" s="6"/>
      <c r="CHY2" s="6"/>
      <c r="CHZ2" s="6"/>
      <c r="CIA2" s="6"/>
      <c r="CIB2" s="6"/>
      <c r="CIC2" s="6"/>
      <c r="CID2" s="6"/>
      <c r="CIE2" s="6"/>
      <c r="CIF2" s="6"/>
      <c r="CIG2" s="6"/>
      <c r="CIH2" s="6"/>
      <c r="CII2" s="6"/>
      <c r="CIJ2" s="6"/>
      <c r="CIK2" s="6"/>
      <c r="CIL2" s="6"/>
      <c r="CIM2" s="6"/>
      <c r="CIN2" s="6"/>
      <c r="CIO2" s="6"/>
      <c r="CIP2" s="6"/>
      <c r="CIQ2" s="6"/>
      <c r="CIR2" s="6"/>
      <c r="CIS2" s="6"/>
      <c r="CIT2" s="6"/>
      <c r="CIU2" s="6"/>
      <c r="CIV2" s="6"/>
      <c r="CIW2" s="6"/>
      <c r="CIX2" s="6"/>
      <c r="CIY2" s="6"/>
      <c r="CIZ2" s="6"/>
      <c r="CJA2" s="6"/>
      <c r="CJB2" s="6"/>
      <c r="CJC2" s="6"/>
      <c r="CJD2" s="6"/>
      <c r="CJE2" s="6"/>
      <c r="CJF2" s="6"/>
      <c r="CJG2" s="6"/>
      <c r="CJH2" s="6"/>
      <c r="CJI2" s="6"/>
      <c r="CJJ2" s="6"/>
      <c r="CJK2" s="6"/>
      <c r="CJL2" s="6"/>
      <c r="CJM2" s="6"/>
      <c r="CJN2" s="6"/>
      <c r="CJO2" s="6"/>
      <c r="CJP2" s="6"/>
      <c r="CJQ2" s="6"/>
      <c r="CJR2" s="6"/>
      <c r="CJS2" s="6"/>
      <c r="CJT2" s="6"/>
      <c r="CJU2" s="6"/>
      <c r="CJV2" s="6"/>
      <c r="CJW2" s="6"/>
      <c r="CJX2" s="6"/>
      <c r="CJY2" s="6"/>
      <c r="CJZ2" s="6"/>
      <c r="CKA2" s="6"/>
      <c r="CKB2" s="6"/>
      <c r="CKC2" s="6"/>
      <c r="CKD2" s="6"/>
      <c r="CKE2" s="6"/>
      <c r="CKF2" s="6"/>
      <c r="CKG2" s="6"/>
      <c r="CKH2" s="6"/>
      <c r="CKI2" s="6"/>
      <c r="CKJ2" s="6"/>
      <c r="CKK2" s="6"/>
      <c r="CKL2" s="6"/>
      <c r="CKM2" s="6"/>
      <c r="CKN2" s="6"/>
      <c r="CKO2" s="6"/>
      <c r="CKP2" s="6"/>
      <c r="CKQ2" s="6"/>
      <c r="CKR2" s="6"/>
      <c r="CKS2" s="6"/>
      <c r="CKT2" s="6"/>
      <c r="CKU2" s="6"/>
      <c r="CKV2" s="6"/>
      <c r="CKW2" s="6"/>
      <c r="CKX2" s="6"/>
      <c r="CKY2" s="6"/>
      <c r="CKZ2" s="6"/>
      <c r="CLA2" s="6"/>
      <c r="CLB2" s="6"/>
      <c r="CLC2" s="6"/>
      <c r="CLD2" s="6"/>
      <c r="CLE2" s="6"/>
      <c r="CLF2" s="6"/>
      <c r="CLG2" s="6"/>
      <c r="CLH2" s="6"/>
      <c r="CLI2" s="6"/>
      <c r="CLJ2" s="6"/>
      <c r="CLK2" s="6"/>
      <c r="CLL2" s="6"/>
      <c r="CLM2" s="6"/>
      <c r="CLN2" s="6"/>
      <c r="CLO2" s="6"/>
      <c r="CLP2" s="6"/>
      <c r="CLQ2" s="6"/>
      <c r="CLR2" s="6"/>
      <c r="CLS2" s="6"/>
      <c r="CLT2" s="6"/>
      <c r="CLU2" s="6"/>
      <c r="CLV2" s="6"/>
      <c r="CLW2" s="6"/>
      <c r="CLX2" s="6"/>
      <c r="CLY2" s="6"/>
      <c r="CLZ2" s="6"/>
      <c r="CMA2" s="6"/>
      <c r="CMB2" s="6"/>
      <c r="CMC2" s="6"/>
      <c r="CMD2" s="6"/>
      <c r="CME2" s="6"/>
      <c r="CMF2" s="6"/>
      <c r="CMG2" s="6"/>
      <c r="CMH2" s="6"/>
      <c r="CMI2" s="6"/>
      <c r="CMJ2" s="6"/>
      <c r="CMK2" s="6"/>
      <c r="CML2" s="6"/>
      <c r="CMM2" s="6"/>
      <c r="CMN2" s="6"/>
      <c r="CMO2" s="6"/>
      <c r="CMP2" s="6"/>
      <c r="CMQ2" s="6"/>
      <c r="CMR2" s="6"/>
      <c r="CMS2" s="6"/>
      <c r="CMT2" s="6"/>
      <c r="CMU2" s="6"/>
      <c r="CMV2" s="6"/>
      <c r="CMW2" s="6"/>
      <c r="CMX2" s="6"/>
      <c r="CMY2" s="6"/>
      <c r="CMZ2" s="6"/>
      <c r="CNA2" s="6"/>
      <c r="CNB2" s="6"/>
      <c r="CNC2" s="6"/>
      <c r="CND2" s="6"/>
      <c r="CNE2" s="6"/>
      <c r="CNF2" s="6"/>
      <c r="CNG2" s="6"/>
      <c r="CNH2" s="6"/>
      <c r="CNI2" s="6"/>
      <c r="CNJ2" s="6"/>
      <c r="CNK2" s="6"/>
      <c r="CNL2" s="6"/>
      <c r="CNM2" s="6"/>
      <c r="CNN2" s="6"/>
      <c r="CNO2" s="6"/>
      <c r="CNP2" s="6"/>
      <c r="CNQ2" s="6"/>
      <c r="CNR2" s="6"/>
      <c r="CNS2" s="6"/>
      <c r="CNT2" s="6"/>
      <c r="CNU2" s="6"/>
      <c r="CNV2" s="6"/>
      <c r="CNW2" s="6"/>
      <c r="CNX2" s="6"/>
      <c r="CNY2" s="6"/>
      <c r="CNZ2" s="6"/>
      <c r="COA2" s="6"/>
      <c r="COB2" s="6"/>
      <c r="COC2" s="6"/>
      <c r="COD2" s="6"/>
      <c r="COE2" s="6"/>
      <c r="COF2" s="6"/>
      <c r="COG2" s="6"/>
      <c r="COH2" s="6"/>
      <c r="COI2" s="6"/>
      <c r="COJ2" s="6"/>
      <c r="COK2" s="6"/>
      <c r="COL2" s="6"/>
      <c r="COM2" s="6"/>
      <c r="CON2" s="6"/>
      <c r="COO2" s="6"/>
      <c r="COP2" s="6"/>
      <c r="COQ2" s="6"/>
      <c r="COR2" s="6"/>
      <c r="COS2" s="6"/>
      <c r="COT2" s="6"/>
      <c r="COU2" s="6"/>
      <c r="COV2" s="6"/>
      <c r="COW2" s="6"/>
      <c r="COX2" s="6"/>
      <c r="COY2" s="6"/>
      <c r="COZ2" s="6"/>
      <c r="CPA2" s="6"/>
      <c r="CPB2" s="6"/>
      <c r="CPC2" s="6"/>
      <c r="CPD2" s="6"/>
      <c r="CPE2" s="6"/>
      <c r="CPF2" s="6"/>
      <c r="CPG2" s="6"/>
      <c r="CPH2" s="6"/>
      <c r="CPI2" s="6"/>
      <c r="CPJ2" s="6"/>
      <c r="CPK2" s="6"/>
      <c r="CPL2" s="6"/>
      <c r="CPM2" s="6"/>
      <c r="CPN2" s="6"/>
      <c r="CPO2" s="6"/>
      <c r="CPP2" s="6"/>
      <c r="CPQ2" s="6"/>
      <c r="CPR2" s="6"/>
      <c r="CPS2" s="6"/>
      <c r="CPT2" s="6"/>
      <c r="CPU2" s="6"/>
      <c r="CPV2" s="6"/>
      <c r="CPW2" s="6"/>
      <c r="CPX2" s="6"/>
      <c r="CPY2" s="6"/>
      <c r="CPZ2" s="6"/>
      <c r="CQA2" s="6"/>
      <c r="CQB2" s="6"/>
      <c r="CQC2" s="6"/>
      <c r="CQD2" s="6"/>
      <c r="CQE2" s="6"/>
      <c r="CQF2" s="6"/>
      <c r="CQG2" s="6"/>
      <c r="CQH2" s="6"/>
      <c r="CQI2" s="6"/>
      <c r="CQJ2" s="6"/>
      <c r="CQK2" s="6"/>
      <c r="CQL2" s="6"/>
      <c r="CQM2" s="6"/>
      <c r="CQN2" s="6"/>
      <c r="CQO2" s="6"/>
      <c r="CQP2" s="6"/>
      <c r="CQQ2" s="6"/>
      <c r="CQR2" s="6"/>
      <c r="CQS2" s="6"/>
      <c r="CQT2" s="6"/>
      <c r="CQU2" s="6"/>
      <c r="CQV2" s="6"/>
      <c r="CQW2" s="6"/>
      <c r="CQX2" s="6"/>
      <c r="CQY2" s="6"/>
      <c r="CQZ2" s="6"/>
      <c r="CRA2" s="6"/>
      <c r="CRB2" s="6"/>
      <c r="CRC2" s="6"/>
      <c r="CRD2" s="6"/>
      <c r="CRE2" s="6"/>
      <c r="CRF2" s="6"/>
      <c r="CRG2" s="6"/>
      <c r="CRH2" s="6"/>
      <c r="CRI2" s="6"/>
      <c r="CRJ2" s="6"/>
      <c r="CRK2" s="6"/>
      <c r="CRL2" s="6"/>
      <c r="CRM2" s="6"/>
      <c r="CRN2" s="6"/>
      <c r="CRO2" s="6"/>
      <c r="CRP2" s="6"/>
      <c r="CRQ2" s="6"/>
      <c r="CRR2" s="6"/>
      <c r="CRS2" s="6"/>
      <c r="CRT2" s="6"/>
      <c r="CRU2" s="6"/>
      <c r="CRV2" s="6"/>
      <c r="CRW2" s="6"/>
      <c r="CRX2" s="6"/>
      <c r="CRY2" s="6"/>
      <c r="CRZ2" s="6"/>
      <c r="CSA2" s="6"/>
      <c r="CSB2" s="6"/>
      <c r="CSC2" s="6"/>
      <c r="CSD2" s="6"/>
      <c r="CSE2" s="6"/>
      <c r="CSF2" s="6"/>
      <c r="CSG2" s="6"/>
      <c r="CSH2" s="6"/>
      <c r="CSI2" s="6"/>
      <c r="CSJ2" s="6"/>
      <c r="CSK2" s="6"/>
      <c r="CSL2" s="6"/>
      <c r="CSM2" s="6"/>
      <c r="CSN2" s="6"/>
      <c r="CSO2" s="6"/>
      <c r="CSP2" s="6"/>
      <c r="CSQ2" s="6"/>
      <c r="CSR2" s="6"/>
      <c r="CSS2" s="6"/>
      <c r="CST2" s="6"/>
      <c r="CSU2" s="6"/>
      <c r="CSV2" s="6"/>
      <c r="CSW2" s="6"/>
      <c r="CSX2" s="6"/>
      <c r="CSY2" s="6"/>
      <c r="CSZ2" s="6"/>
      <c r="CTA2" s="6"/>
      <c r="CTB2" s="6"/>
      <c r="CTC2" s="6"/>
      <c r="CTD2" s="6"/>
      <c r="CTE2" s="6"/>
      <c r="CTF2" s="6"/>
      <c r="CTG2" s="6"/>
      <c r="CTH2" s="6"/>
      <c r="CTI2" s="6"/>
      <c r="CTJ2" s="6"/>
      <c r="CTK2" s="6"/>
      <c r="CTL2" s="6"/>
      <c r="CTM2" s="6"/>
      <c r="CTN2" s="6"/>
      <c r="CTO2" s="6"/>
      <c r="CTP2" s="6"/>
      <c r="CTQ2" s="6"/>
      <c r="CTR2" s="6"/>
      <c r="CTS2" s="6"/>
      <c r="CTT2" s="6"/>
      <c r="CTU2" s="6"/>
      <c r="CTV2" s="6"/>
      <c r="CTW2" s="6"/>
      <c r="CTX2" s="6"/>
      <c r="CTY2" s="6"/>
      <c r="CTZ2" s="6"/>
      <c r="CUA2" s="6"/>
      <c r="CUB2" s="6"/>
      <c r="CUC2" s="6"/>
      <c r="CUD2" s="6"/>
      <c r="CUE2" s="6"/>
      <c r="CUF2" s="6"/>
      <c r="CUG2" s="6"/>
      <c r="CUH2" s="6"/>
      <c r="CUI2" s="6"/>
      <c r="CUJ2" s="6"/>
      <c r="CUK2" s="6"/>
      <c r="CUL2" s="6"/>
      <c r="CUM2" s="6"/>
      <c r="CUN2" s="6"/>
      <c r="CUO2" s="6"/>
      <c r="CUP2" s="6"/>
      <c r="CUQ2" s="6"/>
      <c r="CUR2" s="6"/>
      <c r="CUS2" s="6"/>
      <c r="CUT2" s="6"/>
      <c r="CUU2" s="6"/>
      <c r="CUV2" s="6"/>
      <c r="CUW2" s="6"/>
      <c r="CUX2" s="6"/>
      <c r="CUY2" s="6"/>
      <c r="CUZ2" s="6"/>
      <c r="CVA2" s="6"/>
      <c r="CVB2" s="6"/>
      <c r="CVC2" s="6"/>
      <c r="CVD2" s="6"/>
      <c r="CVE2" s="6"/>
      <c r="CVF2" s="6"/>
      <c r="CVG2" s="6"/>
      <c r="CVH2" s="6"/>
      <c r="CVI2" s="6"/>
      <c r="CVJ2" s="6"/>
      <c r="CVK2" s="6"/>
      <c r="CVL2" s="6"/>
      <c r="CVM2" s="6"/>
      <c r="CVN2" s="6"/>
      <c r="CVO2" s="6"/>
      <c r="CVP2" s="6"/>
      <c r="CVQ2" s="6"/>
      <c r="CVR2" s="6"/>
      <c r="CVS2" s="6"/>
      <c r="CVT2" s="6"/>
      <c r="CVU2" s="6"/>
      <c r="CVV2" s="6"/>
      <c r="CVW2" s="6"/>
      <c r="CVX2" s="6"/>
      <c r="CVY2" s="6"/>
      <c r="CVZ2" s="6"/>
      <c r="CWA2" s="6"/>
      <c r="CWB2" s="6"/>
      <c r="CWC2" s="6"/>
      <c r="CWD2" s="6"/>
      <c r="CWE2" s="6"/>
      <c r="CWF2" s="6"/>
      <c r="CWG2" s="6"/>
      <c r="CWH2" s="6"/>
      <c r="CWI2" s="6"/>
      <c r="CWJ2" s="6"/>
      <c r="CWK2" s="6"/>
      <c r="CWL2" s="6"/>
      <c r="CWM2" s="6"/>
      <c r="CWN2" s="6"/>
      <c r="CWO2" s="6"/>
      <c r="CWP2" s="6"/>
      <c r="CWQ2" s="6"/>
      <c r="CWR2" s="6"/>
      <c r="CWS2" s="6"/>
      <c r="CWT2" s="6"/>
      <c r="CWU2" s="6"/>
      <c r="CWV2" s="6"/>
      <c r="CWW2" s="6"/>
      <c r="CWX2" s="6"/>
      <c r="CWY2" s="6"/>
      <c r="CWZ2" s="6"/>
      <c r="CXA2" s="6"/>
      <c r="CXB2" s="6"/>
      <c r="CXC2" s="6"/>
      <c r="CXD2" s="6"/>
      <c r="CXE2" s="6"/>
      <c r="CXF2" s="6"/>
      <c r="CXG2" s="6"/>
      <c r="CXH2" s="6"/>
      <c r="CXI2" s="6"/>
      <c r="CXJ2" s="6"/>
      <c r="CXK2" s="6"/>
      <c r="CXL2" s="6"/>
      <c r="CXM2" s="6"/>
      <c r="CXN2" s="6"/>
      <c r="CXO2" s="6"/>
      <c r="CXP2" s="6"/>
      <c r="CXQ2" s="6"/>
      <c r="CXR2" s="6"/>
      <c r="CXS2" s="6"/>
      <c r="CXT2" s="6"/>
      <c r="CXU2" s="6"/>
      <c r="CXV2" s="6"/>
      <c r="CXW2" s="6"/>
      <c r="CXX2" s="6"/>
      <c r="CXY2" s="6"/>
      <c r="CXZ2" s="6"/>
      <c r="CYA2" s="6"/>
      <c r="CYB2" s="6"/>
      <c r="CYC2" s="6"/>
      <c r="CYD2" s="6"/>
      <c r="CYE2" s="6"/>
      <c r="CYF2" s="6"/>
      <c r="CYG2" s="6"/>
      <c r="CYH2" s="6"/>
      <c r="CYI2" s="6"/>
      <c r="CYJ2" s="6"/>
      <c r="CYK2" s="6"/>
      <c r="CYL2" s="6"/>
      <c r="CYM2" s="6"/>
      <c r="CYN2" s="6"/>
      <c r="CYO2" s="6"/>
      <c r="CYP2" s="6"/>
      <c r="CYQ2" s="6"/>
      <c r="CYR2" s="6"/>
      <c r="CYS2" s="6"/>
      <c r="CYT2" s="6"/>
      <c r="CYU2" s="6"/>
      <c r="CYV2" s="6"/>
      <c r="CYW2" s="6"/>
      <c r="CYX2" s="6"/>
      <c r="CYY2" s="6"/>
      <c r="CYZ2" s="6"/>
      <c r="CZA2" s="6"/>
      <c r="CZB2" s="6"/>
      <c r="CZC2" s="6"/>
      <c r="CZD2" s="6"/>
      <c r="CZE2" s="6"/>
      <c r="CZF2" s="6"/>
      <c r="CZG2" s="6"/>
      <c r="CZH2" s="6"/>
      <c r="CZI2" s="6"/>
      <c r="CZJ2" s="6"/>
      <c r="CZK2" s="6"/>
      <c r="CZL2" s="6"/>
      <c r="CZM2" s="6"/>
      <c r="CZN2" s="6"/>
      <c r="CZO2" s="6"/>
      <c r="CZP2" s="6"/>
      <c r="CZQ2" s="6"/>
      <c r="CZR2" s="6"/>
      <c r="CZS2" s="6"/>
      <c r="CZT2" s="6"/>
      <c r="CZU2" s="6"/>
      <c r="CZV2" s="6"/>
      <c r="CZW2" s="6"/>
      <c r="CZX2" s="6"/>
      <c r="CZY2" s="6"/>
      <c r="CZZ2" s="6"/>
      <c r="DAA2" s="6"/>
      <c r="DAB2" s="6"/>
      <c r="DAC2" s="6"/>
      <c r="DAD2" s="6"/>
      <c r="DAE2" s="6"/>
      <c r="DAF2" s="6"/>
      <c r="DAG2" s="6"/>
      <c r="DAH2" s="6"/>
      <c r="DAI2" s="6"/>
      <c r="DAJ2" s="6"/>
      <c r="DAK2" s="6"/>
      <c r="DAL2" s="6"/>
      <c r="DAM2" s="6"/>
      <c r="DAN2" s="6"/>
      <c r="DAO2" s="6"/>
      <c r="DAP2" s="6"/>
      <c r="DAQ2" s="6"/>
      <c r="DAR2" s="6"/>
      <c r="DAS2" s="6"/>
      <c r="DAT2" s="6"/>
      <c r="DAU2" s="6"/>
      <c r="DAV2" s="6"/>
      <c r="DAW2" s="6"/>
      <c r="DAX2" s="6"/>
      <c r="DAY2" s="6"/>
      <c r="DAZ2" s="6"/>
      <c r="DBA2" s="6"/>
      <c r="DBB2" s="6"/>
      <c r="DBC2" s="6"/>
      <c r="DBD2" s="6"/>
      <c r="DBE2" s="6"/>
      <c r="DBF2" s="6"/>
      <c r="DBG2" s="6"/>
      <c r="DBH2" s="6"/>
      <c r="DBI2" s="6"/>
      <c r="DBJ2" s="6"/>
      <c r="DBK2" s="6"/>
      <c r="DBL2" s="6"/>
      <c r="DBM2" s="6"/>
      <c r="DBN2" s="6"/>
      <c r="DBO2" s="6"/>
      <c r="DBP2" s="6"/>
      <c r="DBQ2" s="6"/>
      <c r="DBR2" s="6"/>
      <c r="DBS2" s="6"/>
      <c r="DBT2" s="6"/>
      <c r="DBU2" s="6"/>
      <c r="DBV2" s="6"/>
      <c r="DBW2" s="6"/>
      <c r="DBX2" s="6"/>
      <c r="DBY2" s="6"/>
      <c r="DBZ2" s="6"/>
      <c r="DCA2" s="6"/>
      <c r="DCB2" s="6"/>
      <c r="DCC2" s="6"/>
      <c r="DCD2" s="6"/>
      <c r="DCE2" s="6"/>
      <c r="DCF2" s="6"/>
      <c r="DCG2" s="6"/>
      <c r="DCH2" s="6"/>
      <c r="DCI2" s="6"/>
      <c r="DCJ2" s="6"/>
      <c r="DCK2" s="6"/>
      <c r="DCL2" s="6"/>
      <c r="DCM2" s="6"/>
      <c r="DCN2" s="6"/>
      <c r="DCO2" s="6"/>
      <c r="DCP2" s="6"/>
      <c r="DCQ2" s="6"/>
      <c r="DCR2" s="6"/>
      <c r="DCS2" s="6"/>
      <c r="DCT2" s="6"/>
      <c r="DCU2" s="6"/>
      <c r="DCV2" s="6"/>
      <c r="DCW2" s="6"/>
      <c r="DCX2" s="6"/>
      <c r="DCY2" s="6"/>
      <c r="DCZ2" s="6"/>
      <c r="DDA2" s="6"/>
      <c r="DDB2" s="6"/>
      <c r="DDC2" s="6"/>
      <c r="DDD2" s="6"/>
      <c r="DDE2" s="6"/>
      <c r="DDF2" s="6"/>
      <c r="DDG2" s="6"/>
      <c r="DDH2" s="6"/>
      <c r="DDI2" s="6"/>
      <c r="DDJ2" s="6"/>
      <c r="DDK2" s="6"/>
      <c r="DDL2" s="6"/>
      <c r="DDM2" s="6"/>
      <c r="DDN2" s="6"/>
      <c r="DDO2" s="6"/>
      <c r="DDP2" s="6"/>
      <c r="DDQ2" s="6"/>
      <c r="DDR2" s="6"/>
      <c r="DDS2" s="6"/>
      <c r="DDT2" s="6"/>
      <c r="DDU2" s="6"/>
      <c r="DDV2" s="6"/>
      <c r="DDW2" s="6"/>
      <c r="DDX2" s="6"/>
      <c r="DDY2" s="6"/>
      <c r="DDZ2" s="6"/>
      <c r="DEA2" s="6"/>
      <c r="DEB2" s="6"/>
      <c r="DEC2" s="6"/>
      <c r="DED2" s="6"/>
      <c r="DEE2" s="6"/>
      <c r="DEF2" s="6"/>
      <c r="DEG2" s="6"/>
      <c r="DEH2" s="6"/>
      <c r="DEI2" s="6"/>
      <c r="DEJ2" s="6"/>
      <c r="DEK2" s="6"/>
      <c r="DEL2" s="6"/>
      <c r="DEM2" s="6"/>
      <c r="DEN2" s="6"/>
      <c r="DEO2" s="6"/>
      <c r="DEP2" s="6"/>
      <c r="DEQ2" s="6"/>
      <c r="DER2" s="6"/>
      <c r="DES2" s="6"/>
      <c r="DET2" s="6"/>
      <c r="DEU2" s="6"/>
      <c r="DEV2" s="6"/>
      <c r="DEW2" s="6"/>
      <c r="DEX2" s="6"/>
      <c r="DEY2" s="6"/>
      <c r="DEZ2" s="6"/>
      <c r="DFA2" s="6"/>
      <c r="DFB2" s="6"/>
      <c r="DFC2" s="6"/>
      <c r="DFD2" s="6"/>
      <c r="DFE2" s="6"/>
      <c r="DFF2" s="6"/>
      <c r="DFG2" s="6"/>
      <c r="DFH2" s="6"/>
      <c r="DFI2" s="6"/>
      <c r="DFJ2" s="6"/>
      <c r="DFK2" s="6"/>
      <c r="DFL2" s="6"/>
      <c r="DFM2" s="6"/>
      <c r="DFN2" s="6"/>
      <c r="DFO2" s="6"/>
      <c r="DFP2" s="6"/>
      <c r="DFQ2" s="6"/>
      <c r="DFR2" s="6"/>
      <c r="DFS2" s="6"/>
      <c r="DFT2" s="6"/>
      <c r="DFU2" s="6"/>
      <c r="DFV2" s="6"/>
      <c r="DFW2" s="6"/>
      <c r="DFX2" s="6"/>
      <c r="DFY2" s="6"/>
      <c r="DFZ2" s="6"/>
      <c r="DGA2" s="6"/>
      <c r="DGB2" s="6"/>
      <c r="DGC2" s="6"/>
      <c r="DGD2" s="6"/>
      <c r="DGE2" s="6"/>
      <c r="DGF2" s="6"/>
      <c r="DGG2" s="6"/>
      <c r="DGH2" s="6"/>
      <c r="DGI2" s="6"/>
      <c r="DGJ2" s="6"/>
      <c r="DGK2" s="6"/>
      <c r="DGL2" s="6"/>
      <c r="DGM2" s="6"/>
      <c r="DGN2" s="6"/>
      <c r="DGO2" s="6"/>
      <c r="DGP2" s="6"/>
      <c r="DGQ2" s="6"/>
      <c r="DGR2" s="6"/>
      <c r="DGS2" s="6"/>
      <c r="DGT2" s="6"/>
      <c r="DGU2" s="6"/>
      <c r="DGV2" s="6"/>
      <c r="DGW2" s="6"/>
      <c r="DGX2" s="6"/>
      <c r="DGY2" s="6"/>
      <c r="DGZ2" s="6"/>
      <c r="DHA2" s="6"/>
      <c r="DHB2" s="6"/>
      <c r="DHC2" s="6"/>
      <c r="DHD2" s="6"/>
      <c r="DHE2" s="6"/>
      <c r="DHF2" s="6"/>
      <c r="DHG2" s="6"/>
      <c r="DHH2" s="6"/>
      <c r="DHI2" s="6"/>
      <c r="DHJ2" s="6"/>
      <c r="DHK2" s="6"/>
      <c r="DHL2" s="6"/>
      <c r="DHM2" s="6"/>
      <c r="DHN2" s="6"/>
      <c r="DHO2" s="6"/>
      <c r="DHP2" s="6"/>
      <c r="DHQ2" s="6"/>
      <c r="DHR2" s="6"/>
      <c r="DHS2" s="6"/>
      <c r="DHT2" s="6"/>
      <c r="DHU2" s="6"/>
      <c r="DHV2" s="6"/>
      <c r="DHW2" s="6"/>
      <c r="DHX2" s="6"/>
      <c r="DHY2" s="6"/>
      <c r="DHZ2" s="6"/>
      <c r="DIA2" s="6"/>
      <c r="DIB2" s="6"/>
      <c r="DIC2" s="6"/>
      <c r="DID2" s="6"/>
      <c r="DIE2" s="6"/>
      <c r="DIF2" s="6"/>
      <c r="DIG2" s="6"/>
      <c r="DIH2" s="6"/>
      <c r="DII2" s="6"/>
      <c r="DIJ2" s="6"/>
      <c r="DIK2" s="6"/>
      <c r="DIL2" s="6"/>
      <c r="DIM2" s="6"/>
      <c r="DIN2" s="6"/>
      <c r="DIO2" s="6"/>
      <c r="DIP2" s="6"/>
      <c r="DIQ2" s="6"/>
      <c r="DIR2" s="6"/>
      <c r="DIS2" s="6"/>
      <c r="DIT2" s="6"/>
      <c r="DIU2" s="6"/>
      <c r="DIV2" s="6"/>
      <c r="DIW2" s="6"/>
      <c r="DIX2" s="6"/>
      <c r="DIY2" s="6"/>
      <c r="DIZ2" s="6"/>
      <c r="DJA2" s="6"/>
      <c r="DJB2" s="6"/>
      <c r="DJC2" s="6"/>
      <c r="DJD2" s="6"/>
      <c r="DJE2" s="6"/>
      <c r="DJF2" s="6"/>
      <c r="DJG2" s="6"/>
      <c r="DJH2" s="6"/>
      <c r="DJI2" s="6"/>
      <c r="DJJ2" s="6"/>
      <c r="DJK2" s="6"/>
      <c r="DJL2" s="6"/>
      <c r="DJM2" s="6"/>
      <c r="DJN2" s="6"/>
      <c r="DJO2" s="6"/>
      <c r="DJP2" s="6"/>
      <c r="DJQ2" s="6"/>
      <c r="DJR2" s="6"/>
      <c r="DJS2" s="6"/>
      <c r="DJT2" s="6"/>
      <c r="DJU2" s="6"/>
      <c r="DJV2" s="6"/>
      <c r="DJW2" s="6"/>
      <c r="DJX2" s="6"/>
      <c r="DJY2" s="6"/>
      <c r="DJZ2" s="6"/>
      <c r="DKA2" s="6"/>
      <c r="DKB2" s="6"/>
      <c r="DKC2" s="6"/>
      <c r="DKD2" s="6"/>
      <c r="DKE2" s="6"/>
      <c r="DKF2" s="6"/>
      <c r="DKG2" s="6"/>
      <c r="DKH2" s="6"/>
      <c r="DKI2" s="6"/>
      <c r="DKJ2" s="6"/>
      <c r="DKK2" s="6"/>
      <c r="DKL2" s="6"/>
      <c r="DKM2" s="6"/>
      <c r="DKN2" s="6"/>
      <c r="DKO2" s="6"/>
      <c r="DKP2" s="6"/>
      <c r="DKQ2" s="6"/>
      <c r="DKR2" s="6"/>
      <c r="DKS2" s="6"/>
      <c r="DKT2" s="6"/>
      <c r="DKU2" s="6"/>
      <c r="DKV2" s="6"/>
      <c r="DKW2" s="6"/>
      <c r="DKX2" s="6"/>
      <c r="DKY2" s="6"/>
      <c r="DKZ2" s="6"/>
      <c r="DLA2" s="6"/>
      <c r="DLB2" s="6"/>
      <c r="DLC2" s="6"/>
      <c r="DLD2" s="6"/>
      <c r="DLE2" s="6"/>
      <c r="DLF2" s="6"/>
      <c r="DLG2" s="6"/>
      <c r="DLH2" s="6"/>
      <c r="DLI2" s="6"/>
      <c r="DLJ2" s="6"/>
      <c r="DLK2" s="6"/>
      <c r="DLL2" s="6"/>
      <c r="DLM2" s="6"/>
      <c r="DLN2" s="6"/>
      <c r="DLO2" s="6"/>
      <c r="DLP2" s="6"/>
      <c r="DLQ2" s="6"/>
      <c r="DLR2" s="6"/>
      <c r="DLS2" s="6"/>
      <c r="DLT2" s="6"/>
      <c r="DLU2" s="6"/>
      <c r="DLV2" s="6"/>
      <c r="DLW2" s="6"/>
      <c r="DLX2" s="6"/>
      <c r="DLY2" s="6"/>
      <c r="DLZ2" s="6"/>
      <c r="DMA2" s="6"/>
      <c r="DMB2" s="6"/>
      <c r="DMC2" s="6"/>
      <c r="DMD2" s="6"/>
      <c r="DME2" s="6"/>
      <c r="DMF2" s="6"/>
      <c r="DMG2" s="6"/>
      <c r="DMH2" s="6"/>
      <c r="DMI2" s="6"/>
      <c r="DMJ2" s="6"/>
      <c r="DMK2" s="6"/>
      <c r="DML2" s="6"/>
      <c r="DMM2" s="6"/>
      <c r="DMN2" s="6"/>
      <c r="DMO2" s="6"/>
      <c r="DMP2" s="6"/>
      <c r="DMQ2" s="6"/>
      <c r="DMR2" s="6"/>
      <c r="DMS2" s="6"/>
      <c r="DMT2" s="6"/>
      <c r="DMU2" s="6"/>
      <c r="DMV2" s="6"/>
      <c r="DMW2" s="6"/>
      <c r="DMX2" s="6"/>
      <c r="DMY2" s="6"/>
      <c r="DMZ2" s="6"/>
      <c r="DNA2" s="6"/>
      <c r="DNB2" s="6"/>
      <c r="DNC2" s="6"/>
      <c r="DND2" s="6"/>
      <c r="DNE2" s="6"/>
      <c r="DNF2" s="6"/>
      <c r="DNG2" s="6"/>
      <c r="DNH2" s="6"/>
      <c r="DNI2" s="6"/>
      <c r="DNJ2" s="6"/>
      <c r="DNK2" s="6"/>
      <c r="DNL2" s="6"/>
      <c r="DNM2" s="6"/>
      <c r="DNN2" s="6"/>
      <c r="DNO2" s="6"/>
      <c r="DNP2" s="6"/>
      <c r="DNQ2" s="6"/>
      <c r="DNR2" s="6"/>
      <c r="DNS2" s="6"/>
      <c r="DNT2" s="6"/>
      <c r="DNU2" s="6"/>
      <c r="DNV2" s="6"/>
      <c r="DNW2" s="6"/>
      <c r="DNX2" s="6"/>
      <c r="DNY2" s="6"/>
      <c r="DNZ2" s="6"/>
      <c r="DOA2" s="6"/>
      <c r="DOB2" s="6"/>
      <c r="DOC2" s="6"/>
      <c r="DOD2" s="6"/>
      <c r="DOE2" s="6"/>
      <c r="DOF2" s="6"/>
      <c r="DOG2" s="6"/>
      <c r="DOH2" s="6"/>
      <c r="DOI2" s="6"/>
      <c r="DOJ2" s="6"/>
      <c r="DOK2" s="6"/>
      <c r="DOL2" s="6"/>
      <c r="DOM2" s="6"/>
      <c r="DON2" s="6"/>
      <c r="DOO2" s="6"/>
      <c r="DOP2" s="6"/>
      <c r="DOQ2" s="6"/>
      <c r="DOR2" s="6"/>
      <c r="DOS2" s="6"/>
      <c r="DOT2" s="6"/>
      <c r="DOU2" s="6"/>
      <c r="DOV2" s="6"/>
      <c r="DOW2" s="6"/>
      <c r="DOX2" s="6"/>
      <c r="DOY2" s="6"/>
      <c r="DOZ2" s="6"/>
      <c r="DPA2" s="6"/>
      <c r="DPB2" s="6"/>
      <c r="DPC2" s="6"/>
      <c r="DPD2" s="6"/>
      <c r="DPE2" s="6"/>
      <c r="DPF2" s="6"/>
      <c r="DPG2" s="6"/>
      <c r="DPH2" s="6"/>
      <c r="DPI2" s="6"/>
      <c r="DPJ2" s="6"/>
      <c r="DPK2" s="6"/>
      <c r="DPL2" s="6"/>
      <c r="DPM2" s="6"/>
      <c r="DPN2" s="6"/>
      <c r="DPO2" s="6"/>
      <c r="DPP2" s="6"/>
      <c r="DPQ2" s="6"/>
      <c r="DPR2" s="6"/>
      <c r="DPS2" s="6"/>
      <c r="DPT2" s="6"/>
      <c r="DPU2" s="6"/>
      <c r="DPV2" s="6"/>
      <c r="DPW2" s="6"/>
      <c r="DPX2" s="6"/>
      <c r="DPY2" s="6"/>
      <c r="DPZ2" s="6"/>
      <c r="DQA2" s="6"/>
      <c r="DQB2" s="6"/>
      <c r="DQC2" s="6"/>
      <c r="DQD2" s="6"/>
      <c r="DQE2" s="6"/>
      <c r="DQF2" s="6"/>
      <c r="DQG2" s="6"/>
      <c r="DQH2" s="6"/>
      <c r="DQI2" s="6"/>
      <c r="DQJ2" s="6"/>
      <c r="DQK2" s="6"/>
      <c r="DQL2" s="6"/>
      <c r="DQM2" s="6"/>
      <c r="DQN2" s="6"/>
      <c r="DQO2" s="6"/>
      <c r="DQP2" s="6"/>
      <c r="DQQ2" s="6"/>
      <c r="DQR2" s="6"/>
      <c r="DQS2" s="6"/>
      <c r="DQT2" s="6"/>
      <c r="DQU2" s="6"/>
      <c r="DQV2" s="6"/>
      <c r="DQW2" s="6"/>
      <c r="DQX2" s="6"/>
      <c r="DQY2" s="6"/>
      <c r="DQZ2" s="6"/>
      <c r="DRA2" s="6"/>
      <c r="DRB2" s="6"/>
      <c r="DRC2" s="6"/>
      <c r="DRD2" s="6"/>
      <c r="DRE2" s="6"/>
      <c r="DRF2" s="6"/>
      <c r="DRG2" s="6"/>
      <c r="DRH2" s="6"/>
      <c r="DRI2" s="6"/>
      <c r="DRJ2" s="6"/>
      <c r="DRK2" s="6"/>
      <c r="DRL2" s="6"/>
      <c r="DRM2" s="6"/>
      <c r="DRN2" s="6"/>
      <c r="DRO2" s="6"/>
      <c r="DRP2" s="6"/>
      <c r="DRQ2" s="6"/>
      <c r="DRR2" s="6"/>
      <c r="DRS2" s="6"/>
      <c r="DRT2" s="6"/>
      <c r="DRU2" s="6"/>
      <c r="DRV2" s="6"/>
      <c r="DRW2" s="6"/>
      <c r="DRX2" s="6"/>
      <c r="DRY2" s="6"/>
      <c r="DRZ2" s="6"/>
      <c r="DSA2" s="6"/>
      <c r="DSB2" s="6"/>
      <c r="DSC2" s="6"/>
      <c r="DSD2" s="6"/>
      <c r="DSE2" s="6"/>
      <c r="DSF2" s="6"/>
      <c r="DSG2" s="6"/>
      <c r="DSH2" s="6"/>
      <c r="DSI2" s="6"/>
      <c r="DSJ2" s="6"/>
      <c r="DSK2" s="6"/>
      <c r="DSL2" s="6"/>
      <c r="DSM2" s="6"/>
      <c r="DSN2" s="6"/>
      <c r="DSO2" s="6"/>
      <c r="DSP2" s="6"/>
      <c r="DSQ2" s="6"/>
      <c r="DSR2" s="6"/>
      <c r="DSS2" s="6"/>
      <c r="DST2" s="6"/>
      <c r="DSU2" s="6"/>
      <c r="DSV2" s="6"/>
      <c r="DSW2" s="6"/>
      <c r="DSX2" s="6"/>
      <c r="DSY2" s="6"/>
      <c r="DSZ2" s="6"/>
      <c r="DTA2" s="6"/>
      <c r="DTB2" s="6"/>
      <c r="DTC2" s="6"/>
      <c r="DTD2" s="6"/>
      <c r="DTE2" s="6"/>
      <c r="DTF2" s="6"/>
      <c r="DTG2" s="6"/>
      <c r="DTH2" s="6"/>
      <c r="DTI2" s="6"/>
      <c r="DTJ2" s="6"/>
      <c r="DTK2" s="6"/>
      <c r="DTL2" s="6"/>
      <c r="DTM2" s="6"/>
      <c r="DTN2" s="6"/>
      <c r="DTO2" s="6"/>
      <c r="DTP2" s="6"/>
      <c r="DTQ2" s="6"/>
      <c r="DTR2" s="6"/>
      <c r="DTS2" s="6"/>
      <c r="DTT2" s="6"/>
      <c r="DTU2" s="6"/>
      <c r="DTV2" s="6"/>
      <c r="DTW2" s="6"/>
      <c r="DTX2" s="6"/>
      <c r="DTY2" s="6"/>
      <c r="DTZ2" s="6"/>
      <c r="DUA2" s="6"/>
      <c r="DUB2" s="6"/>
      <c r="DUC2" s="6"/>
      <c r="DUD2" s="6"/>
      <c r="DUE2" s="6"/>
      <c r="DUF2" s="6"/>
      <c r="DUG2" s="6"/>
      <c r="DUH2" s="6"/>
      <c r="DUI2" s="6"/>
      <c r="DUJ2" s="6"/>
      <c r="DUK2" s="6"/>
      <c r="DUL2" s="6"/>
      <c r="DUM2" s="6"/>
      <c r="DUN2" s="6"/>
      <c r="DUO2" s="6"/>
      <c r="DUP2" s="6"/>
      <c r="DUQ2" s="6"/>
      <c r="DUR2" s="6"/>
      <c r="DUS2" s="6"/>
      <c r="DUT2" s="6"/>
      <c r="DUU2" s="6"/>
      <c r="DUV2" s="6"/>
      <c r="DUW2" s="6"/>
      <c r="DUX2" s="6"/>
      <c r="DUY2" s="6"/>
      <c r="DUZ2" s="6"/>
      <c r="DVA2" s="6"/>
      <c r="DVB2" s="6"/>
      <c r="DVC2" s="6"/>
      <c r="DVD2" s="6"/>
      <c r="DVE2" s="6"/>
      <c r="DVF2" s="6"/>
      <c r="DVG2" s="6"/>
      <c r="DVH2" s="6"/>
      <c r="DVI2" s="6"/>
      <c r="DVJ2" s="6"/>
      <c r="DVK2" s="6"/>
      <c r="DVL2" s="6"/>
      <c r="DVM2" s="6"/>
      <c r="DVN2" s="6"/>
      <c r="DVO2" s="6"/>
      <c r="DVP2" s="6"/>
      <c r="DVQ2" s="6"/>
      <c r="DVR2" s="6"/>
      <c r="DVS2" s="6"/>
      <c r="DVT2" s="6"/>
      <c r="DVU2" s="6"/>
      <c r="DVV2" s="6"/>
      <c r="DVW2" s="6"/>
      <c r="DVX2" s="6"/>
      <c r="DVY2" s="6"/>
      <c r="DVZ2" s="6"/>
      <c r="DWA2" s="6"/>
      <c r="DWB2" s="6"/>
      <c r="DWC2" s="6"/>
      <c r="DWD2" s="6"/>
      <c r="DWE2" s="6"/>
      <c r="DWF2" s="6"/>
      <c r="DWG2" s="6"/>
      <c r="DWH2" s="6"/>
      <c r="DWI2" s="6"/>
      <c r="DWJ2" s="6"/>
      <c r="DWK2" s="6"/>
      <c r="DWL2" s="6"/>
      <c r="DWM2" s="6"/>
      <c r="DWN2" s="6"/>
      <c r="DWO2" s="6"/>
      <c r="DWP2" s="6"/>
      <c r="DWQ2" s="6"/>
      <c r="DWR2" s="6"/>
      <c r="DWS2" s="6"/>
      <c r="DWT2" s="6"/>
      <c r="DWU2" s="6"/>
      <c r="DWV2" s="6"/>
      <c r="DWW2" s="6"/>
      <c r="DWX2" s="6"/>
      <c r="DWY2" s="6"/>
      <c r="DWZ2" s="6"/>
      <c r="DXA2" s="6"/>
      <c r="DXB2" s="6"/>
      <c r="DXC2" s="6"/>
      <c r="DXD2" s="6"/>
      <c r="DXE2" s="6"/>
      <c r="DXF2" s="6"/>
      <c r="DXG2" s="6"/>
      <c r="DXH2" s="6"/>
      <c r="DXI2" s="6"/>
      <c r="DXJ2" s="6"/>
      <c r="DXK2" s="6"/>
      <c r="DXL2" s="6"/>
      <c r="DXM2" s="6"/>
      <c r="DXN2" s="6"/>
      <c r="DXO2" s="6"/>
      <c r="DXP2" s="6"/>
      <c r="DXQ2" s="6"/>
      <c r="DXR2" s="6"/>
      <c r="DXS2" s="6"/>
      <c r="DXT2" s="6"/>
      <c r="DXU2" s="6"/>
      <c r="DXV2" s="6"/>
      <c r="DXW2" s="6"/>
      <c r="DXX2" s="6"/>
      <c r="DXY2" s="6"/>
      <c r="DXZ2" s="6"/>
      <c r="DYA2" s="6"/>
      <c r="DYB2" s="6"/>
      <c r="DYC2" s="6"/>
      <c r="DYD2" s="6"/>
      <c r="DYE2" s="6"/>
      <c r="DYF2" s="6"/>
      <c r="DYG2" s="6"/>
      <c r="DYH2" s="6"/>
      <c r="DYI2" s="6"/>
      <c r="DYJ2" s="6"/>
      <c r="DYK2" s="6"/>
      <c r="DYL2" s="6"/>
      <c r="DYM2" s="6"/>
      <c r="DYN2" s="6"/>
      <c r="DYO2" s="6"/>
      <c r="DYP2" s="6"/>
      <c r="DYQ2" s="6"/>
      <c r="DYR2" s="6"/>
      <c r="DYS2" s="6"/>
      <c r="DYT2" s="6"/>
      <c r="DYU2" s="6"/>
      <c r="DYV2" s="6"/>
      <c r="DYW2" s="6"/>
      <c r="DYX2" s="6"/>
      <c r="DYY2" s="6"/>
      <c r="DYZ2" s="6"/>
      <c r="DZA2" s="6"/>
      <c r="DZB2" s="6"/>
      <c r="DZC2" s="6"/>
      <c r="DZD2" s="6"/>
      <c r="DZE2" s="6"/>
      <c r="DZF2" s="6"/>
      <c r="DZG2" s="6"/>
      <c r="DZH2" s="6"/>
      <c r="DZI2" s="6"/>
      <c r="DZJ2" s="6"/>
      <c r="DZK2" s="6"/>
      <c r="DZL2" s="6"/>
      <c r="DZM2" s="6"/>
      <c r="DZN2" s="6"/>
      <c r="DZO2" s="6"/>
      <c r="DZP2" s="6"/>
      <c r="DZQ2" s="6"/>
      <c r="DZR2" s="6"/>
      <c r="DZS2" s="6"/>
      <c r="DZT2" s="6"/>
      <c r="DZU2" s="6"/>
      <c r="DZV2" s="6"/>
      <c r="DZW2" s="6"/>
      <c r="DZX2" s="6"/>
      <c r="DZY2" s="6"/>
      <c r="DZZ2" s="6"/>
      <c r="EAA2" s="6"/>
      <c r="EAB2" s="6"/>
      <c r="EAC2" s="6"/>
      <c r="EAD2" s="6"/>
      <c r="EAE2" s="6"/>
      <c r="EAF2" s="6"/>
      <c r="EAG2" s="6"/>
      <c r="EAH2" s="6"/>
      <c r="EAI2" s="6"/>
      <c r="EAJ2" s="6"/>
      <c r="EAK2" s="6"/>
      <c r="EAL2" s="6"/>
      <c r="EAM2" s="6"/>
      <c r="EAN2" s="6"/>
      <c r="EAO2" s="6"/>
      <c r="EAP2" s="6"/>
      <c r="EAQ2" s="6"/>
      <c r="EAR2" s="6"/>
      <c r="EAS2" s="6"/>
      <c r="EAT2" s="6"/>
      <c r="EAU2" s="6"/>
      <c r="EAV2" s="6"/>
      <c r="EAW2" s="6"/>
      <c r="EAX2" s="6"/>
      <c r="EAY2" s="6"/>
      <c r="EAZ2" s="6"/>
      <c r="EBA2" s="6"/>
      <c r="EBB2" s="6"/>
      <c r="EBC2" s="6"/>
      <c r="EBD2" s="6"/>
      <c r="EBE2" s="6"/>
      <c r="EBF2" s="6"/>
      <c r="EBG2" s="6"/>
      <c r="EBH2" s="6"/>
      <c r="EBI2" s="6"/>
      <c r="EBJ2" s="6"/>
      <c r="EBK2" s="6"/>
      <c r="EBL2" s="6"/>
      <c r="EBM2" s="6"/>
      <c r="EBN2" s="6"/>
      <c r="EBO2" s="6"/>
      <c r="EBP2" s="6"/>
      <c r="EBQ2" s="6"/>
      <c r="EBR2" s="6"/>
      <c r="EBS2" s="6"/>
      <c r="EBT2" s="6"/>
      <c r="EBU2" s="6"/>
      <c r="EBV2" s="6"/>
      <c r="EBW2" s="6"/>
      <c r="EBX2" s="6"/>
      <c r="EBY2" s="6"/>
      <c r="EBZ2" s="6"/>
      <c r="ECA2" s="6"/>
      <c r="ECB2" s="6"/>
      <c r="ECC2" s="6"/>
      <c r="ECD2" s="6"/>
      <c r="ECE2" s="6"/>
      <c r="ECF2" s="6"/>
      <c r="ECG2" s="6"/>
      <c r="ECH2" s="6"/>
      <c r="ECI2" s="6"/>
      <c r="ECJ2" s="6"/>
      <c r="ECK2" s="6"/>
      <c r="ECL2" s="6"/>
      <c r="ECM2" s="6"/>
      <c r="ECN2" s="6"/>
      <c r="ECO2" s="6"/>
      <c r="ECP2" s="6"/>
      <c r="ECQ2" s="6"/>
      <c r="ECR2" s="6"/>
      <c r="ECS2" s="6"/>
      <c r="ECT2" s="6"/>
      <c r="ECU2" s="6"/>
      <c r="ECV2" s="6"/>
      <c r="ECW2" s="6"/>
      <c r="ECX2" s="6"/>
      <c r="ECY2" s="6"/>
      <c r="ECZ2" s="6"/>
      <c r="EDA2" s="6"/>
      <c r="EDB2" s="6"/>
      <c r="EDC2" s="6"/>
      <c r="EDD2" s="6"/>
      <c r="EDE2" s="6"/>
      <c r="EDF2" s="6"/>
      <c r="EDG2" s="6"/>
      <c r="EDH2" s="6"/>
      <c r="EDI2" s="6"/>
      <c r="EDJ2" s="6"/>
      <c r="EDK2" s="6"/>
      <c r="EDL2" s="6"/>
      <c r="EDM2" s="6"/>
      <c r="EDN2" s="6"/>
      <c r="EDO2" s="6"/>
      <c r="EDP2" s="6"/>
      <c r="EDQ2" s="6"/>
      <c r="EDR2" s="6"/>
      <c r="EDS2" s="6"/>
      <c r="EDT2" s="6"/>
      <c r="EDU2" s="6"/>
      <c r="EDV2" s="6"/>
      <c r="EDW2" s="6"/>
      <c r="EDX2" s="6"/>
      <c r="EDY2" s="6"/>
      <c r="EDZ2" s="6"/>
      <c r="EEA2" s="6"/>
      <c r="EEB2" s="6"/>
      <c r="EEC2" s="6"/>
      <c r="EED2" s="6"/>
      <c r="EEE2" s="6"/>
      <c r="EEF2" s="6"/>
      <c r="EEG2" s="6"/>
      <c r="EEH2" s="6"/>
      <c r="EEI2" s="6"/>
      <c r="EEJ2" s="6"/>
      <c r="EEK2" s="6"/>
      <c r="EEL2" s="6"/>
      <c r="EEM2" s="6"/>
      <c r="EEN2" s="6"/>
      <c r="EEO2" s="6"/>
      <c r="EEP2" s="6"/>
      <c r="EEQ2" s="6"/>
      <c r="EER2" s="6"/>
      <c r="EES2" s="6"/>
      <c r="EET2" s="6"/>
      <c r="EEU2" s="6"/>
      <c r="EEV2" s="6"/>
      <c r="EEW2" s="6"/>
      <c r="EEX2" s="6"/>
      <c r="EEY2" s="6"/>
      <c r="EEZ2" s="6"/>
      <c r="EFA2" s="6"/>
      <c r="EFB2" s="6"/>
      <c r="EFC2" s="6"/>
      <c r="EFD2" s="6"/>
      <c r="EFE2" s="6"/>
      <c r="EFF2" s="6"/>
      <c r="EFG2" s="6"/>
      <c r="EFH2" s="6"/>
      <c r="EFI2" s="6"/>
      <c r="EFJ2" s="6"/>
      <c r="EFK2" s="6"/>
      <c r="EFL2" s="6"/>
      <c r="EFM2" s="6"/>
      <c r="EFN2" s="6"/>
      <c r="EFO2" s="6"/>
      <c r="EFP2" s="6"/>
      <c r="EFQ2" s="6"/>
      <c r="EFR2" s="6"/>
      <c r="EFS2" s="6"/>
      <c r="EFT2" s="6"/>
      <c r="EFU2" s="6"/>
      <c r="EFV2" s="6"/>
      <c r="EFW2" s="6"/>
      <c r="EFX2" s="6"/>
      <c r="EFY2" s="6"/>
      <c r="EFZ2" s="6"/>
      <c r="EGA2" s="6"/>
      <c r="EGB2" s="6"/>
      <c r="EGC2" s="6"/>
      <c r="EGD2" s="6"/>
      <c r="EGE2" s="6"/>
      <c r="EGF2" s="6"/>
      <c r="EGG2" s="6"/>
      <c r="EGH2" s="6"/>
      <c r="EGI2" s="6"/>
      <c r="EGJ2" s="6"/>
      <c r="EGK2" s="6"/>
      <c r="EGL2" s="6"/>
      <c r="EGM2" s="6"/>
      <c r="EGN2" s="6"/>
      <c r="EGO2" s="6"/>
      <c r="EGP2" s="6"/>
      <c r="EGQ2" s="6"/>
      <c r="EGR2" s="6"/>
      <c r="EGS2" s="6"/>
      <c r="EGT2" s="6"/>
      <c r="EGU2" s="6"/>
      <c r="EGV2" s="6"/>
      <c r="EGW2" s="6"/>
      <c r="EGX2" s="6"/>
      <c r="EGY2" s="6"/>
      <c r="EGZ2" s="6"/>
      <c r="EHA2" s="6"/>
      <c r="EHB2" s="6"/>
      <c r="EHC2" s="6"/>
      <c r="EHD2" s="6"/>
      <c r="EHE2" s="6"/>
      <c r="EHF2" s="6"/>
      <c r="EHG2" s="6"/>
      <c r="EHH2" s="6"/>
      <c r="EHI2" s="6"/>
      <c r="EHJ2" s="6"/>
      <c r="EHK2" s="6"/>
      <c r="EHL2" s="6"/>
      <c r="EHM2" s="6"/>
      <c r="EHN2" s="6"/>
      <c r="EHO2" s="6"/>
      <c r="EHP2" s="6"/>
      <c r="EHQ2" s="6"/>
      <c r="EHR2" s="6"/>
      <c r="EHS2" s="6"/>
      <c r="EHT2" s="6"/>
      <c r="EHU2" s="6"/>
      <c r="EHV2" s="6"/>
      <c r="EHW2" s="6"/>
      <c r="EHX2" s="6"/>
      <c r="EHY2" s="6"/>
      <c r="EHZ2" s="6"/>
      <c r="EIA2" s="6"/>
      <c r="EIB2" s="6"/>
      <c r="EIC2" s="6"/>
      <c r="EID2" s="6"/>
      <c r="EIE2" s="6"/>
      <c r="EIF2" s="6"/>
      <c r="EIG2" s="6"/>
      <c r="EIH2" s="6"/>
      <c r="EII2" s="6"/>
      <c r="EIJ2" s="6"/>
      <c r="EIK2" s="6"/>
      <c r="EIL2" s="6"/>
      <c r="EIM2" s="6"/>
      <c r="EIN2" s="6"/>
      <c r="EIO2" s="6"/>
      <c r="EIP2" s="6"/>
      <c r="EIQ2" s="6"/>
      <c r="EIR2" s="6"/>
      <c r="EIS2" s="6"/>
      <c r="EIT2" s="6"/>
      <c r="EIU2" s="6"/>
      <c r="EIV2" s="6"/>
      <c r="EIW2" s="6"/>
      <c r="EIX2" s="6"/>
      <c r="EIY2" s="6"/>
      <c r="EIZ2" s="6"/>
      <c r="EJA2" s="6"/>
      <c r="EJB2" s="6"/>
      <c r="EJC2" s="6"/>
      <c r="EJD2" s="6"/>
      <c r="EJE2" s="6"/>
      <c r="EJF2" s="6"/>
      <c r="EJG2" s="6"/>
      <c r="EJH2" s="6"/>
      <c r="EJI2" s="6"/>
      <c r="EJJ2" s="6"/>
      <c r="EJK2" s="6"/>
      <c r="EJL2" s="6"/>
      <c r="EJM2" s="6"/>
      <c r="EJN2" s="6"/>
      <c r="EJO2" s="6"/>
      <c r="EJP2" s="6"/>
      <c r="EJQ2" s="6"/>
      <c r="EJR2" s="6"/>
      <c r="EJS2" s="6"/>
      <c r="EJT2" s="6"/>
      <c r="EJU2" s="6"/>
      <c r="EJV2" s="6"/>
      <c r="EJW2" s="6"/>
      <c r="EJX2" s="6"/>
      <c r="EJY2" s="6"/>
      <c r="EJZ2" s="6"/>
      <c r="EKA2" s="6"/>
      <c r="EKB2" s="6"/>
      <c r="EKC2" s="6"/>
      <c r="EKD2" s="6"/>
      <c r="EKE2" s="6"/>
      <c r="EKF2" s="6"/>
      <c r="EKG2" s="6"/>
      <c r="EKH2" s="6"/>
      <c r="EKI2" s="6"/>
      <c r="EKJ2" s="6"/>
      <c r="EKK2" s="6"/>
      <c r="EKL2" s="6"/>
      <c r="EKM2" s="6"/>
      <c r="EKN2" s="6"/>
      <c r="EKO2" s="6"/>
      <c r="EKP2" s="6"/>
      <c r="EKQ2" s="6"/>
      <c r="EKR2" s="6"/>
      <c r="EKS2" s="6"/>
      <c r="EKT2" s="6"/>
      <c r="EKU2" s="6"/>
      <c r="EKV2" s="6"/>
      <c r="EKW2" s="6"/>
      <c r="EKX2" s="6"/>
      <c r="EKY2" s="6"/>
      <c r="EKZ2" s="6"/>
      <c r="ELA2" s="6"/>
      <c r="ELB2" s="6"/>
      <c r="ELC2" s="6"/>
      <c r="ELD2" s="6"/>
      <c r="ELE2" s="6"/>
      <c r="ELF2" s="6"/>
      <c r="ELG2" s="6"/>
      <c r="ELH2" s="6"/>
      <c r="ELI2" s="6"/>
      <c r="ELJ2" s="6"/>
      <c r="ELK2" s="6"/>
      <c r="ELL2" s="6"/>
      <c r="ELM2" s="6"/>
      <c r="ELN2" s="6"/>
      <c r="ELO2" s="6"/>
      <c r="ELP2" s="6"/>
      <c r="ELQ2" s="6"/>
      <c r="ELR2" s="6"/>
      <c r="ELS2" s="6"/>
      <c r="ELT2" s="6"/>
      <c r="ELU2" s="6"/>
      <c r="ELV2" s="6"/>
      <c r="ELW2" s="6"/>
      <c r="ELX2" s="6"/>
      <c r="ELY2" s="6"/>
      <c r="ELZ2" s="6"/>
      <c r="EMA2" s="6"/>
      <c r="EMB2" s="6"/>
      <c r="EMC2" s="6"/>
      <c r="EMD2" s="6"/>
      <c r="EME2" s="6"/>
      <c r="EMF2" s="6"/>
      <c r="EMG2" s="6"/>
      <c r="EMH2" s="6"/>
      <c r="EMI2" s="6"/>
      <c r="EMJ2" s="6"/>
      <c r="EMK2" s="6"/>
      <c r="EML2" s="6"/>
      <c r="EMM2" s="6"/>
      <c r="EMN2" s="6"/>
      <c r="EMO2" s="6"/>
      <c r="EMP2" s="6"/>
      <c r="EMQ2" s="6"/>
      <c r="EMR2" s="6"/>
      <c r="EMS2" s="6"/>
      <c r="EMT2" s="6"/>
      <c r="EMU2" s="6"/>
      <c r="EMV2" s="6"/>
      <c r="EMW2" s="6"/>
      <c r="EMX2" s="6"/>
      <c r="EMY2" s="6"/>
      <c r="EMZ2" s="6"/>
      <c r="ENA2" s="6"/>
      <c r="ENB2" s="6"/>
      <c r="ENC2" s="6"/>
      <c r="END2" s="6"/>
      <c r="ENE2" s="6"/>
      <c r="ENF2" s="6"/>
      <c r="ENG2" s="6"/>
      <c r="ENH2" s="6"/>
      <c r="ENI2" s="6"/>
      <c r="ENJ2" s="6"/>
      <c r="ENK2" s="6"/>
      <c r="ENL2" s="6"/>
      <c r="ENM2" s="6"/>
      <c r="ENN2" s="6"/>
      <c r="ENO2" s="6"/>
      <c r="ENP2" s="6"/>
      <c r="ENQ2" s="6"/>
      <c r="ENR2" s="6"/>
      <c r="ENS2" s="6"/>
      <c r="ENT2" s="6"/>
      <c r="ENU2" s="6"/>
      <c r="ENV2" s="6"/>
      <c r="ENW2" s="6"/>
      <c r="ENX2" s="6"/>
      <c r="ENY2" s="6"/>
      <c r="ENZ2" s="6"/>
      <c r="EOA2" s="6"/>
      <c r="EOB2" s="6"/>
      <c r="EOC2" s="6"/>
      <c r="EOD2" s="6"/>
      <c r="EOE2" s="6"/>
      <c r="EOF2" s="6"/>
      <c r="EOG2" s="6"/>
      <c r="EOH2" s="6"/>
      <c r="EOI2" s="6"/>
      <c r="EOJ2" s="6"/>
      <c r="EOK2" s="6"/>
      <c r="EOL2" s="6"/>
      <c r="EOM2" s="6"/>
      <c r="EON2" s="6"/>
      <c r="EOO2" s="6"/>
      <c r="EOP2" s="6"/>
      <c r="EOQ2" s="6"/>
      <c r="EOR2" s="6"/>
      <c r="EOS2" s="6"/>
      <c r="EOT2" s="6"/>
      <c r="EOU2" s="6"/>
      <c r="EOV2" s="6"/>
      <c r="EOW2" s="6"/>
      <c r="EOX2" s="6"/>
      <c r="EOY2" s="6"/>
      <c r="EOZ2" s="6"/>
      <c r="EPA2" s="6"/>
      <c r="EPB2" s="6"/>
      <c r="EPC2" s="6"/>
      <c r="EPD2" s="6"/>
      <c r="EPE2" s="6"/>
      <c r="EPF2" s="6"/>
      <c r="EPG2" s="6"/>
      <c r="EPH2" s="6"/>
      <c r="EPI2" s="6"/>
      <c r="EPJ2" s="6"/>
      <c r="EPK2" s="6"/>
      <c r="EPL2" s="6"/>
      <c r="EPM2" s="6"/>
      <c r="EPN2" s="6"/>
      <c r="EPO2" s="6"/>
      <c r="EPP2" s="6"/>
      <c r="EPQ2" s="6"/>
      <c r="EPR2" s="6"/>
      <c r="EPS2" s="6"/>
      <c r="EPT2" s="6"/>
      <c r="EPU2" s="6"/>
      <c r="EPV2" s="6"/>
      <c r="EPW2" s="6"/>
      <c r="EPX2" s="6"/>
      <c r="EPY2" s="6"/>
      <c r="EPZ2" s="6"/>
      <c r="EQA2" s="6"/>
      <c r="EQB2" s="6"/>
      <c r="EQC2" s="6"/>
      <c r="EQD2" s="6"/>
      <c r="EQE2" s="6"/>
      <c r="EQF2" s="6"/>
      <c r="EQG2" s="6"/>
      <c r="EQH2" s="6"/>
      <c r="EQI2" s="6"/>
      <c r="EQJ2" s="6"/>
      <c r="EQK2" s="6"/>
      <c r="EQL2" s="6"/>
      <c r="EQM2" s="6"/>
      <c r="EQN2" s="6"/>
      <c r="EQO2" s="6"/>
      <c r="EQP2" s="6"/>
      <c r="EQQ2" s="6"/>
      <c r="EQR2" s="6"/>
      <c r="EQS2" s="6"/>
      <c r="EQT2" s="6"/>
      <c r="EQU2" s="6"/>
      <c r="EQV2" s="6"/>
      <c r="EQW2" s="6"/>
      <c r="EQX2" s="6"/>
      <c r="EQY2" s="6"/>
      <c r="EQZ2" s="6"/>
      <c r="ERA2" s="6"/>
      <c r="ERB2" s="6"/>
      <c r="ERC2" s="6"/>
      <c r="ERD2" s="6"/>
      <c r="ERE2" s="6"/>
      <c r="ERF2" s="6"/>
      <c r="ERG2" s="6"/>
      <c r="ERH2" s="6"/>
      <c r="ERI2" s="6"/>
      <c r="ERJ2" s="6"/>
      <c r="ERK2" s="6"/>
      <c r="ERL2" s="6"/>
      <c r="ERM2" s="6"/>
      <c r="ERN2" s="6"/>
      <c r="ERO2" s="6"/>
      <c r="ERP2" s="6"/>
      <c r="ERQ2" s="6"/>
      <c r="ERR2" s="6"/>
      <c r="ERS2" s="6"/>
      <c r="ERT2" s="6"/>
      <c r="ERU2" s="6"/>
      <c r="ERV2" s="6"/>
      <c r="ERW2" s="6"/>
      <c r="ERX2" s="6"/>
      <c r="ERY2" s="6"/>
      <c r="ERZ2" s="6"/>
      <c r="ESA2" s="6"/>
      <c r="ESB2" s="6"/>
      <c r="ESC2" s="6"/>
      <c r="ESD2" s="6"/>
      <c r="ESE2" s="6"/>
      <c r="ESF2" s="6"/>
      <c r="ESG2" s="6"/>
      <c r="ESH2" s="6"/>
      <c r="ESI2" s="6"/>
      <c r="ESJ2" s="6"/>
      <c r="ESK2" s="6"/>
      <c r="ESL2" s="6"/>
      <c r="ESM2" s="6"/>
      <c r="ESN2" s="6"/>
      <c r="ESO2" s="6"/>
      <c r="ESP2" s="6"/>
      <c r="ESQ2" s="6"/>
      <c r="ESR2" s="6"/>
      <c r="ESS2" s="6"/>
      <c r="EST2" s="6"/>
      <c r="ESU2" s="6"/>
      <c r="ESV2" s="6"/>
      <c r="ESW2" s="6"/>
      <c r="ESX2" s="6"/>
      <c r="ESY2" s="6"/>
      <c r="ESZ2" s="6"/>
      <c r="ETA2" s="6"/>
      <c r="ETB2" s="6"/>
      <c r="ETC2" s="6"/>
      <c r="ETD2" s="6"/>
      <c r="ETE2" s="6"/>
      <c r="ETF2" s="6"/>
      <c r="ETG2" s="6"/>
      <c r="ETH2" s="6"/>
      <c r="ETI2" s="6"/>
      <c r="ETJ2" s="6"/>
      <c r="ETK2" s="6"/>
      <c r="ETL2" s="6"/>
      <c r="ETM2" s="6"/>
      <c r="ETN2" s="6"/>
      <c r="ETO2" s="6"/>
      <c r="ETP2" s="6"/>
      <c r="ETQ2" s="6"/>
      <c r="ETR2" s="6"/>
      <c r="ETS2" s="6"/>
      <c r="ETT2" s="6"/>
      <c r="ETU2" s="6"/>
      <c r="ETV2" s="6"/>
      <c r="ETW2" s="6"/>
      <c r="ETX2" s="6"/>
      <c r="ETY2" s="6"/>
      <c r="ETZ2" s="6"/>
      <c r="EUA2" s="6"/>
      <c r="EUB2" s="6"/>
      <c r="EUC2" s="6"/>
      <c r="EUD2" s="6"/>
      <c r="EUE2" s="6"/>
      <c r="EUF2" s="6"/>
      <c r="EUG2" s="6"/>
      <c r="EUH2" s="6"/>
      <c r="EUI2" s="6"/>
      <c r="EUJ2" s="6"/>
      <c r="EUK2" s="6"/>
      <c r="EUL2" s="6"/>
      <c r="EUM2" s="6"/>
      <c r="EUN2" s="6"/>
      <c r="EUO2" s="6"/>
      <c r="EUP2" s="6"/>
      <c r="EUQ2" s="6"/>
      <c r="EUR2" s="6"/>
      <c r="EUS2" s="6"/>
      <c r="EUT2" s="6"/>
      <c r="EUU2" s="6"/>
      <c r="EUV2" s="6"/>
      <c r="EUW2" s="6"/>
      <c r="EUX2" s="6"/>
      <c r="EUY2" s="6"/>
      <c r="EUZ2" s="6"/>
      <c r="EVA2" s="6"/>
      <c r="EVB2" s="6"/>
      <c r="EVC2" s="6"/>
      <c r="EVD2" s="6"/>
      <c r="EVE2" s="6"/>
      <c r="EVF2" s="6"/>
      <c r="EVG2" s="6"/>
      <c r="EVH2" s="6"/>
      <c r="EVI2" s="6"/>
      <c r="EVJ2" s="6"/>
      <c r="EVK2" s="6"/>
      <c r="EVL2" s="6"/>
      <c r="EVM2" s="6"/>
      <c r="EVN2" s="6"/>
      <c r="EVO2" s="6"/>
      <c r="EVP2" s="6"/>
      <c r="EVQ2" s="6"/>
      <c r="EVR2" s="6"/>
      <c r="EVS2" s="6"/>
      <c r="EVT2" s="6"/>
      <c r="EVU2" s="6"/>
      <c r="EVV2" s="6"/>
      <c r="EVW2" s="6"/>
      <c r="EVX2" s="6"/>
      <c r="EVY2" s="6"/>
      <c r="EVZ2" s="6"/>
      <c r="EWA2" s="6"/>
      <c r="EWB2" s="6"/>
      <c r="EWC2" s="6"/>
      <c r="EWD2" s="6"/>
      <c r="EWE2" s="6"/>
      <c r="EWF2" s="6"/>
      <c r="EWG2" s="6"/>
      <c r="EWH2" s="6"/>
      <c r="EWI2" s="6"/>
      <c r="EWJ2" s="6"/>
      <c r="EWK2" s="6"/>
      <c r="EWL2" s="6"/>
      <c r="EWM2" s="6"/>
      <c r="EWN2" s="6"/>
      <c r="EWO2" s="6"/>
      <c r="EWP2" s="6"/>
      <c r="EWQ2" s="6"/>
      <c r="EWR2" s="6"/>
      <c r="EWS2" s="6"/>
      <c r="EWT2" s="6"/>
      <c r="EWU2" s="6"/>
      <c r="EWV2" s="6"/>
      <c r="EWW2" s="6"/>
      <c r="EWX2" s="6"/>
      <c r="EWY2" s="6"/>
      <c r="EWZ2" s="6"/>
      <c r="EXA2" s="6"/>
      <c r="EXB2" s="6"/>
      <c r="EXC2" s="6"/>
      <c r="EXD2" s="6"/>
      <c r="EXE2" s="6"/>
      <c r="EXF2" s="6"/>
      <c r="EXG2" s="6"/>
      <c r="EXH2" s="6"/>
      <c r="EXI2" s="6"/>
      <c r="EXJ2" s="6"/>
      <c r="EXK2" s="6"/>
      <c r="EXL2" s="6"/>
      <c r="EXM2" s="6"/>
      <c r="EXN2" s="6"/>
      <c r="EXO2" s="6"/>
      <c r="EXP2" s="6"/>
      <c r="EXQ2" s="6"/>
      <c r="EXR2" s="6"/>
      <c r="EXS2" s="6"/>
      <c r="EXT2" s="6"/>
      <c r="EXU2" s="6"/>
      <c r="EXV2" s="6"/>
      <c r="EXW2" s="6"/>
      <c r="EXX2" s="6"/>
      <c r="EXY2" s="6"/>
      <c r="EXZ2" s="6"/>
      <c r="EYA2" s="6"/>
      <c r="EYB2" s="6"/>
      <c r="EYC2" s="6"/>
      <c r="EYD2" s="6"/>
      <c r="EYE2" s="6"/>
      <c r="EYF2" s="6"/>
      <c r="EYG2" s="6"/>
      <c r="EYH2" s="6"/>
      <c r="EYI2" s="6"/>
      <c r="EYJ2" s="6"/>
      <c r="EYK2" s="6"/>
      <c r="EYL2" s="6"/>
      <c r="EYM2" s="6"/>
      <c r="EYN2" s="6"/>
      <c r="EYO2" s="6"/>
      <c r="EYP2" s="6"/>
      <c r="EYQ2" s="6"/>
      <c r="EYR2" s="6"/>
      <c r="EYS2" s="6"/>
      <c r="EYT2" s="6"/>
      <c r="EYU2" s="6"/>
      <c r="EYV2" s="6"/>
      <c r="EYW2" s="6"/>
      <c r="EYX2" s="6"/>
      <c r="EYY2" s="6"/>
      <c r="EYZ2" s="6"/>
      <c r="EZA2" s="6"/>
      <c r="EZB2" s="6"/>
      <c r="EZC2" s="6"/>
      <c r="EZD2" s="6"/>
      <c r="EZE2" s="6"/>
      <c r="EZF2" s="6"/>
      <c r="EZG2" s="6"/>
      <c r="EZH2" s="6"/>
      <c r="EZI2" s="6"/>
      <c r="EZJ2" s="6"/>
      <c r="EZK2" s="6"/>
      <c r="EZL2" s="6"/>
      <c r="EZM2" s="6"/>
      <c r="EZN2" s="6"/>
      <c r="EZO2" s="6"/>
      <c r="EZP2" s="6"/>
      <c r="EZQ2" s="6"/>
      <c r="EZR2" s="6"/>
      <c r="EZS2" s="6"/>
      <c r="EZT2" s="6"/>
      <c r="EZU2" s="6"/>
      <c r="EZV2" s="6"/>
      <c r="EZW2" s="6"/>
      <c r="EZX2" s="6"/>
      <c r="EZY2" s="6"/>
      <c r="EZZ2" s="6"/>
      <c r="FAA2" s="6"/>
      <c r="FAB2" s="6"/>
      <c r="FAC2" s="6"/>
      <c r="FAD2" s="6"/>
      <c r="FAE2" s="6"/>
      <c r="FAF2" s="6"/>
      <c r="FAG2" s="6"/>
      <c r="FAH2" s="6"/>
      <c r="FAI2" s="6"/>
      <c r="FAJ2" s="6"/>
      <c r="FAK2" s="6"/>
      <c r="FAL2" s="6"/>
      <c r="FAM2" s="6"/>
      <c r="FAN2" s="6"/>
      <c r="FAO2" s="6"/>
      <c r="FAP2" s="6"/>
      <c r="FAQ2" s="6"/>
      <c r="FAR2" s="6"/>
      <c r="FAS2" s="6"/>
      <c r="FAT2" s="6"/>
      <c r="FAU2" s="6"/>
      <c r="FAV2" s="6"/>
      <c r="FAW2" s="6"/>
      <c r="FAX2" s="6"/>
      <c r="FAY2" s="6"/>
      <c r="FAZ2" s="6"/>
      <c r="FBA2" s="6"/>
      <c r="FBB2" s="6"/>
      <c r="FBC2" s="6"/>
      <c r="FBD2" s="6"/>
      <c r="FBE2" s="6"/>
      <c r="FBF2" s="6"/>
      <c r="FBG2" s="6"/>
      <c r="FBH2" s="6"/>
      <c r="FBI2" s="6"/>
      <c r="FBJ2" s="6"/>
      <c r="FBK2" s="6"/>
      <c r="FBL2" s="6"/>
      <c r="FBM2" s="6"/>
      <c r="FBN2" s="6"/>
      <c r="FBO2" s="6"/>
      <c r="FBP2" s="6"/>
      <c r="FBQ2" s="6"/>
      <c r="FBR2" s="6"/>
      <c r="FBS2" s="6"/>
      <c r="FBT2" s="6"/>
      <c r="FBU2" s="6"/>
      <c r="FBV2" s="6"/>
      <c r="FBW2" s="6"/>
      <c r="FBX2" s="6"/>
      <c r="FBY2" s="6"/>
      <c r="FBZ2" s="6"/>
      <c r="FCA2" s="6"/>
      <c r="FCB2" s="6"/>
      <c r="FCC2" s="6"/>
      <c r="FCD2" s="6"/>
      <c r="FCE2" s="6"/>
      <c r="FCF2" s="6"/>
      <c r="FCG2" s="6"/>
      <c r="FCH2" s="6"/>
      <c r="FCI2" s="6"/>
      <c r="FCJ2" s="6"/>
      <c r="FCK2" s="6"/>
      <c r="FCL2" s="6"/>
      <c r="FCM2" s="6"/>
      <c r="FCN2" s="6"/>
      <c r="FCO2" s="6"/>
      <c r="FCP2" s="6"/>
      <c r="FCQ2" s="6"/>
      <c r="FCR2" s="6"/>
      <c r="FCS2" s="6"/>
      <c r="FCT2" s="6"/>
      <c r="FCU2" s="6"/>
      <c r="FCV2" s="6"/>
      <c r="FCW2" s="6"/>
      <c r="FCX2" s="6"/>
      <c r="FCY2" s="6"/>
      <c r="FCZ2" s="6"/>
      <c r="FDA2" s="6"/>
      <c r="FDB2" s="6"/>
      <c r="FDC2" s="6"/>
      <c r="FDD2" s="6"/>
      <c r="FDE2" s="6"/>
      <c r="FDF2" s="6"/>
      <c r="FDG2" s="6"/>
      <c r="FDH2" s="6"/>
      <c r="FDI2" s="6"/>
      <c r="FDJ2" s="6"/>
      <c r="FDK2" s="6"/>
      <c r="FDL2" s="6"/>
      <c r="FDM2" s="6"/>
      <c r="FDN2" s="6"/>
      <c r="FDO2" s="6"/>
      <c r="FDP2" s="6"/>
      <c r="FDQ2" s="6"/>
      <c r="FDR2" s="6"/>
      <c r="FDS2" s="6"/>
      <c r="FDT2" s="6"/>
      <c r="FDU2" s="6"/>
      <c r="FDV2" s="6"/>
      <c r="FDW2" s="6"/>
      <c r="FDX2" s="6"/>
      <c r="FDY2" s="6"/>
      <c r="FDZ2" s="6"/>
      <c r="FEA2" s="6"/>
      <c r="FEB2" s="6"/>
      <c r="FEC2" s="6"/>
      <c r="FED2" s="6"/>
      <c r="FEE2" s="6"/>
      <c r="FEF2" s="6"/>
      <c r="FEG2" s="6"/>
      <c r="FEH2" s="6"/>
      <c r="FEI2" s="6"/>
      <c r="FEJ2" s="6"/>
      <c r="FEK2" s="6"/>
      <c r="FEL2" s="6"/>
      <c r="FEM2" s="6"/>
      <c r="FEN2" s="6"/>
      <c r="FEO2" s="6"/>
      <c r="FEP2" s="6"/>
      <c r="FEQ2" s="6"/>
      <c r="FER2" s="6"/>
      <c r="FES2" s="6"/>
      <c r="FET2" s="6"/>
      <c r="FEU2" s="6"/>
      <c r="FEV2" s="6"/>
      <c r="FEW2" s="6"/>
      <c r="FEX2" s="6"/>
      <c r="FEY2" s="6"/>
      <c r="FEZ2" s="6"/>
      <c r="FFA2" s="6"/>
      <c r="FFB2" s="6"/>
      <c r="FFC2" s="6"/>
      <c r="FFD2" s="6"/>
      <c r="FFE2" s="6"/>
      <c r="FFF2" s="6"/>
      <c r="FFG2" s="6"/>
      <c r="FFH2" s="6"/>
      <c r="FFI2" s="6"/>
      <c r="FFJ2" s="6"/>
      <c r="FFK2" s="6"/>
      <c r="FFL2" s="6"/>
      <c r="FFM2" s="6"/>
      <c r="FFN2" s="6"/>
      <c r="FFO2" s="6"/>
      <c r="FFP2" s="6"/>
      <c r="FFQ2" s="6"/>
      <c r="FFR2" s="6"/>
      <c r="FFS2" s="6"/>
      <c r="FFT2" s="6"/>
      <c r="FFU2" s="6"/>
      <c r="FFV2" s="6"/>
      <c r="FFW2" s="6"/>
      <c r="FFX2" s="6"/>
      <c r="FFY2" s="6"/>
      <c r="FFZ2" s="6"/>
      <c r="FGA2" s="6"/>
      <c r="FGB2" s="6"/>
      <c r="FGC2" s="6"/>
      <c r="FGD2" s="6"/>
      <c r="FGE2" s="6"/>
      <c r="FGF2" s="6"/>
      <c r="FGG2" s="6"/>
      <c r="FGH2" s="6"/>
      <c r="FGI2" s="6"/>
      <c r="FGJ2" s="6"/>
      <c r="FGK2" s="6"/>
      <c r="FGL2" s="6"/>
      <c r="FGM2" s="6"/>
      <c r="FGN2" s="6"/>
      <c r="FGO2" s="6"/>
      <c r="FGP2" s="6"/>
      <c r="FGQ2" s="6"/>
      <c r="FGR2" s="6"/>
      <c r="FGS2" s="6"/>
      <c r="FGT2" s="6"/>
      <c r="FGU2" s="6"/>
      <c r="FGV2" s="6"/>
      <c r="FGW2" s="6"/>
      <c r="FGX2" s="6"/>
      <c r="FGY2" s="6"/>
      <c r="FGZ2" s="6"/>
      <c r="FHA2" s="6"/>
      <c r="FHB2" s="6"/>
      <c r="FHC2" s="6"/>
      <c r="FHD2" s="6"/>
      <c r="FHE2" s="6"/>
      <c r="FHF2" s="6"/>
      <c r="FHG2" s="6"/>
      <c r="FHH2" s="6"/>
      <c r="FHI2" s="6"/>
      <c r="FHJ2" s="6"/>
      <c r="FHK2" s="6"/>
      <c r="FHL2" s="6"/>
      <c r="FHM2" s="6"/>
      <c r="FHN2" s="6"/>
      <c r="FHO2" s="6"/>
      <c r="FHP2" s="6"/>
      <c r="FHQ2" s="6"/>
      <c r="FHR2" s="6"/>
      <c r="FHS2" s="6"/>
      <c r="FHT2" s="6"/>
      <c r="FHU2" s="6"/>
      <c r="FHV2" s="6"/>
      <c r="FHW2" s="6"/>
      <c r="FHX2" s="6"/>
      <c r="FHY2" s="6"/>
      <c r="FHZ2" s="6"/>
      <c r="FIA2" s="6"/>
      <c r="FIB2" s="6"/>
      <c r="FIC2" s="6"/>
      <c r="FID2" s="6"/>
      <c r="FIE2" s="6"/>
      <c r="FIF2" s="6"/>
      <c r="FIG2" s="6"/>
      <c r="FIH2" s="6"/>
      <c r="FII2" s="6"/>
      <c r="FIJ2" s="6"/>
      <c r="FIK2" s="6"/>
      <c r="FIL2" s="6"/>
      <c r="FIM2" s="6"/>
      <c r="FIN2" s="6"/>
      <c r="FIO2" s="6"/>
      <c r="FIP2" s="6"/>
      <c r="FIQ2" s="6"/>
      <c r="FIR2" s="6"/>
      <c r="FIS2" s="6"/>
      <c r="FIT2" s="6"/>
      <c r="FIU2" s="6"/>
      <c r="FIV2" s="6"/>
      <c r="FIW2" s="6"/>
      <c r="FIX2" s="6"/>
      <c r="FIY2" s="6"/>
      <c r="FIZ2" s="6"/>
      <c r="FJA2" s="6"/>
      <c r="FJB2" s="6"/>
      <c r="FJC2" s="6"/>
      <c r="FJD2" s="6"/>
      <c r="FJE2" s="6"/>
      <c r="FJF2" s="6"/>
      <c r="FJG2" s="6"/>
      <c r="FJH2" s="6"/>
      <c r="FJI2" s="6"/>
      <c r="FJJ2" s="6"/>
      <c r="FJK2" s="6"/>
      <c r="FJL2" s="6"/>
      <c r="FJM2" s="6"/>
      <c r="FJN2" s="6"/>
      <c r="FJO2" s="6"/>
      <c r="FJP2" s="6"/>
      <c r="FJQ2" s="6"/>
      <c r="FJR2" s="6"/>
      <c r="FJS2" s="6"/>
      <c r="FJT2" s="6"/>
      <c r="FJU2" s="6"/>
      <c r="FJV2" s="6"/>
      <c r="FJW2" s="6"/>
      <c r="FJX2" s="6"/>
      <c r="FJY2" s="6"/>
      <c r="FJZ2" s="6"/>
      <c r="FKA2" s="6"/>
      <c r="FKB2" s="6"/>
      <c r="FKC2" s="6"/>
      <c r="FKD2" s="6"/>
      <c r="FKE2" s="6"/>
      <c r="FKF2" s="6"/>
      <c r="FKG2" s="6"/>
      <c r="FKH2" s="6"/>
      <c r="FKI2" s="6"/>
      <c r="FKJ2" s="6"/>
      <c r="FKK2" s="6"/>
      <c r="FKL2" s="6"/>
      <c r="FKM2" s="6"/>
      <c r="FKN2" s="6"/>
      <c r="FKO2" s="6"/>
      <c r="FKP2" s="6"/>
      <c r="FKQ2" s="6"/>
      <c r="FKR2" s="6"/>
      <c r="FKS2" s="6"/>
      <c r="FKT2" s="6"/>
      <c r="FKU2" s="6"/>
      <c r="FKV2" s="6"/>
      <c r="FKW2" s="6"/>
      <c r="FKX2" s="6"/>
      <c r="FKY2" s="6"/>
      <c r="FKZ2" s="6"/>
      <c r="FLA2" s="6"/>
      <c r="FLB2" s="6"/>
      <c r="FLC2" s="6"/>
      <c r="FLD2" s="6"/>
      <c r="FLE2" s="6"/>
      <c r="FLF2" s="6"/>
      <c r="FLG2" s="6"/>
      <c r="FLH2" s="6"/>
      <c r="FLI2" s="6"/>
      <c r="FLJ2" s="6"/>
      <c r="FLK2" s="6"/>
      <c r="FLL2" s="6"/>
      <c r="FLM2" s="6"/>
      <c r="FLN2" s="6"/>
      <c r="FLO2" s="6"/>
      <c r="FLP2" s="6"/>
      <c r="FLQ2" s="6"/>
      <c r="FLR2" s="6"/>
      <c r="FLS2" s="6"/>
      <c r="FLT2" s="6"/>
      <c r="FLU2" s="6"/>
      <c r="FLV2" s="6"/>
      <c r="FLW2" s="6"/>
      <c r="FLX2" s="6"/>
      <c r="FLY2" s="6"/>
      <c r="FLZ2" s="6"/>
      <c r="FMA2" s="6"/>
      <c r="FMB2" s="6"/>
      <c r="FMC2" s="6"/>
      <c r="FMD2" s="6"/>
      <c r="FME2" s="6"/>
      <c r="FMF2" s="6"/>
      <c r="FMG2" s="6"/>
      <c r="FMH2" s="6"/>
      <c r="FMI2" s="6"/>
      <c r="FMJ2" s="6"/>
      <c r="FMK2" s="6"/>
      <c r="FML2" s="6"/>
      <c r="FMM2" s="6"/>
      <c r="FMN2" s="6"/>
      <c r="FMO2" s="6"/>
      <c r="FMP2" s="6"/>
      <c r="FMQ2" s="6"/>
      <c r="FMR2" s="6"/>
      <c r="FMS2" s="6"/>
      <c r="FMT2" s="6"/>
      <c r="FMU2" s="6"/>
      <c r="FMV2" s="6"/>
      <c r="FMW2" s="6"/>
      <c r="FMX2" s="6"/>
      <c r="FMY2" s="6"/>
      <c r="FMZ2" s="6"/>
      <c r="FNA2" s="6"/>
      <c r="FNB2" s="6"/>
      <c r="FNC2" s="6"/>
      <c r="FND2" s="6"/>
      <c r="FNE2" s="6"/>
      <c r="FNF2" s="6"/>
      <c r="FNG2" s="6"/>
      <c r="FNH2" s="6"/>
      <c r="FNI2" s="6"/>
      <c r="FNJ2" s="6"/>
      <c r="FNK2" s="6"/>
      <c r="FNL2" s="6"/>
      <c r="FNM2" s="6"/>
      <c r="FNN2" s="6"/>
      <c r="FNO2" s="6"/>
      <c r="FNP2" s="6"/>
      <c r="FNQ2" s="6"/>
      <c r="FNR2" s="6"/>
      <c r="FNS2" s="6"/>
      <c r="FNT2" s="6"/>
      <c r="FNU2" s="6"/>
      <c r="FNV2" s="6"/>
      <c r="FNW2" s="6"/>
      <c r="FNX2" s="6"/>
      <c r="FNY2" s="6"/>
      <c r="FNZ2" s="6"/>
      <c r="FOA2" s="6"/>
      <c r="FOB2" s="6"/>
      <c r="FOC2" s="6"/>
      <c r="FOD2" s="6"/>
      <c r="FOE2" s="6"/>
      <c r="FOF2" s="6"/>
      <c r="FOG2" s="6"/>
      <c r="FOH2" s="6"/>
      <c r="FOI2" s="6"/>
      <c r="FOJ2" s="6"/>
      <c r="FOK2" s="6"/>
      <c r="FOL2" s="6"/>
      <c r="FOM2" s="6"/>
      <c r="FON2" s="6"/>
      <c r="FOO2" s="6"/>
      <c r="FOP2" s="6"/>
      <c r="FOQ2" s="6"/>
      <c r="FOR2" s="6"/>
      <c r="FOS2" s="6"/>
      <c r="FOT2" s="6"/>
      <c r="FOU2" s="6"/>
      <c r="FOV2" s="6"/>
      <c r="FOW2" s="6"/>
      <c r="FOX2" s="6"/>
      <c r="FOY2" s="6"/>
      <c r="FOZ2" s="6"/>
      <c r="FPA2" s="6"/>
      <c r="FPB2" s="6"/>
      <c r="FPC2" s="6"/>
      <c r="FPD2" s="6"/>
      <c r="FPE2" s="6"/>
      <c r="FPF2" s="6"/>
      <c r="FPG2" s="6"/>
      <c r="FPH2" s="6"/>
      <c r="FPI2" s="6"/>
      <c r="FPJ2" s="6"/>
      <c r="FPK2" s="6"/>
      <c r="FPL2" s="6"/>
      <c r="FPM2" s="6"/>
      <c r="FPN2" s="6"/>
      <c r="FPO2" s="6"/>
      <c r="FPP2" s="6"/>
      <c r="FPQ2" s="6"/>
      <c r="FPR2" s="6"/>
      <c r="FPS2" s="6"/>
      <c r="FPT2" s="6"/>
      <c r="FPU2" s="6"/>
      <c r="FPV2" s="6"/>
      <c r="FPW2" s="6"/>
      <c r="FPX2" s="6"/>
      <c r="FPY2" s="6"/>
      <c r="FPZ2" s="6"/>
      <c r="FQA2" s="6"/>
      <c r="FQB2" s="6"/>
      <c r="FQC2" s="6"/>
      <c r="FQD2" s="6"/>
      <c r="FQE2" s="6"/>
      <c r="FQF2" s="6"/>
      <c r="FQG2" s="6"/>
      <c r="FQH2" s="6"/>
      <c r="FQI2" s="6"/>
      <c r="FQJ2" s="6"/>
      <c r="FQK2" s="6"/>
      <c r="FQL2" s="6"/>
      <c r="FQM2" s="6"/>
      <c r="FQN2" s="6"/>
      <c r="FQO2" s="6"/>
      <c r="FQP2" s="6"/>
      <c r="FQQ2" s="6"/>
      <c r="FQR2" s="6"/>
      <c r="FQS2" s="6"/>
      <c r="FQT2" s="6"/>
      <c r="FQU2" s="6"/>
      <c r="FQV2" s="6"/>
      <c r="FQW2" s="6"/>
      <c r="FQX2" s="6"/>
      <c r="FQY2" s="6"/>
      <c r="FQZ2" s="6"/>
      <c r="FRA2" s="6"/>
      <c r="FRB2" s="6"/>
      <c r="FRC2" s="6"/>
      <c r="FRD2" s="6"/>
      <c r="FRE2" s="6"/>
      <c r="FRF2" s="6"/>
      <c r="FRG2" s="6"/>
      <c r="FRH2" s="6"/>
      <c r="FRI2" s="6"/>
      <c r="FRJ2" s="6"/>
      <c r="FRK2" s="6"/>
      <c r="FRL2" s="6"/>
      <c r="FRM2" s="6"/>
      <c r="FRN2" s="6"/>
      <c r="FRO2" s="6"/>
      <c r="FRP2" s="6"/>
      <c r="FRQ2" s="6"/>
      <c r="FRR2" s="6"/>
      <c r="FRS2" s="6"/>
      <c r="FRT2" s="6"/>
      <c r="FRU2" s="6"/>
      <c r="FRV2" s="6"/>
      <c r="FRW2" s="6"/>
      <c r="FRX2" s="6"/>
      <c r="FRY2" s="6"/>
      <c r="FRZ2" s="6"/>
      <c r="FSA2" s="6"/>
      <c r="FSB2" s="6"/>
      <c r="FSC2" s="6"/>
      <c r="FSD2" s="6"/>
      <c r="FSE2" s="6"/>
      <c r="FSF2" s="6"/>
      <c r="FSG2" s="6"/>
      <c r="FSH2" s="6"/>
      <c r="FSI2" s="6"/>
      <c r="FSJ2" s="6"/>
      <c r="FSK2" s="6"/>
      <c r="FSL2" s="6"/>
      <c r="FSM2" s="6"/>
      <c r="FSN2" s="6"/>
      <c r="FSO2" s="6"/>
      <c r="FSP2" s="6"/>
      <c r="FSQ2" s="6"/>
      <c r="FSR2" s="6"/>
      <c r="FSS2" s="6"/>
      <c r="FST2" s="6"/>
      <c r="FSU2" s="6"/>
      <c r="FSV2" s="6"/>
      <c r="FSW2" s="6"/>
      <c r="FSX2" s="6"/>
      <c r="FSY2" s="6"/>
      <c r="FSZ2" s="6"/>
      <c r="FTA2" s="6"/>
      <c r="FTB2" s="6"/>
      <c r="FTC2" s="6"/>
      <c r="FTD2" s="6"/>
      <c r="FTE2" s="6"/>
      <c r="FTF2" s="6"/>
      <c r="FTG2" s="6"/>
      <c r="FTH2" s="6"/>
      <c r="FTI2" s="6"/>
      <c r="FTJ2" s="6"/>
      <c r="FTK2" s="6"/>
      <c r="FTL2" s="6"/>
      <c r="FTM2" s="6"/>
      <c r="FTN2" s="6"/>
      <c r="FTO2" s="6"/>
      <c r="FTP2" s="6"/>
      <c r="FTQ2" s="6"/>
      <c r="FTR2" s="6"/>
      <c r="FTS2" s="6"/>
      <c r="FTT2" s="6"/>
      <c r="FTU2" s="6"/>
      <c r="FTV2" s="6"/>
      <c r="FTW2" s="6"/>
      <c r="FTX2" s="6"/>
      <c r="FTY2" s="6"/>
      <c r="FTZ2" s="6"/>
      <c r="FUA2" s="6"/>
      <c r="FUB2" s="6"/>
      <c r="FUC2" s="6"/>
      <c r="FUD2" s="6"/>
      <c r="FUE2" s="6"/>
      <c r="FUF2" s="6"/>
      <c r="FUG2" s="6"/>
      <c r="FUH2" s="6"/>
      <c r="FUI2" s="6"/>
      <c r="FUJ2" s="6"/>
      <c r="FUK2" s="6"/>
      <c r="FUL2" s="6"/>
      <c r="FUM2" s="6"/>
      <c r="FUN2" s="6"/>
      <c r="FUO2" s="6"/>
      <c r="FUP2" s="6"/>
      <c r="FUQ2" s="6"/>
      <c r="FUR2" s="6"/>
      <c r="FUS2" s="6"/>
      <c r="FUT2" s="6"/>
      <c r="FUU2" s="6"/>
      <c r="FUV2" s="6"/>
      <c r="FUW2" s="6"/>
      <c r="FUX2" s="6"/>
      <c r="FUY2" s="6"/>
      <c r="FUZ2" s="6"/>
      <c r="FVA2" s="6"/>
      <c r="FVB2" s="6"/>
      <c r="FVC2" s="6"/>
      <c r="FVD2" s="6"/>
      <c r="FVE2" s="6"/>
      <c r="FVF2" s="6"/>
      <c r="FVG2" s="6"/>
      <c r="FVH2" s="6"/>
      <c r="FVI2" s="6"/>
      <c r="FVJ2" s="6"/>
      <c r="FVK2" s="6"/>
      <c r="FVL2" s="6"/>
      <c r="FVM2" s="6"/>
      <c r="FVN2" s="6"/>
      <c r="FVO2" s="6"/>
      <c r="FVP2" s="6"/>
      <c r="FVQ2" s="6"/>
      <c r="FVR2" s="6"/>
      <c r="FVS2" s="6"/>
      <c r="FVT2" s="6"/>
      <c r="FVU2" s="6"/>
      <c r="FVV2" s="6"/>
      <c r="FVW2" s="6"/>
      <c r="FVX2" s="6"/>
      <c r="FVY2" s="6"/>
      <c r="FVZ2" s="6"/>
      <c r="FWA2" s="6"/>
      <c r="FWB2" s="6"/>
      <c r="FWC2" s="6"/>
      <c r="FWD2" s="6"/>
      <c r="FWE2" s="6"/>
      <c r="FWF2" s="6"/>
      <c r="FWG2" s="6"/>
      <c r="FWH2" s="6"/>
      <c r="FWI2" s="6"/>
      <c r="FWJ2" s="6"/>
      <c r="FWK2" s="6"/>
      <c r="FWL2" s="6"/>
      <c r="FWM2" s="6"/>
      <c r="FWN2" s="6"/>
      <c r="FWO2" s="6"/>
      <c r="FWP2" s="6"/>
      <c r="FWQ2" s="6"/>
      <c r="FWR2" s="6"/>
      <c r="FWS2" s="6"/>
      <c r="FWT2" s="6"/>
      <c r="FWU2" s="6"/>
      <c r="FWV2" s="6"/>
      <c r="FWW2" s="6"/>
      <c r="FWX2" s="6"/>
      <c r="FWY2" s="6"/>
      <c r="FWZ2" s="6"/>
      <c r="FXA2" s="6"/>
      <c r="FXB2" s="6"/>
      <c r="FXC2" s="6"/>
      <c r="FXD2" s="6"/>
      <c r="FXE2" s="6"/>
      <c r="FXF2" s="6"/>
      <c r="FXG2" s="6"/>
      <c r="FXH2" s="6"/>
      <c r="FXI2" s="6"/>
      <c r="FXJ2" s="6"/>
      <c r="FXK2" s="6"/>
      <c r="FXL2" s="6"/>
      <c r="FXM2" s="6"/>
      <c r="FXN2" s="6"/>
      <c r="FXO2" s="6"/>
      <c r="FXP2" s="6"/>
      <c r="FXQ2" s="6"/>
      <c r="FXR2" s="6"/>
      <c r="FXS2" s="6"/>
      <c r="FXT2" s="6"/>
      <c r="FXU2" s="6"/>
      <c r="FXV2" s="6"/>
      <c r="FXW2" s="6"/>
      <c r="FXX2" s="6"/>
      <c r="FXY2" s="6"/>
      <c r="FXZ2" s="6"/>
      <c r="FYA2" s="6"/>
      <c r="FYB2" s="6"/>
      <c r="FYC2" s="6"/>
      <c r="FYD2" s="6"/>
      <c r="FYE2" s="6"/>
      <c r="FYF2" s="6"/>
      <c r="FYG2" s="6"/>
      <c r="FYH2" s="6"/>
      <c r="FYI2" s="6"/>
      <c r="FYJ2" s="6"/>
      <c r="FYK2" s="6"/>
      <c r="FYL2" s="6"/>
      <c r="FYM2" s="6"/>
      <c r="FYN2" s="6"/>
      <c r="FYO2" s="6"/>
      <c r="FYP2" s="6"/>
      <c r="FYQ2" s="6"/>
      <c r="FYR2" s="6"/>
      <c r="FYS2" s="6"/>
      <c r="FYT2" s="6"/>
      <c r="FYU2" s="6"/>
      <c r="FYV2" s="6"/>
      <c r="FYW2" s="6"/>
      <c r="FYX2" s="6"/>
      <c r="FYY2" s="6"/>
      <c r="FYZ2" s="6"/>
      <c r="FZA2" s="6"/>
      <c r="FZB2" s="6"/>
      <c r="FZC2" s="6"/>
      <c r="FZD2" s="6"/>
      <c r="FZE2" s="6"/>
      <c r="FZF2" s="6"/>
      <c r="FZG2" s="6"/>
      <c r="FZH2" s="6"/>
      <c r="FZI2" s="6"/>
      <c r="FZJ2" s="6"/>
      <c r="FZK2" s="6"/>
      <c r="FZL2" s="6"/>
      <c r="FZM2" s="6"/>
      <c r="FZN2" s="6"/>
      <c r="FZO2" s="6"/>
      <c r="FZP2" s="6"/>
      <c r="FZQ2" s="6"/>
      <c r="FZR2" s="6"/>
      <c r="FZS2" s="6"/>
      <c r="FZT2" s="6"/>
      <c r="FZU2" s="6"/>
      <c r="FZV2" s="6"/>
      <c r="FZW2" s="6"/>
      <c r="FZX2" s="6"/>
      <c r="FZY2" s="6"/>
      <c r="FZZ2" s="6"/>
      <c r="GAA2" s="6"/>
      <c r="GAB2" s="6"/>
      <c r="GAC2" s="6"/>
      <c r="GAD2" s="6"/>
      <c r="GAE2" s="6"/>
      <c r="GAF2" s="6"/>
      <c r="GAG2" s="6"/>
      <c r="GAH2" s="6"/>
      <c r="GAI2" s="6"/>
      <c r="GAJ2" s="6"/>
      <c r="GAK2" s="6"/>
      <c r="GAL2" s="6"/>
      <c r="GAM2" s="6"/>
      <c r="GAN2" s="6"/>
      <c r="GAO2" s="6"/>
      <c r="GAP2" s="6"/>
      <c r="GAQ2" s="6"/>
      <c r="GAR2" s="6"/>
      <c r="GAS2" s="6"/>
      <c r="GAT2" s="6"/>
      <c r="GAU2" s="6"/>
      <c r="GAV2" s="6"/>
      <c r="GAW2" s="6"/>
      <c r="GAX2" s="6"/>
      <c r="GAY2" s="6"/>
      <c r="GAZ2" s="6"/>
      <c r="GBA2" s="6"/>
      <c r="GBB2" s="6"/>
      <c r="GBC2" s="6"/>
      <c r="GBD2" s="6"/>
      <c r="GBE2" s="6"/>
      <c r="GBF2" s="6"/>
      <c r="GBG2" s="6"/>
      <c r="GBH2" s="6"/>
      <c r="GBI2" s="6"/>
      <c r="GBJ2" s="6"/>
      <c r="GBK2" s="6"/>
      <c r="GBL2" s="6"/>
      <c r="GBM2" s="6"/>
      <c r="GBN2" s="6"/>
      <c r="GBO2" s="6"/>
      <c r="GBP2" s="6"/>
      <c r="GBQ2" s="6"/>
      <c r="GBR2" s="6"/>
      <c r="GBS2" s="6"/>
      <c r="GBT2" s="6"/>
      <c r="GBU2" s="6"/>
      <c r="GBV2" s="6"/>
      <c r="GBW2" s="6"/>
      <c r="GBX2" s="6"/>
      <c r="GBY2" s="6"/>
      <c r="GBZ2" s="6"/>
      <c r="GCA2" s="6"/>
      <c r="GCB2" s="6"/>
      <c r="GCC2" s="6"/>
      <c r="GCD2" s="6"/>
      <c r="GCE2" s="6"/>
      <c r="GCF2" s="6"/>
      <c r="GCG2" s="6"/>
      <c r="GCH2" s="6"/>
      <c r="GCI2" s="6"/>
      <c r="GCJ2" s="6"/>
      <c r="GCK2" s="6"/>
      <c r="GCL2" s="6"/>
      <c r="GCM2" s="6"/>
      <c r="GCN2" s="6"/>
      <c r="GCO2" s="6"/>
      <c r="GCP2" s="6"/>
      <c r="GCQ2" s="6"/>
      <c r="GCR2" s="6"/>
      <c r="GCS2" s="6"/>
      <c r="GCT2" s="6"/>
      <c r="GCU2" s="6"/>
      <c r="GCV2" s="6"/>
      <c r="GCW2" s="6"/>
      <c r="GCX2" s="6"/>
      <c r="GCY2" s="6"/>
      <c r="GCZ2" s="6"/>
      <c r="GDA2" s="6"/>
      <c r="GDB2" s="6"/>
      <c r="GDC2" s="6"/>
      <c r="GDD2" s="6"/>
      <c r="GDE2" s="6"/>
      <c r="GDF2" s="6"/>
      <c r="GDG2" s="6"/>
      <c r="GDH2" s="6"/>
      <c r="GDI2" s="6"/>
      <c r="GDJ2" s="6"/>
      <c r="GDK2" s="6"/>
      <c r="GDL2" s="6"/>
      <c r="GDM2" s="6"/>
      <c r="GDN2" s="6"/>
      <c r="GDO2" s="6"/>
      <c r="GDP2" s="6"/>
      <c r="GDQ2" s="6"/>
      <c r="GDR2" s="6"/>
      <c r="GDS2" s="6"/>
      <c r="GDT2" s="6"/>
      <c r="GDU2" s="6"/>
      <c r="GDV2" s="6"/>
      <c r="GDW2" s="6"/>
      <c r="GDX2" s="6"/>
      <c r="GDY2" s="6"/>
      <c r="GDZ2" s="6"/>
      <c r="GEA2" s="6"/>
      <c r="GEB2" s="6"/>
      <c r="GEC2" s="6"/>
      <c r="GED2" s="6"/>
      <c r="GEE2" s="6"/>
      <c r="GEF2" s="6"/>
      <c r="GEG2" s="6"/>
      <c r="GEH2" s="6"/>
      <c r="GEI2" s="6"/>
      <c r="GEJ2" s="6"/>
      <c r="GEK2" s="6"/>
      <c r="GEL2" s="6"/>
      <c r="GEM2" s="6"/>
      <c r="GEN2" s="6"/>
      <c r="GEO2" s="6"/>
      <c r="GEP2" s="6"/>
      <c r="GEQ2" s="6"/>
      <c r="GER2" s="6"/>
      <c r="GES2" s="6"/>
      <c r="GET2" s="6"/>
      <c r="GEU2" s="6"/>
      <c r="GEV2" s="6"/>
      <c r="GEW2" s="6"/>
      <c r="GEX2" s="6"/>
      <c r="GEY2" s="6"/>
      <c r="GEZ2" s="6"/>
      <c r="GFA2" s="6"/>
      <c r="GFB2" s="6"/>
      <c r="GFC2" s="6"/>
      <c r="GFD2" s="6"/>
      <c r="GFE2" s="6"/>
      <c r="GFF2" s="6"/>
      <c r="GFG2" s="6"/>
      <c r="GFH2" s="6"/>
      <c r="GFI2" s="6"/>
      <c r="GFJ2" s="6"/>
      <c r="GFK2" s="6"/>
      <c r="GFL2" s="6"/>
      <c r="GFM2" s="6"/>
      <c r="GFN2" s="6"/>
      <c r="GFO2" s="6"/>
      <c r="GFP2" s="6"/>
      <c r="GFQ2" s="6"/>
      <c r="GFR2" s="6"/>
      <c r="GFS2" s="6"/>
      <c r="GFT2" s="6"/>
      <c r="GFU2" s="6"/>
      <c r="GFV2" s="6"/>
      <c r="GFW2" s="6"/>
      <c r="GFX2" s="6"/>
      <c r="GFY2" s="6"/>
      <c r="GFZ2" s="6"/>
      <c r="GGA2" s="6"/>
      <c r="GGB2" s="6"/>
      <c r="GGC2" s="6"/>
      <c r="GGD2" s="6"/>
      <c r="GGE2" s="6"/>
      <c r="GGF2" s="6"/>
      <c r="GGG2" s="6"/>
      <c r="GGH2" s="6"/>
      <c r="GGI2" s="6"/>
      <c r="GGJ2" s="6"/>
      <c r="GGK2" s="6"/>
      <c r="GGL2" s="6"/>
      <c r="GGM2" s="6"/>
      <c r="GGN2" s="6"/>
      <c r="GGO2" s="6"/>
      <c r="GGP2" s="6"/>
      <c r="GGQ2" s="6"/>
      <c r="GGR2" s="6"/>
      <c r="GGS2" s="6"/>
      <c r="GGT2" s="6"/>
      <c r="GGU2" s="6"/>
      <c r="GGV2" s="6"/>
      <c r="GGW2" s="6"/>
      <c r="GGX2" s="6"/>
      <c r="GGY2" s="6"/>
      <c r="GGZ2" s="6"/>
      <c r="GHA2" s="6"/>
      <c r="GHB2" s="6"/>
      <c r="GHC2" s="6"/>
      <c r="GHD2" s="6"/>
      <c r="GHE2" s="6"/>
      <c r="GHF2" s="6"/>
      <c r="GHG2" s="6"/>
      <c r="GHH2" s="6"/>
      <c r="GHI2" s="6"/>
      <c r="GHJ2" s="6"/>
      <c r="GHK2" s="6"/>
      <c r="GHL2" s="6"/>
      <c r="GHM2" s="6"/>
      <c r="GHN2" s="6"/>
      <c r="GHO2" s="6"/>
      <c r="GHP2" s="6"/>
      <c r="GHQ2" s="6"/>
      <c r="GHR2" s="6"/>
      <c r="GHS2" s="6"/>
      <c r="GHT2" s="6"/>
      <c r="GHU2" s="6"/>
      <c r="GHV2" s="6"/>
      <c r="GHW2" s="6"/>
      <c r="GHX2" s="6"/>
      <c r="GHY2" s="6"/>
      <c r="GHZ2" s="6"/>
      <c r="GIA2" s="6"/>
      <c r="GIB2" s="6"/>
      <c r="GIC2" s="6"/>
      <c r="GID2" s="6"/>
      <c r="GIE2" s="6"/>
      <c r="GIF2" s="6"/>
      <c r="GIG2" s="6"/>
      <c r="GIH2" s="6"/>
      <c r="GII2" s="6"/>
      <c r="GIJ2" s="6"/>
      <c r="GIK2" s="6"/>
      <c r="GIL2" s="6"/>
      <c r="GIM2" s="6"/>
      <c r="GIN2" s="6"/>
      <c r="GIO2" s="6"/>
      <c r="GIP2" s="6"/>
      <c r="GIQ2" s="6"/>
      <c r="GIR2" s="6"/>
      <c r="GIS2" s="6"/>
      <c r="GIT2" s="6"/>
      <c r="GIU2" s="6"/>
      <c r="GIV2" s="6"/>
      <c r="GIW2" s="6"/>
      <c r="GIX2" s="6"/>
      <c r="GIY2" s="6"/>
      <c r="GIZ2" s="6"/>
      <c r="GJA2" s="6"/>
      <c r="GJB2" s="6"/>
      <c r="GJC2" s="6"/>
      <c r="GJD2" s="6"/>
      <c r="GJE2" s="6"/>
      <c r="GJF2" s="6"/>
      <c r="GJG2" s="6"/>
      <c r="GJH2" s="6"/>
      <c r="GJI2" s="6"/>
      <c r="GJJ2" s="6"/>
      <c r="GJK2" s="6"/>
      <c r="GJL2" s="6"/>
      <c r="GJM2" s="6"/>
      <c r="GJN2" s="6"/>
      <c r="GJO2" s="6"/>
      <c r="GJP2" s="6"/>
      <c r="GJQ2" s="6"/>
      <c r="GJR2" s="6"/>
      <c r="GJS2" s="6"/>
      <c r="GJT2" s="6"/>
      <c r="GJU2" s="6"/>
      <c r="GJV2" s="6"/>
      <c r="GJW2" s="6"/>
      <c r="GJX2" s="6"/>
      <c r="GJY2" s="6"/>
      <c r="GJZ2" s="6"/>
      <c r="GKA2" s="6"/>
      <c r="GKB2" s="6"/>
      <c r="GKC2" s="6"/>
      <c r="GKD2" s="6"/>
      <c r="GKE2" s="6"/>
      <c r="GKF2" s="6"/>
      <c r="GKG2" s="6"/>
      <c r="GKH2" s="6"/>
      <c r="GKI2" s="6"/>
      <c r="GKJ2" s="6"/>
      <c r="GKK2" s="6"/>
      <c r="GKL2" s="6"/>
      <c r="GKM2" s="6"/>
      <c r="GKN2" s="6"/>
      <c r="GKO2" s="6"/>
      <c r="GKP2" s="6"/>
      <c r="GKQ2" s="6"/>
      <c r="GKR2" s="6"/>
      <c r="GKS2" s="6"/>
      <c r="GKT2" s="6"/>
      <c r="GKU2" s="6"/>
      <c r="GKV2" s="6"/>
      <c r="GKW2" s="6"/>
      <c r="GKX2" s="6"/>
      <c r="GKY2" s="6"/>
      <c r="GKZ2" s="6"/>
      <c r="GLA2" s="6"/>
      <c r="GLB2" s="6"/>
      <c r="GLC2" s="6"/>
      <c r="GLD2" s="6"/>
      <c r="GLE2" s="6"/>
      <c r="GLF2" s="6"/>
      <c r="GLG2" s="6"/>
      <c r="GLH2" s="6"/>
      <c r="GLI2" s="6"/>
      <c r="GLJ2" s="6"/>
      <c r="GLK2" s="6"/>
      <c r="GLL2" s="6"/>
      <c r="GLM2" s="6"/>
      <c r="GLN2" s="6"/>
      <c r="GLO2" s="6"/>
      <c r="GLP2" s="6"/>
      <c r="GLQ2" s="6"/>
      <c r="GLR2" s="6"/>
      <c r="GLS2" s="6"/>
      <c r="GLT2" s="6"/>
      <c r="GLU2" s="6"/>
      <c r="GLV2" s="6"/>
      <c r="GLW2" s="6"/>
      <c r="GLX2" s="6"/>
      <c r="GLY2" s="6"/>
      <c r="GLZ2" s="6"/>
      <c r="GMA2" s="6"/>
      <c r="GMB2" s="6"/>
      <c r="GMC2" s="6"/>
      <c r="GMD2" s="6"/>
      <c r="GME2" s="6"/>
      <c r="GMF2" s="6"/>
      <c r="GMG2" s="6"/>
      <c r="GMH2" s="6"/>
      <c r="GMI2" s="6"/>
      <c r="GMJ2" s="6"/>
      <c r="GMK2" s="6"/>
      <c r="GML2" s="6"/>
      <c r="GMM2" s="6"/>
      <c r="GMN2" s="6"/>
      <c r="GMO2" s="6"/>
      <c r="GMP2" s="6"/>
      <c r="GMQ2" s="6"/>
      <c r="GMR2" s="6"/>
      <c r="GMS2" s="6"/>
      <c r="GMT2" s="6"/>
      <c r="GMU2" s="6"/>
      <c r="GMV2" s="6"/>
      <c r="GMW2" s="6"/>
      <c r="GMX2" s="6"/>
      <c r="GMY2" s="6"/>
      <c r="GMZ2" s="6"/>
      <c r="GNA2" s="6"/>
      <c r="GNB2" s="6"/>
      <c r="GNC2" s="6"/>
      <c r="GND2" s="6"/>
      <c r="GNE2" s="6"/>
      <c r="GNF2" s="6"/>
      <c r="GNG2" s="6"/>
      <c r="GNH2" s="6"/>
      <c r="GNI2" s="6"/>
      <c r="GNJ2" s="6"/>
      <c r="GNK2" s="6"/>
      <c r="GNL2" s="6"/>
      <c r="GNM2" s="6"/>
      <c r="GNN2" s="6"/>
      <c r="GNO2" s="6"/>
      <c r="GNP2" s="6"/>
      <c r="GNQ2" s="6"/>
      <c r="GNR2" s="6"/>
      <c r="GNS2" s="6"/>
      <c r="GNT2" s="6"/>
      <c r="GNU2" s="6"/>
      <c r="GNV2" s="6"/>
      <c r="GNW2" s="6"/>
      <c r="GNX2" s="6"/>
      <c r="GNY2" s="6"/>
      <c r="GNZ2" s="6"/>
      <c r="GOA2" s="6"/>
      <c r="GOB2" s="6"/>
      <c r="GOC2" s="6"/>
      <c r="GOD2" s="6"/>
      <c r="GOE2" s="6"/>
      <c r="GOF2" s="6"/>
      <c r="GOG2" s="6"/>
      <c r="GOH2" s="6"/>
      <c r="GOI2" s="6"/>
      <c r="GOJ2" s="6"/>
      <c r="GOK2" s="6"/>
      <c r="GOL2" s="6"/>
      <c r="GOM2" s="6"/>
      <c r="GON2" s="6"/>
      <c r="GOO2" s="6"/>
      <c r="GOP2" s="6"/>
      <c r="GOQ2" s="6"/>
      <c r="GOR2" s="6"/>
      <c r="GOS2" s="6"/>
      <c r="GOT2" s="6"/>
      <c r="GOU2" s="6"/>
      <c r="GOV2" s="6"/>
      <c r="GOW2" s="6"/>
      <c r="GOX2" s="6"/>
      <c r="GOY2" s="6"/>
      <c r="GOZ2" s="6"/>
      <c r="GPA2" s="6"/>
      <c r="GPB2" s="6"/>
      <c r="GPC2" s="6"/>
      <c r="GPD2" s="6"/>
      <c r="GPE2" s="6"/>
      <c r="GPF2" s="6"/>
      <c r="GPG2" s="6"/>
      <c r="GPH2" s="6"/>
      <c r="GPI2" s="6"/>
      <c r="GPJ2" s="6"/>
      <c r="GPK2" s="6"/>
      <c r="GPL2" s="6"/>
      <c r="GPM2" s="6"/>
      <c r="GPN2" s="6"/>
      <c r="GPO2" s="6"/>
      <c r="GPP2" s="6"/>
      <c r="GPQ2" s="6"/>
      <c r="GPR2" s="6"/>
      <c r="GPS2" s="6"/>
      <c r="GPT2" s="6"/>
      <c r="GPU2" s="6"/>
      <c r="GPV2" s="6"/>
      <c r="GPW2" s="6"/>
      <c r="GPX2" s="6"/>
      <c r="GPY2" s="6"/>
      <c r="GPZ2" s="6"/>
      <c r="GQA2" s="6"/>
      <c r="GQB2" s="6"/>
      <c r="GQC2" s="6"/>
      <c r="GQD2" s="6"/>
      <c r="GQE2" s="6"/>
      <c r="GQF2" s="6"/>
      <c r="GQG2" s="6"/>
      <c r="GQH2" s="6"/>
      <c r="GQI2" s="6"/>
      <c r="GQJ2" s="6"/>
      <c r="GQK2" s="6"/>
      <c r="GQL2" s="6"/>
      <c r="GQM2" s="6"/>
      <c r="GQN2" s="6"/>
      <c r="GQO2" s="6"/>
      <c r="GQP2" s="6"/>
      <c r="GQQ2" s="6"/>
      <c r="GQR2" s="6"/>
      <c r="GQS2" s="6"/>
      <c r="GQT2" s="6"/>
      <c r="GQU2" s="6"/>
      <c r="GQV2" s="6"/>
      <c r="GQW2" s="6"/>
      <c r="GQX2" s="6"/>
      <c r="GQY2" s="6"/>
      <c r="GQZ2" s="6"/>
      <c r="GRA2" s="6"/>
      <c r="GRB2" s="6"/>
      <c r="GRC2" s="6"/>
      <c r="GRD2" s="6"/>
      <c r="GRE2" s="6"/>
      <c r="GRF2" s="6"/>
      <c r="GRG2" s="6"/>
      <c r="GRH2" s="6"/>
      <c r="GRI2" s="6"/>
      <c r="GRJ2" s="6"/>
      <c r="GRK2" s="6"/>
      <c r="GRL2" s="6"/>
      <c r="GRM2" s="6"/>
      <c r="GRN2" s="6"/>
      <c r="GRO2" s="6"/>
      <c r="GRP2" s="6"/>
      <c r="GRQ2" s="6"/>
      <c r="GRR2" s="6"/>
      <c r="GRS2" s="6"/>
      <c r="GRT2" s="6"/>
      <c r="GRU2" s="6"/>
      <c r="GRV2" s="6"/>
      <c r="GRW2" s="6"/>
      <c r="GRX2" s="6"/>
      <c r="GRY2" s="6"/>
      <c r="GRZ2" s="6"/>
      <c r="GSA2" s="6"/>
      <c r="GSB2" s="6"/>
      <c r="GSC2" s="6"/>
      <c r="GSD2" s="6"/>
      <c r="GSE2" s="6"/>
      <c r="GSF2" s="6"/>
      <c r="GSG2" s="6"/>
      <c r="GSH2" s="6"/>
      <c r="GSI2" s="6"/>
      <c r="GSJ2" s="6"/>
      <c r="GSK2" s="6"/>
      <c r="GSL2" s="6"/>
      <c r="GSM2" s="6"/>
      <c r="GSN2" s="6"/>
      <c r="GSO2" s="6"/>
      <c r="GSP2" s="6"/>
      <c r="GSQ2" s="6"/>
      <c r="GSR2" s="6"/>
      <c r="GSS2" s="6"/>
      <c r="GST2" s="6"/>
      <c r="GSU2" s="6"/>
      <c r="GSV2" s="6"/>
      <c r="GSW2" s="6"/>
      <c r="GSX2" s="6"/>
      <c r="GSY2" s="6"/>
      <c r="GSZ2" s="6"/>
      <c r="GTA2" s="6"/>
      <c r="GTB2" s="6"/>
      <c r="GTC2" s="6"/>
      <c r="GTD2" s="6"/>
      <c r="GTE2" s="6"/>
      <c r="GTF2" s="6"/>
      <c r="GTG2" s="6"/>
      <c r="GTH2" s="6"/>
      <c r="GTI2" s="6"/>
      <c r="GTJ2" s="6"/>
      <c r="GTK2" s="6"/>
      <c r="GTL2" s="6"/>
      <c r="GTM2" s="6"/>
      <c r="GTN2" s="6"/>
      <c r="GTO2" s="6"/>
      <c r="GTP2" s="6"/>
      <c r="GTQ2" s="6"/>
      <c r="GTR2" s="6"/>
      <c r="GTS2" s="6"/>
      <c r="GTT2" s="6"/>
      <c r="GTU2" s="6"/>
      <c r="GTV2" s="6"/>
      <c r="GTW2" s="6"/>
      <c r="GTX2" s="6"/>
      <c r="GTY2" s="6"/>
      <c r="GTZ2" s="6"/>
      <c r="GUA2" s="6"/>
      <c r="GUB2" s="6"/>
      <c r="GUC2" s="6"/>
      <c r="GUD2" s="6"/>
      <c r="GUE2" s="6"/>
      <c r="GUF2" s="6"/>
      <c r="GUG2" s="6"/>
      <c r="GUH2" s="6"/>
      <c r="GUI2" s="6"/>
      <c r="GUJ2" s="6"/>
      <c r="GUK2" s="6"/>
      <c r="GUL2" s="6"/>
      <c r="GUM2" s="6"/>
      <c r="GUN2" s="6"/>
      <c r="GUO2" s="6"/>
      <c r="GUP2" s="6"/>
      <c r="GUQ2" s="6"/>
      <c r="GUR2" s="6"/>
      <c r="GUS2" s="6"/>
      <c r="GUT2" s="6"/>
      <c r="GUU2" s="6"/>
      <c r="GUV2" s="6"/>
      <c r="GUW2" s="6"/>
      <c r="GUX2" s="6"/>
      <c r="GUY2" s="6"/>
      <c r="GUZ2" s="6"/>
      <c r="GVA2" s="6"/>
      <c r="GVB2" s="6"/>
      <c r="GVC2" s="6"/>
      <c r="GVD2" s="6"/>
      <c r="GVE2" s="6"/>
      <c r="GVF2" s="6"/>
      <c r="GVG2" s="6"/>
      <c r="GVH2" s="6"/>
      <c r="GVI2" s="6"/>
      <c r="GVJ2" s="6"/>
      <c r="GVK2" s="6"/>
      <c r="GVL2" s="6"/>
      <c r="GVM2" s="6"/>
      <c r="GVN2" s="6"/>
      <c r="GVO2" s="6"/>
      <c r="GVP2" s="6"/>
      <c r="GVQ2" s="6"/>
      <c r="GVR2" s="6"/>
      <c r="GVS2" s="6"/>
      <c r="GVT2" s="6"/>
      <c r="GVU2" s="6"/>
      <c r="GVV2" s="6"/>
      <c r="GVW2" s="6"/>
      <c r="GVX2" s="6"/>
      <c r="GVY2" s="6"/>
      <c r="GVZ2" s="6"/>
      <c r="GWA2" s="6"/>
      <c r="GWB2" s="6"/>
      <c r="GWC2" s="6"/>
      <c r="GWD2" s="6"/>
      <c r="GWE2" s="6"/>
      <c r="GWF2" s="6"/>
      <c r="GWG2" s="6"/>
      <c r="GWH2" s="6"/>
      <c r="GWI2" s="6"/>
      <c r="GWJ2" s="6"/>
      <c r="GWK2" s="6"/>
      <c r="GWL2" s="6"/>
      <c r="GWM2" s="6"/>
      <c r="GWN2" s="6"/>
      <c r="GWO2" s="6"/>
      <c r="GWP2" s="6"/>
      <c r="GWQ2" s="6"/>
      <c r="GWR2" s="6"/>
      <c r="GWS2" s="6"/>
      <c r="GWT2" s="6"/>
      <c r="GWU2" s="6"/>
      <c r="GWV2" s="6"/>
      <c r="GWW2" s="6"/>
      <c r="GWX2" s="6"/>
      <c r="GWY2" s="6"/>
      <c r="GWZ2" s="6"/>
      <c r="GXA2" s="6"/>
      <c r="GXB2" s="6"/>
      <c r="GXC2" s="6"/>
      <c r="GXD2" s="6"/>
      <c r="GXE2" s="6"/>
      <c r="GXF2" s="6"/>
      <c r="GXG2" s="6"/>
      <c r="GXH2" s="6"/>
      <c r="GXI2" s="6"/>
      <c r="GXJ2" s="6"/>
      <c r="GXK2" s="6"/>
      <c r="GXL2" s="6"/>
      <c r="GXM2" s="6"/>
      <c r="GXN2" s="6"/>
      <c r="GXO2" s="6"/>
      <c r="GXP2" s="6"/>
      <c r="GXQ2" s="6"/>
      <c r="GXR2" s="6"/>
      <c r="GXS2" s="6"/>
      <c r="GXT2" s="6"/>
      <c r="GXU2" s="6"/>
      <c r="GXV2" s="6"/>
      <c r="GXW2" s="6"/>
      <c r="GXX2" s="6"/>
      <c r="GXY2" s="6"/>
      <c r="GXZ2" s="6"/>
      <c r="GYA2" s="6"/>
      <c r="GYB2" s="6"/>
      <c r="GYC2" s="6"/>
      <c r="GYD2" s="6"/>
      <c r="GYE2" s="6"/>
      <c r="GYF2" s="6"/>
      <c r="GYG2" s="6"/>
      <c r="GYH2" s="6"/>
      <c r="GYI2" s="6"/>
      <c r="GYJ2" s="6"/>
      <c r="GYK2" s="6"/>
      <c r="GYL2" s="6"/>
      <c r="GYM2" s="6"/>
      <c r="GYN2" s="6"/>
      <c r="GYO2" s="6"/>
      <c r="GYP2" s="6"/>
      <c r="GYQ2" s="6"/>
      <c r="GYR2" s="6"/>
      <c r="GYS2" s="6"/>
      <c r="GYT2" s="6"/>
      <c r="GYU2" s="6"/>
      <c r="GYV2" s="6"/>
      <c r="GYW2" s="6"/>
      <c r="GYX2" s="6"/>
      <c r="GYY2" s="6"/>
      <c r="GYZ2" s="6"/>
      <c r="GZA2" s="6"/>
      <c r="GZB2" s="6"/>
      <c r="GZC2" s="6"/>
      <c r="GZD2" s="6"/>
      <c r="GZE2" s="6"/>
      <c r="GZF2" s="6"/>
      <c r="GZG2" s="6"/>
      <c r="GZH2" s="6"/>
      <c r="GZI2" s="6"/>
      <c r="GZJ2" s="6"/>
      <c r="GZK2" s="6"/>
      <c r="GZL2" s="6"/>
      <c r="GZM2" s="6"/>
      <c r="GZN2" s="6"/>
      <c r="GZO2" s="6"/>
      <c r="GZP2" s="6"/>
      <c r="GZQ2" s="6"/>
      <c r="GZR2" s="6"/>
      <c r="GZS2" s="6"/>
      <c r="GZT2" s="6"/>
      <c r="GZU2" s="6"/>
      <c r="GZV2" s="6"/>
      <c r="GZW2" s="6"/>
      <c r="GZX2" s="6"/>
      <c r="GZY2" s="6"/>
      <c r="GZZ2" s="6"/>
      <c r="HAA2" s="6"/>
      <c r="HAB2" s="6"/>
      <c r="HAC2" s="6"/>
      <c r="HAD2" s="6"/>
      <c r="HAE2" s="6"/>
      <c r="HAF2" s="6"/>
      <c r="HAG2" s="6"/>
      <c r="HAH2" s="6"/>
      <c r="HAI2" s="6"/>
      <c r="HAJ2" s="6"/>
      <c r="HAK2" s="6"/>
      <c r="HAL2" s="6"/>
      <c r="HAM2" s="6"/>
      <c r="HAN2" s="6"/>
      <c r="HAO2" s="6"/>
      <c r="HAP2" s="6"/>
      <c r="HAQ2" s="6"/>
      <c r="HAR2" s="6"/>
      <c r="HAS2" s="6"/>
      <c r="HAT2" s="6"/>
      <c r="HAU2" s="6"/>
      <c r="HAV2" s="6"/>
      <c r="HAW2" s="6"/>
      <c r="HAX2" s="6"/>
      <c r="HAY2" s="6"/>
      <c r="HAZ2" s="6"/>
      <c r="HBA2" s="6"/>
      <c r="HBB2" s="6"/>
      <c r="HBC2" s="6"/>
      <c r="HBD2" s="6"/>
      <c r="HBE2" s="6"/>
      <c r="HBF2" s="6"/>
      <c r="HBG2" s="6"/>
      <c r="HBH2" s="6"/>
      <c r="HBI2" s="6"/>
      <c r="HBJ2" s="6"/>
      <c r="HBK2" s="6"/>
      <c r="HBL2" s="6"/>
      <c r="HBM2" s="6"/>
      <c r="HBN2" s="6"/>
      <c r="HBO2" s="6"/>
      <c r="HBP2" s="6"/>
      <c r="HBQ2" s="6"/>
      <c r="HBR2" s="6"/>
      <c r="HBS2" s="6"/>
      <c r="HBT2" s="6"/>
      <c r="HBU2" s="6"/>
      <c r="HBV2" s="6"/>
      <c r="HBW2" s="6"/>
      <c r="HBX2" s="6"/>
      <c r="HBY2" s="6"/>
      <c r="HBZ2" s="6"/>
      <c r="HCA2" s="6"/>
      <c r="HCB2" s="6"/>
      <c r="HCC2" s="6"/>
      <c r="HCD2" s="6"/>
      <c r="HCE2" s="6"/>
      <c r="HCF2" s="6"/>
      <c r="HCG2" s="6"/>
      <c r="HCH2" s="6"/>
      <c r="HCI2" s="6"/>
      <c r="HCJ2" s="6"/>
      <c r="HCK2" s="6"/>
      <c r="HCL2" s="6"/>
      <c r="HCM2" s="6"/>
      <c r="HCN2" s="6"/>
      <c r="HCO2" s="6"/>
      <c r="HCP2" s="6"/>
      <c r="HCQ2" s="6"/>
      <c r="HCR2" s="6"/>
      <c r="HCS2" s="6"/>
      <c r="HCT2" s="6"/>
      <c r="HCU2" s="6"/>
      <c r="HCV2" s="6"/>
      <c r="HCW2" s="6"/>
      <c r="HCX2" s="6"/>
      <c r="HCY2" s="6"/>
      <c r="HCZ2" s="6"/>
      <c r="HDA2" s="6"/>
      <c r="HDB2" s="6"/>
      <c r="HDC2" s="6"/>
      <c r="HDD2" s="6"/>
      <c r="HDE2" s="6"/>
      <c r="HDF2" s="6"/>
      <c r="HDG2" s="6"/>
      <c r="HDH2" s="6"/>
      <c r="HDI2" s="6"/>
      <c r="HDJ2" s="6"/>
      <c r="HDK2" s="6"/>
      <c r="HDL2" s="6"/>
      <c r="HDM2" s="6"/>
      <c r="HDN2" s="6"/>
      <c r="HDO2" s="6"/>
      <c r="HDP2" s="6"/>
      <c r="HDQ2" s="6"/>
      <c r="HDR2" s="6"/>
      <c r="HDS2" s="6"/>
      <c r="HDT2" s="6"/>
      <c r="HDU2" s="6"/>
      <c r="HDV2" s="6"/>
      <c r="HDW2" s="6"/>
      <c r="HDX2" s="6"/>
      <c r="HDY2" s="6"/>
      <c r="HDZ2" s="6"/>
      <c r="HEA2" s="6"/>
      <c r="HEB2" s="6"/>
      <c r="HEC2" s="6"/>
      <c r="HED2" s="6"/>
      <c r="HEE2" s="6"/>
      <c r="HEF2" s="6"/>
      <c r="HEG2" s="6"/>
      <c r="HEH2" s="6"/>
      <c r="HEI2" s="6"/>
      <c r="HEJ2" s="6"/>
      <c r="HEK2" s="6"/>
      <c r="HEL2" s="6"/>
      <c r="HEM2" s="6"/>
      <c r="HEN2" s="6"/>
      <c r="HEO2" s="6"/>
      <c r="HEP2" s="6"/>
      <c r="HEQ2" s="6"/>
      <c r="HER2" s="6"/>
      <c r="HES2" s="6"/>
      <c r="HET2" s="6"/>
      <c r="HEU2" s="6"/>
      <c r="HEV2" s="6"/>
      <c r="HEW2" s="6"/>
      <c r="HEX2" s="6"/>
      <c r="HEY2" s="6"/>
      <c r="HEZ2" s="6"/>
      <c r="HFA2" s="6"/>
      <c r="HFB2" s="6"/>
      <c r="HFC2" s="6"/>
      <c r="HFD2" s="6"/>
      <c r="HFE2" s="6"/>
      <c r="HFF2" s="6"/>
      <c r="HFG2" s="6"/>
      <c r="HFH2" s="6"/>
      <c r="HFI2" s="6"/>
      <c r="HFJ2" s="6"/>
      <c r="HFK2" s="6"/>
      <c r="HFL2" s="6"/>
      <c r="HFM2" s="6"/>
      <c r="HFN2" s="6"/>
      <c r="HFO2" s="6"/>
      <c r="HFP2" s="6"/>
      <c r="HFQ2" s="6"/>
      <c r="HFR2" s="6"/>
      <c r="HFS2" s="6"/>
      <c r="HFT2" s="6"/>
      <c r="HFU2" s="6"/>
      <c r="HFV2" s="6"/>
      <c r="HFW2" s="6"/>
      <c r="HFX2" s="6"/>
      <c r="HFY2" s="6"/>
      <c r="HFZ2" s="6"/>
      <c r="HGA2" s="6"/>
      <c r="HGB2" s="6"/>
      <c r="HGC2" s="6"/>
      <c r="HGD2" s="6"/>
      <c r="HGE2" s="6"/>
      <c r="HGF2" s="6"/>
      <c r="HGG2" s="6"/>
      <c r="HGH2" s="6"/>
      <c r="HGI2" s="6"/>
      <c r="HGJ2" s="6"/>
      <c r="HGK2" s="6"/>
      <c r="HGL2" s="6"/>
      <c r="HGM2" s="6"/>
      <c r="HGN2" s="6"/>
      <c r="HGO2" s="6"/>
      <c r="HGP2" s="6"/>
      <c r="HGQ2" s="6"/>
      <c r="HGR2" s="6"/>
      <c r="HGS2" s="6"/>
      <c r="HGT2" s="6"/>
      <c r="HGU2" s="6"/>
      <c r="HGV2" s="6"/>
      <c r="HGW2" s="6"/>
      <c r="HGX2" s="6"/>
      <c r="HGY2" s="6"/>
      <c r="HGZ2" s="6"/>
      <c r="HHA2" s="6"/>
      <c r="HHB2" s="6"/>
      <c r="HHC2" s="6"/>
      <c r="HHD2" s="6"/>
      <c r="HHE2" s="6"/>
      <c r="HHF2" s="6"/>
      <c r="HHG2" s="6"/>
      <c r="HHH2" s="6"/>
      <c r="HHI2" s="6"/>
      <c r="HHJ2" s="6"/>
      <c r="HHK2" s="6"/>
      <c r="HHL2" s="6"/>
      <c r="HHM2" s="6"/>
      <c r="HHN2" s="6"/>
      <c r="HHO2" s="6"/>
      <c r="HHP2" s="6"/>
      <c r="HHQ2" s="6"/>
      <c r="HHR2" s="6"/>
      <c r="HHS2" s="6"/>
      <c r="HHT2" s="6"/>
      <c r="HHU2" s="6"/>
      <c r="HHV2" s="6"/>
      <c r="HHW2" s="6"/>
      <c r="HHX2" s="6"/>
      <c r="HHY2" s="6"/>
      <c r="HHZ2" s="6"/>
      <c r="HIA2" s="6"/>
      <c r="HIB2" s="6"/>
      <c r="HIC2" s="6"/>
      <c r="HID2" s="6"/>
      <c r="HIE2" s="6"/>
      <c r="HIF2" s="6"/>
      <c r="HIG2" s="6"/>
      <c r="HIH2" s="6"/>
      <c r="HII2" s="6"/>
      <c r="HIJ2" s="6"/>
      <c r="HIK2" s="6"/>
      <c r="HIL2" s="6"/>
      <c r="HIM2" s="6"/>
      <c r="HIN2" s="6"/>
      <c r="HIO2" s="6"/>
      <c r="HIP2" s="6"/>
      <c r="HIQ2" s="6"/>
      <c r="HIR2" s="6"/>
      <c r="HIS2" s="6"/>
      <c r="HIT2" s="6"/>
      <c r="HIU2" s="6"/>
      <c r="HIV2" s="6"/>
      <c r="HIW2" s="6"/>
      <c r="HIX2" s="6"/>
      <c r="HIY2" s="6"/>
      <c r="HIZ2" s="6"/>
      <c r="HJA2" s="6"/>
      <c r="HJB2" s="6"/>
      <c r="HJC2" s="6"/>
      <c r="HJD2" s="6"/>
      <c r="HJE2" s="6"/>
      <c r="HJF2" s="6"/>
      <c r="HJG2" s="6"/>
      <c r="HJH2" s="6"/>
      <c r="HJI2" s="6"/>
      <c r="HJJ2" s="6"/>
      <c r="HJK2" s="6"/>
      <c r="HJL2" s="6"/>
      <c r="HJM2" s="6"/>
      <c r="HJN2" s="6"/>
      <c r="HJO2" s="6"/>
      <c r="HJP2" s="6"/>
      <c r="HJQ2" s="6"/>
      <c r="HJR2" s="6"/>
      <c r="HJS2" s="6"/>
      <c r="HJT2" s="6"/>
      <c r="HJU2" s="6"/>
      <c r="HJV2" s="6"/>
      <c r="HJW2" s="6"/>
      <c r="HJX2" s="6"/>
      <c r="HJY2" s="6"/>
      <c r="HJZ2" s="6"/>
      <c r="HKA2" s="6"/>
      <c r="HKB2" s="6"/>
      <c r="HKC2" s="6"/>
      <c r="HKD2" s="6"/>
      <c r="HKE2" s="6"/>
      <c r="HKF2" s="6"/>
      <c r="HKG2" s="6"/>
      <c r="HKH2" s="6"/>
      <c r="HKI2" s="6"/>
      <c r="HKJ2" s="6"/>
      <c r="HKK2" s="6"/>
      <c r="HKL2" s="6"/>
      <c r="HKM2" s="6"/>
      <c r="HKN2" s="6"/>
      <c r="HKO2" s="6"/>
      <c r="HKP2" s="6"/>
      <c r="HKQ2" s="6"/>
      <c r="HKR2" s="6"/>
      <c r="HKS2" s="6"/>
      <c r="HKT2" s="6"/>
      <c r="HKU2" s="6"/>
      <c r="HKV2" s="6"/>
      <c r="HKW2" s="6"/>
      <c r="HKX2" s="6"/>
      <c r="HKY2" s="6"/>
      <c r="HKZ2" s="6"/>
      <c r="HLA2" s="6"/>
      <c r="HLB2" s="6"/>
      <c r="HLC2" s="6"/>
      <c r="HLD2" s="6"/>
      <c r="HLE2" s="6"/>
      <c r="HLF2" s="6"/>
      <c r="HLG2" s="6"/>
      <c r="HLH2" s="6"/>
      <c r="HLI2" s="6"/>
      <c r="HLJ2" s="6"/>
      <c r="HLK2" s="6"/>
      <c r="HLL2" s="6"/>
      <c r="HLM2" s="6"/>
      <c r="HLN2" s="6"/>
      <c r="HLO2" s="6"/>
      <c r="HLP2" s="6"/>
      <c r="HLQ2" s="6"/>
      <c r="HLR2" s="6"/>
      <c r="HLS2" s="6"/>
      <c r="HLT2" s="6"/>
      <c r="HLU2" s="6"/>
      <c r="HLV2" s="6"/>
      <c r="HLW2" s="6"/>
      <c r="HLX2" s="6"/>
      <c r="HLY2" s="6"/>
      <c r="HLZ2" s="6"/>
      <c r="HMA2" s="6"/>
      <c r="HMB2" s="6"/>
      <c r="HMC2" s="6"/>
      <c r="HMD2" s="6"/>
      <c r="HME2" s="6"/>
      <c r="HMF2" s="6"/>
      <c r="HMG2" s="6"/>
      <c r="HMH2" s="6"/>
      <c r="HMI2" s="6"/>
      <c r="HMJ2" s="6"/>
      <c r="HMK2" s="6"/>
      <c r="HML2" s="6"/>
      <c r="HMM2" s="6"/>
      <c r="HMN2" s="6"/>
      <c r="HMO2" s="6"/>
      <c r="HMP2" s="6"/>
      <c r="HMQ2" s="6"/>
      <c r="HMR2" s="6"/>
      <c r="HMS2" s="6"/>
      <c r="HMT2" s="6"/>
      <c r="HMU2" s="6"/>
      <c r="HMV2" s="6"/>
      <c r="HMW2" s="6"/>
      <c r="HMX2" s="6"/>
      <c r="HMY2" s="6"/>
      <c r="HMZ2" s="6"/>
      <c r="HNA2" s="6"/>
      <c r="HNB2" s="6"/>
      <c r="HNC2" s="6"/>
      <c r="HND2" s="6"/>
      <c r="HNE2" s="6"/>
      <c r="HNF2" s="6"/>
      <c r="HNG2" s="6"/>
      <c r="HNH2" s="6"/>
      <c r="HNI2" s="6"/>
      <c r="HNJ2" s="6"/>
      <c r="HNK2" s="6"/>
      <c r="HNL2" s="6"/>
      <c r="HNM2" s="6"/>
      <c r="HNN2" s="6"/>
      <c r="HNO2" s="6"/>
      <c r="HNP2" s="6"/>
      <c r="HNQ2" s="6"/>
      <c r="HNR2" s="6"/>
      <c r="HNS2" s="6"/>
      <c r="HNT2" s="6"/>
      <c r="HNU2" s="6"/>
      <c r="HNV2" s="6"/>
      <c r="HNW2" s="6"/>
      <c r="HNX2" s="6"/>
      <c r="HNY2" s="6"/>
      <c r="HNZ2" s="6"/>
      <c r="HOA2" s="6"/>
      <c r="HOB2" s="6"/>
      <c r="HOC2" s="6"/>
      <c r="HOD2" s="6"/>
      <c r="HOE2" s="6"/>
      <c r="HOF2" s="6"/>
      <c r="HOG2" s="6"/>
      <c r="HOH2" s="6"/>
      <c r="HOI2" s="6"/>
      <c r="HOJ2" s="6"/>
      <c r="HOK2" s="6"/>
      <c r="HOL2" s="6"/>
      <c r="HOM2" s="6"/>
      <c r="HON2" s="6"/>
      <c r="HOO2" s="6"/>
      <c r="HOP2" s="6"/>
      <c r="HOQ2" s="6"/>
      <c r="HOR2" s="6"/>
      <c r="HOS2" s="6"/>
      <c r="HOT2" s="6"/>
      <c r="HOU2" s="6"/>
      <c r="HOV2" s="6"/>
      <c r="HOW2" s="6"/>
      <c r="HOX2" s="6"/>
      <c r="HOY2" s="6"/>
      <c r="HOZ2" s="6"/>
      <c r="HPA2" s="6"/>
      <c r="HPB2" s="6"/>
      <c r="HPC2" s="6"/>
      <c r="HPD2" s="6"/>
      <c r="HPE2" s="6"/>
      <c r="HPF2" s="6"/>
      <c r="HPG2" s="6"/>
      <c r="HPH2" s="6"/>
      <c r="HPI2" s="6"/>
      <c r="HPJ2" s="6"/>
      <c r="HPK2" s="6"/>
      <c r="HPL2" s="6"/>
      <c r="HPM2" s="6"/>
      <c r="HPN2" s="6"/>
      <c r="HPO2" s="6"/>
      <c r="HPP2" s="6"/>
      <c r="HPQ2" s="6"/>
      <c r="HPR2" s="6"/>
      <c r="HPS2" s="6"/>
      <c r="HPT2" s="6"/>
      <c r="HPU2" s="6"/>
      <c r="HPV2" s="6"/>
      <c r="HPW2" s="6"/>
      <c r="HPX2" s="6"/>
      <c r="HPY2" s="6"/>
      <c r="HPZ2" s="6"/>
      <c r="HQA2" s="6"/>
      <c r="HQB2" s="6"/>
      <c r="HQC2" s="6"/>
      <c r="HQD2" s="6"/>
      <c r="HQE2" s="6"/>
      <c r="HQF2" s="6"/>
      <c r="HQG2" s="6"/>
      <c r="HQH2" s="6"/>
      <c r="HQI2" s="6"/>
      <c r="HQJ2" s="6"/>
      <c r="HQK2" s="6"/>
      <c r="HQL2" s="6"/>
      <c r="HQM2" s="6"/>
      <c r="HQN2" s="6"/>
      <c r="HQO2" s="6"/>
      <c r="HQP2" s="6"/>
      <c r="HQQ2" s="6"/>
      <c r="HQR2" s="6"/>
      <c r="HQS2" s="6"/>
      <c r="HQT2" s="6"/>
      <c r="HQU2" s="6"/>
      <c r="HQV2" s="6"/>
      <c r="HQW2" s="6"/>
      <c r="HQX2" s="6"/>
      <c r="HQY2" s="6"/>
      <c r="HQZ2" s="6"/>
      <c r="HRA2" s="6"/>
      <c r="HRB2" s="6"/>
      <c r="HRC2" s="6"/>
      <c r="HRD2" s="6"/>
      <c r="HRE2" s="6"/>
      <c r="HRF2" s="6"/>
      <c r="HRG2" s="6"/>
      <c r="HRH2" s="6"/>
      <c r="HRI2" s="6"/>
      <c r="HRJ2" s="6"/>
      <c r="HRK2" s="6"/>
      <c r="HRL2" s="6"/>
      <c r="HRM2" s="6"/>
      <c r="HRN2" s="6"/>
      <c r="HRO2" s="6"/>
      <c r="HRP2" s="6"/>
      <c r="HRQ2" s="6"/>
      <c r="HRR2" s="6"/>
      <c r="HRS2" s="6"/>
      <c r="HRT2" s="6"/>
      <c r="HRU2" s="6"/>
      <c r="HRV2" s="6"/>
      <c r="HRW2" s="6"/>
      <c r="HRX2" s="6"/>
      <c r="HRY2" s="6"/>
      <c r="HRZ2" s="6"/>
      <c r="HSA2" s="6"/>
      <c r="HSB2" s="6"/>
      <c r="HSC2" s="6"/>
      <c r="HSD2" s="6"/>
      <c r="HSE2" s="6"/>
      <c r="HSF2" s="6"/>
      <c r="HSG2" s="6"/>
      <c r="HSH2" s="6"/>
      <c r="HSI2" s="6"/>
      <c r="HSJ2" s="6"/>
      <c r="HSK2" s="6"/>
      <c r="HSL2" s="6"/>
      <c r="HSM2" s="6"/>
      <c r="HSN2" s="6"/>
      <c r="HSO2" s="6"/>
      <c r="HSP2" s="6"/>
      <c r="HSQ2" s="6"/>
      <c r="HSR2" s="6"/>
      <c r="HSS2" s="6"/>
      <c r="HST2" s="6"/>
      <c r="HSU2" s="6"/>
      <c r="HSV2" s="6"/>
      <c r="HSW2" s="6"/>
      <c r="HSX2" s="6"/>
      <c r="HSY2" s="6"/>
      <c r="HSZ2" s="6"/>
      <c r="HTA2" s="6"/>
      <c r="HTB2" s="6"/>
      <c r="HTC2" s="6"/>
      <c r="HTD2" s="6"/>
      <c r="HTE2" s="6"/>
      <c r="HTF2" s="6"/>
      <c r="HTG2" s="6"/>
      <c r="HTH2" s="6"/>
      <c r="HTI2" s="6"/>
      <c r="HTJ2" s="6"/>
      <c r="HTK2" s="6"/>
      <c r="HTL2" s="6"/>
      <c r="HTM2" s="6"/>
      <c r="HTN2" s="6"/>
      <c r="HTO2" s="6"/>
      <c r="HTP2" s="6"/>
      <c r="HTQ2" s="6"/>
      <c r="HTR2" s="6"/>
      <c r="HTS2" s="6"/>
      <c r="HTT2" s="6"/>
      <c r="HTU2" s="6"/>
      <c r="HTV2" s="6"/>
      <c r="HTW2" s="6"/>
      <c r="HTX2" s="6"/>
      <c r="HTY2" s="6"/>
      <c r="HTZ2" s="6"/>
      <c r="HUA2" s="6"/>
      <c r="HUB2" s="6"/>
      <c r="HUC2" s="6"/>
      <c r="HUD2" s="6"/>
      <c r="HUE2" s="6"/>
      <c r="HUF2" s="6"/>
      <c r="HUG2" s="6"/>
      <c r="HUH2" s="6"/>
      <c r="HUI2" s="6"/>
      <c r="HUJ2" s="6"/>
      <c r="HUK2" s="6"/>
      <c r="HUL2" s="6"/>
      <c r="HUM2" s="6"/>
      <c r="HUN2" s="6"/>
      <c r="HUO2" s="6"/>
      <c r="HUP2" s="6"/>
      <c r="HUQ2" s="6"/>
      <c r="HUR2" s="6"/>
      <c r="HUS2" s="6"/>
      <c r="HUT2" s="6"/>
      <c r="HUU2" s="6"/>
      <c r="HUV2" s="6"/>
      <c r="HUW2" s="6"/>
      <c r="HUX2" s="6"/>
      <c r="HUY2" s="6"/>
      <c r="HUZ2" s="6"/>
      <c r="HVA2" s="6"/>
      <c r="HVB2" s="6"/>
      <c r="HVC2" s="6"/>
      <c r="HVD2" s="6"/>
      <c r="HVE2" s="6"/>
      <c r="HVF2" s="6"/>
      <c r="HVG2" s="6"/>
      <c r="HVH2" s="6"/>
      <c r="HVI2" s="6"/>
      <c r="HVJ2" s="6"/>
      <c r="HVK2" s="6"/>
      <c r="HVL2" s="6"/>
      <c r="HVM2" s="6"/>
      <c r="HVN2" s="6"/>
      <c r="HVO2" s="6"/>
      <c r="HVP2" s="6"/>
      <c r="HVQ2" s="6"/>
      <c r="HVR2" s="6"/>
      <c r="HVS2" s="6"/>
      <c r="HVT2" s="6"/>
      <c r="HVU2" s="6"/>
      <c r="HVV2" s="6"/>
      <c r="HVW2" s="6"/>
      <c r="HVX2" s="6"/>
      <c r="HVY2" s="6"/>
      <c r="HVZ2" s="6"/>
      <c r="HWA2" s="6"/>
      <c r="HWB2" s="6"/>
      <c r="HWC2" s="6"/>
      <c r="HWD2" s="6"/>
      <c r="HWE2" s="6"/>
      <c r="HWF2" s="6"/>
      <c r="HWG2" s="6"/>
      <c r="HWH2" s="6"/>
      <c r="HWI2" s="6"/>
      <c r="HWJ2" s="6"/>
      <c r="HWK2" s="6"/>
      <c r="HWL2" s="6"/>
      <c r="HWM2" s="6"/>
      <c r="HWN2" s="6"/>
      <c r="HWO2" s="6"/>
      <c r="HWP2" s="6"/>
      <c r="HWQ2" s="6"/>
      <c r="HWR2" s="6"/>
      <c r="HWS2" s="6"/>
      <c r="HWT2" s="6"/>
      <c r="HWU2" s="6"/>
      <c r="HWV2" s="6"/>
      <c r="HWW2" s="6"/>
      <c r="HWX2" s="6"/>
      <c r="HWY2" s="6"/>
      <c r="HWZ2" s="6"/>
      <c r="HXA2" s="6"/>
      <c r="HXB2" s="6"/>
      <c r="HXC2" s="6"/>
      <c r="HXD2" s="6"/>
      <c r="HXE2" s="6"/>
      <c r="HXF2" s="6"/>
      <c r="HXG2" s="6"/>
      <c r="HXH2" s="6"/>
      <c r="HXI2" s="6"/>
      <c r="HXJ2" s="6"/>
      <c r="HXK2" s="6"/>
      <c r="HXL2" s="6"/>
      <c r="HXM2" s="6"/>
      <c r="HXN2" s="6"/>
      <c r="HXO2" s="6"/>
      <c r="HXP2" s="6"/>
      <c r="HXQ2" s="6"/>
      <c r="HXR2" s="6"/>
      <c r="HXS2" s="6"/>
      <c r="HXT2" s="6"/>
      <c r="HXU2" s="6"/>
      <c r="HXV2" s="6"/>
      <c r="HXW2" s="6"/>
      <c r="HXX2" s="6"/>
      <c r="HXY2" s="6"/>
      <c r="HXZ2" s="6"/>
      <c r="HYA2" s="6"/>
      <c r="HYB2" s="6"/>
      <c r="HYC2" s="6"/>
      <c r="HYD2" s="6"/>
      <c r="HYE2" s="6"/>
      <c r="HYF2" s="6"/>
      <c r="HYG2" s="6"/>
      <c r="HYH2" s="6"/>
      <c r="HYI2" s="6"/>
      <c r="HYJ2" s="6"/>
      <c r="HYK2" s="6"/>
      <c r="HYL2" s="6"/>
      <c r="HYM2" s="6"/>
      <c r="HYN2" s="6"/>
      <c r="HYO2" s="6"/>
      <c r="HYP2" s="6"/>
      <c r="HYQ2" s="6"/>
      <c r="HYR2" s="6"/>
      <c r="HYS2" s="6"/>
      <c r="HYT2" s="6"/>
      <c r="HYU2" s="6"/>
      <c r="HYV2" s="6"/>
      <c r="HYW2" s="6"/>
      <c r="HYX2" s="6"/>
      <c r="HYY2" s="6"/>
      <c r="HYZ2" s="6"/>
      <c r="HZA2" s="6"/>
      <c r="HZB2" s="6"/>
      <c r="HZC2" s="6"/>
      <c r="HZD2" s="6"/>
      <c r="HZE2" s="6"/>
      <c r="HZF2" s="6"/>
      <c r="HZG2" s="6"/>
      <c r="HZH2" s="6"/>
      <c r="HZI2" s="6"/>
      <c r="HZJ2" s="6"/>
      <c r="HZK2" s="6"/>
      <c r="HZL2" s="6"/>
      <c r="HZM2" s="6"/>
      <c r="HZN2" s="6"/>
      <c r="HZO2" s="6"/>
      <c r="HZP2" s="6"/>
      <c r="HZQ2" s="6"/>
      <c r="HZR2" s="6"/>
      <c r="HZS2" s="6"/>
      <c r="HZT2" s="6"/>
      <c r="HZU2" s="6"/>
      <c r="HZV2" s="6"/>
      <c r="HZW2" s="6"/>
      <c r="HZX2" s="6"/>
      <c r="HZY2" s="6"/>
      <c r="HZZ2" s="6"/>
      <c r="IAA2" s="6"/>
      <c r="IAB2" s="6"/>
      <c r="IAC2" s="6"/>
      <c r="IAD2" s="6"/>
      <c r="IAE2" s="6"/>
      <c r="IAF2" s="6"/>
      <c r="IAG2" s="6"/>
      <c r="IAH2" s="6"/>
      <c r="IAI2" s="6"/>
      <c r="IAJ2" s="6"/>
      <c r="IAK2" s="6"/>
      <c r="IAL2" s="6"/>
      <c r="IAM2" s="6"/>
      <c r="IAN2" s="6"/>
      <c r="IAO2" s="6"/>
      <c r="IAP2" s="6"/>
      <c r="IAQ2" s="6"/>
      <c r="IAR2" s="6"/>
      <c r="IAS2" s="6"/>
      <c r="IAT2" s="6"/>
      <c r="IAU2" s="6"/>
      <c r="IAV2" s="6"/>
      <c r="IAW2" s="6"/>
      <c r="IAX2" s="6"/>
      <c r="IAY2" s="6"/>
      <c r="IAZ2" s="6"/>
      <c r="IBA2" s="6"/>
      <c r="IBB2" s="6"/>
      <c r="IBC2" s="6"/>
      <c r="IBD2" s="6"/>
      <c r="IBE2" s="6"/>
      <c r="IBF2" s="6"/>
      <c r="IBG2" s="6"/>
      <c r="IBH2" s="6"/>
      <c r="IBI2" s="6"/>
      <c r="IBJ2" s="6"/>
      <c r="IBK2" s="6"/>
      <c r="IBL2" s="6"/>
      <c r="IBM2" s="6"/>
      <c r="IBN2" s="6"/>
      <c r="IBO2" s="6"/>
      <c r="IBP2" s="6"/>
      <c r="IBQ2" s="6"/>
      <c r="IBR2" s="6"/>
      <c r="IBS2" s="6"/>
      <c r="IBT2" s="6"/>
      <c r="IBU2" s="6"/>
      <c r="IBV2" s="6"/>
      <c r="IBW2" s="6"/>
      <c r="IBX2" s="6"/>
      <c r="IBY2" s="6"/>
      <c r="IBZ2" s="6"/>
      <c r="ICA2" s="6"/>
      <c r="ICB2" s="6"/>
      <c r="ICC2" s="6"/>
      <c r="ICD2" s="6"/>
      <c r="ICE2" s="6"/>
      <c r="ICF2" s="6"/>
      <c r="ICG2" s="6"/>
      <c r="ICH2" s="6"/>
      <c r="ICI2" s="6"/>
      <c r="ICJ2" s="6"/>
      <c r="ICK2" s="6"/>
      <c r="ICL2" s="6"/>
      <c r="ICM2" s="6"/>
      <c r="ICN2" s="6"/>
      <c r="ICO2" s="6"/>
      <c r="ICP2" s="6"/>
      <c r="ICQ2" s="6"/>
      <c r="ICR2" s="6"/>
      <c r="ICS2" s="6"/>
      <c r="ICT2" s="6"/>
      <c r="ICU2" s="6"/>
      <c r="ICV2" s="6"/>
      <c r="ICW2" s="6"/>
      <c r="ICX2" s="6"/>
      <c r="ICY2" s="6"/>
      <c r="ICZ2" s="6"/>
      <c r="IDA2" s="6"/>
      <c r="IDB2" s="6"/>
      <c r="IDC2" s="6"/>
      <c r="IDD2" s="6"/>
      <c r="IDE2" s="6"/>
      <c r="IDF2" s="6"/>
      <c r="IDG2" s="6"/>
      <c r="IDH2" s="6"/>
      <c r="IDI2" s="6"/>
      <c r="IDJ2" s="6"/>
      <c r="IDK2" s="6"/>
      <c r="IDL2" s="6"/>
      <c r="IDM2" s="6"/>
      <c r="IDN2" s="6"/>
      <c r="IDO2" s="6"/>
      <c r="IDP2" s="6"/>
      <c r="IDQ2" s="6"/>
      <c r="IDR2" s="6"/>
      <c r="IDS2" s="6"/>
      <c r="IDT2" s="6"/>
      <c r="IDU2" s="6"/>
      <c r="IDV2" s="6"/>
      <c r="IDW2" s="6"/>
      <c r="IDX2" s="6"/>
      <c r="IDY2" s="6"/>
      <c r="IDZ2" s="6"/>
      <c r="IEA2" s="6"/>
      <c r="IEB2" s="6"/>
      <c r="IEC2" s="6"/>
      <c r="IED2" s="6"/>
      <c r="IEE2" s="6"/>
      <c r="IEF2" s="6"/>
      <c r="IEG2" s="6"/>
      <c r="IEH2" s="6"/>
      <c r="IEI2" s="6"/>
      <c r="IEJ2" s="6"/>
      <c r="IEK2" s="6"/>
      <c r="IEL2" s="6"/>
      <c r="IEM2" s="6"/>
      <c r="IEN2" s="6"/>
      <c r="IEO2" s="6"/>
      <c r="IEP2" s="6"/>
      <c r="IEQ2" s="6"/>
      <c r="IER2" s="6"/>
      <c r="IES2" s="6"/>
      <c r="IET2" s="6"/>
      <c r="IEU2" s="6"/>
      <c r="IEV2" s="6"/>
      <c r="IEW2" s="6"/>
      <c r="IEX2" s="6"/>
      <c r="IEY2" s="6"/>
      <c r="IEZ2" s="6"/>
      <c r="IFA2" s="6"/>
      <c r="IFB2" s="6"/>
      <c r="IFC2" s="6"/>
      <c r="IFD2" s="6"/>
      <c r="IFE2" s="6"/>
      <c r="IFF2" s="6"/>
      <c r="IFG2" s="6"/>
      <c r="IFH2" s="6"/>
      <c r="IFI2" s="6"/>
      <c r="IFJ2" s="6"/>
      <c r="IFK2" s="6"/>
      <c r="IFL2" s="6"/>
      <c r="IFM2" s="6"/>
      <c r="IFN2" s="6"/>
      <c r="IFO2" s="6"/>
      <c r="IFP2" s="6"/>
      <c r="IFQ2" s="6"/>
      <c r="IFR2" s="6"/>
      <c r="IFS2" s="6"/>
      <c r="IFT2" s="6"/>
      <c r="IFU2" s="6"/>
      <c r="IFV2" s="6"/>
      <c r="IFW2" s="6"/>
      <c r="IFX2" s="6"/>
      <c r="IFY2" s="6"/>
      <c r="IFZ2" s="6"/>
      <c r="IGA2" s="6"/>
      <c r="IGB2" s="6"/>
      <c r="IGC2" s="6"/>
      <c r="IGD2" s="6"/>
      <c r="IGE2" s="6"/>
      <c r="IGF2" s="6"/>
      <c r="IGG2" s="6"/>
      <c r="IGH2" s="6"/>
      <c r="IGI2" s="6"/>
      <c r="IGJ2" s="6"/>
      <c r="IGK2" s="6"/>
      <c r="IGL2" s="6"/>
      <c r="IGM2" s="6"/>
      <c r="IGN2" s="6"/>
      <c r="IGO2" s="6"/>
      <c r="IGP2" s="6"/>
      <c r="IGQ2" s="6"/>
      <c r="IGR2" s="6"/>
      <c r="IGS2" s="6"/>
      <c r="IGT2" s="6"/>
      <c r="IGU2" s="6"/>
      <c r="IGV2" s="6"/>
      <c r="IGW2" s="6"/>
      <c r="IGX2" s="6"/>
      <c r="IGY2" s="6"/>
      <c r="IGZ2" s="6"/>
      <c r="IHA2" s="6"/>
      <c r="IHB2" s="6"/>
      <c r="IHC2" s="6"/>
      <c r="IHD2" s="6"/>
      <c r="IHE2" s="6"/>
      <c r="IHF2" s="6"/>
      <c r="IHG2" s="6"/>
      <c r="IHH2" s="6"/>
      <c r="IHI2" s="6"/>
      <c r="IHJ2" s="6"/>
      <c r="IHK2" s="6"/>
      <c r="IHL2" s="6"/>
      <c r="IHM2" s="6"/>
      <c r="IHN2" s="6"/>
      <c r="IHO2" s="6"/>
      <c r="IHP2" s="6"/>
      <c r="IHQ2" s="6"/>
      <c r="IHR2" s="6"/>
      <c r="IHS2" s="6"/>
      <c r="IHT2" s="6"/>
      <c r="IHU2" s="6"/>
      <c r="IHV2" s="6"/>
      <c r="IHW2" s="6"/>
      <c r="IHX2" s="6"/>
      <c r="IHY2" s="6"/>
      <c r="IHZ2" s="6"/>
      <c r="IIA2" s="6"/>
      <c r="IIB2" s="6"/>
      <c r="IIC2" s="6"/>
      <c r="IID2" s="6"/>
      <c r="IIE2" s="6"/>
      <c r="IIF2" s="6"/>
      <c r="IIG2" s="6"/>
      <c r="IIH2" s="6"/>
      <c r="III2" s="6"/>
      <c r="IIJ2" s="6"/>
      <c r="IIK2" s="6"/>
      <c r="IIL2" s="6"/>
      <c r="IIM2" s="6"/>
      <c r="IIN2" s="6"/>
      <c r="IIO2" s="6"/>
      <c r="IIP2" s="6"/>
      <c r="IIQ2" s="6"/>
      <c r="IIR2" s="6"/>
      <c r="IIS2" s="6"/>
      <c r="IIT2" s="6"/>
      <c r="IIU2" s="6"/>
      <c r="IIV2" s="6"/>
      <c r="IIW2" s="6"/>
      <c r="IIX2" s="6"/>
      <c r="IIY2" s="6"/>
      <c r="IIZ2" s="6"/>
      <c r="IJA2" s="6"/>
      <c r="IJB2" s="6"/>
      <c r="IJC2" s="6"/>
      <c r="IJD2" s="6"/>
      <c r="IJE2" s="6"/>
      <c r="IJF2" s="6"/>
      <c r="IJG2" s="6"/>
      <c r="IJH2" s="6"/>
      <c r="IJI2" s="6"/>
      <c r="IJJ2" s="6"/>
      <c r="IJK2" s="6"/>
      <c r="IJL2" s="6"/>
      <c r="IJM2" s="6"/>
      <c r="IJN2" s="6"/>
      <c r="IJO2" s="6"/>
      <c r="IJP2" s="6"/>
      <c r="IJQ2" s="6"/>
      <c r="IJR2" s="6"/>
      <c r="IJS2" s="6"/>
      <c r="IJT2" s="6"/>
      <c r="IJU2" s="6"/>
      <c r="IJV2" s="6"/>
      <c r="IJW2" s="6"/>
      <c r="IJX2" s="6"/>
      <c r="IJY2" s="6"/>
      <c r="IJZ2" s="6"/>
      <c r="IKA2" s="6"/>
      <c r="IKB2" s="6"/>
      <c r="IKC2" s="6"/>
      <c r="IKD2" s="6"/>
      <c r="IKE2" s="6"/>
      <c r="IKF2" s="6"/>
      <c r="IKG2" s="6"/>
      <c r="IKH2" s="6"/>
      <c r="IKI2" s="6"/>
      <c r="IKJ2" s="6"/>
      <c r="IKK2" s="6"/>
      <c r="IKL2" s="6"/>
      <c r="IKM2" s="6"/>
      <c r="IKN2" s="6"/>
      <c r="IKO2" s="6"/>
      <c r="IKP2" s="6"/>
      <c r="IKQ2" s="6"/>
      <c r="IKR2" s="6"/>
      <c r="IKS2" s="6"/>
      <c r="IKT2" s="6"/>
      <c r="IKU2" s="6"/>
      <c r="IKV2" s="6"/>
      <c r="IKW2" s="6"/>
      <c r="IKX2" s="6"/>
      <c r="IKY2" s="6"/>
      <c r="IKZ2" s="6"/>
      <c r="ILA2" s="6"/>
      <c r="ILB2" s="6"/>
      <c r="ILC2" s="6"/>
      <c r="ILD2" s="6"/>
      <c r="ILE2" s="6"/>
      <c r="ILF2" s="6"/>
      <c r="ILG2" s="6"/>
      <c r="ILH2" s="6"/>
      <c r="ILI2" s="6"/>
      <c r="ILJ2" s="6"/>
      <c r="ILK2" s="6"/>
      <c r="ILL2" s="6"/>
      <c r="ILM2" s="6"/>
      <c r="ILN2" s="6"/>
      <c r="ILO2" s="6"/>
      <c r="ILP2" s="6"/>
      <c r="ILQ2" s="6"/>
      <c r="ILR2" s="6"/>
      <c r="ILS2" s="6"/>
      <c r="ILT2" s="6"/>
      <c r="ILU2" s="6"/>
      <c r="ILV2" s="6"/>
      <c r="ILW2" s="6"/>
      <c r="ILX2" s="6"/>
      <c r="ILY2" s="6"/>
      <c r="ILZ2" s="6"/>
      <c r="IMA2" s="6"/>
      <c r="IMB2" s="6"/>
      <c r="IMC2" s="6"/>
      <c r="IMD2" s="6"/>
      <c r="IME2" s="6"/>
      <c r="IMF2" s="6"/>
      <c r="IMG2" s="6"/>
      <c r="IMH2" s="6"/>
      <c r="IMI2" s="6"/>
      <c r="IMJ2" s="6"/>
      <c r="IMK2" s="6"/>
      <c r="IML2" s="6"/>
      <c r="IMM2" s="6"/>
      <c r="IMN2" s="6"/>
      <c r="IMO2" s="6"/>
      <c r="IMP2" s="6"/>
      <c r="IMQ2" s="6"/>
      <c r="IMR2" s="6"/>
      <c r="IMS2" s="6"/>
      <c r="IMT2" s="6"/>
      <c r="IMU2" s="6"/>
      <c r="IMV2" s="6"/>
      <c r="IMW2" s="6"/>
      <c r="IMX2" s="6"/>
      <c r="IMY2" s="6"/>
      <c r="IMZ2" s="6"/>
      <c r="INA2" s="6"/>
      <c r="INB2" s="6"/>
      <c r="INC2" s="6"/>
      <c r="IND2" s="6"/>
      <c r="INE2" s="6"/>
      <c r="INF2" s="6"/>
      <c r="ING2" s="6"/>
      <c r="INH2" s="6"/>
      <c r="INI2" s="6"/>
      <c r="INJ2" s="6"/>
      <c r="INK2" s="6"/>
      <c r="INL2" s="6"/>
      <c r="INM2" s="6"/>
      <c r="INN2" s="6"/>
      <c r="INO2" s="6"/>
      <c r="INP2" s="6"/>
      <c r="INQ2" s="6"/>
      <c r="INR2" s="6"/>
      <c r="INS2" s="6"/>
      <c r="INT2" s="6"/>
      <c r="INU2" s="6"/>
      <c r="INV2" s="6"/>
      <c r="INW2" s="6"/>
      <c r="INX2" s="6"/>
      <c r="INY2" s="6"/>
      <c r="INZ2" s="6"/>
      <c r="IOA2" s="6"/>
      <c r="IOB2" s="6"/>
      <c r="IOC2" s="6"/>
      <c r="IOD2" s="6"/>
      <c r="IOE2" s="6"/>
      <c r="IOF2" s="6"/>
      <c r="IOG2" s="6"/>
      <c r="IOH2" s="6"/>
      <c r="IOI2" s="6"/>
      <c r="IOJ2" s="6"/>
      <c r="IOK2" s="6"/>
      <c r="IOL2" s="6"/>
      <c r="IOM2" s="6"/>
      <c r="ION2" s="6"/>
      <c r="IOO2" s="6"/>
      <c r="IOP2" s="6"/>
      <c r="IOQ2" s="6"/>
      <c r="IOR2" s="6"/>
      <c r="IOS2" s="6"/>
      <c r="IOT2" s="6"/>
      <c r="IOU2" s="6"/>
      <c r="IOV2" s="6"/>
      <c r="IOW2" s="6"/>
      <c r="IOX2" s="6"/>
      <c r="IOY2" s="6"/>
      <c r="IOZ2" s="6"/>
      <c r="IPA2" s="6"/>
      <c r="IPB2" s="6"/>
      <c r="IPC2" s="6"/>
      <c r="IPD2" s="6"/>
      <c r="IPE2" s="6"/>
      <c r="IPF2" s="6"/>
      <c r="IPG2" s="6"/>
      <c r="IPH2" s="6"/>
      <c r="IPI2" s="6"/>
      <c r="IPJ2" s="6"/>
      <c r="IPK2" s="6"/>
      <c r="IPL2" s="6"/>
      <c r="IPM2" s="6"/>
      <c r="IPN2" s="6"/>
      <c r="IPO2" s="6"/>
      <c r="IPP2" s="6"/>
      <c r="IPQ2" s="6"/>
      <c r="IPR2" s="6"/>
      <c r="IPS2" s="6"/>
      <c r="IPT2" s="6"/>
      <c r="IPU2" s="6"/>
      <c r="IPV2" s="6"/>
      <c r="IPW2" s="6"/>
      <c r="IPX2" s="6"/>
      <c r="IPY2" s="6"/>
      <c r="IPZ2" s="6"/>
      <c r="IQA2" s="6"/>
      <c r="IQB2" s="6"/>
      <c r="IQC2" s="6"/>
      <c r="IQD2" s="6"/>
      <c r="IQE2" s="6"/>
      <c r="IQF2" s="6"/>
      <c r="IQG2" s="6"/>
      <c r="IQH2" s="6"/>
      <c r="IQI2" s="6"/>
      <c r="IQJ2" s="6"/>
      <c r="IQK2" s="6"/>
      <c r="IQL2" s="6"/>
      <c r="IQM2" s="6"/>
      <c r="IQN2" s="6"/>
      <c r="IQO2" s="6"/>
      <c r="IQP2" s="6"/>
      <c r="IQQ2" s="6"/>
      <c r="IQR2" s="6"/>
      <c r="IQS2" s="6"/>
      <c r="IQT2" s="6"/>
      <c r="IQU2" s="6"/>
      <c r="IQV2" s="6"/>
      <c r="IQW2" s="6"/>
      <c r="IQX2" s="6"/>
      <c r="IQY2" s="6"/>
      <c r="IQZ2" s="6"/>
      <c r="IRA2" s="6"/>
      <c r="IRB2" s="6"/>
      <c r="IRC2" s="6"/>
      <c r="IRD2" s="6"/>
      <c r="IRE2" s="6"/>
      <c r="IRF2" s="6"/>
      <c r="IRG2" s="6"/>
      <c r="IRH2" s="6"/>
      <c r="IRI2" s="6"/>
      <c r="IRJ2" s="6"/>
      <c r="IRK2" s="6"/>
      <c r="IRL2" s="6"/>
      <c r="IRM2" s="6"/>
      <c r="IRN2" s="6"/>
      <c r="IRO2" s="6"/>
      <c r="IRP2" s="6"/>
      <c r="IRQ2" s="6"/>
      <c r="IRR2" s="6"/>
      <c r="IRS2" s="6"/>
      <c r="IRT2" s="6"/>
      <c r="IRU2" s="6"/>
      <c r="IRV2" s="6"/>
      <c r="IRW2" s="6"/>
      <c r="IRX2" s="6"/>
      <c r="IRY2" s="6"/>
      <c r="IRZ2" s="6"/>
      <c r="ISA2" s="6"/>
      <c r="ISB2" s="6"/>
      <c r="ISC2" s="6"/>
      <c r="ISD2" s="6"/>
      <c r="ISE2" s="6"/>
      <c r="ISF2" s="6"/>
      <c r="ISG2" s="6"/>
      <c r="ISH2" s="6"/>
      <c r="ISI2" s="6"/>
      <c r="ISJ2" s="6"/>
      <c r="ISK2" s="6"/>
      <c r="ISL2" s="6"/>
      <c r="ISM2" s="6"/>
      <c r="ISN2" s="6"/>
      <c r="ISO2" s="6"/>
      <c r="ISP2" s="6"/>
      <c r="ISQ2" s="6"/>
      <c r="ISR2" s="6"/>
      <c r="ISS2" s="6"/>
      <c r="IST2" s="6"/>
      <c r="ISU2" s="6"/>
      <c r="ISV2" s="6"/>
      <c r="ISW2" s="6"/>
      <c r="ISX2" s="6"/>
      <c r="ISY2" s="6"/>
      <c r="ISZ2" s="6"/>
      <c r="ITA2" s="6"/>
      <c r="ITB2" s="6"/>
      <c r="ITC2" s="6"/>
      <c r="ITD2" s="6"/>
      <c r="ITE2" s="6"/>
      <c r="ITF2" s="6"/>
      <c r="ITG2" s="6"/>
      <c r="ITH2" s="6"/>
      <c r="ITI2" s="6"/>
      <c r="ITJ2" s="6"/>
      <c r="ITK2" s="6"/>
      <c r="ITL2" s="6"/>
      <c r="ITM2" s="6"/>
      <c r="ITN2" s="6"/>
      <c r="ITO2" s="6"/>
      <c r="ITP2" s="6"/>
      <c r="ITQ2" s="6"/>
      <c r="ITR2" s="6"/>
      <c r="ITS2" s="6"/>
      <c r="ITT2" s="6"/>
      <c r="ITU2" s="6"/>
      <c r="ITV2" s="6"/>
      <c r="ITW2" s="6"/>
      <c r="ITX2" s="6"/>
      <c r="ITY2" s="6"/>
      <c r="ITZ2" s="6"/>
      <c r="IUA2" s="6"/>
      <c r="IUB2" s="6"/>
      <c r="IUC2" s="6"/>
      <c r="IUD2" s="6"/>
      <c r="IUE2" s="6"/>
      <c r="IUF2" s="6"/>
      <c r="IUG2" s="6"/>
      <c r="IUH2" s="6"/>
      <c r="IUI2" s="6"/>
      <c r="IUJ2" s="6"/>
      <c r="IUK2" s="6"/>
      <c r="IUL2" s="6"/>
      <c r="IUM2" s="6"/>
      <c r="IUN2" s="6"/>
      <c r="IUO2" s="6"/>
      <c r="IUP2" s="6"/>
      <c r="IUQ2" s="6"/>
      <c r="IUR2" s="6"/>
      <c r="IUS2" s="6"/>
      <c r="IUT2" s="6"/>
      <c r="IUU2" s="6"/>
      <c r="IUV2" s="6"/>
      <c r="IUW2" s="6"/>
      <c r="IUX2" s="6"/>
      <c r="IUY2" s="6"/>
      <c r="IUZ2" s="6"/>
      <c r="IVA2" s="6"/>
      <c r="IVB2" s="6"/>
      <c r="IVC2" s="6"/>
      <c r="IVD2" s="6"/>
      <c r="IVE2" s="6"/>
      <c r="IVF2" s="6"/>
      <c r="IVG2" s="6"/>
      <c r="IVH2" s="6"/>
      <c r="IVI2" s="6"/>
      <c r="IVJ2" s="6"/>
      <c r="IVK2" s="6"/>
      <c r="IVL2" s="6"/>
      <c r="IVM2" s="6"/>
      <c r="IVN2" s="6"/>
      <c r="IVO2" s="6"/>
      <c r="IVP2" s="6"/>
      <c r="IVQ2" s="6"/>
      <c r="IVR2" s="6"/>
      <c r="IVS2" s="6"/>
      <c r="IVT2" s="6"/>
      <c r="IVU2" s="6"/>
      <c r="IVV2" s="6"/>
      <c r="IVW2" s="6"/>
      <c r="IVX2" s="6"/>
      <c r="IVY2" s="6"/>
      <c r="IVZ2" s="6"/>
      <c r="IWA2" s="6"/>
      <c r="IWB2" s="6"/>
      <c r="IWC2" s="6"/>
      <c r="IWD2" s="6"/>
      <c r="IWE2" s="6"/>
      <c r="IWF2" s="6"/>
      <c r="IWG2" s="6"/>
      <c r="IWH2" s="6"/>
      <c r="IWI2" s="6"/>
      <c r="IWJ2" s="6"/>
      <c r="IWK2" s="6"/>
      <c r="IWL2" s="6"/>
      <c r="IWM2" s="6"/>
      <c r="IWN2" s="6"/>
      <c r="IWO2" s="6"/>
      <c r="IWP2" s="6"/>
      <c r="IWQ2" s="6"/>
      <c r="IWR2" s="6"/>
      <c r="IWS2" s="6"/>
      <c r="IWT2" s="6"/>
      <c r="IWU2" s="6"/>
      <c r="IWV2" s="6"/>
      <c r="IWW2" s="6"/>
      <c r="IWX2" s="6"/>
      <c r="IWY2" s="6"/>
      <c r="IWZ2" s="6"/>
      <c r="IXA2" s="6"/>
      <c r="IXB2" s="6"/>
      <c r="IXC2" s="6"/>
      <c r="IXD2" s="6"/>
      <c r="IXE2" s="6"/>
      <c r="IXF2" s="6"/>
      <c r="IXG2" s="6"/>
      <c r="IXH2" s="6"/>
      <c r="IXI2" s="6"/>
      <c r="IXJ2" s="6"/>
      <c r="IXK2" s="6"/>
      <c r="IXL2" s="6"/>
      <c r="IXM2" s="6"/>
      <c r="IXN2" s="6"/>
      <c r="IXO2" s="6"/>
      <c r="IXP2" s="6"/>
      <c r="IXQ2" s="6"/>
      <c r="IXR2" s="6"/>
      <c r="IXS2" s="6"/>
      <c r="IXT2" s="6"/>
      <c r="IXU2" s="6"/>
      <c r="IXV2" s="6"/>
      <c r="IXW2" s="6"/>
      <c r="IXX2" s="6"/>
      <c r="IXY2" s="6"/>
      <c r="IXZ2" s="6"/>
      <c r="IYA2" s="6"/>
      <c r="IYB2" s="6"/>
      <c r="IYC2" s="6"/>
      <c r="IYD2" s="6"/>
      <c r="IYE2" s="6"/>
      <c r="IYF2" s="6"/>
      <c r="IYG2" s="6"/>
      <c r="IYH2" s="6"/>
      <c r="IYI2" s="6"/>
      <c r="IYJ2" s="6"/>
      <c r="IYK2" s="6"/>
      <c r="IYL2" s="6"/>
      <c r="IYM2" s="6"/>
      <c r="IYN2" s="6"/>
      <c r="IYO2" s="6"/>
      <c r="IYP2" s="6"/>
      <c r="IYQ2" s="6"/>
      <c r="IYR2" s="6"/>
      <c r="IYS2" s="6"/>
      <c r="IYT2" s="6"/>
      <c r="IYU2" s="6"/>
      <c r="IYV2" s="6"/>
      <c r="IYW2" s="6"/>
      <c r="IYX2" s="6"/>
      <c r="IYY2" s="6"/>
      <c r="IYZ2" s="6"/>
      <c r="IZA2" s="6"/>
      <c r="IZB2" s="6"/>
      <c r="IZC2" s="6"/>
      <c r="IZD2" s="6"/>
      <c r="IZE2" s="6"/>
      <c r="IZF2" s="6"/>
      <c r="IZG2" s="6"/>
      <c r="IZH2" s="6"/>
      <c r="IZI2" s="6"/>
      <c r="IZJ2" s="6"/>
      <c r="IZK2" s="6"/>
      <c r="IZL2" s="6"/>
      <c r="IZM2" s="6"/>
      <c r="IZN2" s="6"/>
      <c r="IZO2" s="6"/>
      <c r="IZP2" s="6"/>
      <c r="IZQ2" s="6"/>
      <c r="IZR2" s="6"/>
      <c r="IZS2" s="6"/>
      <c r="IZT2" s="6"/>
      <c r="IZU2" s="6"/>
      <c r="IZV2" s="6"/>
      <c r="IZW2" s="6"/>
      <c r="IZX2" s="6"/>
      <c r="IZY2" s="6"/>
      <c r="IZZ2" s="6"/>
      <c r="JAA2" s="6"/>
      <c r="JAB2" s="6"/>
      <c r="JAC2" s="6"/>
      <c r="JAD2" s="6"/>
      <c r="JAE2" s="6"/>
      <c r="JAF2" s="6"/>
      <c r="JAG2" s="6"/>
      <c r="JAH2" s="6"/>
      <c r="JAI2" s="6"/>
      <c r="JAJ2" s="6"/>
      <c r="JAK2" s="6"/>
      <c r="JAL2" s="6"/>
      <c r="JAM2" s="6"/>
      <c r="JAN2" s="6"/>
      <c r="JAO2" s="6"/>
      <c r="JAP2" s="6"/>
      <c r="JAQ2" s="6"/>
      <c r="JAR2" s="6"/>
      <c r="JAS2" s="6"/>
      <c r="JAT2" s="6"/>
      <c r="JAU2" s="6"/>
      <c r="JAV2" s="6"/>
      <c r="JAW2" s="6"/>
      <c r="JAX2" s="6"/>
      <c r="JAY2" s="6"/>
      <c r="JAZ2" s="6"/>
      <c r="JBA2" s="6"/>
      <c r="JBB2" s="6"/>
      <c r="JBC2" s="6"/>
      <c r="JBD2" s="6"/>
      <c r="JBE2" s="6"/>
      <c r="JBF2" s="6"/>
      <c r="JBG2" s="6"/>
      <c r="JBH2" s="6"/>
      <c r="JBI2" s="6"/>
      <c r="JBJ2" s="6"/>
      <c r="JBK2" s="6"/>
      <c r="JBL2" s="6"/>
      <c r="JBM2" s="6"/>
      <c r="JBN2" s="6"/>
      <c r="JBO2" s="6"/>
      <c r="JBP2" s="6"/>
      <c r="JBQ2" s="6"/>
      <c r="JBR2" s="6"/>
      <c r="JBS2" s="6"/>
      <c r="JBT2" s="6"/>
      <c r="JBU2" s="6"/>
      <c r="JBV2" s="6"/>
      <c r="JBW2" s="6"/>
      <c r="JBX2" s="6"/>
      <c r="JBY2" s="6"/>
      <c r="JBZ2" s="6"/>
      <c r="JCA2" s="6"/>
      <c r="JCB2" s="6"/>
      <c r="JCC2" s="6"/>
      <c r="JCD2" s="6"/>
      <c r="JCE2" s="6"/>
      <c r="JCF2" s="6"/>
      <c r="JCG2" s="6"/>
      <c r="JCH2" s="6"/>
      <c r="JCI2" s="6"/>
      <c r="JCJ2" s="6"/>
      <c r="JCK2" s="6"/>
      <c r="JCL2" s="6"/>
      <c r="JCM2" s="6"/>
      <c r="JCN2" s="6"/>
      <c r="JCO2" s="6"/>
      <c r="JCP2" s="6"/>
      <c r="JCQ2" s="6"/>
      <c r="JCR2" s="6"/>
      <c r="JCS2" s="6"/>
      <c r="JCT2" s="6"/>
      <c r="JCU2" s="6"/>
      <c r="JCV2" s="6"/>
      <c r="JCW2" s="6"/>
      <c r="JCX2" s="6"/>
      <c r="JCY2" s="6"/>
      <c r="JCZ2" s="6"/>
      <c r="JDA2" s="6"/>
      <c r="JDB2" s="6"/>
      <c r="JDC2" s="6"/>
      <c r="JDD2" s="6"/>
      <c r="JDE2" s="6"/>
      <c r="JDF2" s="6"/>
      <c r="JDG2" s="6"/>
      <c r="JDH2" s="6"/>
      <c r="JDI2" s="6"/>
      <c r="JDJ2" s="6"/>
      <c r="JDK2" s="6"/>
      <c r="JDL2" s="6"/>
      <c r="JDM2" s="6"/>
      <c r="JDN2" s="6"/>
      <c r="JDO2" s="6"/>
      <c r="JDP2" s="6"/>
      <c r="JDQ2" s="6"/>
      <c r="JDR2" s="6"/>
      <c r="JDS2" s="6"/>
      <c r="JDT2" s="6"/>
      <c r="JDU2" s="6"/>
      <c r="JDV2" s="6"/>
      <c r="JDW2" s="6"/>
      <c r="JDX2" s="6"/>
      <c r="JDY2" s="6"/>
      <c r="JDZ2" s="6"/>
      <c r="JEA2" s="6"/>
      <c r="JEB2" s="6"/>
      <c r="JEC2" s="6"/>
      <c r="JED2" s="6"/>
      <c r="JEE2" s="6"/>
      <c r="JEF2" s="6"/>
      <c r="JEG2" s="6"/>
      <c r="JEH2" s="6"/>
      <c r="JEI2" s="6"/>
      <c r="JEJ2" s="6"/>
      <c r="JEK2" s="6"/>
      <c r="JEL2" s="6"/>
      <c r="JEM2" s="6"/>
      <c r="JEN2" s="6"/>
      <c r="JEO2" s="6"/>
      <c r="JEP2" s="6"/>
      <c r="JEQ2" s="6"/>
      <c r="JER2" s="6"/>
      <c r="JES2" s="6"/>
      <c r="JET2" s="6"/>
      <c r="JEU2" s="6"/>
      <c r="JEV2" s="6"/>
      <c r="JEW2" s="6"/>
      <c r="JEX2" s="6"/>
      <c r="JEY2" s="6"/>
      <c r="JEZ2" s="6"/>
      <c r="JFA2" s="6"/>
      <c r="JFB2" s="6"/>
      <c r="JFC2" s="6"/>
      <c r="JFD2" s="6"/>
      <c r="JFE2" s="6"/>
      <c r="JFF2" s="6"/>
      <c r="JFG2" s="6"/>
      <c r="JFH2" s="6"/>
      <c r="JFI2" s="6"/>
      <c r="JFJ2" s="6"/>
      <c r="JFK2" s="6"/>
      <c r="JFL2" s="6"/>
      <c r="JFM2" s="6"/>
      <c r="JFN2" s="6"/>
      <c r="JFO2" s="6"/>
      <c r="JFP2" s="6"/>
      <c r="JFQ2" s="6"/>
      <c r="JFR2" s="6"/>
      <c r="JFS2" s="6"/>
      <c r="JFT2" s="6"/>
      <c r="JFU2" s="6"/>
      <c r="JFV2" s="6"/>
      <c r="JFW2" s="6"/>
      <c r="JFX2" s="6"/>
      <c r="JFY2" s="6"/>
      <c r="JFZ2" s="6"/>
      <c r="JGA2" s="6"/>
      <c r="JGB2" s="6"/>
      <c r="JGC2" s="6"/>
      <c r="JGD2" s="6"/>
      <c r="JGE2" s="6"/>
      <c r="JGF2" s="6"/>
      <c r="JGG2" s="6"/>
      <c r="JGH2" s="6"/>
      <c r="JGI2" s="6"/>
      <c r="JGJ2" s="6"/>
      <c r="JGK2" s="6"/>
      <c r="JGL2" s="6"/>
      <c r="JGM2" s="6"/>
      <c r="JGN2" s="6"/>
      <c r="JGO2" s="6"/>
      <c r="JGP2" s="6"/>
      <c r="JGQ2" s="6"/>
      <c r="JGR2" s="6"/>
      <c r="JGS2" s="6"/>
      <c r="JGT2" s="6"/>
      <c r="JGU2" s="6"/>
      <c r="JGV2" s="6"/>
      <c r="JGW2" s="6"/>
      <c r="JGX2" s="6"/>
      <c r="JGY2" s="6"/>
      <c r="JGZ2" s="6"/>
      <c r="JHA2" s="6"/>
      <c r="JHB2" s="6"/>
      <c r="JHC2" s="6"/>
      <c r="JHD2" s="6"/>
      <c r="JHE2" s="6"/>
      <c r="JHF2" s="6"/>
      <c r="JHG2" s="6"/>
      <c r="JHH2" s="6"/>
      <c r="JHI2" s="6"/>
      <c r="JHJ2" s="6"/>
      <c r="JHK2" s="6"/>
      <c r="JHL2" s="6"/>
      <c r="JHM2" s="6"/>
      <c r="JHN2" s="6"/>
      <c r="JHO2" s="6"/>
      <c r="JHP2" s="6"/>
      <c r="JHQ2" s="6"/>
      <c r="JHR2" s="6"/>
      <c r="JHS2" s="6"/>
      <c r="JHT2" s="6"/>
      <c r="JHU2" s="6"/>
      <c r="JHV2" s="6"/>
      <c r="JHW2" s="6"/>
      <c r="JHX2" s="6"/>
      <c r="JHY2" s="6"/>
      <c r="JHZ2" s="6"/>
      <c r="JIA2" s="6"/>
      <c r="JIB2" s="6"/>
      <c r="JIC2" s="6"/>
      <c r="JID2" s="6"/>
      <c r="JIE2" s="6"/>
      <c r="JIF2" s="6"/>
      <c r="JIG2" s="6"/>
      <c r="JIH2" s="6"/>
      <c r="JII2" s="6"/>
      <c r="JIJ2" s="6"/>
      <c r="JIK2" s="6"/>
      <c r="JIL2" s="6"/>
      <c r="JIM2" s="6"/>
      <c r="JIN2" s="6"/>
      <c r="JIO2" s="6"/>
      <c r="JIP2" s="6"/>
      <c r="JIQ2" s="6"/>
      <c r="JIR2" s="6"/>
      <c r="JIS2" s="6"/>
      <c r="JIT2" s="6"/>
      <c r="JIU2" s="6"/>
      <c r="JIV2" s="6"/>
      <c r="JIW2" s="6"/>
      <c r="JIX2" s="6"/>
      <c r="JIY2" s="6"/>
      <c r="JIZ2" s="6"/>
      <c r="JJA2" s="6"/>
      <c r="JJB2" s="6"/>
      <c r="JJC2" s="6"/>
      <c r="JJD2" s="6"/>
      <c r="JJE2" s="6"/>
      <c r="JJF2" s="6"/>
      <c r="JJG2" s="6"/>
      <c r="JJH2" s="6"/>
      <c r="JJI2" s="6"/>
      <c r="JJJ2" s="6"/>
      <c r="JJK2" s="6"/>
      <c r="JJL2" s="6"/>
      <c r="JJM2" s="6"/>
      <c r="JJN2" s="6"/>
      <c r="JJO2" s="6"/>
      <c r="JJP2" s="6"/>
      <c r="JJQ2" s="6"/>
      <c r="JJR2" s="6"/>
      <c r="JJS2" s="6"/>
      <c r="JJT2" s="6"/>
      <c r="JJU2" s="6"/>
      <c r="JJV2" s="6"/>
      <c r="JJW2" s="6"/>
      <c r="JJX2" s="6"/>
      <c r="JJY2" s="6"/>
      <c r="JJZ2" s="6"/>
      <c r="JKA2" s="6"/>
      <c r="JKB2" s="6"/>
      <c r="JKC2" s="6"/>
      <c r="JKD2" s="6"/>
      <c r="JKE2" s="6"/>
      <c r="JKF2" s="6"/>
      <c r="JKG2" s="6"/>
      <c r="JKH2" s="6"/>
      <c r="JKI2" s="6"/>
      <c r="JKJ2" s="6"/>
      <c r="JKK2" s="6"/>
      <c r="JKL2" s="6"/>
      <c r="JKM2" s="6"/>
      <c r="JKN2" s="6"/>
      <c r="JKO2" s="6"/>
      <c r="JKP2" s="6"/>
      <c r="JKQ2" s="6"/>
      <c r="JKR2" s="6"/>
      <c r="JKS2" s="6"/>
      <c r="JKT2" s="6"/>
      <c r="JKU2" s="6"/>
      <c r="JKV2" s="6"/>
      <c r="JKW2" s="6"/>
      <c r="JKX2" s="6"/>
      <c r="JKY2" s="6"/>
      <c r="JKZ2" s="6"/>
      <c r="JLA2" s="6"/>
      <c r="JLB2" s="6"/>
      <c r="JLC2" s="6"/>
      <c r="JLD2" s="6"/>
      <c r="JLE2" s="6"/>
      <c r="JLF2" s="6"/>
      <c r="JLG2" s="6"/>
      <c r="JLH2" s="6"/>
      <c r="JLI2" s="6"/>
      <c r="JLJ2" s="6"/>
      <c r="JLK2" s="6"/>
      <c r="JLL2" s="6"/>
      <c r="JLM2" s="6"/>
      <c r="JLN2" s="6"/>
      <c r="JLO2" s="6"/>
      <c r="JLP2" s="6"/>
      <c r="JLQ2" s="6"/>
      <c r="JLR2" s="6"/>
      <c r="JLS2" s="6"/>
      <c r="JLT2" s="6"/>
      <c r="JLU2" s="6"/>
      <c r="JLV2" s="6"/>
      <c r="JLW2" s="6"/>
      <c r="JLX2" s="6"/>
      <c r="JLY2" s="6"/>
      <c r="JLZ2" s="6"/>
      <c r="JMA2" s="6"/>
      <c r="JMB2" s="6"/>
      <c r="JMC2" s="6"/>
      <c r="JMD2" s="6"/>
      <c r="JME2" s="6"/>
      <c r="JMF2" s="6"/>
      <c r="JMG2" s="6"/>
      <c r="JMH2" s="6"/>
      <c r="JMI2" s="6"/>
      <c r="JMJ2" s="6"/>
      <c r="JMK2" s="6"/>
      <c r="JML2" s="6"/>
      <c r="JMM2" s="6"/>
      <c r="JMN2" s="6"/>
      <c r="JMO2" s="6"/>
      <c r="JMP2" s="6"/>
      <c r="JMQ2" s="6"/>
      <c r="JMR2" s="6"/>
      <c r="JMS2" s="6"/>
      <c r="JMT2" s="6"/>
      <c r="JMU2" s="6"/>
      <c r="JMV2" s="6"/>
      <c r="JMW2" s="6"/>
      <c r="JMX2" s="6"/>
      <c r="JMY2" s="6"/>
      <c r="JMZ2" s="6"/>
      <c r="JNA2" s="6"/>
      <c r="JNB2" s="6"/>
      <c r="JNC2" s="6"/>
      <c r="JND2" s="6"/>
      <c r="JNE2" s="6"/>
      <c r="JNF2" s="6"/>
      <c r="JNG2" s="6"/>
      <c r="JNH2" s="6"/>
      <c r="JNI2" s="6"/>
      <c r="JNJ2" s="6"/>
      <c r="JNK2" s="6"/>
      <c r="JNL2" s="6"/>
      <c r="JNM2" s="6"/>
      <c r="JNN2" s="6"/>
      <c r="JNO2" s="6"/>
      <c r="JNP2" s="6"/>
      <c r="JNQ2" s="6"/>
      <c r="JNR2" s="6"/>
      <c r="JNS2" s="6"/>
      <c r="JNT2" s="6"/>
      <c r="JNU2" s="6"/>
      <c r="JNV2" s="6"/>
      <c r="JNW2" s="6"/>
      <c r="JNX2" s="6"/>
      <c r="JNY2" s="6"/>
      <c r="JNZ2" s="6"/>
      <c r="JOA2" s="6"/>
      <c r="JOB2" s="6"/>
      <c r="JOC2" s="6"/>
      <c r="JOD2" s="6"/>
      <c r="JOE2" s="6"/>
      <c r="JOF2" s="6"/>
      <c r="JOG2" s="6"/>
      <c r="JOH2" s="6"/>
      <c r="JOI2" s="6"/>
      <c r="JOJ2" s="6"/>
      <c r="JOK2" s="6"/>
      <c r="JOL2" s="6"/>
      <c r="JOM2" s="6"/>
      <c r="JON2" s="6"/>
      <c r="JOO2" s="6"/>
      <c r="JOP2" s="6"/>
      <c r="JOQ2" s="6"/>
      <c r="JOR2" s="6"/>
      <c r="JOS2" s="6"/>
      <c r="JOT2" s="6"/>
      <c r="JOU2" s="6"/>
      <c r="JOV2" s="6"/>
      <c r="JOW2" s="6"/>
      <c r="JOX2" s="6"/>
      <c r="JOY2" s="6"/>
      <c r="JOZ2" s="6"/>
      <c r="JPA2" s="6"/>
      <c r="JPB2" s="6"/>
      <c r="JPC2" s="6"/>
      <c r="JPD2" s="6"/>
      <c r="JPE2" s="6"/>
      <c r="JPF2" s="6"/>
      <c r="JPG2" s="6"/>
      <c r="JPH2" s="6"/>
      <c r="JPI2" s="6"/>
      <c r="JPJ2" s="6"/>
      <c r="JPK2" s="6"/>
      <c r="JPL2" s="6"/>
      <c r="JPM2" s="6"/>
      <c r="JPN2" s="6"/>
      <c r="JPO2" s="6"/>
      <c r="JPP2" s="6"/>
      <c r="JPQ2" s="6"/>
      <c r="JPR2" s="6"/>
      <c r="JPS2" s="6"/>
      <c r="JPT2" s="6"/>
      <c r="JPU2" s="6"/>
      <c r="JPV2" s="6"/>
      <c r="JPW2" s="6"/>
      <c r="JPX2" s="6"/>
      <c r="JPY2" s="6"/>
      <c r="JPZ2" s="6"/>
      <c r="JQA2" s="6"/>
      <c r="JQB2" s="6"/>
      <c r="JQC2" s="6"/>
      <c r="JQD2" s="6"/>
      <c r="JQE2" s="6"/>
      <c r="JQF2" s="6"/>
      <c r="JQG2" s="6"/>
      <c r="JQH2" s="6"/>
      <c r="JQI2" s="6"/>
      <c r="JQJ2" s="6"/>
      <c r="JQK2" s="6"/>
      <c r="JQL2" s="6"/>
      <c r="JQM2" s="6"/>
      <c r="JQN2" s="6"/>
      <c r="JQO2" s="6"/>
      <c r="JQP2" s="6"/>
      <c r="JQQ2" s="6"/>
      <c r="JQR2" s="6"/>
      <c r="JQS2" s="6"/>
      <c r="JQT2" s="6"/>
      <c r="JQU2" s="6"/>
      <c r="JQV2" s="6"/>
      <c r="JQW2" s="6"/>
      <c r="JQX2" s="6"/>
      <c r="JQY2" s="6"/>
      <c r="JQZ2" s="6"/>
      <c r="JRA2" s="6"/>
      <c r="JRB2" s="6"/>
      <c r="JRC2" s="6"/>
      <c r="JRD2" s="6"/>
      <c r="JRE2" s="6"/>
      <c r="JRF2" s="6"/>
      <c r="JRG2" s="6"/>
      <c r="JRH2" s="6"/>
      <c r="JRI2" s="6"/>
      <c r="JRJ2" s="6"/>
      <c r="JRK2" s="6"/>
      <c r="JRL2" s="6"/>
      <c r="JRM2" s="6"/>
      <c r="JRN2" s="6"/>
      <c r="JRO2" s="6"/>
      <c r="JRP2" s="6"/>
      <c r="JRQ2" s="6"/>
      <c r="JRR2" s="6"/>
      <c r="JRS2" s="6"/>
      <c r="JRT2" s="6"/>
      <c r="JRU2" s="6"/>
      <c r="JRV2" s="6"/>
      <c r="JRW2" s="6"/>
      <c r="JRX2" s="6"/>
      <c r="JRY2" s="6"/>
      <c r="JRZ2" s="6"/>
      <c r="JSA2" s="6"/>
      <c r="JSB2" s="6"/>
      <c r="JSC2" s="6"/>
      <c r="JSD2" s="6"/>
      <c r="JSE2" s="6"/>
      <c r="JSF2" s="6"/>
      <c r="JSG2" s="6"/>
      <c r="JSH2" s="6"/>
      <c r="JSI2" s="6"/>
      <c r="JSJ2" s="6"/>
      <c r="JSK2" s="6"/>
      <c r="JSL2" s="6"/>
      <c r="JSM2" s="6"/>
      <c r="JSN2" s="6"/>
      <c r="JSO2" s="6"/>
      <c r="JSP2" s="6"/>
      <c r="JSQ2" s="6"/>
      <c r="JSR2" s="6"/>
      <c r="JSS2" s="6"/>
      <c r="JST2" s="6"/>
      <c r="JSU2" s="6"/>
      <c r="JSV2" s="6"/>
      <c r="JSW2" s="6"/>
      <c r="JSX2" s="6"/>
      <c r="JSY2" s="6"/>
      <c r="JSZ2" s="6"/>
      <c r="JTA2" s="6"/>
      <c r="JTB2" s="6"/>
      <c r="JTC2" s="6"/>
      <c r="JTD2" s="6"/>
      <c r="JTE2" s="6"/>
      <c r="JTF2" s="6"/>
      <c r="JTG2" s="6"/>
      <c r="JTH2" s="6"/>
      <c r="JTI2" s="6"/>
      <c r="JTJ2" s="6"/>
      <c r="JTK2" s="6"/>
      <c r="JTL2" s="6"/>
      <c r="JTM2" s="6"/>
      <c r="JTN2" s="6"/>
      <c r="JTO2" s="6"/>
      <c r="JTP2" s="6"/>
      <c r="JTQ2" s="6"/>
      <c r="JTR2" s="6"/>
      <c r="JTS2" s="6"/>
      <c r="JTT2" s="6"/>
      <c r="JTU2" s="6"/>
      <c r="JTV2" s="6"/>
      <c r="JTW2" s="6"/>
      <c r="JTX2" s="6"/>
      <c r="JTY2" s="6"/>
      <c r="JTZ2" s="6"/>
      <c r="JUA2" s="6"/>
      <c r="JUB2" s="6"/>
      <c r="JUC2" s="6"/>
      <c r="JUD2" s="6"/>
      <c r="JUE2" s="6"/>
      <c r="JUF2" s="6"/>
      <c r="JUG2" s="6"/>
      <c r="JUH2" s="6"/>
      <c r="JUI2" s="6"/>
      <c r="JUJ2" s="6"/>
      <c r="JUK2" s="6"/>
      <c r="JUL2" s="6"/>
      <c r="JUM2" s="6"/>
      <c r="JUN2" s="6"/>
      <c r="JUO2" s="6"/>
      <c r="JUP2" s="6"/>
      <c r="JUQ2" s="6"/>
      <c r="JUR2" s="6"/>
      <c r="JUS2" s="6"/>
      <c r="JUT2" s="6"/>
      <c r="JUU2" s="6"/>
      <c r="JUV2" s="6"/>
      <c r="JUW2" s="6"/>
      <c r="JUX2" s="6"/>
      <c r="JUY2" s="6"/>
      <c r="JUZ2" s="6"/>
      <c r="JVA2" s="6"/>
      <c r="JVB2" s="6"/>
      <c r="JVC2" s="6"/>
      <c r="JVD2" s="6"/>
      <c r="JVE2" s="6"/>
      <c r="JVF2" s="6"/>
      <c r="JVG2" s="6"/>
      <c r="JVH2" s="6"/>
      <c r="JVI2" s="6"/>
      <c r="JVJ2" s="6"/>
      <c r="JVK2" s="6"/>
      <c r="JVL2" s="6"/>
      <c r="JVM2" s="6"/>
      <c r="JVN2" s="6"/>
      <c r="JVO2" s="6"/>
      <c r="JVP2" s="6"/>
      <c r="JVQ2" s="6"/>
      <c r="JVR2" s="6"/>
      <c r="JVS2" s="6"/>
      <c r="JVT2" s="6"/>
      <c r="JVU2" s="6"/>
      <c r="JVV2" s="6"/>
      <c r="JVW2" s="6"/>
      <c r="JVX2" s="6"/>
      <c r="JVY2" s="6"/>
      <c r="JVZ2" s="6"/>
      <c r="JWA2" s="6"/>
      <c r="JWB2" s="6"/>
      <c r="JWC2" s="6"/>
      <c r="JWD2" s="6"/>
      <c r="JWE2" s="6"/>
      <c r="JWF2" s="6"/>
      <c r="JWG2" s="6"/>
      <c r="JWH2" s="6"/>
      <c r="JWI2" s="6"/>
      <c r="JWJ2" s="6"/>
      <c r="JWK2" s="6"/>
      <c r="JWL2" s="6"/>
      <c r="JWM2" s="6"/>
      <c r="JWN2" s="6"/>
      <c r="JWO2" s="6"/>
      <c r="JWP2" s="6"/>
      <c r="JWQ2" s="6"/>
      <c r="JWR2" s="6"/>
      <c r="JWS2" s="6"/>
      <c r="JWT2" s="6"/>
      <c r="JWU2" s="6"/>
      <c r="JWV2" s="6"/>
      <c r="JWW2" s="6"/>
      <c r="JWX2" s="6"/>
      <c r="JWY2" s="6"/>
      <c r="JWZ2" s="6"/>
      <c r="JXA2" s="6"/>
      <c r="JXB2" s="6"/>
      <c r="JXC2" s="6"/>
      <c r="JXD2" s="6"/>
      <c r="JXE2" s="6"/>
      <c r="JXF2" s="6"/>
      <c r="JXG2" s="6"/>
      <c r="JXH2" s="6"/>
      <c r="JXI2" s="6"/>
      <c r="JXJ2" s="6"/>
      <c r="JXK2" s="6"/>
      <c r="JXL2" s="6"/>
      <c r="JXM2" s="6"/>
      <c r="JXN2" s="6"/>
      <c r="JXO2" s="6"/>
      <c r="JXP2" s="6"/>
      <c r="JXQ2" s="6"/>
      <c r="JXR2" s="6"/>
      <c r="JXS2" s="6"/>
      <c r="JXT2" s="6"/>
      <c r="JXU2" s="6"/>
      <c r="JXV2" s="6"/>
      <c r="JXW2" s="6"/>
      <c r="JXX2" s="6"/>
      <c r="JXY2" s="6"/>
      <c r="JXZ2" s="6"/>
      <c r="JYA2" s="6"/>
      <c r="JYB2" s="6"/>
      <c r="JYC2" s="6"/>
      <c r="JYD2" s="6"/>
      <c r="JYE2" s="6"/>
      <c r="JYF2" s="6"/>
      <c r="JYG2" s="6"/>
      <c r="JYH2" s="6"/>
      <c r="JYI2" s="6"/>
      <c r="JYJ2" s="6"/>
      <c r="JYK2" s="6"/>
      <c r="JYL2" s="6"/>
      <c r="JYM2" s="6"/>
      <c r="JYN2" s="6"/>
      <c r="JYO2" s="6"/>
      <c r="JYP2" s="6"/>
      <c r="JYQ2" s="6"/>
      <c r="JYR2" s="6"/>
      <c r="JYS2" s="6"/>
      <c r="JYT2" s="6"/>
      <c r="JYU2" s="6"/>
      <c r="JYV2" s="6"/>
      <c r="JYW2" s="6"/>
      <c r="JYX2" s="6"/>
      <c r="JYY2" s="6"/>
      <c r="JYZ2" s="6"/>
      <c r="JZA2" s="6"/>
      <c r="JZB2" s="6"/>
      <c r="JZC2" s="6"/>
      <c r="JZD2" s="6"/>
      <c r="JZE2" s="6"/>
      <c r="JZF2" s="6"/>
      <c r="JZG2" s="6"/>
      <c r="JZH2" s="6"/>
      <c r="JZI2" s="6"/>
      <c r="JZJ2" s="6"/>
      <c r="JZK2" s="6"/>
      <c r="JZL2" s="6"/>
      <c r="JZM2" s="6"/>
      <c r="JZN2" s="6"/>
      <c r="JZO2" s="6"/>
      <c r="JZP2" s="6"/>
      <c r="JZQ2" s="6"/>
      <c r="JZR2" s="6"/>
      <c r="JZS2" s="6"/>
      <c r="JZT2" s="6"/>
      <c r="JZU2" s="6"/>
      <c r="JZV2" s="6"/>
      <c r="JZW2" s="6"/>
      <c r="JZX2" s="6"/>
      <c r="JZY2" s="6"/>
      <c r="JZZ2" s="6"/>
      <c r="KAA2" s="6"/>
      <c r="KAB2" s="6"/>
      <c r="KAC2" s="6"/>
      <c r="KAD2" s="6"/>
      <c r="KAE2" s="6"/>
      <c r="KAF2" s="6"/>
      <c r="KAG2" s="6"/>
      <c r="KAH2" s="6"/>
      <c r="KAI2" s="6"/>
      <c r="KAJ2" s="6"/>
      <c r="KAK2" s="6"/>
      <c r="KAL2" s="6"/>
      <c r="KAM2" s="6"/>
      <c r="KAN2" s="6"/>
      <c r="KAO2" s="6"/>
      <c r="KAP2" s="6"/>
      <c r="KAQ2" s="6"/>
      <c r="KAR2" s="6"/>
      <c r="KAS2" s="6"/>
      <c r="KAT2" s="6"/>
      <c r="KAU2" s="6"/>
      <c r="KAV2" s="6"/>
      <c r="KAW2" s="6"/>
      <c r="KAX2" s="6"/>
      <c r="KAY2" s="6"/>
      <c r="KAZ2" s="6"/>
      <c r="KBA2" s="6"/>
      <c r="KBB2" s="6"/>
      <c r="KBC2" s="6"/>
      <c r="KBD2" s="6"/>
      <c r="KBE2" s="6"/>
      <c r="KBF2" s="6"/>
      <c r="KBG2" s="6"/>
      <c r="KBH2" s="6"/>
      <c r="KBI2" s="6"/>
      <c r="KBJ2" s="6"/>
      <c r="KBK2" s="6"/>
      <c r="KBL2" s="6"/>
      <c r="KBM2" s="6"/>
      <c r="KBN2" s="6"/>
      <c r="KBO2" s="6"/>
      <c r="KBP2" s="6"/>
      <c r="KBQ2" s="6"/>
      <c r="KBR2" s="6"/>
      <c r="KBS2" s="6"/>
      <c r="KBT2" s="6"/>
      <c r="KBU2" s="6"/>
      <c r="KBV2" s="6"/>
      <c r="KBW2" s="6"/>
      <c r="KBX2" s="6"/>
      <c r="KBY2" s="6"/>
      <c r="KBZ2" s="6"/>
      <c r="KCA2" s="6"/>
      <c r="KCB2" s="6"/>
      <c r="KCC2" s="6"/>
      <c r="KCD2" s="6"/>
      <c r="KCE2" s="6"/>
      <c r="KCF2" s="6"/>
      <c r="KCG2" s="6"/>
      <c r="KCH2" s="6"/>
      <c r="KCI2" s="6"/>
      <c r="KCJ2" s="6"/>
      <c r="KCK2" s="6"/>
      <c r="KCL2" s="6"/>
      <c r="KCM2" s="6"/>
      <c r="KCN2" s="6"/>
      <c r="KCO2" s="6"/>
      <c r="KCP2" s="6"/>
      <c r="KCQ2" s="6"/>
      <c r="KCR2" s="6"/>
      <c r="KCS2" s="6"/>
      <c r="KCT2" s="6"/>
      <c r="KCU2" s="6"/>
      <c r="KCV2" s="6"/>
      <c r="KCW2" s="6"/>
      <c r="KCX2" s="6"/>
      <c r="KCY2" s="6"/>
      <c r="KCZ2" s="6"/>
      <c r="KDA2" s="6"/>
      <c r="KDB2" s="6"/>
      <c r="KDC2" s="6"/>
      <c r="KDD2" s="6"/>
      <c r="KDE2" s="6"/>
      <c r="KDF2" s="6"/>
      <c r="KDG2" s="6"/>
      <c r="KDH2" s="6"/>
      <c r="KDI2" s="6"/>
      <c r="KDJ2" s="6"/>
      <c r="KDK2" s="6"/>
      <c r="KDL2" s="6"/>
      <c r="KDM2" s="6"/>
      <c r="KDN2" s="6"/>
      <c r="KDO2" s="6"/>
      <c r="KDP2" s="6"/>
      <c r="KDQ2" s="6"/>
      <c r="KDR2" s="6"/>
      <c r="KDS2" s="6"/>
      <c r="KDT2" s="6"/>
      <c r="KDU2" s="6"/>
      <c r="KDV2" s="6"/>
      <c r="KDW2" s="6"/>
      <c r="KDX2" s="6"/>
      <c r="KDY2" s="6"/>
      <c r="KDZ2" s="6"/>
      <c r="KEA2" s="6"/>
      <c r="KEB2" s="6"/>
      <c r="KEC2" s="6"/>
      <c r="KED2" s="6"/>
      <c r="KEE2" s="6"/>
      <c r="KEF2" s="6"/>
      <c r="KEG2" s="6"/>
      <c r="KEH2" s="6"/>
      <c r="KEI2" s="6"/>
      <c r="KEJ2" s="6"/>
      <c r="KEK2" s="6"/>
      <c r="KEL2" s="6"/>
      <c r="KEM2" s="6"/>
      <c r="KEN2" s="6"/>
      <c r="KEO2" s="6"/>
      <c r="KEP2" s="6"/>
      <c r="KEQ2" s="6"/>
      <c r="KER2" s="6"/>
      <c r="KES2" s="6"/>
      <c r="KET2" s="6"/>
      <c r="KEU2" s="6"/>
      <c r="KEV2" s="6"/>
      <c r="KEW2" s="6"/>
      <c r="KEX2" s="6"/>
      <c r="KEY2" s="6"/>
      <c r="KEZ2" s="6"/>
      <c r="KFA2" s="6"/>
      <c r="KFB2" s="6"/>
      <c r="KFC2" s="6"/>
      <c r="KFD2" s="6"/>
      <c r="KFE2" s="6"/>
      <c r="KFF2" s="6"/>
      <c r="KFG2" s="6"/>
      <c r="KFH2" s="6"/>
      <c r="KFI2" s="6"/>
      <c r="KFJ2" s="6"/>
      <c r="KFK2" s="6"/>
      <c r="KFL2" s="6"/>
      <c r="KFM2" s="6"/>
      <c r="KFN2" s="6"/>
      <c r="KFO2" s="6"/>
      <c r="KFP2" s="6"/>
      <c r="KFQ2" s="6"/>
      <c r="KFR2" s="6"/>
      <c r="KFS2" s="6"/>
      <c r="KFT2" s="6"/>
      <c r="KFU2" s="6"/>
      <c r="KFV2" s="6"/>
      <c r="KFW2" s="6"/>
      <c r="KFX2" s="6"/>
      <c r="KFY2" s="6"/>
      <c r="KFZ2" s="6"/>
      <c r="KGA2" s="6"/>
      <c r="KGB2" s="6"/>
      <c r="KGC2" s="6"/>
      <c r="KGD2" s="6"/>
      <c r="KGE2" s="6"/>
      <c r="KGF2" s="6"/>
      <c r="KGG2" s="6"/>
      <c r="KGH2" s="6"/>
      <c r="KGI2" s="6"/>
      <c r="KGJ2" s="6"/>
      <c r="KGK2" s="6"/>
      <c r="KGL2" s="6"/>
      <c r="KGM2" s="6"/>
      <c r="KGN2" s="6"/>
      <c r="KGO2" s="6"/>
      <c r="KGP2" s="6"/>
      <c r="KGQ2" s="6"/>
      <c r="KGR2" s="6"/>
      <c r="KGS2" s="6"/>
      <c r="KGT2" s="6"/>
      <c r="KGU2" s="6"/>
      <c r="KGV2" s="6"/>
      <c r="KGW2" s="6"/>
      <c r="KGX2" s="6"/>
      <c r="KGY2" s="6"/>
      <c r="KGZ2" s="6"/>
      <c r="KHA2" s="6"/>
      <c r="KHB2" s="6"/>
      <c r="KHC2" s="6"/>
      <c r="KHD2" s="6"/>
      <c r="KHE2" s="6"/>
      <c r="KHF2" s="6"/>
      <c r="KHG2" s="6"/>
      <c r="KHH2" s="6"/>
      <c r="KHI2" s="6"/>
      <c r="KHJ2" s="6"/>
      <c r="KHK2" s="6"/>
      <c r="KHL2" s="6"/>
      <c r="KHM2" s="6"/>
      <c r="KHN2" s="6"/>
      <c r="KHO2" s="6"/>
      <c r="KHP2" s="6"/>
      <c r="KHQ2" s="6"/>
      <c r="KHR2" s="6"/>
      <c r="KHS2" s="6"/>
      <c r="KHT2" s="6"/>
      <c r="KHU2" s="6"/>
      <c r="KHV2" s="6"/>
      <c r="KHW2" s="6"/>
      <c r="KHX2" s="6"/>
      <c r="KHY2" s="6"/>
      <c r="KHZ2" s="6"/>
      <c r="KIA2" s="6"/>
      <c r="KIB2" s="6"/>
      <c r="KIC2" s="6"/>
      <c r="KID2" s="6"/>
      <c r="KIE2" s="6"/>
      <c r="KIF2" s="6"/>
      <c r="KIG2" s="6"/>
      <c r="KIH2" s="6"/>
      <c r="KII2" s="6"/>
      <c r="KIJ2" s="6"/>
      <c r="KIK2" s="6"/>
      <c r="KIL2" s="6"/>
      <c r="KIM2" s="6"/>
      <c r="KIN2" s="6"/>
      <c r="KIO2" s="6"/>
      <c r="KIP2" s="6"/>
      <c r="KIQ2" s="6"/>
      <c r="KIR2" s="6"/>
      <c r="KIS2" s="6"/>
      <c r="KIT2" s="6"/>
      <c r="KIU2" s="6"/>
      <c r="KIV2" s="6"/>
      <c r="KIW2" s="6"/>
      <c r="KIX2" s="6"/>
      <c r="KIY2" s="6"/>
      <c r="KIZ2" s="6"/>
      <c r="KJA2" s="6"/>
      <c r="KJB2" s="6"/>
      <c r="KJC2" s="6"/>
      <c r="KJD2" s="6"/>
      <c r="KJE2" s="6"/>
      <c r="KJF2" s="6"/>
      <c r="KJG2" s="6"/>
      <c r="KJH2" s="6"/>
      <c r="KJI2" s="6"/>
      <c r="KJJ2" s="6"/>
      <c r="KJK2" s="6"/>
      <c r="KJL2" s="6"/>
      <c r="KJM2" s="6"/>
      <c r="KJN2" s="6"/>
      <c r="KJO2" s="6"/>
      <c r="KJP2" s="6"/>
      <c r="KJQ2" s="6"/>
      <c r="KJR2" s="6"/>
      <c r="KJS2" s="6"/>
      <c r="KJT2" s="6"/>
      <c r="KJU2" s="6"/>
      <c r="KJV2" s="6"/>
      <c r="KJW2" s="6"/>
      <c r="KJX2" s="6"/>
      <c r="KJY2" s="6"/>
      <c r="KJZ2" s="6"/>
      <c r="KKA2" s="6"/>
      <c r="KKB2" s="6"/>
      <c r="KKC2" s="6"/>
      <c r="KKD2" s="6"/>
      <c r="KKE2" s="6"/>
      <c r="KKF2" s="6"/>
      <c r="KKG2" s="6"/>
      <c r="KKH2" s="6"/>
      <c r="KKI2" s="6"/>
      <c r="KKJ2" s="6"/>
      <c r="KKK2" s="6"/>
      <c r="KKL2" s="6"/>
      <c r="KKM2" s="6"/>
      <c r="KKN2" s="6"/>
      <c r="KKO2" s="6"/>
      <c r="KKP2" s="6"/>
      <c r="KKQ2" s="6"/>
      <c r="KKR2" s="6"/>
      <c r="KKS2" s="6"/>
      <c r="KKT2" s="6"/>
      <c r="KKU2" s="6"/>
      <c r="KKV2" s="6"/>
      <c r="KKW2" s="6"/>
      <c r="KKX2" s="6"/>
      <c r="KKY2" s="6"/>
      <c r="KKZ2" s="6"/>
      <c r="KLA2" s="6"/>
      <c r="KLB2" s="6"/>
      <c r="KLC2" s="6"/>
      <c r="KLD2" s="6"/>
      <c r="KLE2" s="6"/>
      <c r="KLF2" s="6"/>
      <c r="KLG2" s="6"/>
      <c r="KLH2" s="6"/>
      <c r="KLI2" s="6"/>
      <c r="KLJ2" s="6"/>
      <c r="KLK2" s="6"/>
      <c r="KLL2" s="6"/>
      <c r="KLM2" s="6"/>
      <c r="KLN2" s="6"/>
      <c r="KLO2" s="6"/>
      <c r="KLP2" s="6"/>
      <c r="KLQ2" s="6"/>
      <c r="KLR2" s="6"/>
      <c r="KLS2" s="6"/>
      <c r="KLT2" s="6"/>
      <c r="KLU2" s="6"/>
      <c r="KLV2" s="6"/>
      <c r="KLW2" s="6"/>
      <c r="KLX2" s="6"/>
      <c r="KLY2" s="6"/>
      <c r="KLZ2" s="6"/>
      <c r="KMA2" s="6"/>
      <c r="KMB2" s="6"/>
      <c r="KMC2" s="6"/>
      <c r="KMD2" s="6"/>
      <c r="KME2" s="6"/>
      <c r="KMF2" s="6"/>
      <c r="KMG2" s="6"/>
      <c r="KMH2" s="6"/>
      <c r="KMI2" s="6"/>
      <c r="KMJ2" s="6"/>
      <c r="KMK2" s="6"/>
      <c r="KML2" s="6"/>
      <c r="KMM2" s="6"/>
      <c r="KMN2" s="6"/>
      <c r="KMO2" s="6"/>
      <c r="KMP2" s="6"/>
      <c r="KMQ2" s="6"/>
      <c r="KMR2" s="6"/>
      <c r="KMS2" s="6"/>
      <c r="KMT2" s="6"/>
      <c r="KMU2" s="6"/>
      <c r="KMV2" s="6"/>
      <c r="KMW2" s="6"/>
      <c r="KMX2" s="6"/>
      <c r="KMY2" s="6"/>
      <c r="KMZ2" s="6"/>
      <c r="KNA2" s="6"/>
      <c r="KNB2" s="6"/>
      <c r="KNC2" s="6"/>
      <c r="KND2" s="6"/>
      <c r="KNE2" s="6"/>
      <c r="KNF2" s="6"/>
      <c r="KNG2" s="6"/>
      <c r="KNH2" s="6"/>
      <c r="KNI2" s="6"/>
      <c r="KNJ2" s="6"/>
      <c r="KNK2" s="6"/>
      <c r="KNL2" s="6"/>
      <c r="KNM2" s="6"/>
      <c r="KNN2" s="6"/>
      <c r="KNO2" s="6"/>
      <c r="KNP2" s="6"/>
      <c r="KNQ2" s="6"/>
      <c r="KNR2" s="6"/>
      <c r="KNS2" s="6"/>
      <c r="KNT2" s="6"/>
      <c r="KNU2" s="6"/>
      <c r="KNV2" s="6"/>
      <c r="KNW2" s="6"/>
      <c r="KNX2" s="6"/>
      <c r="KNY2" s="6"/>
      <c r="KNZ2" s="6"/>
      <c r="KOA2" s="6"/>
      <c r="KOB2" s="6"/>
      <c r="KOC2" s="6"/>
      <c r="KOD2" s="6"/>
      <c r="KOE2" s="6"/>
      <c r="KOF2" s="6"/>
      <c r="KOG2" s="6"/>
      <c r="KOH2" s="6"/>
      <c r="KOI2" s="6"/>
      <c r="KOJ2" s="6"/>
      <c r="KOK2" s="6"/>
      <c r="KOL2" s="6"/>
      <c r="KOM2" s="6"/>
      <c r="KON2" s="6"/>
      <c r="KOO2" s="6"/>
      <c r="KOP2" s="6"/>
      <c r="KOQ2" s="6"/>
      <c r="KOR2" s="6"/>
      <c r="KOS2" s="6"/>
      <c r="KOT2" s="6"/>
      <c r="KOU2" s="6"/>
      <c r="KOV2" s="6"/>
      <c r="KOW2" s="6"/>
      <c r="KOX2" s="6"/>
      <c r="KOY2" s="6"/>
      <c r="KOZ2" s="6"/>
      <c r="KPA2" s="6"/>
      <c r="KPB2" s="6"/>
      <c r="KPC2" s="6"/>
      <c r="KPD2" s="6"/>
      <c r="KPE2" s="6"/>
      <c r="KPF2" s="6"/>
      <c r="KPG2" s="6"/>
      <c r="KPH2" s="6"/>
      <c r="KPI2" s="6"/>
      <c r="KPJ2" s="6"/>
      <c r="KPK2" s="6"/>
      <c r="KPL2" s="6"/>
      <c r="KPM2" s="6"/>
      <c r="KPN2" s="6"/>
      <c r="KPO2" s="6"/>
      <c r="KPP2" s="6"/>
      <c r="KPQ2" s="6"/>
      <c r="KPR2" s="6"/>
      <c r="KPS2" s="6"/>
      <c r="KPT2" s="6"/>
      <c r="KPU2" s="6"/>
      <c r="KPV2" s="6"/>
      <c r="KPW2" s="6"/>
      <c r="KPX2" s="6"/>
      <c r="KPY2" s="6"/>
      <c r="KPZ2" s="6"/>
      <c r="KQA2" s="6"/>
      <c r="KQB2" s="6"/>
      <c r="KQC2" s="6"/>
      <c r="KQD2" s="6"/>
      <c r="KQE2" s="6"/>
      <c r="KQF2" s="6"/>
      <c r="KQG2" s="6"/>
      <c r="KQH2" s="6"/>
      <c r="KQI2" s="6"/>
      <c r="KQJ2" s="6"/>
      <c r="KQK2" s="6"/>
      <c r="KQL2" s="6"/>
      <c r="KQM2" s="6"/>
      <c r="KQN2" s="6"/>
      <c r="KQO2" s="6"/>
      <c r="KQP2" s="6"/>
      <c r="KQQ2" s="6"/>
      <c r="KQR2" s="6"/>
      <c r="KQS2" s="6"/>
      <c r="KQT2" s="6"/>
      <c r="KQU2" s="6"/>
      <c r="KQV2" s="6"/>
      <c r="KQW2" s="6"/>
      <c r="KQX2" s="6"/>
      <c r="KQY2" s="6"/>
      <c r="KQZ2" s="6"/>
      <c r="KRA2" s="6"/>
      <c r="KRB2" s="6"/>
      <c r="KRC2" s="6"/>
      <c r="KRD2" s="6"/>
      <c r="KRE2" s="6"/>
      <c r="KRF2" s="6"/>
      <c r="KRG2" s="6"/>
      <c r="KRH2" s="6"/>
      <c r="KRI2" s="6"/>
      <c r="KRJ2" s="6"/>
      <c r="KRK2" s="6"/>
      <c r="KRL2" s="6"/>
      <c r="KRM2" s="6"/>
      <c r="KRN2" s="6"/>
      <c r="KRO2" s="6"/>
      <c r="KRP2" s="6"/>
      <c r="KRQ2" s="6"/>
      <c r="KRR2" s="6"/>
      <c r="KRS2" s="6"/>
      <c r="KRT2" s="6"/>
      <c r="KRU2" s="6"/>
      <c r="KRV2" s="6"/>
      <c r="KRW2" s="6"/>
      <c r="KRX2" s="6"/>
      <c r="KRY2" s="6"/>
      <c r="KRZ2" s="6"/>
      <c r="KSA2" s="6"/>
      <c r="KSB2" s="6"/>
      <c r="KSC2" s="6"/>
      <c r="KSD2" s="6"/>
      <c r="KSE2" s="6"/>
      <c r="KSF2" s="6"/>
      <c r="KSG2" s="6"/>
      <c r="KSH2" s="6"/>
      <c r="KSI2" s="6"/>
      <c r="KSJ2" s="6"/>
      <c r="KSK2" s="6"/>
      <c r="KSL2" s="6"/>
      <c r="KSM2" s="6"/>
      <c r="KSN2" s="6"/>
      <c r="KSO2" s="6"/>
      <c r="KSP2" s="6"/>
      <c r="KSQ2" s="6"/>
      <c r="KSR2" s="6"/>
      <c r="KSS2" s="6"/>
      <c r="KST2" s="6"/>
      <c r="KSU2" s="6"/>
      <c r="KSV2" s="6"/>
      <c r="KSW2" s="6"/>
      <c r="KSX2" s="6"/>
      <c r="KSY2" s="6"/>
      <c r="KSZ2" s="6"/>
      <c r="KTA2" s="6"/>
      <c r="KTB2" s="6"/>
      <c r="KTC2" s="6"/>
      <c r="KTD2" s="6"/>
      <c r="KTE2" s="6"/>
      <c r="KTF2" s="6"/>
      <c r="KTG2" s="6"/>
      <c r="KTH2" s="6"/>
      <c r="KTI2" s="6"/>
      <c r="KTJ2" s="6"/>
      <c r="KTK2" s="6"/>
      <c r="KTL2" s="6"/>
      <c r="KTM2" s="6"/>
      <c r="KTN2" s="6"/>
      <c r="KTO2" s="6"/>
      <c r="KTP2" s="6"/>
      <c r="KTQ2" s="6"/>
      <c r="KTR2" s="6"/>
      <c r="KTS2" s="6"/>
      <c r="KTT2" s="6"/>
      <c r="KTU2" s="6"/>
      <c r="KTV2" s="6"/>
      <c r="KTW2" s="6"/>
      <c r="KTX2" s="6"/>
      <c r="KTY2" s="6"/>
      <c r="KTZ2" s="6"/>
      <c r="KUA2" s="6"/>
      <c r="KUB2" s="6"/>
      <c r="KUC2" s="6"/>
      <c r="KUD2" s="6"/>
      <c r="KUE2" s="6"/>
      <c r="KUF2" s="6"/>
      <c r="KUG2" s="6"/>
      <c r="KUH2" s="6"/>
      <c r="KUI2" s="6"/>
      <c r="KUJ2" s="6"/>
      <c r="KUK2" s="6"/>
      <c r="KUL2" s="6"/>
      <c r="KUM2" s="6"/>
      <c r="KUN2" s="6"/>
      <c r="KUO2" s="6"/>
      <c r="KUP2" s="6"/>
      <c r="KUQ2" s="6"/>
      <c r="KUR2" s="6"/>
      <c r="KUS2" s="6"/>
      <c r="KUT2" s="6"/>
      <c r="KUU2" s="6"/>
      <c r="KUV2" s="6"/>
      <c r="KUW2" s="6"/>
      <c r="KUX2" s="6"/>
      <c r="KUY2" s="6"/>
      <c r="KUZ2" s="6"/>
      <c r="KVA2" s="6"/>
      <c r="KVB2" s="6"/>
      <c r="KVC2" s="6"/>
      <c r="KVD2" s="6"/>
      <c r="KVE2" s="6"/>
      <c r="KVF2" s="6"/>
      <c r="KVG2" s="6"/>
      <c r="KVH2" s="6"/>
      <c r="KVI2" s="6"/>
      <c r="KVJ2" s="6"/>
      <c r="KVK2" s="6"/>
      <c r="KVL2" s="6"/>
      <c r="KVM2" s="6"/>
      <c r="KVN2" s="6"/>
      <c r="KVO2" s="6"/>
      <c r="KVP2" s="6"/>
      <c r="KVQ2" s="6"/>
      <c r="KVR2" s="6"/>
      <c r="KVS2" s="6"/>
      <c r="KVT2" s="6"/>
      <c r="KVU2" s="6"/>
      <c r="KVV2" s="6"/>
      <c r="KVW2" s="6"/>
      <c r="KVX2" s="6"/>
      <c r="KVY2" s="6"/>
      <c r="KVZ2" s="6"/>
      <c r="KWA2" s="6"/>
      <c r="KWB2" s="6"/>
      <c r="KWC2" s="6"/>
      <c r="KWD2" s="6"/>
      <c r="KWE2" s="6"/>
      <c r="KWF2" s="6"/>
      <c r="KWG2" s="6"/>
      <c r="KWH2" s="6"/>
      <c r="KWI2" s="6"/>
      <c r="KWJ2" s="6"/>
      <c r="KWK2" s="6"/>
      <c r="KWL2" s="6"/>
      <c r="KWM2" s="6"/>
      <c r="KWN2" s="6"/>
      <c r="KWO2" s="6"/>
      <c r="KWP2" s="6"/>
      <c r="KWQ2" s="6"/>
      <c r="KWR2" s="6"/>
      <c r="KWS2" s="6"/>
      <c r="KWT2" s="6"/>
      <c r="KWU2" s="6"/>
      <c r="KWV2" s="6"/>
      <c r="KWW2" s="6"/>
      <c r="KWX2" s="6"/>
      <c r="KWY2" s="6"/>
      <c r="KWZ2" s="6"/>
      <c r="KXA2" s="6"/>
      <c r="KXB2" s="6"/>
      <c r="KXC2" s="6"/>
      <c r="KXD2" s="6"/>
      <c r="KXE2" s="6"/>
      <c r="KXF2" s="6"/>
      <c r="KXG2" s="6"/>
      <c r="KXH2" s="6"/>
      <c r="KXI2" s="6"/>
      <c r="KXJ2" s="6"/>
      <c r="KXK2" s="6"/>
      <c r="KXL2" s="6"/>
      <c r="KXM2" s="6"/>
      <c r="KXN2" s="6"/>
      <c r="KXO2" s="6"/>
      <c r="KXP2" s="6"/>
      <c r="KXQ2" s="6"/>
      <c r="KXR2" s="6"/>
      <c r="KXS2" s="6"/>
      <c r="KXT2" s="6"/>
      <c r="KXU2" s="6"/>
      <c r="KXV2" s="6"/>
      <c r="KXW2" s="6"/>
      <c r="KXX2" s="6"/>
      <c r="KXY2" s="6"/>
      <c r="KXZ2" s="6"/>
      <c r="KYA2" s="6"/>
      <c r="KYB2" s="6"/>
      <c r="KYC2" s="6"/>
      <c r="KYD2" s="6"/>
      <c r="KYE2" s="6"/>
      <c r="KYF2" s="6"/>
      <c r="KYG2" s="6"/>
      <c r="KYH2" s="6"/>
      <c r="KYI2" s="6"/>
      <c r="KYJ2" s="6"/>
      <c r="KYK2" s="6"/>
      <c r="KYL2" s="6"/>
      <c r="KYM2" s="6"/>
      <c r="KYN2" s="6"/>
      <c r="KYO2" s="6"/>
      <c r="KYP2" s="6"/>
      <c r="KYQ2" s="6"/>
      <c r="KYR2" s="6"/>
      <c r="KYS2" s="6"/>
      <c r="KYT2" s="6"/>
      <c r="KYU2" s="6"/>
      <c r="KYV2" s="6"/>
      <c r="KYW2" s="6"/>
      <c r="KYX2" s="6"/>
      <c r="KYY2" s="6"/>
      <c r="KYZ2" s="6"/>
      <c r="KZA2" s="6"/>
      <c r="KZB2" s="6"/>
      <c r="KZC2" s="6"/>
      <c r="KZD2" s="6"/>
      <c r="KZE2" s="6"/>
      <c r="KZF2" s="6"/>
      <c r="KZG2" s="6"/>
      <c r="KZH2" s="6"/>
      <c r="KZI2" s="6"/>
      <c r="KZJ2" s="6"/>
      <c r="KZK2" s="6"/>
      <c r="KZL2" s="6"/>
      <c r="KZM2" s="6"/>
      <c r="KZN2" s="6"/>
      <c r="KZO2" s="6"/>
      <c r="KZP2" s="6"/>
      <c r="KZQ2" s="6"/>
      <c r="KZR2" s="6"/>
      <c r="KZS2" s="6"/>
      <c r="KZT2" s="6"/>
      <c r="KZU2" s="6"/>
      <c r="KZV2" s="6"/>
      <c r="KZW2" s="6"/>
      <c r="KZX2" s="6"/>
      <c r="KZY2" s="6"/>
      <c r="KZZ2" s="6"/>
      <c r="LAA2" s="6"/>
      <c r="LAB2" s="6"/>
      <c r="LAC2" s="6"/>
      <c r="LAD2" s="6"/>
      <c r="LAE2" s="6"/>
      <c r="LAF2" s="6"/>
      <c r="LAG2" s="6"/>
      <c r="LAH2" s="6"/>
      <c r="LAI2" s="6"/>
      <c r="LAJ2" s="6"/>
      <c r="LAK2" s="6"/>
      <c r="LAL2" s="6"/>
      <c r="LAM2" s="6"/>
      <c r="LAN2" s="6"/>
      <c r="LAO2" s="6"/>
      <c r="LAP2" s="6"/>
      <c r="LAQ2" s="6"/>
      <c r="LAR2" s="6"/>
      <c r="LAS2" s="6"/>
      <c r="LAT2" s="6"/>
      <c r="LAU2" s="6"/>
      <c r="LAV2" s="6"/>
      <c r="LAW2" s="6"/>
      <c r="LAX2" s="6"/>
      <c r="LAY2" s="6"/>
      <c r="LAZ2" s="6"/>
      <c r="LBA2" s="6"/>
      <c r="LBB2" s="6"/>
      <c r="LBC2" s="6"/>
      <c r="LBD2" s="6"/>
      <c r="LBE2" s="6"/>
      <c r="LBF2" s="6"/>
      <c r="LBG2" s="6"/>
      <c r="LBH2" s="6"/>
      <c r="LBI2" s="6"/>
      <c r="LBJ2" s="6"/>
      <c r="LBK2" s="6"/>
      <c r="LBL2" s="6"/>
      <c r="LBM2" s="6"/>
      <c r="LBN2" s="6"/>
      <c r="LBO2" s="6"/>
      <c r="LBP2" s="6"/>
      <c r="LBQ2" s="6"/>
      <c r="LBR2" s="6"/>
      <c r="LBS2" s="6"/>
      <c r="LBT2" s="6"/>
      <c r="LBU2" s="6"/>
      <c r="LBV2" s="6"/>
      <c r="LBW2" s="6"/>
      <c r="LBX2" s="6"/>
      <c r="LBY2" s="6"/>
      <c r="LBZ2" s="6"/>
      <c r="LCA2" s="6"/>
      <c r="LCB2" s="6"/>
      <c r="LCC2" s="6"/>
      <c r="LCD2" s="6"/>
      <c r="LCE2" s="6"/>
      <c r="LCF2" s="6"/>
      <c r="LCG2" s="6"/>
      <c r="LCH2" s="6"/>
      <c r="LCI2" s="6"/>
      <c r="LCJ2" s="6"/>
      <c r="LCK2" s="6"/>
      <c r="LCL2" s="6"/>
      <c r="LCM2" s="6"/>
      <c r="LCN2" s="6"/>
      <c r="LCO2" s="6"/>
      <c r="LCP2" s="6"/>
      <c r="LCQ2" s="6"/>
      <c r="LCR2" s="6"/>
      <c r="LCS2" s="6"/>
      <c r="LCT2" s="6"/>
      <c r="LCU2" s="6"/>
      <c r="LCV2" s="6"/>
      <c r="LCW2" s="6"/>
      <c r="LCX2" s="6"/>
      <c r="LCY2" s="6"/>
      <c r="LCZ2" s="6"/>
      <c r="LDA2" s="6"/>
      <c r="LDB2" s="6"/>
      <c r="LDC2" s="6"/>
      <c r="LDD2" s="6"/>
      <c r="LDE2" s="6"/>
      <c r="LDF2" s="6"/>
      <c r="LDG2" s="6"/>
      <c r="LDH2" s="6"/>
      <c r="LDI2" s="6"/>
      <c r="LDJ2" s="6"/>
      <c r="LDK2" s="6"/>
      <c r="LDL2" s="6"/>
      <c r="LDM2" s="6"/>
      <c r="LDN2" s="6"/>
      <c r="LDO2" s="6"/>
      <c r="LDP2" s="6"/>
      <c r="LDQ2" s="6"/>
      <c r="LDR2" s="6"/>
      <c r="LDS2" s="6"/>
      <c r="LDT2" s="6"/>
      <c r="LDU2" s="6"/>
      <c r="LDV2" s="6"/>
      <c r="LDW2" s="6"/>
      <c r="LDX2" s="6"/>
      <c r="LDY2" s="6"/>
      <c r="LDZ2" s="6"/>
      <c r="LEA2" s="6"/>
      <c r="LEB2" s="6"/>
      <c r="LEC2" s="6"/>
      <c r="LED2" s="6"/>
      <c r="LEE2" s="6"/>
      <c r="LEF2" s="6"/>
      <c r="LEG2" s="6"/>
      <c r="LEH2" s="6"/>
      <c r="LEI2" s="6"/>
      <c r="LEJ2" s="6"/>
      <c r="LEK2" s="6"/>
      <c r="LEL2" s="6"/>
      <c r="LEM2" s="6"/>
      <c r="LEN2" s="6"/>
      <c r="LEO2" s="6"/>
      <c r="LEP2" s="6"/>
      <c r="LEQ2" s="6"/>
      <c r="LER2" s="6"/>
      <c r="LES2" s="6"/>
      <c r="LET2" s="6"/>
      <c r="LEU2" s="6"/>
      <c r="LEV2" s="6"/>
      <c r="LEW2" s="6"/>
      <c r="LEX2" s="6"/>
      <c r="LEY2" s="6"/>
      <c r="LEZ2" s="6"/>
      <c r="LFA2" s="6"/>
      <c r="LFB2" s="6"/>
      <c r="LFC2" s="6"/>
      <c r="LFD2" s="6"/>
      <c r="LFE2" s="6"/>
      <c r="LFF2" s="6"/>
      <c r="LFG2" s="6"/>
      <c r="LFH2" s="6"/>
      <c r="LFI2" s="6"/>
      <c r="LFJ2" s="6"/>
      <c r="LFK2" s="6"/>
      <c r="LFL2" s="6"/>
      <c r="LFM2" s="6"/>
      <c r="LFN2" s="6"/>
      <c r="LFO2" s="6"/>
      <c r="LFP2" s="6"/>
      <c r="LFQ2" s="6"/>
      <c r="LFR2" s="6"/>
      <c r="LFS2" s="6"/>
      <c r="LFT2" s="6"/>
      <c r="LFU2" s="6"/>
      <c r="LFV2" s="6"/>
      <c r="LFW2" s="6"/>
      <c r="LFX2" s="6"/>
      <c r="LFY2" s="6"/>
      <c r="LFZ2" s="6"/>
      <c r="LGA2" s="6"/>
      <c r="LGB2" s="6"/>
      <c r="LGC2" s="6"/>
      <c r="LGD2" s="6"/>
      <c r="LGE2" s="6"/>
      <c r="LGF2" s="6"/>
      <c r="LGG2" s="6"/>
      <c r="LGH2" s="6"/>
      <c r="LGI2" s="6"/>
      <c r="LGJ2" s="6"/>
      <c r="LGK2" s="6"/>
      <c r="LGL2" s="6"/>
      <c r="LGM2" s="6"/>
      <c r="LGN2" s="6"/>
      <c r="LGO2" s="6"/>
      <c r="LGP2" s="6"/>
      <c r="LGQ2" s="6"/>
      <c r="LGR2" s="6"/>
      <c r="LGS2" s="6"/>
      <c r="LGT2" s="6"/>
      <c r="LGU2" s="6"/>
      <c r="LGV2" s="6"/>
      <c r="LGW2" s="6"/>
      <c r="LGX2" s="6"/>
      <c r="LGY2" s="6"/>
      <c r="LGZ2" s="6"/>
      <c r="LHA2" s="6"/>
      <c r="LHB2" s="6"/>
      <c r="LHC2" s="6"/>
      <c r="LHD2" s="6"/>
      <c r="LHE2" s="6"/>
      <c r="LHF2" s="6"/>
      <c r="LHG2" s="6"/>
      <c r="LHH2" s="6"/>
      <c r="LHI2" s="6"/>
      <c r="LHJ2" s="6"/>
      <c r="LHK2" s="6"/>
      <c r="LHL2" s="6"/>
      <c r="LHM2" s="6"/>
      <c r="LHN2" s="6"/>
      <c r="LHO2" s="6"/>
      <c r="LHP2" s="6"/>
      <c r="LHQ2" s="6"/>
      <c r="LHR2" s="6"/>
      <c r="LHS2" s="6"/>
      <c r="LHT2" s="6"/>
      <c r="LHU2" s="6"/>
      <c r="LHV2" s="6"/>
      <c r="LHW2" s="6"/>
      <c r="LHX2" s="6"/>
      <c r="LHY2" s="6"/>
      <c r="LHZ2" s="6"/>
      <c r="LIA2" s="6"/>
      <c r="LIB2" s="6"/>
      <c r="LIC2" s="6"/>
      <c r="LID2" s="6"/>
      <c r="LIE2" s="6"/>
      <c r="LIF2" s="6"/>
      <c r="LIG2" s="6"/>
      <c r="LIH2" s="6"/>
      <c r="LII2" s="6"/>
      <c r="LIJ2" s="6"/>
      <c r="LIK2" s="6"/>
      <c r="LIL2" s="6"/>
      <c r="LIM2" s="6"/>
      <c r="LIN2" s="6"/>
      <c r="LIO2" s="6"/>
      <c r="LIP2" s="6"/>
      <c r="LIQ2" s="6"/>
      <c r="LIR2" s="6"/>
      <c r="LIS2" s="6"/>
      <c r="LIT2" s="6"/>
      <c r="LIU2" s="6"/>
      <c r="LIV2" s="6"/>
      <c r="LIW2" s="6"/>
      <c r="LIX2" s="6"/>
      <c r="LIY2" s="6"/>
      <c r="LIZ2" s="6"/>
      <c r="LJA2" s="6"/>
      <c r="LJB2" s="6"/>
      <c r="LJC2" s="6"/>
      <c r="LJD2" s="6"/>
      <c r="LJE2" s="6"/>
      <c r="LJF2" s="6"/>
      <c r="LJG2" s="6"/>
      <c r="LJH2" s="6"/>
      <c r="LJI2" s="6"/>
      <c r="LJJ2" s="6"/>
      <c r="LJK2" s="6"/>
      <c r="LJL2" s="6"/>
      <c r="LJM2" s="6"/>
      <c r="LJN2" s="6"/>
      <c r="LJO2" s="6"/>
      <c r="LJP2" s="6"/>
      <c r="LJQ2" s="6"/>
      <c r="LJR2" s="6"/>
      <c r="LJS2" s="6"/>
      <c r="LJT2" s="6"/>
      <c r="LJU2" s="6"/>
      <c r="LJV2" s="6"/>
      <c r="LJW2" s="6"/>
      <c r="LJX2" s="6"/>
      <c r="LJY2" s="6"/>
      <c r="LJZ2" s="6"/>
      <c r="LKA2" s="6"/>
      <c r="LKB2" s="6"/>
      <c r="LKC2" s="6"/>
      <c r="LKD2" s="6"/>
      <c r="LKE2" s="6"/>
      <c r="LKF2" s="6"/>
      <c r="LKG2" s="6"/>
      <c r="LKH2" s="6"/>
      <c r="LKI2" s="6"/>
      <c r="LKJ2" s="6"/>
      <c r="LKK2" s="6"/>
      <c r="LKL2" s="6"/>
      <c r="LKM2" s="6"/>
      <c r="LKN2" s="6"/>
      <c r="LKO2" s="6"/>
      <c r="LKP2" s="6"/>
      <c r="LKQ2" s="6"/>
      <c r="LKR2" s="6"/>
      <c r="LKS2" s="6"/>
      <c r="LKT2" s="6"/>
      <c r="LKU2" s="6"/>
      <c r="LKV2" s="6"/>
      <c r="LKW2" s="6"/>
      <c r="LKX2" s="6"/>
      <c r="LKY2" s="6"/>
      <c r="LKZ2" s="6"/>
      <c r="LLA2" s="6"/>
      <c r="LLB2" s="6"/>
      <c r="LLC2" s="6"/>
      <c r="LLD2" s="6"/>
      <c r="LLE2" s="6"/>
      <c r="LLF2" s="6"/>
      <c r="LLG2" s="6"/>
      <c r="LLH2" s="6"/>
      <c r="LLI2" s="6"/>
      <c r="LLJ2" s="6"/>
      <c r="LLK2" s="6"/>
      <c r="LLL2" s="6"/>
      <c r="LLM2" s="6"/>
      <c r="LLN2" s="6"/>
      <c r="LLO2" s="6"/>
      <c r="LLP2" s="6"/>
      <c r="LLQ2" s="6"/>
      <c r="LLR2" s="6"/>
      <c r="LLS2" s="6"/>
      <c r="LLT2" s="6"/>
      <c r="LLU2" s="6"/>
      <c r="LLV2" s="6"/>
      <c r="LLW2" s="6"/>
      <c r="LLX2" s="6"/>
      <c r="LLY2" s="6"/>
      <c r="LLZ2" s="6"/>
      <c r="LMA2" s="6"/>
      <c r="LMB2" s="6"/>
      <c r="LMC2" s="6"/>
      <c r="LMD2" s="6"/>
      <c r="LME2" s="6"/>
      <c r="LMF2" s="6"/>
      <c r="LMG2" s="6"/>
      <c r="LMH2" s="6"/>
      <c r="LMI2" s="6"/>
      <c r="LMJ2" s="6"/>
      <c r="LMK2" s="6"/>
      <c r="LML2" s="6"/>
      <c r="LMM2" s="6"/>
      <c r="LMN2" s="6"/>
      <c r="LMO2" s="6"/>
      <c r="LMP2" s="6"/>
      <c r="LMQ2" s="6"/>
      <c r="LMR2" s="6"/>
      <c r="LMS2" s="6"/>
      <c r="LMT2" s="6"/>
      <c r="LMU2" s="6"/>
      <c r="LMV2" s="6"/>
      <c r="LMW2" s="6"/>
      <c r="LMX2" s="6"/>
      <c r="LMY2" s="6"/>
      <c r="LMZ2" s="6"/>
      <c r="LNA2" s="6"/>
      <c r="LNB2" s="6"/>
      <c r="LNC2" s="6"/>
      <c r="LND2" s="6"/>
      <c r="LNE2" s="6"/>
      <c r="LNF2" s="6"/>
      <c r="LNG2" s="6"/>
      <c r="LNH2" s="6"/>
      <c r="LNI2" s="6"/>
      <c r="LNJ2" s="6"/>
      <c r="LNK2" s="6"/>
      <c r="LNL2" s="6"/>
      <c r="LNM2" s="6"/>
      <c r="LNN2" s="6"/>
      <c r="LNO2" s="6"/>
      <c r="LNP2" s="6"/>
      <c r="LNQ2" s="6"/>
      <c r="LNR2" s="6"/>
      <c r="LNS2" s="6"/>
      <c r="LNT2" s="6"/>
      <c r="LNU2" s="6"/>
      <c r="LNV2" s="6"/>
      <c r="LNW2" s="6"/>
      <c r="LNX2" s="6"/>
      <c r="LNY2" s="6"/>
      <c r="LNZ2" s="6"/>
      <c r="LOA2" s="6"/>
      <c r="LOB2" s="6"/>
      <c r="LOC2" s="6"/>
      <c r="LOD2" s="6"/>
      <c r="LOE2" s="6"/>
      <c r="LOF2" s="6"/>
      <c r="LOG2" s="6"/>
      <c r="LOH2" s="6"/>
      <c r="LOI2" s="6"/>
      <c r="LOJ2" s="6"/>
      <c r="LOK2" s="6"/>
      <c r="LOL2" s="6"/>
      <c r="LOM2" s="6"/>
      <c r="LON2" s="6"/>
      <c r="LOO2" s="6"/>
      <c r="LOP2" s="6"/>
      <c r="LOQ2" s="6"/>
      <c r="LOR2" s="6"/>
      <c r="LOS2" s="6"/>
      <c r="LOT2" s="6"/>
      <c r="LOU2" s="6"/>
      <c r="LOV2" s="6"/>
      <c r="LOW2" s="6"/>
      <c r="LOX2" s="6"/>
      <c r="LOY2" s="6"/>
      <c r="LOZ2" s="6"/>
      <c r="LPA2" s="6"/>
      <c r="LPB2" s="6"/>
      <c r="LPC2" s="6"/>
      <c r="LPD2" s="6"/>
      <c r="LPE2" s="6"/>
      <c r="LPF2" s="6"/>
      <c r="LPG2" s="6"/>
      <c r="LPH2" s="6"/>
      <c r="LPI2" s="6"/>
      <c r="LPJ2" s="6"/>
      <c r="LPK2" s="6"/>
      <c r="LPL2" s="6"/>
      <c r="LPM2" s="6"/>
      <c r="LPN2" s="6"/>
      <c r="LPO2" s="6"/>
      <c r="LPP2" s="6"/>
      <c r="LPQ2" s="6"/>
      <c r="LPR2" s="6"/>
      <c r="LPS2" s="6"/>
      <c r="LPT2" s="6"/>
      <c r="LPU2" s="6"/>
      <c r="LPV2" s="6"/>
      <c r="LPW2" s="6"/>
      <c r="LPX2" s="6"/>
      <c r="LPY2" s="6"/>
      <c r="LPZ2" s="6"/>
      <c r="LQA2" s="6"/>
      <c r="LQB2" s="6"/>
      <c r="LQC2" s="6"/>
      <c r="LQD2" s="6"/>
      <c r="LQE2" s="6"/>
      <c r="LQF2" s="6"/>
      <c r="LQG2" s="6"/>
      <c r="LQH2" s="6"/>
      <c r="LQI2" s="6"/>
      <c r="LQJ2" s="6"/>
      <c r="LQK2" s="6"/>
      <c r="LQL2" s="6"/>
      <c r="LQM2" s="6"/>
      <c r="LQN2" s="6"/>
      <c r="LQO2" s="6"/>
      <c r="LQP2" s="6"/>
      <c r="LQQ2" s="6"/>
      <c r="LQR2" s="6"/>
      <c r="LQS2" s="6"/>
      <c r="LQT2" s="6"/>
      <c r="LQU2" s="6"/>
      <c r="LQV2" s="6"/>
      <c r="LQW2" s="6"/>
      <c r="LQX2" s="6"/>
      <c r="LQY2" s="6"/>
      <c r="LQZ2" s="6"/>
      <c r="LRA2" s="6"/>
      <c r="LRB2" s="6"/>
      <c r="LRC2" s="6"/>
      <c r="LRD2" s="6"/>
      <c r="LRE2" s="6"/>
      <c r="LRF2" s="6"/>
      <c r="LRG2" s="6"/>
      <c r="LRH2" s="6"/>
      <c r="LRI2" s="6"/>
      <c r="LRJ2" s="6"/>
      <c r="LRK2" s="6"/>
      <c r="LRL2" s="6"/>
      <c r="LRM2" s="6"/>
      <c r="LRN2" s="6"/>
      <c r="LRO2" s="6"/>
      <c r="LRP2" s="6"/>
      <c r="LRQ2" s="6"/>
      <c r="LRR2" s="6"/>
      <c r="LRS2" s="6"/>
      <c r="LRT2" s="6"/>
      <c r="LRU2" s="6"/>
      <c r="LRV2" s="6"/>
      <c r="LRW2" s="6"/>
      <c r="LRX2" s="6"/>
      <c r="LRY2" s="6"/>
      <c r="LRZ2" s="6"/>
      <c r="LSA2" s="6"/>
      <c r="LSB2" s="6"/>
      <c r="LSC2" s="6"/>
      <c r="LSD2" s="6"/>
      <c r="LSE2" s="6"/>
      <c r="LSF2" s="6"/>
      <c r="LSG2" s="6"/>
      <c r="LSH2" s="6"/>
      <c r="LSI2" s="6"/>
      <c r="LSJ2" s="6"/>
      <c r="LSK2" s="6"/>
      <c r="LSL2" s="6"/>
      <c r="LSM2" s="6"/>
      <c r="LSN2" s="6"/>
      <c r="LSO2" s="6"/>
      <c r="LSP2" s="6"/>
      <c r="LSQ2" s="6"/>
      <c r="LSR2" s="6"/>
      <c r="LSS2" s="6"/>
      <c r="LST2" s="6"/>
      <c r="LSU2" s="6"/>
      <c r="LSV2" s="6"/>
      <c r="LSW2" s="6"/>
      <c r="LSX2" s="6"/>
      <c r="LSY2" s="6"/>
      <c r="LSZ2" s="6"/>
      <c r="LTA2" s="6"/>
      <c r="LTB2" s="6"/>
      <c r="LTC2" s="6"/>
      <c r="LTD2" s="6"/>
      <c r="LTE2" s="6"/>
      <c r="LTF2" s="6"/>
      <c r="LTG2" s="6"/>
      <c r="LTH2" s="6"/>
      <c r="LTI2" s="6"/>
      <c r="LTJ2" s="6"/>
      <c r="LTK2" s="6"/>
      <c r="LTL2" s="6"/>
      <c r="LTM2" s="6"/>
      <c r="LTN2" s="6"/>
      <c r="LTO2" s="6"/>
      <c r="LTP2" s="6"/>
      <c r="LTQ2" s="6"/>
      <c r="LTR2" s="6"/>
      <c r="LTS2" s="6"/>
      <c r="LTT2" s="6"/>
      <c r="LTU2" s="6"/>
      <c r="LTV2" s="6"/>
      <c r="LTW2" s="6"/>
      <c r="LTX2" s="6"/>
      <c r="LTY2" s="6"/>
      <c r="LTZ2" s="6"/>
      <c r="LUA2" s="6"/>
      <c r="LUB2" s="6"/>
      <c r="LUC2" s="6"/>
      <c r="LUD2" s="6"/>
      <c r="LUE2" s="6"/>
      <c r="LUF2" s="6"/>
      <c r="LUG2" s="6"/>
      <c r="LUH2" s="6"/>
      <c r="LUI2" s="6"/>
      <c r="LUJ2" s="6"/>
      <c r="LUK2" s="6"/>
      <c r="LUL2" s="6"/>
      <c r="LUM2" s="6"/>
      <c r="LUN2" s="6"/>
      <c r="LUO2" s="6"/>
      <c r="LUP2" s="6"/>
      <c r="LUQ2" s="6"/>
      <c r="LUR2" s="6"/>
      <c r="LUS2" s="6"/>
      <c r="LUT2" s="6"/>
      <c r="LUU2" s="6"/>
      <c r="LUV2" s="6"/>
      <c r="LUW2" s="6"/>
      <c r="LUX2" s="6"/>
      <c r="LUY2" s="6"/>
      <c r="LUZ2" s="6"/>
      <c r="LVA2" s="6"/>
      <c r="LVB2" s="6"/>
      <c r="LVC2" s="6"/>
      <c r="LVD2" s="6"/>
      <c r="LVE2" s="6"/>
      <c r="LVF2" s="6"/>
      <c r="LVG2" s="6"/>
      <c r="LVH2" s="6"/>
      <c r="LVI2" s="6"/>
      <c r="LVJ2" s="6"/>
      <c r="LVK2" s="6"/>
      <c r="LVL2" s="6"/>
      <c r="LVM2" s="6"/>
      <c r="LVN2" s="6"/>
      <c r="LVO2" s="6"/>
      <c r="LVP2" s="6"/>
      <c r="LVQ2" s="6"/>
      <c r="LVR2" s="6"/>
      <c r="LVS2" s="6"/>
      <c r="LVT2" s="6"/>
      <c r="LVU2" s="6"/>
      <c r="LVV2" s="6"/>
      <c r="LVW2" s="6"/>
      <c r="LVX2" s="6"/>
      <c r="LVY2" s="6"/>
      <c r="LVZ2" s="6"/>
      <c r="LWA2" s="6"/>
      <c r="LWB2" s="6"/>
      <c r="LWC2" s="6"/>
      <c r="LWD2" s="6"/>
      <c r="LWE2" s="6"/>
      <c r="LWF2" s="6"/>
      <c r="LWG2" s="6"/>
      <c r="LWH2" s="6"/>
      <c r="LWI2" s="6"/>
      <c r="LWJ2" s="6"/>
      <c r="LWK2" s="6"/>
      <c r="LWL2" s="6"/>
      <c r="LWM2" s="6"/>
      <c r="LWN2" s="6"/>
      <c r="LWO2" s="6"/>
      <c r="LWP2" s="6"/>
      <c r="LWQ2" s="6"/>
      <c r="LWR2" s="6"/>
      <c r="LWS2" s="6"/>
      <c r="LWT2" s="6"/>
      <c r="LWU2" s="6"/>
      <c r="LWV2" s="6"/>
      <c r="LWW2" s="6"/>
      <c r="LWX2" s="6"/>
      <c r="LWY2" s="6"/>
      <c r="LWZ2" s="6"/>
      <c r="LXA2" s="6"/>
      <c r="LXB2" s="6"/>
      <c r="LXC2" s="6"/>
      <c r="LXD2" s="6"/>
      <c r="LXE2" s="6"/>
      <c r="LXF2" s="6"/>
      <c r="LXG2" s="6"/>
      <c r="LXH2" s="6"/>
      <c r="LXI2" s="6"/>
      <c r="LXJ2" s="6"/>
      <c r="LXK2" s="6"/>
      <c r="LXL2" s="6"/>
      <c r="LXM2" s="6"/>
      <c r="LXN2" s="6"/>
      <c r="LXO2" s="6"/>
      <c r="LXP2" s="6"/>
      <c r="LXQ2" s="6"/>
      <c r="LXR2" s="6"/>
      <c r="LXS2" s="6"/>
      <c r="LXT2" s="6"/>
      <c r="LXU2" s="6"/>
      <c r="LXV2" s="6"/>
      <c r="LXW2" s="6"/>
      <c r="LXX2" s="6"/>
      <c r="LXY2" s="6"/>
      <c r="LXZ2" s="6"/>
      <c r="LYA2" s="6"/>
      <c r="LYB2" s="6"/>
      <c r="LYC2" s="6"/>
      <c r="LYD2" s="6"/>
      <c r="LYE2" s="6"/>
      <c r="LYF2" s="6"/>
      <c r="LYG2" s="6"/>
      <c r="LYH2" s="6"/>
      <c r="LYI2" s="6"/>
      <c r="LYJ2" s="6"/>
      <c r="LYK2" s="6"/>
      <c r="LYL2" s="6"/>
      <c r="LYM2" s="6"/>
      <c r="LYN2" s="6"/>
      <c r="LYO2" s="6"/>
      <c r="LYP2" s="6"/>
      <c r="LYQ2" s="6"/>
      <c r="LYR2" s="6"/>
      <c r="LYS2" s="6"/>
      <c r="LYT2" s="6"/>
      <c r="LYU2" s="6"/>
      <c r="LYV2" s="6"/>
      <c r="LYW2" s="6"/>
      <c r="LYX2" s="6"/>
      <c r="LYY2" s="6"/>
      <c r="LYZ2" s="6"/>
      <c r="LZA2" s="6"/>
      <c r="LZB2" s="6"/>
      <c r="LZC2" s="6"/>
      <c r="LZD2" s="6"/>
      <c r="LZE2" s="6"/>
      <c r="LZF2" s="6"/>
      <c r="LZG2" s="6"/>
      <c r="LZH2" s="6"/>
      <c r="LZI2" s="6"/>
      <c r="LZJ2" s="6"/>
      <c r="LZK2" s="6"/>
      <c r="LZL2" s="6"/>
      <c r="LZM2" s="6"/>
      <c r="LZN2" s="6"/>
      <c r="LZO2" s="6"/>
      <c r="LZP2" s="6"/>
      <c r="LZQ2" s="6"/>
      <c r="LZR2" s="6"/>
      <c r="LZS2" s="6"/>
      <c r="LZT2" s="6"/>
      <c r="LZU2" s="6"/>
      <c r="LZV2" s="6"/>
      <c r="LZW2" s="6"/>
      <c r="LZX2" s="6"/>
      <c r="LZY2" s="6"/>
      <c r="LZZ2" s="6"/>
      <c r="MAA2" s="6"/>
      <c r="MAB2" s="6"/>
      <c r="MAC2" s="6"/>
      <c r="MAD2" s="6"/>
      <c r="MAE2" s="6"/>
      <c r="MAF2" s="6"/>
      <c r="MAG2" s="6"/>
      <c r="MAH2" s="6"/>
      <c r="MAI2" s="6"/>
      <c r="MAJ2" s="6"/>
      <c r="MAK2" s="6"/>
      <c r="MAL2" s="6"/>
      <c r="MAM2" s="6"/>
      <c r="MAN2" s="6"/>
      <c r="MAO2" s="6"/>
      <c r="MAP2" s="6"/>
      <c r="MAQ2" s="6"/>
      <c r="MAR2" s="6"/>
      <c r="MAS2" s="6"/>
      <c r="MAT2" s="6"/>
      <c r="MAU2" s="6"/>
      <c r="MAV2" s="6"/>
      <c r="MAW2" s="6"/>
      <c r="MAX2" s="6"/>
      <c r="MAY2" s="6"/>
      <c r="MAZ2" s="6"/>
      <c r="MBA2" s="6"/>
      <c r="MBB2" s="6"/>
      <c r="MBC2" s="6"/>
      <c r="MBD2" s="6"/>
      <c r="MBE2" s="6"/>
      <c r="MBF2" s="6"/>
      <c r="MBG2" s="6"/>
      <c r="MBH2" s="6"/>
      <c r="MBI2" s="6"/>
      <c r="MBJ2" s="6"/>
      <c r="MBK2" s="6"/>
      <c r="MBL2" s="6"/>
      <c r="MBM2" s="6"/>
      <c r="MBN2" s="6"/>
      <c r="MBO2" s="6"/>
      <c r="MBP2" s="6"/>
      <c r="MBQ2" s="6"/>
      <c r="MBR2" s="6"/>
      <c r="MBS2" s="6"/>
      <c r="MBT2" s="6"/>
      <c r="MBU2" s="6"/>
      <c r="MBV2" s="6"/>
      <c r="MBW2" s="6"/>
      <c r="MBX2" s="6"/>
      <c r="MBY2" s="6"/>
      <c r="MBZ2" s="6"/>
      <c r="MCA2" s="6"/>
      <c r="MCB2" s="6"/>
      <c r="MCC2" s="6"/>
      <c r="MCD2" s="6"/>
      <c r="MCE2" s="6"/>
      <c r="MCF2" s="6"/>
      <c r="MCG2" s="6"/>
      <c r="MCH2" s="6"/>
      <c r="MCI2" s="6"/>
      <c r="MCJ2" s="6"/>
      <c r="MCK2" s="6"/>
      <c r="MCL2" s="6"/>
      <c r="MCM2" s="6"/>
      <c r="MCN2" s="6"/>
      <c r="MCO2" s="6"/>
      <c r="MCP2" s="6"/>
      <c r="MCQ2" s="6"/>
      <c r="MCR2" s="6"/>
      <c r="MCS2" s="6"/>
      <c r="MCT2" s="6"/>
      <c r="MCU2" s="6"/>
      <c r="MCV2" s="6"/>
      <c r="MCW2" s="6"/>
      <c r="MCX2" s="6"/>
      <c r="MCY2" s="6"/>
      <c r="MCZ2" s="6"/>
      <c r="MDA2" s="6"/>
      <c r="MDB2" s="6"/>
      <c r="MDC2" s="6"/>
      <c r="MDD2" s="6"/>
      <c r="MDE2" s="6"/>
      <c r="MDF2" s="6"/>
      <c r="MDG2" s="6"/>
      <c r="MDH2" s="6"/>
      <c r="MDI2" s="6"/>
      <c r="MDJ2" s="6"/>
      <c r="MDK2" s="6"/>
      <c r="MDL2" s="6"/>
      <c r="MDM2" s="6"/>
      <c r="MDN2" s="6"/>
      <c r="MDO2" s="6"/>
      <c r="MDP2" s="6"/>
      <c r="MDQ2" s="6"/>
      <c r="MDR2" s="6"/>
      <c r="MDS2" s="6"/>
      <c r="MDT2" s="6"/>
      <c r="MDU2" s="6"/>
      <c r="MDV2" s="6"/>
      <c r="MDW2" s="6"/>
      <c r="MDX2" s="6"/>
      <c r="MDY2" s="6"/>
      <c r="MDZ2" s="6"/>
      <c r="MEA2" s="6"/>
      <c r="MEB2" s="6"/>
      <c r="MEC2" s="6"/>
      <c r="MED2" s="6"/>
      <c r="MEE2" s="6"/>
      <c r="MEF2" s="6"/>
      <c r="MEG2" s="6"/>
      <c r="MEH2" s="6"/>
      <c r="MEI2" s="6"/>
      <c r="MEJ2" s="6"/>
      <c r="MEK2" s="6"/>
      <c r="MEL2" s="6"/>
      <c r="MEM2" s="6"/>
      <c r="MEN2" s="6"/>
      <c r="MEO2" s="6"/>
      <c r="MEP2" s="6"/>
      <c r="MEQ2" s="6"/>
      <c r="MER2" s="6"/>
      <c r="MES2" s="6"/>
      <c r="MET2" s="6"/>
      <c r="MEU2" s="6"/>
      <c r="MEV2" s="6"/>
      <c r="MEW2" s="6"/>
      <c r="MEX2" s="6"/>
      <c r="MEY2" s="6"/>
      <c r="MEZ2" s="6"/>
      <c r="MFA2" s="6"/>
      <c r="MFB2" s="6"/>
      <c r="MFC2" s="6"/>
      <c r="MFD2" s="6"/>
      <c r="MFE2" s="6"/>
      <c r="MFF2" s="6"/>
      <c r="MFG2" s="6"/>
      <c r="MFH2" s="6"/>
      <c r="MFI2" s="6"/>
      <c r="MFJ2" s="6"/>
      <c r="MFK2" s="6"/>
      <c r="MFL2" s="6"/>
      <c r="MFM2" s="6"/>
      <c r="MFN2" s="6"/>
      <c r="MFO2" s="6"/>
      <c r="MFP2" s="6"/>
      <c r="MFQ2" s="6"/>
      <c r="MFR2" s="6"/>
      <c r="MFS2" s="6"/>
      <c r="MFT2" s="6"/>
      <c r="MFU2" s="6"/>
      <c r="MFV2" s="6"/>
      <c r="MFW2" s="6"/>
      <c r="MFX2" s="6"/>
      <c r="MFY2" s="6"/>
      <c r="MFZ2" s="6"/>
      <c r="MGA2" s="6"/>
      <c r="MGB2" s="6"/>
      <c r="MGC2" s="6"/>
      <c r="MGD2" s="6"/>
      <c r="MGE2" s="6"/>
      <c r="MGF2" s="6"/>
      <c r="MGG2" s="6"/>
      <c r="MGH2" s="6"/>
      <c r="MGI2" s="6"/>
      <c r="MGJ2" s="6"/>
      <c r="MGK2" s="6"/>
      <c r="MGL2" s="6"/>
      <c r="MGM2" s="6"/>
      <c r="MGN2" s="6"/>
      <c r="MGO2" s="6"/>
      <c r="MGP2" s="6"/>
      <c r="MGQ2" s="6"/>
      <c r="MGR2" s="6"/>
      <c r="MGS2" s="6"/>
      <c r="MGT2" s="6"/>
      <c r="MGU2" s="6"/>
      <c r="MGV2" s="6"/>
      <c r="MGW2" s="6"/>
      <c r="MGX2" s="6"/>
      <c r="MGY2" s="6"/>
      <c r="MGZ2" s="6"/>
      <c r="MHA2" s="6"/>
      <c r="MHB2" s="6"/>
      <c r="MHC2" s="6"/>
      <c r="MHD2" s="6"/>
      <c r="MHE2" s="6"/>
      <c r="MHF2" s="6"/>
      <c r="MHG2" s="6"/>
      <c r="MHH2" s="6"/>
      <c r="MHI2" s="6"/>
      <c r="MHJ2" s="6"/>
      <c r="MHK2" s="6"/>
      <c r="MHL2" s="6"/>
      <c r="MHM2" s="6"/>
      <c r="MHN2" s="6"/>
      <c r="MHO2" s="6"/>
      <c r="MHP2" s="6"/>
      <c r="MHQ2" s="6"/>
      <c r="MHR2" s="6"/>
      <c r="MHS2" s="6"/>
      <c r="MHT2" s="6"/>
      <c r="MHU2" s="6"/>
      <c r="MHV2" s="6"/>
      <c r="MHW2" s="6"/>
      <c r="MHX2" s="6"/>
      <c r="MHY2" s="6"/>
      <c r="MHZ2" s="6"/>
      <c r="MIA2" s="6"/>
      <c r="MIB2" s="6"/>
      <c r="MIC2" s="6"/>
      <c r="MID2" s="6"/>
      <c r="MIE2" s="6"/>
      <c r="MIF2" s="6"/>
      <c r="MIG2" s="6"/>
      <c r="MIH2" s="6"/>
      <c r="MII2" s="6"/>
      <c r="MIJ2" s="6"/>
      <c r="MIK2" s="6"/>
      <c r="MIL2" s="6"/>
      <c r="MIM2" s="6"/>
      <c r="MIN2" s="6"/>
      <c r="MIO2" s="6"/>
      <c r="MIP2" s="6"/>
      <c r="MIQ2" s="6"/>
      <c r="MIR2" s="6"/>
      <c r="MIS2" s="6"/>
      <c r="MIT2" s="6"/>
      <c r="MIU2" s="6"/>
      <c r="MIV2" s="6"/>
      <c r="MIW2" s="6"/>
      <c r="MIX2" s="6"/>
      <c r="MIY2" s="6"/>
      <c r="MIZ2" s="6"/>
      <c r="MJA2" s="6"/>
      <c r="MJB2" s="6"/>
      <c r="MJC2" s="6"/>
      <c r="MJD2" s="6"/>
      <c r="MJE2" s="6"/>
      <c r="MJF2" s="6"/>
      <c r="MJG2" s="6"/>
      <c r="MJH2" s="6"/>
      <c r="MJI2" s="6"/>
      <c r="MJJ2" s="6"/>
      <c r="MJK2" s="6"/>
      <c r="MJL2" s="6"/>
      <c r="MJM2" s="6"/>
      <c r="MJN2" s="6"/>
      <c r="MJO2" s="6"/>
      <c r="MJP2" s="6"/>
      <c r="MJQ2" s="6"/>
      <c r="MJR2" s="6"/>
      <c r="MJS2" s="6"/>
      <c r="MJT2" s="6"/>
      <c r="MJU2" s="6"/>
      <c r="MJV2" s="6"/>
      <c r="MJW2" s="6"/>
      <c r="MJX2" s="6"/>
      <c r="MJY2" s="6"/>
      <c r="MJZ2" s="6"/>
      <c r="MKA2" s="6"/>
      <c r="MKB2" s="6"/>
      <c r="MKC2" s="6"/>
      <c r="MKD2" s="6"/>
      <c r="MKE2" s="6"/>
      <c r="MKF2" s="6"/>
      <c r="MKG2" s="6"/>
      <c r="MKH2" s="6"/>
      <c r="MKI2" s="6"/>
      <c r="MKJ2" s="6"/>
      <c r="MKK2" s="6"/>
      <c r="MKL2" s="6"/>
      <c r="MKM2" s="6"/>
      <c r="MKN2" s="6"/>
      <c r="MKO2" s="6"/>
      <c r="MKP2" s="6"/>
      <c r="MKQ2" s="6"/>
      <c r="MKR2" s="6"/>
      <c r="MKS2" s="6"/>
      <c r="MKT2" s="6"/>
      <c r="MKU2" s="6"/>
      <c r="MKV2" s="6"/>
      <c r="MKW2" s="6"/>
      <c r="MKX2" s="6"/>
      <c r="MKY2" s="6"/>
      <c r="MKZ2" s="6"/>
      <c r="MLA2" s="6"/>
      <c r="MLB2" s="6"/>
      <c r="MLC2" s="6"/>
      <c r="MLD2" s="6"/>
      <c r="MLE2" s="6"/>
      <c r="MLF2" s="6"/>
      <c r="MLG2" s="6"/>
      <c r="MLH2" s="6"/>
      <c r="MLI2" s="6"/>
      <c r="MLJ2" s="6"/>
      <c r="MLK2" s="6"/>
      <c r="MLL2" s="6"/>
      <c r="MLM2" s="6"/>
      <c r="MLN2" s="6"/>
      <c r="MLO2" s="6"/>
      <c r="MLP2" s="6"/>
      <c r="MLQ2" s="6"/>
      <c r="MLR2" s="6"/>
      <c r="MLS2" s="6"/>
      <c r="MLT2" s="6"/>
      <c r="MLU2" s="6"/>
      <c r="MLV2" s="6"/>
      <c r="MLW2" s="6"/>
      <c r="MLX2" s="6"/>
      <c r="MLY2" s="6"/>
      <c r="MLZ2" s="6"/>
      <c r="MMA2" s="6"/>
      <c r="MMB2" s="6"/>
      <c r="MMC2" s="6"/>
      <c r="MMD2" s="6"/>
      <c r="MME2" s="6"/>
      <c r="MMF2" s="6"/>
      <c r="MMG2" s="6"/>
      <c r="MMH2" s="6"/>
      <c r="MMI2" s="6"/>
      <c r="MMJ2" s="6"/>
      <c r="MMK2" s="6"/>
      <c r="MML2" s="6"/>
      <c r="MMM2" s="6"/>
      <c r="MMN2" s="6"/>
      <c r="MMO2" s="6"/>
      <c r="MMP2" s="6"/>
      <c r="MMQ2" s="6"/>
      <c r="MMR2" s="6"/>
      <c r="MMS2" s="6"/>
      <c r="MMT2" s="6"/>
      <c r="MMU2" s="6"/>
      <c r="MMV2" s="6"/>
      <c r="MMW2" s="6"/>
      <c r="MMX2" s="6"/>
      <c r="MMY2" s="6"/>
      <c r="MMZ2" s="6"/>
      <c r="MNA2" s="6"/>
      <c r="MNB2" s="6"/>
      <c r="MNC2" s="6"/>
      <c r="MND2" s="6"/>
      <c r="MNE2" s="6"/>
      <c r="MNF2" s="6"/>
      <c r="MNG2" s="6"/>
      <c r="MNH2" s="6"/>
      <c r="MNI2" s="6"/>
      <c r="MNJ2" s="6"/>
      <c r="MNK2" s="6"/>
      <c r="MNL2" s="6"/>
      <c r="MNM2" s="6"/>
      <c r="MNN2" s="6"/>
      <c r="MNO2" s="6"/>
      <c r="MNP2" s="6"/>
      <c r="MNQ2" s="6"/>
      <c r="MNR2" s="6"/>
      <c r="MNS2" s="6"/>
      <c r="MNT2" s="6"/>
      <c r="MNU2" s="6"/>
      <c r="MNV2" s="6"/>
      <c r="MNW2" s="6"/>
      <c r="MNX2" s="6"/>
      <c r="MNY2" s="6"/>
      <c r="MNZ2" s="6"/>
      <c r="MOA2" s="6"/>
      <c r="MOB2" s="6"/>
      <c r="MOC2" s="6"/>
      <c r="MOD2" s="6"/>
      <c r="MOE2" s="6"/>
      <c r="MOF2" s="6"/>
      <c r="MOG2" s="6"/>
      <c r="MOH2" s="6"/>
      <c r="MOI2" s="6"/>
      <c r="MOJ2" s="6"/>
      <c r="MOK2" s="6"/>
      <c r="MOL2" s="6"/>
      <c r="MOM2" s="6"/>
      <c r="MON2" s="6"/>
      <c r="MOO2" s="6"/>
      <c r="MOP2" s="6"/>
      <c r="MOQ2" s="6"/>
      <c r="MOR2" s="6"/>
      <c r="MOS2" s="6"/>
      <c r="MOT2" s="6"/>
      <c r="MOU2" s="6"/>
      <c r="MOV2" s="6"/>
      <c r="MOW2" s="6"/>
      <c r="MOX2" s="6"/>
      <c r="MOY2" s="6"/>
      <c r="MOZ2" s="6"/>
      <c r="MPA2" s="6"/>
      <c r="MPB2" s="6"/>
      <c r="MPC2" s="6"/>
      <c r="MPD2" s="6"/>
      <c r="MPE2" s="6"/>
      <c r="MPF2" s="6"/>
      <c r="MPG2" s="6"/>
      <c r="MPH2" s="6"/>
      <c r="MPI2" s="6"/>
      <c r="MPJ2" s="6"/>
      <c r="MPK2" s="6"/>
      <c r="MPL2" s="6"/>
      <c r="MPM2" s="6"/>
      <c r="MPN2" s="6"/>
      <c r="MPO2" s="6"/>
      <c r="MPP2" s="6"/>
      <c r="MPQ2" s="6"/>
      <c r="MPR2" s="6"/>
      <c r="MPS2" s="6"/>
      <c r="MPT2" s="6"/>
      <c r="MPU2" s="6"/>
      <c r="MPV2" s="6"/>
      <c r="MPW2" s="6"/>
      <c r="MPX2" s="6"/>
      <c r="MPY2" s="6"/>
      <c r="MPZ2" s="6"/>
      <c r="MQA2" s="6"/>
      <c r="MQB2" s="6"/>
      <c r="MQC2" s="6"/>
      <c r="MQD2" s="6"/>
      <c r="MQE2" s="6"/>
      <c r="MQF2" s="6"/>
      <c r="MQG2" s="6"/>
      <c r="MQH2" s="6"/>
      <c r="MQI2" s="6"/>
      <c r="MQJ2" s="6"/>
      <c r="MQK2" s="6"/>
      <c r="MQL2" s="6"/>
      <c r="MQM2" s="6"/>
      <c r="MQN2" s="6"/>
      <c r="MQO2" s="6"/>
      <c r="MQP2" s="6"/>
      <c r="MQQ2" s="6"/>
      <c r="MQR2" s="6"/>
      <c r="MQS2" s="6"/>
      <c r="MQT2" s="6"/>
      <c r="MQU2" s="6"/>
      <c r="MQV2" s="6"/>
      <c r="MQW2" s="6"/>
      <c r="MQX2" s="6"/>
      <c r="MQY2" s="6"/>
      <c r="MQZ2" s="6"/>
      <c r="MRA2" s="6"/>
      <c r="MRB2" s="6"/>
      <c r="MRC2" s="6"/>
      <c r="MRD2" s="6"/>
      <c r="MRE2" s="6"/>
      <c r="MRF2" s="6"/>
      <c r="MRG2" s="6"/>
      <c r="MRH2" s="6"/>
      <c r="MRI2" s="6"/>
      <c r="MRJ2" s="6"/>
      <c r="MRK2" s="6"/>
      <c r="MRL2" s="6"/>
      <c r="MRM2" s="6"/>
      <c r="MRN2" s="6"/>
      <c r="MRO2" s="6"/>
      <c r="MRP2" s="6"/>
      <c r="MRQ2" s="6"/>
      <c r="MRR2" s="6"/>
      <c r="MRS2" s="6"/>
      <c r="MRT2" s="6"/>
      <c r="MRU2" s="6"/>
      <c r="MRV2" s="6"/>
      <c r="MRW2" s="6"/>
      <c r="MRX2" s="6"/>
      <c r="MRY2" s="6"/>
      <c r="MRZ2" s="6"/>
      <c r="MSA2" s="6"/>
      <c r="MSB2" s="6"/>
      <c r="MSC2" s="6"/>
      <c r="MSD2" s="6"/>
      <c r="MSE2" s="6"/>
      <c r="MSF2" s="6"/>
      <c r="MSG2" s="6"/>
      <c r="MSH2" s="6"/>
      <c r="MSI2" s="6"/>
      <c r="MSJ2" s="6"/>
      <c r="MSK2" s="6"/>
      <c r="MSL2" s="6"/>
      <c r="MSM2" s="6"/>
      <c r="MSN2" s="6"/>
      <c r="MSO2" s="6"/>
      <c r="MSP2" s="6"/>
      <c r="MSQ2" s="6"/>
      <c r="MSR2" s="6"/>
      <c r="MSS2" s="6"/>
      <c r="MST2" s="6"/>
      <c r="MSU2" s="6"/>
      <c r="MSV2" s="6"/>
      <c r="MSW2" s="6"/>
      <c r="MSX2" s="6"/>
      <c r="MSY2" s="6"/>
      <c r="MSZ2" s="6"/>
      <c r="MTA2" s="6"/>
      <c r="MTB2" s="6"/>
      <c r="MTC2" s="6"/>
      <c r="MTD2" s="6"/>
      <c r="MTE2" s="6"/>
      <c r="MTF2" s="6"/>
      <c r="MTG2" s="6"/>
      <c r="MTH2" s="6"/>
      <c r="MTI2" s="6"/>
      <c r="MTJ2" s="6"/>
      <c r="MTK2" s="6"/>
      <c r="MTL2" s="6"/>
      <c r="MTM2" s="6"/>
      <c r="MTN2" s="6"/>
      <c r="MTO2" s="6"/>
      <c r="MTP2" s="6"/>
      <c r="MTQ2" s="6"/>
      <c r="MTR2" s="6"/>
      <c r="MTS2" s="6"/>
      <c r="MTT2" s="6"/>
      <c r="MTU2" s="6"/>
      <c r="MTV2" s="6"/>
      <c r="MTW2" s="6"/>
      <c r="MTX2" s="6"/>
      <c r="MTY2" s="6"/>
      <c r="MTZ2" s="6"/>
      <c r="MUA2" s="6"/>
      <c r="MUB2" s="6"/>
      <c r="MUC2" s="6"/>
      <c r="MUD2" s="6"/>
      <c r="MUE2" s="6"/>
      <c r="MUF2" s="6"/>
      <c r="MUG2" s="6"/>
      <c r="MUH2" s="6"/>
      <c r="MUI2" s="6"/>
      <c r="MUJ2" s="6"/>
      <c r="MUK2" s="6"/>
      <c r="MUL2" s="6"/>
      <c r="MUM2" s="6"/>
      <c r="MUN2" s="6"/>
      <c r="MUO2" s="6"/>
      <c r="MUP2" s="6"/>
      <c r="MUQ2" s="6"/>
      <c r="MUR2" s="6"/>
      <c r="MUS2" s="6"/>
      <c r="MUT2" s="6"/>
      <c r="MUU2" s="6"/>
      <c r="MUV2" s="6"/>
      <c r="MUW2" s="6"/>
      <c r="MUX2" s="6"/>
      <c r="MUY2" s="6"/>
      <c r="MUZ2" s="6"/>
      <c r="MVA2" s="6"/>
      <c r="MVB2" s="6"/>
      <c r="MVC2" s="6"/>
      <c r="MVD2" s="6"/>
      <c r="MVE2" s="6"/>
      <c r="MVF2" s="6"/>
      <c r="MVG2" s="6"/>
      <c r="MVH2" s="6"/>
      <c r="MVI2" s="6"/>
      <c r="MVJ2" s="6"/>
      <c r="MVK2" s="6"/>
      <c r="MVL2" s="6"/>
      <c r="MVM2" s="6"/>
      <c r="MVN2" s="6"/>
      <c r="MVO2" s="6"/>
      <c r="MVP2" s="6"/>
      <c r="MVQ2" s="6"/>
      <c r="MVR2" s="6"/>
      <c r="MVS2" s="6"/>
      <c r="MVT2" s="6"/>
      <c r="MVU2" s="6"/>
      <c r="MVV2" s="6"/>
      <c r="MVW2" s="6"/>
      <c r="MVX2" s="6"/>
      <c r="MVY2" s="6"/>
      <c r="MVZ2" s="6"/>
      <c r="MWA2" s="6"/>
      <c r="MWB2" s="6"/>
      <c r="MWC2" s="6"/>
      <c r="MWD2" s="6"/>
      <c r="MWE2" s="6"/>
      <c r="MWF2" s="6"/>
      <c r="MWG2" s="6"/>
      <c r="MWH2" s="6"/>
      <c r="MWI2" s="6"/>
      <c r="MWJ2" s="6"/>
      <c r="MWK2" s="6"/>
      <c r="MWL2" s="6"/>
      <c r="MWM2" s="6"/>
      <c r="MWN2" s="6"/>
      <c r="MWO2" s="6"/>
      <c r="MWP2" s="6"/>
      <c r="MWQ2" s="6"/>
      <c r="MWR2" s="6"/>
      <c r="MWS2" s="6"/>
      <c r="MWT2" s="6"/>
      <c r="MWU2" s="6"/>
      <c r="MWV2" s="6"/>
      <c r="MWW2" s="6"/>
      <c r="MWX2" s="6"/>
      <c r="MWY2" s="6"/>
      <c r="MWZ2" s="6"/>
      <c r="MXA2" s="6"/>
      <c r="MXB2" s="6"/>
      <c r="MXC2" s="6"/>
      <c r="MXD2" s="6"/>
      <c r="MXE2" s="6"/>
      <c r="MXF2" s="6"/>
      <c r="MXG2" s="6"/>
      <c r="MXH2" s="6"/>
      <c r="MXI2" s="6"/>
      <c r="MXJ2" s="6"/>
      <c r="MXK2" s="6"/>
      <c r="MXL2" s="6"/>
      <c r="MXM2" s="6"/>
      <c r="MXN2" s="6"/>
      <c r="MXO2" s="6"/>
      <c r="MXP2" s="6"/>
      <c r="MXQ2" s="6"/>
      <c r="MXR2" s="6"/>
      <c r="MXS2" s="6"/>
      <c r="MXT2" s="6"/>
      <c r="MXU2" s="6"/>
      <c r="MXV2" s="6"/>
      <c r="MXW2" s="6"/>
      <c r="MXX2" s="6"/>
      <c r="MXY2" s="6"/>
      <c r="MXZ2" s="6"/>
      <c r="MYA2" s="6"/>
      <c r="MYB2" s="6"/>
      <c r="MYC2" s="6"/>
      <c r="MYD2" s="6"/>
      <c r="MYE2" s="6"/>
      <c r="MYF2" s="6"/>
      <c r="MYG2" s="6"/>
      <c r="MYH2" s="6"/>
      <c r="MYI2" s="6"/>
      <c r="MYJ2" s="6"/>
      <c r="MYK2" s="6"/>
      <c r="MYL2" s="6"/>
      <c r="MYM2" s="6"/>
      <c r="MYN2" s="6"/>
      <c r="MYO2" s="6"/>
      <c r="MYP2" s="6"/>
      <c r="MYQ2" s="6"/>
      <c r="MYR2" s="6"/>
      <c r="MYS2" s="6"/>
      <c r="MYT2" s="6"/>
      <c r="MYU2" s="6"/>
      <c r="MYV2" s="6"/>
      <c r="MYW2" s="6"/>
      <c r="MYX2" s="6"/>
      <c r="MYY2" s="6"/>
      <c r="MYZ2" s="6"/>
      <c r="MZA2" s="6"/>
      <c r="MZB2" s="6"/>
      <c r="MZC2" s="6"/>
      <c r="MZD2" s="6"/>
      <c r="MZE2" s="6"/>
      <c r="MZF2" s="6"/>
      <c r="MZG2" s="6"/>
      <c r="MZH2" s="6"/>
      <c r="MZI2" s="6"/>
      <c r="MZJ2" s="6"/>
      <c r="MZK2" s="6"/>
      <c r="MZL2" s="6"/>
      <c r="MZM2" s="6"/>
      <c r="MZN2" s="6"/>
      <c r="MZO2" s="6"/>
      <c r="MZP2" s="6"/>
      <c r="MZQ2" s="6"/>
      <c r="MZR2" s="6"/>
      <c r="MZS2" s="6"/>
      <c r="MZT2" s="6"/>
      <c r="MZU2" s="6"/>
      <c r="MZV2" s="6"/>
      <c r="MZW2" s="6"/>
      <c r="MZX2" s="6"/>
      <c r="MZY2" s="6"/>
      <c r="MZZ2" s="6"/>
      <c r="NAA2" s="6"/>
      <c r="NAB2" s="6"/>
      <c r="NAC2" s="6"/>
      <c r="NAD2" s="6"/>
      <c r="NAE2" s="6"/>
      <c r="NAF2" s="6"/>
      <c r="NAG2" s="6"/>
      <c r="NAH2" s="6"/>
      <c r="NAI2" s="6"/>
      <c r="NAJ2" s="6"/>
      <c r="NAK2" s="6"/>
      <c r="NAL2" s="6"/>
      <c r="NAM2" s="6"/>
      <c r="NAN2" s="6"/>
      <c r="NAO2" s="6"/>
      <c r="NAP2" s="6"/>
      <c r="NAQ2" s="6"/>
      <c r="NAR2" s="6"/>
      <c r="NAS2" s="6"/>
      <c r="NAT2" s="6"/>
      <c r="NAU2" s="6"/>
      <c r="NAV2" s="6"/>
      <c r="NAW2" s="6"/>
      <c r="NAX2" s="6"/>
      <c r="NAY2" s="6"/>
      <c r="NAZ2" s="6"/>
      <c r="NBA2" s="6"/>
      <c r="NBB2" s="6"/>
      <c r="NBC2" s="6"/>
      <c r="NBD2" s="6"/>
      <c r="NBE2" s="6"/>
      <c r="NBF2" s="6"/>
      <c r="NBG2" s="6"/>
      <c r="NBH2" s="6"/>
      <c r="NBI2" s="6"/>
      <c r="NBJ2" s="6"/>
      <c r="NBK2" s="6"/>
      <c r="NBL2" s="6"/>
      <c r="NBM2" s="6"/>
      <c r="NBN2" s="6"/>
      <c r="NBO2" s="6"/>
      <c r="NBP2" s="6"/>
      <c r="NBQ2" s="6"/>
      <c r="NBR2" s="6"/>
      <c r="NBS2" s="6"/>
      <c r="NBT2" s="6"/>
      <c r="NBU2" s="6"/>
      <c r="NBV2" s="6"/>
      <c r="NBW2" s="6"/>
      <c r="NBX2" s="6"/>
      <c r="NBY2" s="6"/>
      <c r="NBZ2" s="6"/>
      <c r="NCA2" s="6"/>
      <c r="NCB2" s="6"/>
      <c r="NCC2" s="6"/>
      <c r="NCD2" s="6"/>
      <c r="NCE2" s="6"/>
      <c r="NCF2" s="6"/>
      <c r="NCG2" s="6"/>
      <c r="NCH2" s="6"/>
      <c r="NCI2" s="6"/>
      <c r="NCJ2" s="6"/>
      <c r="NCK2" s="6"/>
      <c r="NCL2" s="6"/>
      <c r="NCM2" s="6"/>
      <c r="NCN2" s="6"/>
      <c r="NCO2" s="6"/>
      <c r="NCP2" s="6"/>
      <c r="NCQ2" s="6"/>
      <c r="NCR2" s="6"/>
      <c r="NCS2" s="6"/>
      <c r="NCT2" s="6"/>
      <c r="NCU2" s="6"/>
      <c r="NCV2" s="6"/>
      <c r="NCW2" s="6"/>
      <c r="NCX2" s="6"/>
      <c r="NCY2" s="6"/>
      <c r="NCZ2" s="6"/>
      <c r="NDA2" s="6"/>
      <c r="NDB2" s="6"/>
      <c r="NDC2" s="6"/>
      <c r="NDD2" s="6"/>
      <c r="NDE2" s="6"/>
      <c r="NDF2" s="6"/>
      <c r="NDG2" s="6"/>
      <c r="NDH2" s="6"/>
      <c r="NDI2" s="6"/>
      <c r="NDJ2" s="6"/>
      <c r="NDK2" s="6"/>
      <c r="NDL2" s="6"/>
      <c r="NDM2" s="6"/>
      <c r="NDN2" s="6"/>
      <c r="NDO2" s="6"/>
      <c r="NDP2" s="6"/>
      <c r="NDQ2" s="6"/>
      <c r="NDR2" s="6"/>
      <c r="NDS2" s="6"/>
      <c r="NDT2" s="6"/>
      <c r="NDU2" s="6"/>
      <c r="NDV2" s="6"/>
      <c r="NDW2" s="6"/>
      <c r="NDX2" s="6"/>
      <c r="NDY2" s="6"/>
      <c r="NDZ2" s="6"/>
      <c r="NEA2" s="6"/>
      <c r="NEB2" s="6"/>
      <c r="NEC2" s="6"/>
      <c r="NED2" s="6"/>
      <c r="NEE2" s="6"/>
      <c r="NEF2" s="6"/>
      <c r="NEG2" s="6"/>
      <c r="NEH2" s="6"/>
      <c r="NEI2" s="6"/>
      <c r="NEJ2" s="6"/>
      <c r="NEK2" s="6"/>
      <c r="NEL2" s="6"/>
      <c r="NEM2" s="6"/>
      <c r="NEN2" s="6"/>
      <c r="NEO2" s="6"/>
      <c r="NEP2" s="6"/>
      <c r="NEQ2" s="6"/>
      <c r="NER2" s="6"/>
      <c r="NES2" s="6"/>
      <c r="NET2" s="6"/>
      <c r="NEU2" s="6"/>
      <c r="NEV2" s="6"/>
      <c r="NEW2" s="6"/>
      <c r="NEX2" s="6"/>
      <c r="NEY2" s="6"/>
      <c r="NEZ2" s="6"/>
      <c r="NFA2" s="6"/>
      <c r="NFB2" s="6"/>
      <c r="NFC2" s="6"/>
      <c r="NFD2" s="6"/>
      <c r="NFE2" s="6"/>
      <c r="NFF2" s="6"/>
      <c r="NFG2" s="6"/>
      <c r="NFH2" s="6"/>
      <c r="NFI2" s="6"/>
      <c r="NFJ2" s="6"/>
      <c r="NFK2" s="6"/>
      <c r="NFL2" s="6"/>
      <c r="NFM2" s="6"/>
      <c r="NFN2" s="6"/>
      <c r="NFO2" s="6"/>
      <c r="NFP2" s="6"/>
      <c r="NFQ2" s="6"/>
      <c r="NFR2" s="6"/>
      <c r="NFS2" s="6"/>
      <c r="NFT2" s="6"/>
      <c r="NFU2" s="6"/>
      <c r="NFV2" s="6"/>
      <c r="NFW2" s="6"/>
      <c r="NFX2" s="6"/>
      <c r="NFY2" s="6"/>
      <c r="NFZ2" s="6"/>
      <c r="NGA2" s="6"/>
      <c r="NGB2" s="6"/>
      <c r="NGC2" s="6"/>
      <c r="NGD2" s="6"/>
      <c r="NGE2" s="6"/>
      <c r="NGF2" s="6"/>
      <c r="NGG2" s="6"/>
      <c r="NGH2" s="6"/>
      <c r="NGI2" s="6"/>
      <c r="NGJ2" s="6"/>
      <c r="NGK2" s="6"/>
      <c r="NGL2" s="6"/>
      <c r="NGM2" s="6"/>
      <c r="NGN2" s="6"/>
      <c r="NGO2" s="6"/>
      <c r="NGP2" s="6"/>
      <c r="NGQ2" s="6"/>
      <c r="NGR2" s="6"/>
      <c r="NGS2" s="6"/>
      <c r="NGT2" s="6"/>
      <c r="NGU2" s="6"/>
      <c r="NGV2" s="6"/>
      <c r="NGW2" s="6"/>
      <c r="NGX2" s="6"/>
      <c r="NGY2" s="6"/>
      <c r="NGZ2" s="6"/>
      <c r="NHA2" s="6"/>
      <c r="NHB2" s="6"/>
      <c r="NHC2" s="6"/>
      <c r="NHD2" s="6"/>
      <c r="NHE2" s="6"/>
      <c r="NHF2" s="6"/>
      <c r="NHG2" s="6"/>
      <c r="NHH2" s="6"/>
      <c r="NHI2" s="6"/>
      <c r="NHJ2" s="6"/>
      <c r="NHK2" s="6"/>
      <c r="NHL2" s="6"/>
      <c r="NHM2" s="6"/>
      <c r="NHN2" s="6"/>
      <c r="NHO2" s="6"/>
      <c r="NHP2" s="6"/>
      <c r="NHQ2" s="6"/>
      <c r="NHR2" s="6"/>
      <c r="NHS2" s="6"/>
      <c r="NHT2" s="6"/>
      <c r="NHU2" s="6"/>
      <c r="NHV2" s="6"/>
      <c r="NHW2" s="6"/>
      <c r="NHX2" s="6"/>
      <c r="NHY2" s="6"/>
      <c r="NHZ2" s="6"/>
      <c r="NIA2" s="6"/>
      <c r="NIB2" s="6"/>
      <c r="NIC2" s="6"/>
      <c r="NID2" s="6"/>
      <c r="NIE2" s="6"/>
      <c r="NIF2" s="6"/>
      <c r="NIG2" s="6"/>
      <c r="NIH2" s="6"/>
      <c r="NII2" s="6"/>
      <c r="NIJ2" s="6"/>
      <c r="NIK2" s="6"/>
      <c r="NIL2" s="6"/>
      <c r="NIM2" s="6"/>
      <c r="NIN2" s="6"/>
      <c r="NIO2" s="6"/>
      <c r="NIP2" s="6"/>
      <c r="NIQ2" s="6"/>
      <c r="NIR2" s="6"/>
      <c r="NIS2" s="6"/>
      <c r="NIT2" s="6"/>
      <c r="NIU2" s="6"/>
      <c r="NIV2" s="6"/>
      <c r="NIW2" s="6"/>
      <c r="NIX2" s="6"/>
      <c r="NIY2" s="6"/>
      <c r="NIZ2" s="6"/>
      <c r="NJA2" s="6"/>
      <c r="NJB2" s="6"/>
      <c r="NJC2" s="6"/>
      <c r="NJD2" s="6"/>
      <c r="NJE2" s="6"/>
      <c r="NJF2" s="6"/>
      <c r="NJG2" s="6"/>
      <c r="NJH2" s="6"/>
      <c r="NJI2" s="6"/>
      <c r="NJJ2" s="6"/>
      <c r="NJK2" s="6"/>
      <c r="NJL2" s="6"/>
      <c r="NJM2" s="6"/>
      <c r="NJN2" s="6"/>
      <c r="NJO2" s="6"/>
      <c r="NJP2" s="6"/>
      <c r="NJQ2" s="6"/>
      <c r="NJR2" s="6"/>
      <c r="NJS2" s="6"/>
      <c r="NJT2" s="6"/>
      <c r="NJU2" s="6"/>
      <c r="NJV2" s="6"/>
      <c r="NJW2" s="6"/>
      <c r="NJX2" s="6"/>
      <c r="NJY2" s="6"/>
      <c r="NJZ2" s="6"/>
      <c r="NKA2" s="6"/>
      <c r="NKB2" s="6"/>
      <c r="NKC2" s="6"/>
      <c r="NKD2" s="6"/>
      <c r="NKE2" s="6"/>
      <c r="NKF2" s="6"/>
      <c r="NKG2" s="6"/>
      <c r="NKH2" s="6"/>
      <c r="NKI2" s="6"/>
      <c r="NKJ2" s="6"/>
      <c r="NKK2" s="6"/>
      <c r="NKL2" s="6"/>
      <c r="NKM2" s="6"/>
      <c r="NKN2" s="6"/>
      <c r="NKO2" s="6"/>
      <c r="NKP2" s="6"/>
      <c r="NKQ2" s="6"/>
      <c r="NKR2" s="6"/>
      <c r="NKS2" s="6"/>
      <c r="NKT2" s="6"/>
      <c r="NKU2" s="6"/>
      <c r="NKV2" s="6"/>
      <c r="NKW2" s="6"/>
      <c r="NKX2" s="6"/>
      <c r="NKY2" s="6"/>
      <c r="NKZ2" s="6"/>
      <c r="NLA2" s="6"/>
      <c r="NLB2" s="6"/>
      <c r="NLC2" s="6"/>
      <c r="NLD2" s="6"/>
      <c r="NLE2" s="6"/>
      <c r="NLF2" s="6"/>
      <c r="NLG2" s="6"/>
      <c r="NLH2" s="6"/>
      <c r="NLI2" s="6"/>
      <c r="NLJ2" s="6"/>
      <c r="NLK2" s="6"/>
      <c r="NLL2" s="6"/>
      <c r="NLM2" s="6"/>
      <c r="NLN2" s="6"/>
      <c r="NLO2" s="6"/>
      <c r="NLP2" s="6"/>
      <c r="NLQ2" s="6"/>
      <c r="NLR2" s="6"/>
      <c r="NLS2" s="6"/>
      <c r="NLT2" s="6"/>
      <c r="NLU2" s="6"/>
      <c r="NLV2" s="6"/>
      <c r="NLW2" s="6"/>
      <c r="NLX2" s="6"/>
      <c r="NLY2" s="6"/>
      <c r="NLZ2" s="6"/>
      <c r="NMA2" s="6"/>
      <c r="NMB2" s="6"/>
      <c r="NMC2" s="6"/>
      <c r="NMD2" s="6"/>
      <c r="NME2" s="6"/>
      <c r="NMF2" s="6"/>
      <c r="NMG2" s="6"/>
      <c r="NMH2" s="6"/>
      <c r="NMI2" s="6"/>
      <c r="NMJ2" s="6"/>
      <c r="NMK2" s="6"/>
      <c r="NML2" s="6"/>
      <c r="NMM2" s="6"/>
      <c r="NMN2" s="6"/>
      <c r="NMO2" s="6"/>
      <c r="NMP2" s="6"/>
      <c r="NMQ2" s="6"/>
      <c r="NMR2" s="6"/>
      <c r="NMS2" s="6"/>
      <c r="NMT2" s="6"/>
      <c r="NMU2" s="6"/>
      <c r="NMV2" s="6"/>
      <c r="NMW2" s="6"/>
      <c r="NMX2" s="6"/>
      <c r="NMY2" s="6"/>
      <c r="NMZ2" s="6"/>
      <c r="NNA2" s="6"/>
      <c r="NNB2" s="6"/>
      <c r="NNC2" s="6"/>
      <c r="NND2" s="6"/>
      <c r="NNE2" s="6"/>
      <c r="NNF2" s="6"/>
      <c r="NNG2" s="6"/>
      <c r="NNH2" s="6"/>
      <c r="NNI2" s="6"/>
      <c r="NNJ2" s="6"/>
      <c r="NNK2" s="6"/>
      <c r="NNL2" s="6"/>
      <c r="NNM2" s="6"/>
      <c r="NNN2" s="6"/>
      <c r="NNO2" s="6"/>
      <c r="NNP2" s="6"/>
      <c r="NNQ2" s="6"/>
      <c r="NNR2" s="6"/>
      <c r="NNS2" s="6"/>
      <c r="NNT2" s="6"/>
      <c r="NNU2" s="6"/>
      <c r="NNV2" s="6"/>
      <c r="NNW2" s="6"/>
      <c r="NNX2" s="6"/>
      <c r="NNY2" s="6"/>
      <c r="NNZ2" s="6"/>
      <c r="NOA2" s="6"/>
      <c r="NOB2" s="6"/>
      <c r="NOC2" s="6"/>
      <c r="NOD2" s="6"/>
      <c r="NOE2" s="6"/>
      <c r="NOF2" s="6"/>
      <c r="NOG2" s="6"/>
      <c r="NOH2" s="6"/>
      <c r="NOI2" s="6"/>
      <c r="NOJ2" s="6"/>
      <c r="NOK2" s="6"/>
      <c r="NOL2" s="6"/>
      <c r="NOM2" s="6"/>
      <c r="NON2" s="6"/>
      <c r="NOO2" s="6"/>
      <c r="NOP2" s="6"/>
      <c r="NOQ2" s="6"/>
      <c r="NOR2" s="6"/>
      <c r="NOS2" s="6"/>
      <c r="NOT2" s="6"/>
      <c r="NOU2" s="6"/>
      <c r="NOV2" s="6"/>
      <c r="NOW2" s="6"/>
      <c r="NOX2" s="6"/>
      <c r="NOY2" s="6"/>
      <c r="NOZ2" s="6"/>
      <c r="NPA2" s="6"/>
      <c r="NPB2" s="6"/>
      <c r="NPC2" s="6"/>
      <c r="NPD2" s="6"/>
      <c r="NPE2" s="6"/>
      <c r="NPF2" s="6"/>
      <c r="NPG2" s="6"/>
      <c r="NPH2" s="6"/>
      <c r="NPI2" s="6"/>
      <c r="NPJ2" s="6"/>
      <c r="NPK2" s="6"/>
      <c r="NPL2" s="6"/>
      <c r="NPM2" s="6"/>
      <c r="NPN2" s="6"/>
      <c r="NPO2" s="6"/>
      <c r="NPP2" s="6"/>
      <c r="NPQ2" s="6"/>
      <c r="NPR2" s="6"/>
      <c r="NPS2" s="6"/>
      <c r="NPT2" s="6"/>
      <c r="NPU2" s="6"/>
      <c r="NPV2" s="6"/>
      <c r="NPW2" s="6"/>
      <c r="NPX2" s="6"/>
      <c r="NPY2" s="6"/>
      <c r="NPZ2" s="6"/>
      <c r="NQA2" s="6"/>
      <c r="NQB2" s="6"/>
      <c r="NQC2" s="6"/>
      <c r="NQD2" s="6"/>
      <c r="NQE2" s="6"/>
      <c r="NQF2" s="6"/>
      <c r="NQG2" s="6"/>
      <c r="NQH2" s="6"/>
      <c r="NQI2" s="6"/>
      <c r="NQJ2" s="6"/>
      <c r="NQK2" s="6"/>
      <c r="NQL2" s="6"/>
      <c r="NQM2" s="6"/>
      <c r="NQN2" s="6"/>
      <c r="NQO2" s="6"/>
      <c r="NQP2" s="6"/>
      <c r="NQQ2" s="6"/>
      <c r="NQR2" s="6"/>
      <c r="NQS2" s="6"/>
      <c r="NQT2" s="6"/>
      <c r="NQU2" s="6"/>
      <c r="NQV2" s="6"/>
      <c r="NQW2" s="6"/>
      <c r="NQX2" s="6"/>
      <c r="NQY2" s="6"/>
      <c r="NQZ2" s="6"/>
      <c r="NRA2" s="6"/>
      <c r="NRB2" s="6"/>
      <c r="NRC2" s="6"/>
      <c r="NRD2" s="6"/>
      <c r="NRE2" s="6"/>
      <c r="NRF2" s="6"/>
      <c r="NRG2" s="6"/>
      <c r="NRH2" s="6"/>
      <c r="NRI2" s="6"/>
      <c r="NRJ2" s="6"/>
      <c r="NRK2" s="6"/>
      <c r="NRL2" s="6"/>
      <c r="NRM2" s="6"/>
      <c r="NRN2" s="6"/>
      <c r="NRO2" s="6"/>
      <c r="NRP2" s="6"/>
      <c r="NRQ2" s="6"/>
      <c r="NRR2" s="6"/>
      <c r="NRS2" s="6"/>
      <c r="NRT2" s="6"/>
      <c r="NRU2" s="6"/>
      <c r="NRV2" s="6"/>
      <c r="NRW2" s="6"/>
      <c r="NRX2" s="6"/>
      <c r="NRY2" s="6"/>
      <c r="NRZ2" s="6"/>
      <c r="NSA2" s="6"/>
      <c r="NSB2" s="6"/>
      <c r="NSC2" s="6"/>
      <c r="NSD2" s="6"/>
      <c r="NSE2" s="6"/>
      <c r="NSF2" s="6"/>
      <c r="NSG2" s="6"/>
      <c r="NSH2" s="6"/>
      <c r="NSI2" s="6"/>
      <c r="NSJ2" s="6"/>
      <c r="NSK2" s="6"/>
      <c r="NSL2" s="6"/>
      <c r="NSM2" s="6"/>
      <c r="NSN2" s="6"/>
      <c r="NSO2" s="6"/>
      <c r="NSP2" s="6"/>
      <c r="NSQ2" s="6"/>
      <c r="NSR2" s="6"/>
      <c r="NSS2" s="6"/>
      <c r="NST2" s="6"/>
      <c r="NSU2" s="6"/>
      <c r="NSV2" s="6"/>
      <c r="NSW2" s="6"/>
      <c r="NSX2" s="6"/>
      <c r="NSY2" s="6"/>
      <c r="NSZ2" s="6"/>
      <c r="NTA2" s="6"/>
      <c r="NTB2" s="6"/>
      <c r="NTC2" s="6"/>
      <c r="NTD2" s="6"/>
      <c r="NTE2" s="6"/>
      <c r="NTF2" s="6"/>
      <c r="NTG2" s="6"/>
      <c r="NTH2" s="6"/>
      <c r="NTI2" s="6"/>
      <c r="NTJ2" s="6"/>
      <c r="NTK2" s="6"/>
      <c r="NTL2" s="6"/>
      <c r="NTM2" s="6"/>
      <c r="NTN2" s="6"/>
      <c r="NTO2" s="6"/>
      <c r="NTP2" s="6"/>
      <c r="NTQ2" s="6"/>
      <c r="NTR2" s="6"/>
      <c r="NTS2" s="6"/>
      <c r="NTT2" s="6"/>
      <c r="NTU2" s="6"/>
      <c r="NTV2" s="6"/>
      <c r="NTW2" s="6"/>
      <c r="NTX2" s="6"/>
      <c r="NTY2" s="6"/>
      <c r="NTZ2" s="6"/>
      <c r="NUA2" s="6"/>
      <c r="NUB2" s="6"/>
      <c r="NUC2" s="6"/>
      <c r="NUD2" s="6"/>
      <c r="NUE2" s="6"/>
      <c r="NUF2" s="6"/>
      <c r="NUG2" s="6"/>
      <c r="NUH2" s="6"/>
      <c r="NUI2" s="6"/>
      <c r="NUJ2" s="6"/>
      <c r="NUK2" s="6"/>
      <c r="NUL2" s="6"/>
      <c r="NUM2" s="6"/>
      <c r="NUN2" s="6"/>
      <c r="NUO2" s="6"/>
      <c r="NUP2" s="6"/>
      <c r="NUQ2" s="6"/>
      <c r="NUR2" s="6"/>
      <c r="NUS2" s="6"/>
      <c r="NUT2" s="6"/>
      <c r="NUU2" s="6"/>
      <c r="NUV2" s="6"/>
      <c r="NUW2" s="6"/>
      <c r="NUX2" s="6"/>
      <c r="NUY2" s="6"/>
      <c r="NUZ2" s="6"/>
      <c r="NVA2" s="6"/>
      <c r="NVB2" s="6"/>
      <c r="NVC2" s="6"/>
      <c r="NVD2" s="6"/>
      <c r="NVE2" s="6"/>
      <c r="NVF2" s="6"/>
      <c r="NVG2" s="6"/>
      <c r="NVH2" s="6"/>
      <c r="NVI2" s="6"/>
      <c r="NVJ2" s="6"/>
      <c r="NVK2" s="6"/>
      <c r="NVL2" s="6"/>
      <c r="NVM2" s="6"/>
      <c r="NVN2" s="6"/>
      <c r="NVO2" s="6"/>
      <c r="NVP2" s="6"/>
      <c r="NVQ2" s="6"/>
      <c r="NVR2" s="6"/>
      <c r="NVS2" s="6"/>
      <c r="NVT2" s="6"/>
      <c r="NVU2" s="6"/>
      <c r="NVV2" s="6"/>
      <c r="NVW2" s="6"/>
      <c r="NVX2" s="6"/>
      <c r="NVY2" s="6"/>
      <c r="NVZ2" s="6"/>
      <c r="NWA2" s="6"/>
      <c r="NWB2" s="6"/>
      <c r="NWC2" s="6"/>
      <c r="NWD2" s="6"/>
      <c r="NWE2" s="6"/>
      <c r="NWF2" s="6"/>
      <c r="NWG2" s="6"/>
      <c r="NWH2" s="6"/>
      <c r="NWI2" s="6"/>
      <c r="NWJ2" s="6"/>
      <c r="NWK2" s="6"/>
      <c r="NWL2" s="6"/>
      <c r="NWM2" s="6"/>
      <c r="NWN2" s="6"/>
      <c r="NWO2" s="6"/>
      <c r="NWP2" s="6"/>
      <c r="NWQ2" s="6"/>
      <c r="NWR2" s="6"/>
      <c r="NWS2" s="6"/>
      <c r="NWT2" s="6"/>
      <c r="NWU2" s="6"/>
      <c r="NWV2" s="6"/>
      <c r="NWW2" s="6"/>
      <c r="NWX2" s="6"/>
      <c r="NWY2" s="6"/>
      <c r="NWZ2" s="6"/>
      <c r="NXA2" s="6"/>
      <c r="NXB2" s="6"/>
      <c r="NXC2" s="6"/>
      <c r="NXD2" s="6"/>
      <c r="NXE2" s="6"/>
      <c r="NXF2" s="6"/>
      <c r="NXG2" s="6"/>
      <c r="NXH2" s="6"/>
      <c r="NXI2" s="6"/>
      <c r="NXJ2" s="6"/>
      <c r="NXK2" s="6"/>
      <c r="NXL2" s="6"/>
      <c r="NXM2" s="6"/>
      <c r="NXN2" s="6"/>
      <c r="NXO2" s="6"/>
      <c r="NXP2" s="6"/>
      <c r="NXQ2" s="6"/>
      <c r="NXR2" s="6"/>
      <c r="NXS2" s="6"/>
      <c r="NXT2" s="6"/>
      <c r="NXU2" s="6"/>
      <c r="NXV2" s="6"/>
      <c r="NXW2" s="6"/>
      <c r="NXX2" s="6"/>
      <c r="NXY2" s="6"/>
      <c r="NXZ2" s="6"/>
      <c r="NYA2" s="6"/>
      <c r="NYB2" s="6"/>
      <c r="NYC2" s="6"/>
      <c r="NYD2" s="6"/>
      <c r="NYE2" s="6"/>
      <c r="NYF2" s="6"/>
      <c r="NYG2" s="6"/>
      <c r="NYH2" s="6"/>
      <c r="NYI2" s="6"/>
      <c r="NYJ2" s="6"/>
      <c r="NYK2" s="6"/>
      <c r="NYL2" s="6"/>
      <c r="NYM2" s="6"/>
      <c r="NYN2" s="6"/>
      <c r="NYO2" s="6"/>
      <c r="NYP2" s="6"/>
      <c r="NYQ2" s="6"/>
      <c r="NYR2" s="6"/>
      <c r="NYS2" s="6"/>
      <c r="NYT2" s="6"/>
      <c r="NYU2" s="6"/>
      <c r="NYV2" s="6"/>
      <c r="NYW2" s="6"/>
      <c r="NYX2" s="6"/>
      <c r="NYY2" s="6"/>
      <c r="NYZ2" s="6"/>
      <c r="NZA2" s="6"/>
      <c r="NZB2" s="6"/>
      <c r="NZC2" s="6"/>
      <c r="NZD2" s="6"/>
      <c r="NZE2" s="6"/>
      <c r="NZF2" s="6"/>
      <c r="NZG2" s="6"/>
      <c r="NZH2" s="6"/>
      <c r="NZI2" s="6"/>
      <c r="NZJ2" s="6"/>
      <c r="NZK2" s="6"/>
      <c r="NZL2" s="6"/>
      <c r="NZM2" s="6"/>
      <c r="NZN2" s="6"/>
      <c r="NZO2" s="6"/>
      <c r="NZP2" s="6"/>
      <c r="NZQ2" s="6"/>
      <c r="NZR2" s="6"/>
      <c r="NZS2" s="6"/>
      <c r="NZT2" s="6"/>
      <c r="NZU2" s="6"/>
      <c r="NZV2" s="6"/>
      <c r="NZW2" s="6"/>
      <c r="NZX2" s="6"/>
      <c r="NZY2" s="6"/>
      <c r="NZZ2" s="6"/>
      <c r="OAA2" s="6"/>
      <c r="OAB2" s="6"/>
      <c r="OAC2" s="6"/>
      <c r="OAD2" s="6"/>
      <c r="OAE2" s="6"/>
      <c r="OAF2" s="6"/>
      <c r="OAG2" s="6"/>
      <c r="OAH2" s="6"/>
      <c r="OAI2" s="6"/>
      <c r="OAJ2" s="6"/>
      <c r="OAK2" s="6"/>
      <c r="OAL2" s="6"/>
      <c r="OAM2" s="6"/>
      <c r="OAN2" s="6"/>
      <c r="OAO2" s="6"/>
      <c r="OAP2" s="6"/>
      <c r="OAQ2" s="6"/>
      <c r="OAR2" s="6"/>
      <c r="OAS2" s="6"/>
      <c r="OAT2" s="6"/>
      <c r="OAU2" s="6"/>
      <c r="OAV2" s="6"/>
      <c r="OAW2" s="6"/>
      <c r="OAX2" s="6"/>
      <c r="OAY2" s="6"/>
      <c r="OAZ2" s="6"/>
      <c r="OBA2" s="6"/>
      <c r="OBB2" s="6"/>
      <c r="OBC2" s="6"/>
      <c r="OBD2" s="6"/>
      <c r="OBE2" s="6"/>
      <c r="OBF2" s="6"/>
      <c r="OBG2" s="6"/>
      <c r="OBH2" s="6"/>
      <c r="OBI2" s="6"/>
      <c r="OBJ2" s="6"/>
      <c r="OBK2" s="6"/>
      <c r="OBL2" s="6"/>
      <c r="OBM2" s="6"/>
      <c r="OBN2" s="6"/>
      <c r="OBO2" s="6"/>
      <c r="OBP2" s="6"/>
      <c r="OBQ2" s="6"/>
      <c r="OBR2" s="6"/>
      <c r="OBS2" s="6"/>
      <c r="OBT2" s="6"/>
      <c r="OBU2" s="6"/>
      <c r="OBV2" s="6"/>
      <c r="OBW2" s="6"/>
      <c r="OBX2" s="6"/>
      <c r="OBY2" s="6"/>
      <c r="OBZ2" s="6"/>
      <c r="OCA2" s="6"/>
      <c r="OCB2" s="6"/>
      <c r="OCC2" s="6"/>
      <c r="OCD2" s="6"/>
      <c r="OCE2" s="6"/>
      <c r="OCF2" s="6"/>
      <c r="OCG2" s="6"/>
      <c r="OCH2" s="6"/>
      <c r="OCI2" s="6"/>
      <c r="OCJ2" s="6"/>
      <c r="OCK2" s="6"/>
      <c r="OCL2" s="6"/>
      <c r="OCM2" s="6"/>
      <c r="OCN2" s="6"/>
      <c r="OCO2" s="6"/>
      <c r="OCP2" s="6"/>
      <c r="OCQ2" s="6"/>
      <c r="OCR2" s="6"/>
      <c r="OCS2" s="6"/>
      <c r="OCT2" s="6"/>
      <c r="OCU2" s="6"/>
      <c r="OCV2" s="6"/>
      <c r="OCW2" s="6"/>
      <c r="OCX2" s="6"/>
      <c r="OCY2" s="6"/>
      <c r="OCZ2" s="6"/>
      <c r="ODA2" s="6"/>
      <c r="ODB2" s="6"/>
      <c r="ODC2" s="6"/>
      <c r="ODD2" s="6"/>
      <c r="ODE2" s="6"/>
      <c r="ODF2" s="6"/>
      <c r="ODG2" s="6"/>
      <c r="ODH2" s="6"/>
      <c r="ODI2" s="6"/>
      <c r="ODJ2" s="6"/>
      <c r="ODK2" s="6"/>
      <c r="ODL2" s="6"/>
      <c r="ODM2" s="6"/>
      <c r="ODN2" s="6"/>
      <c r="ODO2" s="6"/>
      <c r="ODP2" s="6"/>
      <c r="ODQ2" s="6"/>
      <c r="ODR2" s="6"/>
      <c r="ODS2" s="6"/>
      <c r="ODT2" s="6"/>
      <c r="ODU2" s="6"/>
      <c r="ODV2" s="6"/>
      <c r="ODW2" s="6"/>
      <c r="ODX2" s="6"/>
      <c r="ODY2" s="6"/>
      <c r="ODZ2" s="6"/>
      <c r="OEA2" s="6"/>
      <c r="OEB2" s="6"/>
      <c r="OEC2" s="6"/>
      <c r="OED2" s="6"/>
      <c r="OEE2" s="6"/>
      <c r="OEF2" s="6"/>
      <c r="OEG2" s="6"/>
      <c r="OEH2" s="6"/>
      <c r="OEI2" s="6"/>
      <c r="OEJ2" s="6"/>
      <c r="OEK2" s="6"/>
      <c r="OEL2" s="6"/>
      <c r="OEM2" s="6"/>
      <c r="OEN2" s="6"/>
      <c r="OEO2" s="6"/>
      <c r="OEP2" s="6"/>
      <c r="OEQ2" s="6"/>
      <c r="OER2" s="6"/>
      <c r="OES2" s="6"/>
      <c r="OET2" s="6"/>
      <c r="OEU2" s="6"/>
      <c r="OEV2" s="6"/>
      <c r="OEW2" s="6"/>
      <c r="OEX2" s="6"/>
      <c r="OEY2" s="6"/>
      <c r="OEZ2" s="6"/>
      <c r="OFA2" s="6"/>
      <c r="OFB2" s="6"/>
      <c r="OFC2" s="6"/>
      <c r="OFD2" s="6"/>
      <c r="OFE2" s="6"/>
      <c r="OFF2" s="6"/>
      <c r="OFG2" s="6"/>
      <c r="OFH2" s="6"/>
      <c r="OFI2" s="6"/>
      <c r="OFJ2" s="6"/>
      <c r="OFK2" s="6"/>
      <c r="OFL2" s="6"/>
      <c r="OFM2" s="6"/>
      <c r="OFN2" s="6"/>
      <c r="OFO2" s="6"/>
      <c r="OFP2" s="6"/>
      <c r="OFQ2" s="6"/>
      <c r="OFR2" s="6"/>
      <c r="OFS2" s="6"/>
      <c r="OFT2" s="6"/>
      <c r="OFU2" s="6"/>
      <c r="OFV2" s="6"/>
      <c r="OFW2" s="6"/>
      <c r="OFX2" s="6"/>
      <c r="OFY2" s="6"/>
      <c r="OFZ2" s="6"/>
      <c r="OGA2" s="6"/>
      <c r="OGB2" s="6"/>
      <c r="OGC2" s="6"/>
      <c r="OGD2" s="6"/>
      <c r="OGE2" s="6"/>
      <c r="OGF2" s="6"/>
      <c r="OGG2" s="6"/>
      <c r="OGH2" s="6"/>
      <c r="OGI2" s="6"/>
      <c r="OGJ2" s="6"/>
      <c r="OGK2" s="6"/>
      <c r="OGL2" s="6"/>
      <c r="OGM2" s="6"/>
      <c r="OGN2" s="6"/>
      <c r="OGO2" s="6"/>
      <c r="OGP2" s="6"/>
      <c r="OGQ2" s="6"/>
      <c r="OGR2" s="6"/>
      <c r="OGS2" s="6"/>
      <c r="OGT2" s="6"/>
      <c r="OGU2" s="6"/>
      <c r="OGV2" s="6"/>
      <c r="OGW2" s="6"/>
      <c r="OGX2" s="6"/>
      <c r="OGY2" s="6"/>
      <c r="OGZ2" s="6"/>
      <c r="OHA2" s="6"/>
      <c r="OHB2" s="6"/>
      <c r="OHC2" s="6"/>
      <c r="OHD2" s="6"/>
      <c r="OHE2" s="6"/>
      <c r="OHF2" s="6"/>
      <c r="OHG2" s="6"/>
      <c r="OHH2" s="6"/>
      <c r="OHI2" s="6"/>
      <c r="OHJ2" s="6"/>
      <c r="OHK2" s="6"/>
      <c r="OHL2" s="6"/>
      <c r="OHM2" s="6"/>
      <c r="OHN2" s="6"/>
      <c r="OHO2" s="6"/>
      <c r="OHP2" s="6"/>
      <c r="OHQ2" s="6"/>
      <c r="OHR2" s="6"/>
      <c r="OHS2" s="6"/>
      <c r="OHT2" s="6"/>
      <c r="OHU2" s="6"/>
      <c r="OHV2" s="6"/>
      <c r="OHW2" s="6"/>
      <c r="OHX2" s="6"/>
      <c r="OHY2" s="6"/>
      <c r="OHZ2" s="6"/>
      <c r="OIA2" s="6"/>
      <c r="OIB2" s="6"/>
      <c r="OIC2" s="6"/>
      <c r="OID2" s="6"/>
      <c r="OIE2" s="6"/>
      <c r="OIF2" s="6"/>
      <c r="OIG2" s="6"/>
      <c r="OIH2" s="6"/>
      <c r="OII2" s="6"/>
      <c r="OIJ2" s="6"/>
      <c r="OIK2" s="6"/>
      <c r="OIL2" s="6"/>
      <c r="OIM2" s="6"/>
      <c r="OIN2" s="6"/>
      <c r="OIO2" s="6"/>
      <c r="OIP2" s="6"/>
      <c r="OIQ2" s="6"/>
      <c r="OIR2" s="6"/>
      <c r="OIS2" s="6"/>
      <c r="OIT2" s="6"/>
      <c r="OIU2" s="6"/>
      <c r="OIV2" s="6"/>
      <c r="OIW2" s="6"/>
      <c r="OIX2" s="6"/>
      <c r="OIY2" s="6"/>
      <c r="OIZ2" s="6"/>
      <c r="OJA2" s="6"/>
      <c r="OJB2" s="6"/>
      <c r="OJC2" s="6"/>
      <c r="OJD2" s="6"/>
      <c r="OJE2" s="6"/>
      <c r="OJF2" s="6"/>
      <c r="OJG2" s="6"/>
      <c r="OJH2" s="6"/>
      <c r="OJI2" s="6"/>
      <c r="OJJ2" s="6"/>
      <c r="OJK2" s="6"/>
      <c r="OJL2" s="6"/>
      <c r="OJM2" s="6"/>
      <c r="OJN2" s="6"/>
      <c r="OJO2" s="6"/>
      <c r="OJP2" s="6"/>
      <c r="OJQ2" s="6"/>
      <c r="OJR2" s="6"/>
      <c r="OJS2" s="6"/>
      <c r="OJT2" s="6"/>
      <c r="OJU2" s="6"/>
      <c r="OJV2" s="6"/>
      <c r="OJW2" s="6"/>
      <c r="OJX2" s="6"/>
      <c r="OJY2" s="6"/>
      <c r="OJZ2" s="6"/>
      <c r="OKA2" s="6"/>
      <c r="OKB2" s="6"/>
      <c r="OKC2" s="6"/>
      <c r="OKD2" s="6"/>
      <c r="OKE2" s="6"/>
      <c r="OKF2" s="6"/>
      <c r="OKG2" s="6"/>
      <c r="OKH2" s="6"/>
      <c r="OKI2" s="6"/>
      <c r="OKJ2" s="6"/>
      <c r="OKK2" s="6"/>
      <c r="OKL2" s="6"/>
      <c r="OKM2" s="6"/>
      <c r="OKN2" s="6"/>
      <c r="OKO2" s="6"/>
      <c r="OKP2" s="6"/>
      <c r="OKQ2" s="6"/>
      <c r="OKR2" s="6"/>
      <c r="OKS2" s="6"/>
      <c r="OKT2" s="6"/>
      <c r="OKU2" s="6"/>
      <c r="OKV2" s="6"/>
      <c r="OKW2" s="6"/>
      <c r="OKX2" s="6"/>
      <c r="OKY2" s="6"/>
      <c r="OKZ2" s="6"/>
      <c r="OLA2" s="6"/>
      <c r="OLB2" s="6"/>
      <c r="OLC2" s="6"/>
      <c r="OLD2" s="6"/>
      <c r="OLE2" s="6"/>
      <c r="OLF2" s="6"/>
      <c r="OLG2" s="6"/>
      <c r="OLH2" s="6"/>
      <c r="OLI2" s="6"/>
      <c r="OLJ2" s="6"/>
      <c r="OLK2" s="6"/>
      <c r="OLL2" s="6"/>
      <c r="OLM2" s="6"/>
      <c r="OLN2" s="6"/>
      <c r="OLO2" s="6"/>
      <c r="OLP2" s="6"/>
      <c r="OLQ2" s="6"/>
      <c r="OLR2" s="6"/>
      <c r="OLS2" s="6"/>
      <c r="OLT2" s="6"/>
      <c r="OLU2" s="6"/>
      <c r="OLV2" s="6"/>
      <c r="OLW2" s="6"/>
      <c r="OLX2" s="6"/>
      <c r="OLY2" s="6"/>
      <c r="OLZ2" s="6"/>
      <c r="OMA2" s="6"/>
      <c r="OMB2" s="6"/>
      <c r="OMC2" s="6"/>
      <c r="OMD2" s="6"/>
      <c r="OME2" s="6"/>
      <c r="OMF2" s="6"/>
      <c r="OMG2" s="6"/>
      <c r="OMH2" s="6"/>
      <c r="OMI2" s="6"/>
      <c r="OMJ2" s="6"/>
      <c r="OMK2" s="6"/>
      <c r="OML2" s="6"/>
      <c r="OMM2" s="6"/>
      <c r="OMN2" s="6"/>
      <c r="OMO2" s="6"/>
      <c r="OMP2" s="6"/>
      <c r="OMQ2" s="6"/>
      <c r="OMR2" s="6"/>
      <c r="OMS2" s="6"/>
      <c r="OMT2" s="6"/>
      <c r="OMU2" s="6"/>
      <c r="OMV2" s="6"/>
      <c r="OMW2" s="6"/>
      <c r="OMX2" s="6"/>
      <c r="OMY2" s="6"/>
      <c r="OMZ2" s="6"/>
      <c r="ONA2" s="6"/>
      <c r="ONB2" s="6"/>
      <c r="ONC2" s="6"/>
      <c r="OND2" s="6"/>
      <c r="ONE2" s="6"/>
      <c r="ONF2" s="6"/>
      <c r="ONG2" s="6"/>
      <c r="ONH2" s="6"/>
      <c r="ONI2" s="6"/>
      <c r="ONJ2" s="6"/>
      <c r="ONK2" s="6"/>
      <c r="ONL2" s="6"/>
      <c r="ONM2" s="6"/>
      <c r="ONN2" s="6"/>
      <c r="ONO2" s="6"/>
      <c r="ONP2" s="6"/>
      <c r="ONQ2" s="6"/>
      <c r="ONR2" s="6"/>
      <c r="ONS2" s="6"/>
      <c r="ONT2" s="6"/>
      <c r="ONU2" s="6"/>
      <c r="ONV2" s="6"/>
      <c r="ONW2" s="6"/>
      <c r="ONX2" s="6"/>
      <c r="ONY2" s="6"/>
      <c r="ONZ2" s="6"/>
      <c r="OOA2" s="6"/>
      <c r="OOB2" s="6"/>
      <c r="OOC2" s="6"/>
      <c r="OOD2" s="6"/>
      <c r="OOE2" s="6"/>
      <c r="OOF2" s="6"/>
      <c r="OOG2" s="6"/>
      <c r="OOH2" s="6"/>
      <c r="OOI2" s="6"/>
      <c r="OOJ2" s="6"/>
      <c r="OOK2" s="6"/>
      <c r="OOL2" s="6"/>
      <c r="OOM2" s="6"/>
      <c r="OON2" s="6"/>
      <c r="OOO2" s="6"/>
      <c r="OOP2" s="6"/>
      <c r="OOQ2" s="6"/>
      <c r="OOR2" s="6"/>
      <c r="OOS2" s="6"/>
      <c r="OOT2" s="6"/>
      <c r="OOU2" s="6"/>
      <c r="OOV2" s="6"/>
      <c r="OOW2" s="6"/>
      <c r="OOX2" s="6"/>
      <c r="OOY2" s="6"/>
      <c r="OOZ2" s="6"/>
      <c r="OPA2" s="6"/>
      <c r="OPB2" s="6"/>
      <c r="OPC2" s="6"/>
      <c r="OPD2" s="6"/>
      <c r="OPE2" s="6"/>
      <c r="OPF2" s="6"/>
      <c r="OPG2" s="6"/>
      <c r="OPH2" s="6"/>
      <c r="OPI2" s="6"/>
      <c r="OPJ2" s="6"/>
      <c r="OPK2" s="6"/>
      <c r="OPL2" s="6"/>
      <c r="OPM2" s="6"/>
      <c r="OPN2" s="6"/>
      <c r="OPO2" s="6"/>
      <c r="OPP2" s="6"/>
      <c r="OPQ2" s="6"/>
      <c r="OPR2" s="6"/>
      <c r="OPS2" s="6"/>
      <c r="OPT2" s="6"/>
      <c r="OPU2" s="6"/>
      <c r="OPV2" s="6"/>
      <c r="OPW2" s="6"/>
      <c r="OPX2" s="6"/>
      <c r="OPY2" s="6"/>
      <c r="OPZ2" s="6"/>
      <c r="OQA2" s="6"/>
      <c r="OQB2" s="6"/>
      <c r="OQC2" s="6"/>
      <c r="OQD2" s="6"/>
      <c r="OQE2" s="6"/>
      <c r="OQF2" s="6"/>
      <c r="OQG2" s="6"/>
      <c r="OQH2" s="6"/>
      <c r="OQI2" s="6"/>
      <c r="OQJ2" s="6"/>
      <c r="OQK2" s="6"/>
      <c r="OQL2" s="6"/>
      <c r="OQM2" s="6"/>
      <c r="OQN2" s="6"/>
      <c r="OQO2" s="6"/>
      <c r="OQP2" s="6"/>
      <c r="OQQ2" s="6"/>
      <c r="OQR2" s="6"/>
      <c r="OQS2" s="6"/>
      <c r="OQT2" s="6"/>
      <c r="OQU2" s="6"/>
      <c r="OQV2" s="6"/>
      <c r="OQW2" s="6"/>
      <c r="OQX2" s="6"/>
      <c r="OQY2" s="6"/>
      <c r="OQZ2" s="6"/>
      <c r="ORA2" s="6"/>
      <c r="ORB2" s="6"/>
      <c r="ORC2" s="6"/>
      <c r="ORD2" s="6"/>
      <c r="ORE2" s="6"/>
      <c r="ORF2" s="6"/>
      <c r="ORG2" s="6"/>
      <c r="ORH2" s="6"/>
      <c r="ORI2" s="6"/>
      <c r="ORJ2" s="6"/>
      <c r="ORK2" s="6"/>
      <c r="ORL2" s="6"/>
      <c r="ORM2" s="6"/>
      <c r="ORN2" s="6"/>
      <c r="ORO2" s="6"/>
      <c r="ORP2" s="6"/>
      <c r="ORQ2" s="6"/>
      <c r="ORR2" s="6"/>
      <c r="ORS2" s="6"/>
      <c r="ORT2" s="6"/>
      <c r="ORU2" s="6"/>
      <c r="ORV2" s="6"/>
      <c r="ORW2" s="6"/>
      <c r="ORX2" s="6"/>
      <c r="ORY2" s="6"/>
      <c r="ORZ2" s="6"/>
      <c r="OSA2" s="6"/>
      <c r="OSB2" s="6"/>
      <c r="OSC2" s="6"/>
      <c r="OSD2" s="6"/>
      <c r="OSE2" s="6"/>
      <c r="OSF2" s="6"/>
      <c r="OSG2" s="6"/>
      <c r="OSH2" s="6"/>
      <c r="OSI2" s="6"/>
      <c r="OSJ2" s="6"/>
      <c r="OSK2" s="6"/>
      <c r="OSL2" s="6"/>
      <c r="OSM2" s="6"/>
      <c r="OSN2" s="6"/>
      <c r="OSO2" s="6"/>
      <c r="OSP2" s="6"/>
      <c r="OSQ2" s="6"/>
      <c r="OSR2" s="6"/>
      <c r="OSS2" s="6"/>
      <c r="OST2" s="6"/>
      <c r="OSU2" s="6"/>
      <c r="OSV2" s="6"/>
      <c r="OSW2" s="6"/>
      <c r="OSX2" s="6"/>
      <c r="OSY2" s="6"/>
      <c r="OSZ2" s="6"/>
      <c r="OTA2" s="6"/>
      <c r="OTB2" s="6"/>
      <c r="OTC2" s="6"/>
      <c r="OTD2" s="6"/>
      <c r="OTE2" s="6"/>
      <c r="OTF2" s="6"/>
      <c r="OTG2" s="6"/>
      <c r="OTH2" s="6"/>
      <c r="OTI2" s="6"/>
      <c r="OTJ2" s="6"/>
      <c r="OTK2" s="6"/>
      <c r="OTL2" s="6"/>
      <c r="OTM2" s="6"/>
      <c r="OTN2" s="6"/>
      <c r="OTO2" s="6"/>
      <c r="OTP2" s="6"/>
      <c r="OTQ2" s="6"/>
      <c r="OTR2" s="6"/>
      <c r="OTS2" s="6"/>
      <c r="OTT2" s="6"/>
      <c r="OTU2" s="6"/>
      <c r="OTV2" s="6"/>
      <c r="OTW2" s="6"/>
      <c r="OTX2" s="6"/>
      <c r="OTY2" s="6"/>
      <c r="OTZ2" s="6"/>
      <c r="OUA2" s="6"/>
      <c r="OUB2" s="6"/>
      <c r="OUC2" s="6"/>
      <c r="OUD2" s="6"/>
      <c r="OUE2" s="6"/>
      <c r="OUF2" s="6"/>
      <c r="OUG2" s="6"/>
      <c r="OUH2" s="6"/>
      <c r="OUI2" s="6"/>
      <c r="OUJ2" s="6"/>
      <c r="OUK2" s="6"/>
      <c r="OUL2" s="6"/>
      <c r="OUM2" s="6"/>
      <c r="OUN2" s="6"/>
      <c r="OUO2" s="6"/>
      <c r="OUP2" s="6"/>
      <c r="OUQ2" s="6"/>
      <c r="OUR2" s="6"/>
      <c r="OUS2" s="6"/>
      <c r="OUT2" s="6"/>
      <c r="OUU2" s="6"/>
      <c r="OUV2" s="6"/>
      <c r="OUW2" s="6"/>
      <c r="OUX2" s="6"/>
      <c r="OUY2" s="6"/>
      <c r="OUZ2" s="6"/>
      <c r="OVA2" s="6"/>
      <c r="OVB2" s="6"/>
      <c r="OVC2" s="6"/>
      <c r="OVD2" s="6"/>
      <c r="OVE2" s="6"/>
      <c r="OVF2" s="6"/>
      <c r="OVG2" s="6"/>
      <c r="OVH2" s="6"/>
      <c r="OVI2" s="6"/>
      <c r="OVJ2" s="6"/>
      <c r="OVK2" s="6"/>
      <c r="OVL2" s="6"/>
      <c r="OVM2" s="6"/>
      <c r="OVN2" s="6"/>
      <c r="OVO2" s="6"/>
      <c r="OVP2" s="6"/>
      <c r="OVQ2" s="6"/>
      <c r="OVR2" s="6"/>
      <c r="OVS2" s="6"/>
      <c r="OVT2" s="6"/>
      <c r="OVU2" s="6"/>
      <c r="OVV2" s="6"/>
      <c r="OVW2" s="6"/>
      <c r="OVX2" s="6"/>
      <c r="OVY2" s="6"/>
      <c r="OVZ2" s="6"/>
      <c r="OWA2" s="6"/>
      <c r="OWB2" s="6"/>
      <c r="OWC2" s="6"/>
      <c r="OWD2" s="6"/>
      <c r="OWE2" s="6"/>
      <c r="OWF2" s="6"/>
      <c r="OWG2" s="6"/>
      <c r="OWH2" s="6"/>
      <c r="OWI2" s="6"/>
      <c r="OWJ2" s="6"/>
      <c r="OWK2" s="6"/>
      <c r="OWL2" s="6"/>
      <c r="OWM2" s="6"/>
      <c r="OWN2" s="6"/>
      <c r="OWO2" s="6"/>
      <c r="OWP2" s="6"/>
      <c r="OWQ2" s="6"/>
      <c r="OWR2" s="6"/>
      <c r="OWS2" s="6"/>
      <c r="OWT2" s="6"/>
      <c r="OWU2" s="6"/>
      <c r="OWV2" s="6"/>
      <c r="OWW2" s="6"/>
      <c r="OWX2" s="6"/>
      <c r="OWY2" s="6"/>
      <c r="OWZ2" s="6"/>
      <c r="OXA2" s="6"/>
      <c r="OXB2" s="6"/>
      <c r="OXC2" s="6"/>
      <c r="OXD2" s="6"/>
      <c r="OXE2" s="6"/>
      <c r="OXF2" s="6"/>
      <c r="OXG2" s="6"/>
      <c r="OXH2" s="6"/>
      <c r="OXI2" s="6"/>
      <c r="OXJ2" s="6"/>
      <c r="OXK2" s="6"/>
      <c r="OXL2" s="6"/>
      <c r="OXM2" s="6"/>
      <c r="OXN2" s="6"/>
      <c r="OXO2" s="6"/>
      <c r="OXP2" s="6"/>
      <c r="OXQ2" s="6"/>
      <c r="OXR2" s="6"/>
      <c r="OXS2" s="6"/>
      <c r="OXT2" s="6"/>
      <c r="OXU2" s="6"/>
      <c r="OXV2" s="6"/>
      <c r="OXW2" s="6"/>
      <c r="OXX2" s="6"/>
      <c r="OXY2" s="6"/>
      <c r="OXZ2" s="6"/>
      <c r="OYA2" s="6"/>
      <c r="OYB2" s="6"/>
      <c r="OYC2" s="6"/>
      <c r="OYD2" s="6"/>
      <c r="OYE2" s="6"/>
      <c r="OYF2" s="6"/>
      <c r="OYG2" s="6"/>
      <c r="OYH2" s="6"/>
      <c r="OYI2" s="6"/>
      <c r="OYJ2" s="6"/>
      <c r="OYK2" s="6"/>
      <c r="OYL2" s="6"/>
      <c r="OYM2" s="6"/>
      <c r="OYN2" s="6"/>
      <c r="OYO2" s="6"/>
      <c r="OYP2" s="6"/>
      <c r="OYQ2" s="6"/>
      <c r="OYR2" s="6"/>
      <c r="OYS2" s="6"/>
      <c r="OYT2" s="6"/>
      <c r="OYU2" s="6"/>
      <c r="OYV2" s="6"/>
      <c r="OYW2" s="6"/>
      <c r="OYX2" s="6"/>
      <c r="OYY2" s="6"/>
      <c r="OYZ2" s="6"/>
      <c r="OZA2" s="6"/>
      <c r="OZB2" s="6"/>
      <c r="OZC2" s="6"/>
      <c r="OZD2" s="6"/>
      <c r="OZE2" s="6"/>
      <c r="OZF2" s="6"/>
      <c r="OZG2" s="6"/>
      <c r="OZH2" s="6"/>
      <c r="OZI2" s="6"/>
      <c r="OZJ2" s="6"/>
      <c r="OZK2" s="6"/>
      <c r="OZL2" s="6"/>
      <c r="OZM2" s="6"/>
      <c r="OZN2" s="6"/>
      <c r="OZO2" s="6"/>
      <c r="OZP2" s="6"/>
      <c r="OZQ2" s="6"/>
      <c r="OZR2" s="6"/>
      <c r="OZS2" s="6"/>
      <c r="OZT2" s="6"/>
      <c r="OZU2" s="6"/>
      <c r="OZV2" s="6"/>
      <c r="OZW2" s="6"/>
      <c r="OZX2" s="6"/>
      <c r="OZY2" s="6"/>
      <c r="OZZ2" s="6"/>
      <c r="PAA2" s="6"/>
      <c r="PAB2" s="6"/>
      <c r="PAC2" s="6"/>
      <c r="PAD2" s="6"/>
      <c r="PAE2" s="6"/>
      <c r="PAF2" s="6"/>
      <c r="PAG2" s="6"/>
      <c r="PAH2" s="6"/>
      <c r="PAI2" s="6"/>
      <c r="PAJ2" s="6"/>
      <c r="PAK2" s="6"/>
      <c r="PAL2" s="6"/>
      <c r="PAM2" s="6"/>
      <c r="PAN2" s="6"/>
      <c r="PAO2" s="6"/>
      <c r="PAP2" s="6"/>
      <c r="PAQ2" s="6"/>
      <c r="PAR2" s="6"/>
      <c r="PAS2" s="6"/>
      <c r="PAT2" s="6"/>
      <c r="PAU2" s="6"/>
      <c r="PAV2" s="6"/>
      <c r="PAW2" s="6"/>
      <c r="PAX2" s="6"/>
      <c r="PAY2" s="6"/>
      <c r="PAZ2" s="6"/>
      <c r="PBA2" s="6"/>
      <c r="PBB2" s="6"/>
      <c r="PBC2" s="6"/>
      <c r="PBD2" s="6"/>
      <c r="PBE2" s="6"/>
      <c r="PBF2" s="6"/>
      <c r="PBG2" s="6"/>
      <c r="PBH2" s="6"/>
      <c r="PBI2" s="6"/>
      <c r="PBJ2" s="6"/>
      <c r="PBK2" s="6"/>
      <c r="PBL2" s="6"/>
      <c r="PBM2" s="6"/>
      <c r="PBN2" s="6"/>
      <c r="PBO2" s="6"/>
      <c r="PBP2" s="6"/>
      <c r="PBQ2" s="6"/>
      <c r="PBR2" s="6"/>
      <c r="PBS2" s="6"/>
      <c r="PBT2" s="6"/>
      <c r="PBU2" s="6"/>
      <c r="PBV2" s="6"/>
      <c r="PBW2" s="6"/>
      <c r="PBX2" s="6"/>
      <c r="PBY2" s="6"/>
      <c r="PBZ2" s="6"/>
      <c r="PCA2" s="6"/>
      <c r="PCB2" s="6"/>
      <c r="PCC2" s="6"/>
      <c r="PCD2" s="6"/>
      <c r="PCE2" s="6"/>
      <c r="PCF2" s="6"/>
      <c r="PCG2" s="6"/>
      <c r="PCH2" s="6"/>
      <c r="PCI2" s="6"/>
      <c r="PCJ2" s="6"/>
      <c r="PCK2" s="6"/>
      <c r="PCL2" s="6"/>
      <c r="PCM2" s="6"/>
      <c r="PCN2" s="6"/>
      <c r="PCO2" s="6"/>
      <c r="PCP2" s="6"/>
      <c r="PCQ2" s="6"/>
      <c r="PCR2" s="6"/>
      <c r="PCS2" s="6"/>
      <c r="PCT2" s="6"/>
      <c r="PCU2" s="6"/>
      <c r="PCV2" s="6"/>
      <c r="PCW2" s="6"/>
      <c r="PCX2" s="6"/>
      <c r="PCY2" s="6"/>
      <c r="PCZ2" s="6"/>
      <c r="PDA2" s="6"/>
      <c r="PDB2" s="6"/>
      <c r="PDC2" s="6"/>
      <c r="PDD2" s="6"/>
      <c r="PDE2" s="6"/>
      <c r="PDF2" s="6"/>
      <c r="PDG2" s="6"/>
      <c r="PDH2" s="6"/>
      <c r="PDI2" s="6"/>
      <c r="PDJ2" s="6"/>
      <c r="PDK2" s="6"/>
      <c r="PDL2" s="6"/>
      <c r="PDM2" s="6"/>
      <c r="PDN2" s="6"/>
      <c r="PDO2" s="6"/>
      <c r="PDP2" s="6"/>
      <c r="PDQ2" s="6"/>
      <c r="PDR2" s="6"/>
      <c r="PDS2" s="6"/>
      <c r="PDT2" s="6"/>
      <c r="PDU2" s="6"/>
      <c r="PDV2" s="6"/>
      <c r="PDW2" s="6"/>
      <c r="PDX2" s="6"/>
      <c r="PDY2" s="6"/>
      <c r="PDZ2" s="6"/>
      <c r="PEA2" s="6"/>
      <c r="PEB2" s="6"/>
      <c r="PEC2" s="6"/>
      <c r="PED2" s="6"/>
      <c r="PEE2" s="6"/>
      <c r="PEF2" s="6"/>
      <c r="PEG2" s="6"/>
      <c r="PEH2" s="6"/>
      <c r="PEI2" s="6"/>
      <c r="PEJ2" s="6"/>
      <c r="PEK2" s="6"/>
      <c r="PEL2" s="6"/>
      <c r="PEM2" s="6"/>
      <c r="PEN2" s="6"/>
      <c r="PEO2" s="6"/>
      <c r="PEP2" s="6"/>
      <c r="PEQ2" s="6"/>
      <c r="PER2" s="6"/>
      <c r="PES2" s="6"/>
      <c r="PET2" s="6"/>
      <c r="PEU2" s="6"/>
      <c r="PEV2" s="6"/>
      <c r="PEW2" s="6"/>
      <c r="PEX2" s="6"/>
      <c r="PEY2" s="6"/>
      <c r="PEZ2" s="6"/>
      <c r="PFA2" s="6"/>
      <c r="PFB2" s="6"/>
      <c r="PFC2" s="6"/>
      <c r="PFD2" s="6"/>
      <c r="PFE2" s="6"/>
      <c r="PFF2" s="6"/>
      <c r="PFG2" s="6"/>
      <c r="PFH2" s="6"/>
      <c r="PFI2" s="6"/>
      <c r="PFJ2" s="6"/>
      <c r="PFK2" s="6"/>
      <c r="PFL2" s="6"/>
      <c r="PFM2" s="6"/>
      <c r="PFN2" s="6"/>
      <c r="PFO2" s="6"/>
      <c r="PFP2" s="6"/>
      <c r="PFQ2" s="6"/>
      <c r="PFR2" s="6"/>
      <c r="PFS2" s="6"/>
      <c r="PFT2" s="6"/>
      <c r="PFU2" s="6"/>
      <c r="PFV2" s="6"/>
      <c r="PFW2" s="6"/>
      <c r="PFX2" s="6"/>
      <c r="PFY2" s="6"/>
      <c r="PFZ2" s="6"/>
      <c r="PGA2" s="6"/>
      <c r="PGB2" s="6"/>
      <c r="PGC2" s="6"/>
      <c r="PGD2" s="6"/>
      <c r="PGE2" s="6"/>
      <c r="PGF2" s="6"/>
      <c r="PGG2" s="6"/>
      <c r="PGH2" s="6"/>
      <c r="PGI2" s="6"/>
      <c r="PGJ2" s="6"/>
      <c r="PGK2" s="6"/>
      <c r="PGL2" s="6"/>
      <c r="PGM2" s="6"/>
      <c r="PGN2" s="6"/>
      <c r="PGO2" s="6"/>
      <c r="PGP2" s="6"/>
      <c r="PGQ2" s="6"/>
      <c r="PGR2" s="6"/>
      <c r="PGS2" s="6"/>
      <c r="PGT2" s="6"/>
      <c r="PGU2" s="6"/>
      <c r="PGV2" s="6"/>
      <c r="PGW2" s="6"/>
      <c r="PGX2" s="6"/>
      <c r="PGY2" s="6"/>
      <c r="PGZ2" s="6"/>
      <c r="PHA2" s="6"/>
      <c r="PHB2" s="6"/>
      <c r="PHC2" s="6"/>
      <c r="PHD2" s="6"/>
      <c r="PHE2" s="6"/>
      <c r="PHF2" s="6"/>
      <c r="PHG2" s="6"/>
      <c r="PHH2" s="6"/>
      <c r="PHI2" s="6"/>
      <c r="PHJ2" s="6"/>
      <c r="PHK2" s="6"/>
      <c r="PHL2" s="6"/>
      <c r="PHM2" s="6"/>
      <c r="PHN2" s="6"/>
      <c r="PHO2" s="6"/>
      <c r="PHP2" s="6"/>
      <c r="PHQ2" s="6"/>
      <c r="PHR2" s="6"/>
      <c r="PHS2" s="6"/>
      <c r="PHT2" s="6"/>
      <c r="PHU2" s="6"/>
      <c r="PHV2" s="6"/>
      <c r="PHW2" s="6"/>
      <c r="PHX2" s="6"/>
      <c r="PHY2" s="6"/>
      <c r="PHZ2" s="6"/>
      <c r="PIA2" s="6"/>
      <c r="PIB2" s="6"/>
      <c r="PIC2" s="6"/>
      <c r="PID2" s="6"/>
      <c r="PIE2" s="6"/>
      <c r="PIF2" s="6"/>
      <c r="PIG2" s="6"/>
      <c r="PIH2" s="6"/>
      <c r="PII2" s="6"/>
      <c r="PIJ2" s="6"/>
      <c r="PIK2" s="6"/>
      <c r="PIL2" s="6"/>
      <c r="PIM2" s="6"/>
      <c r="PIN2" s="6"/>
      <c r="PIO2" s="6"/>
      <c r="PIP2" s="6"/>
      <c r="PIQ2" s="6"/>
      <c r="PIR2" s="6"/>
      <c r="PIS2" s="6"/>
      <c r="PIT2" s="6"/>
      <c r="PIU2" s="6"/>
      <c r="PIV2" s="6"/>
      <c r="PIW2" s="6"/>
      <c r="PIX2" s="6"/>
      <c r="PIY2" s="6"/>
      <c r="PIZ2" s="6"/>
      <c r="PJA2" s="6"/>
      <c r="PJB2" s="6"/>
      <c r="PJC2" s="6"/>
      <c r="PJD2" s="6"/>
      <c r="PJE2" s="6"/>
      <c r="PJF2" s="6"/>
      <c r="PJG2" s="6"/>
      <c r="PJH2" s="6"/>
      <c r="PJI2" s="6"/>
      <c r="PJJ2" s="6"/>
      <c r="PJK2" s="6"/>
      <c r="PJL2" s="6"/>
      <c r="PJM2" s="6"/>
      <c r="PJN2" s="6"/>
      <c r="PJO2" s="6"/>
      <c r="PJP2" s="6"/>
      <c r="PJQ2" s="6"/>
      <c r="PJR2" s="6"/>
      <c r="PJS2" s="6"/>
      <c r="PJT2" s="6"/>
      <c r="PJU2" s="6"/>
      <c r="PJV2" s="6"/>
      <c r="PJW2" s="6"/>
      <c r="PJX2" s="6"/>
      <c r="PJY2" s="6"/>
      <c r="PJZ2" s="6"/>
      <c r="PKA2" s="6"/>
      <c r="PKB2" s="6"/>
      <c r="PKC2" s="6"/>
      <c r="PKD2" s="6"/>
      <c r="PKE2" s="6"/>
      <c r="PKF2" s="6"/>
      <c r="PKG2" s="6"/>
      <c r="PKH2" s="6"/>
      <c r="PKI2" s="6"/>
      <c r="PKJ2" s="6"/>
      <c r="PKK2" s="6"/>
      <c r="PKL2" s="6"/>
      <c r="PKM2" s="6"/>
      <c r="PKN2" s="6"/>
      <c r="PKO2" s="6"/>
      <c r="PKP2" s="6"/>
      <c r="PKQ2" s="6"/>
      <c r="PKR2" s="6"/>
      <c r="PKS2" s="6"/>
      <c r="PKT2" s="6"/>
      <c r="PKU2" s="6"/>
      <c r="PKV2" s="6"/>
      <c r="PKW2" s="6"/>
      <c r="PKX2" s="6"/>
      <c r="PKY2" s="6"/>
      <c r="PKZ2" s="6"/>
      <c r="PLA2" s="6"/>
      <c r="PLB2" s="6"/>
      <c r="PLC2" s="6"/>
      <c r="PLD2" s="6"/>
      <c r="PLE2" s="6"/>
      <c r="PLF2" s="6"/>
      <c r="PLG2" s="6"/>
      <c r="PLH2" s="6"/>
      <c r="PLI2" s="6"/>
      <c r="PLJ2" s="6"/>
      <c r="PLK2" s="6"/>
      <c r="PLL2" s="6"/>
      <c r="PLM2" s="6"/>
      <c r="PLN2" s="6"/>
      <c r="PLO2" s="6"/>
      <c r="PLP2" s="6"/>
      <c r="PLQ2" s="6"/>
      <c r="PLR2" s="6"/>
      <c r="PLS2" s="6"/>
      <c r="PLT2" s="6"/>
      <c r="PLU2" s="6"/>
      <c r="PLV2" s="6"/>
      <c r="PLW2" s="6"/>
      <c r="PLX2" s="6"/>
      <c r="PLY2" s="6"/>
      <c r="PLZ2" s="6"/>
      <c r="PMA2" s="6"/>
      <c r="PMB2" s="6"/>
      <c r="PMC2" s="6"/>
      <c r="PMD2" s="6"/>
      <c r="PME2" s="6"/>
      <c r="PMF2" s="6"/>
      <c r="PMG2" s="6"/>
      <c r="PMH2" s="6"/>
      <c r="PMI2" s="6"/>
      <c r="PMJ2" s="6"/>
      <c r="PMK2" s="6"/>
      <c r="PML2" s="6"/>
      <c r="PMM2" s="6"/>
      <c r="PMN2" s="6"/>
      <c r="PMO2" s="6"/>
      <c r="PMP2" s="6"/>
      <c r="PMQ2" s="6"/>
      <c r="PMR2" s="6"/>
      <c r="PMS2" s="6"/>
      <c r="PMT2" s="6"/>
      <c r="PMU2" s="6"/>
      <c r="PMV2" s="6"/>
      <c r="PMW2" s="6"/>
      <c r="PMX2" s="6"/>
      <c r="PMY2" s="6"/>
      <c r="PMZ2" s="6"/>
      <c r="PNA2" s="6"/>
      <c r="PNB2" s="6"/>
      <c r="PNC2" s="6"/>
      <c r="PND2" s="6"/>
      <c r="PNE2" s="6"/>
      <c r="PNF2" s="6"/>
      <c r="PNG2" s="6"/>
      <c r="PNH2" s="6"/>
      <c r="PNI2" s="6"/>
      <c r="PNJ2" s="6"/>
      <c r="PNK2" s="6"/>
      <c r="PNL2" s="6"/>
      <c r="PNM2" s="6"/>
      <c r="PNN2" s="6"/>
      <c r="PNO2" s="6"/>
      <c r="PNP2" s="6"/>
      <c r="PNQ2" s="6"/>
      <c r="PNR2" s="6"/>
      <c r="PNS2" s="6"/>
      <c r="PNT2" s="6"/>
      <c r="PNU2" s="6"/>
      <c r="PNV2" s="6"/>
      <c r="PNW2" s="6"/>
      <c r="PNX2" s="6"/>
      <c r="PNY2" s="6"/>
      <c r="PNZ2" s="6"/>
      <c r="POA2" s="6"/>
      <c r="POB2" s="6"/>
      <c r="POC2" s="6"/>
      <c r="POD2" s="6"/>
      <c r="POE2" s="6"/>
      <c r="POF2" s="6"/>
      <c r="POG2" s="6"/>
      <c r="POH2" s="6"/>
      <c r="POI2" s="6"/>
      <c r="POJ2" s="6"/>
      <c r="POK2" s="6"/>
      <c r="POL2" s="6"/>
      <c r="POM2" s="6"/>
      <c r="PON2" s="6"/>
      <c r="POO2" s="6"/>
      <c r="POP2" s="6"/>
      <c r="POQ2" s="6"/>
      <c r="POR2" s="6"/>
      <c r="POS2" s="6"/>
      <c r="POT2" s="6"/>
      <c r="POU2" s="6"/>
      <c r="POV2" s="6"/>
      <c r="POW2" s="6"/>
      <c r="POX2" s="6"/>
      <c r="POY2" s="6"/>
      <c r="POZ2" s="6"/>
      <c r="PPA2" s="6"/>
      <c r="PPB2" s="6"/>
      <c r="PPC2" s="6"/>
      <c r="PPD2" s="6"/>
      <c r="PPE2" s="6"/>
      <c r="PPF2" s="6"/>
      <c r="PPG2" s="6"/>
      <c r="PPH2" s="6"/>
      <c r="PPI2" s="6"/>
      <c r="PPJ2" s="6"/>
      <c r="PPK2" s="6"/>
      <c r="PPL2" s="6"/>
      <c r="PPM2" s="6"/>
      <c r="PPN2" s="6"/>
      <c r="PPO2" s="6"/>
      <c r="PPP2" s="6"/>
      <c r="PPQ2" s="6"/>
      <c r="PPR2" s="6"/>
      <c r="PPS2" s="6"/>
      <c r="PPT2" s="6"/>
      <c r="PPU2" s="6"/>
      <c r="PPV2" s="6"/>
      <c r="PPW2" s="6"/>
      <c r="PPX2" s="6"/>
      <c r="PPY2" s="6"/>
      <c r="PPZ2" s="6"/>
      <c r="PQA2" s="6"/>
      <c r="PQB2" s="6"/>
      <c r="PQC2" s="6"/>
      <c r="PQD2" s="6"/>
      <c r="PQE2" s="6"/>
      <c r="PQF2" s="6"/>
      <c r="PQG2" s="6"/>
      <c r="PQH2" s="6"/>
      <c r="PQI2" s="6"/>
      <c r="PQJ2" s="6"/>
      <c r="PQK2" s="6"/>
      <c r="PQL2" s="6"/>
      <c r="PQM2" s="6"/>
      <c r="PQN2" s="6"/>
      <c r="PQO2" s="6"/>
      <c r="PQP2" s="6"/>
      <c r="PQQ2" s="6"/>
      <c r="PQR2" s="6"/>
      <c r="PQS2" s="6"/>
      <c r="PQT2" s="6"/>
      <c r="PQU2" s="6"/>
      <c r="PQV2" s="6"/>
      <c r="PQW2" s="6"/>
      <c r="PQX2" s="6"/>
      <c r="PQY2" s="6"/>
      <c r="PQZ2" s="6"/>
      <c r="PRA2" s="6"/>
      <c r="PRB2" s="6"/>
      <c r="PRC2" s="6"/>
      <c r="PRD2" s="6"/>
      <c r="PRE2" s="6"/>
      <c r="PRF2" s="6"/>
      <c r="PRG2" s="6"/>
      <c r="PRH2" s="6"/>
      <c r="PRI2" s="6"/>
      <c r="PRJ2" s="6"/>
      <c r="PRK2" s="6"/>
      <c r="PRL2" s="6"/>
      <c r="PRM2" s="6"/>
      <c r="PRN2" s="6"/>
      <c r="PRO2" s="6"/>
      <c r="PRP2" s="6"/>
      <c r="PRQ2" s="6"/>
      <c r="PRR2" s="6"/>
      <c r="PRS2" s="6"/>
      <c r="PRT2" s="6"/>
      <c r="PRU2" s="6"/>
      <c r="PRV2" s="6"/>
      <c r="PRW2" s="6"/>
      <c r="PRX2" s="6"/>
      <c r="PRY2" s="6"/>
      <c r="PRZ2" s="6"/>
      <c r="PSA2" s="6"/>
      <c r="PSB2" s="6"/>
      <c r="PSC2" s="6"/>
      <c r="PSD2" s="6"/>
      <c r="PSE2" s="6"/>
      <c r="PSF2" s="6"/>
      <c r="PSG2" s="6"/>
      <c r="PSH2" s="6"/>
      <c r="PSI2" s="6"/>
      <c r="PSJ2" s="6"/>
      <c r="PSK2" s="6"/>
      <c r="PSL2" s="6"/>
      <c r="PSM2" s="6"/>
      <c r="PSN2" s="6"/>
      <c r="PSO2" s="6"/>
      <c r="PSP2" s="6"/>
      <c r="PSQ2" s="6"/>
      <c r="PSR2" s="6"/>
      <c r="PSS2" s="6"/>
      <c r="PST2" s="6"/>
      <c r="PSU2" s="6"/>
      <c r="PSV2" s="6"/>
      <c r="PSW2" s="6"/>
      <c r="PSX2" s="6"/>
      <c r="PSY2" s="6"/>
      <c r="PSZ2" s="6"/>
      <c r="PTA2" s="6"/>
      <c r="PTB2" s="6"/>
      <c r="PTC2" s="6"/>
      <c r="PTD2" s="6"/>
      <c r="PTE2" s="6"/>
      <c r="PTF2" s="6"/>
      <c r="PTG2" s="6"/>
      <c r="PTH2" s="6"/>
      <c r="PTI2" s="6"/>
      <c r="PTJ2" s="6"/>
      <c r="PTK2" s="6"/>
      <c r="PTL2" s="6"/>
      <c r="PTM2" s="6"/>
      <c r="PTN2" s="6"/>
      <c r="PTO2" s="6"/>
      <c r="PTP2" s="6"/>
      <c r="PTQ2" s="6"/>
      <c r="PTR2" s="6"/>
      <c r="PTS2" s="6"/>
      <c r="PTT2" s="6"/>
      <c r="PTU2" s="6"/>
      <c r="PTV2" s="6"/>
      <c r="PTW2" s="6"/>
      <c r="PTX2" s="6"/>
      <c r="PTY2" s="6"/>
      <c r="PTZ2" s="6"/>
      <c r="PUA2" s="6"/>
      <c r="PUB2" s="6"/>
      <c r="PUC2" s="6"/>
      <c r="PUD2" s="6"/>
      <c r="PUE2" s="6"/>
      <c r="PUF2" s="6"/>
      <c r="PUG2" s="6"/>
      <c r="PUH2" s="6"/>
      <c r="PUI2" s="6"/>
      <c r="PUJ2" s="6"/>
      <c r="PUK2" s="6"/>
      <c r="PUL2" s="6"/>
      <c r="PUM2" s="6"/>
      <c r="PUN2" s="6"/>
      <c r="PUO2" s="6"/>
      <c r="PUP2" s="6"/>
      <c r="PUQ2" s="6"/>
      <c r="PUR2" s="6"/>
      <c r="PUS2" s="6"/>
      <c r="PUT2" s="6"/>
      <c r="PUU2" s="6"/>
      <c r="PUV2" s="6"/>
      <c r="PUW2" s="6"/>
      <c r="PUX2" s="6"/>
      <c r="PUY2" s="6"/>
      <c r="PUZ2" s="6"/>
      <c r="PVA2" s="6"/>
      <c r="PVB2" s="6"/>
      <c r="PVC2" s="6"/>
      <c r="PVD2" s="6"/>
      <c r="PVE2" s="6"/>
      <c r="PVF2" s="6"/>
      <c r="PVG2" s="6"/>
      <c r="PVH2" s="6"/>
      <c r="PVI2" s="6"/>
      <c r="PVJ2" s="6"/>
      <c r="PVK2" s="6"/>
      <c r="PVL2" s="6"/>
      <c r="PVM2" s="6"/>
      <c r="PVN2" s="6"/>
      <c r="PVO2" s="6"/>
      <c r="PVP2" s="6"/>
      <c r="PVQ2" s="6"/>
      <c r="PVR2" s="6"/>
      <c r="PVS2" s="6"/>
      <c r="PVT2" s="6"/>
      <c r="PVU2" s="6"/>
      <c r="PVV2" s="6"/>
      <c r="PVW2" s="6"/>
      <c r="PVX2" s="6"/>
      <c r="PVY2" s="6"/>
      <c r="PVZ2" s="6"/>
      <c r="PWA2" s="6"/>
      <c r="PWB2" s="6"/>
      <c r="PWC2" s="6"/>
      <c r="PWD2" s="6"/>
      <c r="PWE2" s="6"/>
      <c r="PWF2" s="6"/>
      <c r="PWG2" s="6"/>
      <c r="PWH2" s="6"/>
      <c r="PWI2" s="6"/>
      <c r="PWJ2" s="6"/>
      <c r="PWK2" s="6"/>
      <c r="PWL2" s="6"/>
      <c r="PWM2" s="6"/>
      <c r="PWN2" s="6"/>
      <c r="PWO2" s="6"/>
      <c r="PWP2" s="6"/>
      <c r="PWQ2" s="6"/>
      <c r="PWR2" s="6"/>
      <c r="PWS2" s="6"/>
      <c r="PWT2" s="6"/>
      <c r="PWU2" s="6"/>
      <c r="PWV2" s="6"/>
      <c r="PWW2" s="6"/>
      <c r="PWX2" s="6"/>
      <c r="PWY2" s="6"/>
      <c r="PWZ2" s="6"/>
      <c r="PXA2" s="6"/>
      <c r="PXB2" s="6"/>
      <c r="PXC2" s="6"/>
      <c r="PXD2" s="6"/>
      <c r="PXE2" s="6"/>
      <c r="PXF2" s="6"/>
      <c r="PXG2" s="6"/>
      <c r="PXH2" s="6"/>
      <c r="PXI2" s="6"/>
      <c r="PXJ2" s="6"/>
      <c r="PXK2" s="6"/>
      <c r="PXL2" s="6"/>
      <c r="PXM2" s="6"/>
      <c r="PXN2" s="6"/>
      <c r="PXO2" s="6"/>
      <c r="PXP2" s="6"/>
      <c r="PXQ2" s="6"/>
      <c r="PXR2" s="6"/>
      <c r="PXS2" s="6"/>
      <c r="PXT2" s="6"/>
      <c r="PXU2" s="6"/>
      <c r="PXV2" s="6"/>
      <c r="PXW2" s="6"/>
      <c r="PXX2" s="6"/>
      <c r="PXY2" s="6"/>
      <c r="PXZ2" s="6"/>
      <c r="PYA2" s="6"/>
      <c r="PYB2" s="6"/>
      <c r="PYC2" s="6"/>
      <c r="PYD2" s="6"/>
      <c r="PYE2" s="6"/>
      <c r="PYF2" s="6"/>
      <c r="PYG2" s="6"/>
      <c r="PYH2" s="6"/>
      <c r="PYI2" s="6"/>
      <c r="PYJ2" s="6"/>
      <c r="PYK2" s="6"/>
      <c r="PYL2" s="6"/>
      <c r="PYM2" s="6"/>
      <c r="PYN2" s="6"/>
      <c r="PYO2" s="6"/>
      <c r="PYP2" s="6"/>
      <c r="PYQ2" s="6"/>
      <c r="PYR2" s="6"/>
      <c r="PYS2" s="6"/>
      <c r="PYT2" s="6"/>
      <c r="PYU2" s="6"/>
      <c r="PYV2" s="6"/>
      <c r="PYW2" s="6"/>
      <c r="PYX2" s="6"/>
      <c r="PYY2" s="6"/>
      <c r="PYZ2" s="6"/>
      <c r="PZA2" s="6"/>
      <c r="PZB2" s="6"/>
      <c r="PZC2" s="6"/>
      <c r="PZD2" s="6"/>
      <c r="PZE2" s="6"/>
      <c r="PZF2" s="6"/>
      <c r="PZG2" s="6"/>
      <c r="PZH2" s="6"/>
      <c r="PZI2" s="6"/>
      <c r="PZJ2" s="6"/>
      <c r="PZK2" s="6"/>
      <c r="PZL2" s="6"/>
      <c r="PZM2" s="6"/>
      <c r="PZN2" s="6"/>
      <c r="PZO2" s="6"/>
      <c r="PZP2" s="6"/>
      <c r="PZQ2" s="6"/>
      <c r="PZR2" s="6"/>
      <c r="PZS2" s="6"/>
      <c r="PZT2" s="6"/>
      <c r="PZU2" s="6"/>
      <c r="PZV2" s="6"/>
      <c r="PZW2" s="6"/>
      <c r="PZX2" s="6"/>
      <c r="PZY2" s="6"/>
      <c r="PZZ2" s="6"/>
      <c r="QAA2" s="6"/>
      <c r="QAB2" s="6"/>
      <c r="QAC2" s="6"/>
      <c r="QAD2" s="6"/>
      <c r="QAE2" s="6"/>
      <c r="QAF2" s="6"/>
      <c r="QAG2" s="6"/>
      <c r="QAH2" s="6"/>
      <c r="QAI2" s="6"/>
      <c r="QAJ2" s="6"/>
      <c r="QAK2" s="6"/>
      <c r="QAL2" s="6"/>
      <c r="QAM2" s="6"/>
      <c r="QAN2" s="6"/>
      <c r="QAO2" s="6"/>
      <c r="QAP2" s="6"/>
      <c r="QAQ2" s="6"/>
      <c r="QAR2" s="6"/>
      <c r="QAS2" s="6"/>
      <c r="QAT2" s="6"/>
      <c r="QAU2" s="6"/>
      <c r="QAV2" s="6"/>
      <c r="QAW2" s="6"/>
      <c r="QAX2" s="6"/>
      <c r="QAY2" s="6"/>
      <c r="QAZ2" s="6"/>
      <c r="QBA2" s="6"/>
      <c r="QBB2" s="6"/>
      <c r="QBC2" s="6"/>
      <c r="QBD2" s="6"/>
      <c r="QBE2" s="6"/>
      <c r="QBF2" s="6"/>
      <c r="QBG2" s="6"/>
      <c r="QBH2" s="6"/>
      <c r="QBI2" s="6"/>
      <c r="QBJ2" s="6"/>
      <c r="QBK2" s="6"/>
      <c r="QBL2" s="6"/>
      <c r="QBM2" s="6"/>
      <c r="QBN2" s="6"/>
      <c r="QBO2" s="6"/>
      <c r="QBP2" s="6"/>
      <c r="QBQ2" s="6"/>
      <c r="QBR2" s="6"/>
      <c r="QBS2" s="6"/>
      <c r="QBT2" s="6"/>
      <c r="QBU2" s="6"/>
      <c r="QBV2" s="6"/>
      <c r="QBW2" s="6"/>
      <c r="QBX2" s="6"/>
      <c r="QBY2" s="6"/>
      <c r="QBZ2" s="6"/>
      <c r="QCA2" s="6"/>
      <c r="QCB2" s="6"/>
      <c r="QCC2" s="6"/>
      <c r="QCD2" s="6"/>
      <c r="QCE2" s="6"/>
      <c r="QCF2" s="6"/>
      <c r="QCG2" s="6"/>
      <c r="QCH2" s="6"/>
      <c r="QCI2" s="6"/>
      <c r="QCJ2" s="6"/>
      <c r="QCK2" s="6"/>
      <c r="QCL2" s="6"/>
      <c r="QCM2" s="6"/>
      <c r="QCN2" s="6"/>
      <c r="QCO2" s="6"/>
      <c r="QCP2" s="6"/>
      <c r="QCQ2" s="6"/>
      <c r="QCR2" s="6"/>
      <c r="QCS2" s="6"/>
      <c r="QCT2" s="6"/>
      <c r="QCU2" s="6"/>
      <c r="QCV2" s="6"/>
      <c r="QCW2" s="6"/>
      <c r="QCX2" s="6"/>
      <c r="QCY2" s="6"/>
      <c r="QCZ2" s="6"/>
      <c r="QDA2" s="6"/>
      <c r="QDB2" s="6"/>
      <c r="QDC2" s="6"/>
      <c r="QDD2" s="6"/>
      <c r="QDE2" s="6"/>
      <c r="QDF2" s="6"/>
      <c r="QDG2" s="6"/>
      <c r="QDH2" s="6"/>
      <c r="QDI2" s="6"/>
      <c r="QDJ2" s="6"/>
      <c r="QDK2" s="6"/>
      <c r="QDL2" s="6"/>
      <c r="QDM2" s="6"/>
      <c r="QDN2" s="6"/>
      <c r="QDO2" s="6"/>
      <c r="QDP2" s="6"/>
      <c r="QDQ2" s="6"/>
      <c r="QDR2" s="6"/>
      <c r="QDS2" s="6"/>
      <c r="QDT2" s="6"/>
      <c r="QDU2" s="6"/>
      <c r="QDV2" s="6"/>
      <c r="QDW2" s="6"/>
      <c r="QDX2" s="6"/>
      <c r="QDY2" s="6"/>
      <c r="QDZ2" s="6"/>
      <c r="QEA2" s="6"/>
      <c r="QEB2" s="6"/>
      <c r="QEC2" s="6"/>
      <c r="QED2" s="6"/>
      <c r="QEE2" s="6"/>
      <c r="QEF2" s="6"/>
      <c r="QEG2" s="6"/>
      <c r="QEH2" s="6"/>
      <c r="QEI2" s="6"/>
      <c r="QEJ2" s="6"/>
      <c r="QEK2" s="6"/>
      <c r="QEL2" s="6"/>
      <c r="QEM2" s="6"/>
      <c r="QEN2" s="6"/>
      <c r="QEO2" s="6"/>
      <c r="QEP2" s="6"/>
      <c r="QEQ2" s="6"/>
      <c r="QER2" s="6"/>
      <c r="QES2" s="6"/>
      <c r="QET2" s="6"/>
      <c r="QEU2" s="6"/>
      <c r="QEV2" s="6"/>
      <c r="QEW2" s="6"/>
      <c r="QEX2" s="6"/>
      <c r="QEY2" s="6"/>
      <c r="QEZ2" s="6"/>
      <c r="QFA2" s="6"/>
      <c r="QFB2" s="6"/>
      <c r="QFC2" s="6"/>
      <c r="QFD2" s="6"/>
      <c r="QFE2" s="6"/>
      <c r="QFF2" s="6"/>
      <c r="QFG2" s="6"/>
      <c r="QFH2" s="6"/>
      <c r="QFI2" s="6"/>
      <c r="QFJ2" s="6"/>
      <c r="QFK2" s="6"/>
      <c r="QFL2" s="6"/>
      <c r="QFM2" s="6"/>
      <c r="QFN2" s="6"/>
      <c r="QFO2" s="6"/>
      <c r="QFP2" s="6"/>
      <c r="QFQ2" s="6"/>
      <c r="QFR2" s="6"/>
      <c r="QFS2" s="6"/>
      <c r="QFT2" s="6"/>
      <c r="QFU2" s="6"/>
      <c r="QFV2" s="6"/>
      <c r="QFW2" s="6"/>
      <c r="QFX2" s="6"/>
      <c r="QFY2" s="6"/>
      <c r="QFZ2" s="6"/>
      <c r="QGA2" s="6"/>
      <c r="QGB2" s="6"/>
      <c r="QGC2" s="6"/>
      <c r="QGD2" s="6"/>
      <c r="QGE2" s="6"/>
      <c r="QGF2" s="6"/>
      <c r="QGG2" s="6"/>
      <c r="QGH2" s="6"/>
      <c r="QGI2" s="6"/>
      <c r="QGJ2" s="6"/>
      <c r="QGK2" s="6"/>
      <c r="QGL2" s="6"/>
      <c r="QGM2" s="6"/>
      <c r="QGN2" s="6"/>
      <c r="QGO2" s="6"/>
      <c r="QGP2" s="6"/>
      <c r="QGQ2" s="6"/>
      <c r="QGR2" s="6"/>
      <c r="QGS2" s="6"/>
      <c r="QGT2" s="6"/>
      <c r="QGU2" s="6"/>
      <c r="QGV2" s="6"/>
      <c r="QGW2" s="6"/>
      <c r="QGX2" s="6"/>
      <c r="QGY2" s="6"/>
      <c r="QGZ2" s="6"/>
      <c r="QHA2" s="6"/>
      <c r="QHB2" s="6"/>
      <c r="QHC2" s="6"/>
      <c r="QHD2" s="6"/>
      <c r="QHE2" s="6"/>
      <c r="QHF2" s="6"/>
      <c r="QHG2" s="6"/>
      <c r="QHH2" s="6"/>
      <c r="QHI2" s="6"/>
      <c r="QHJ2" s="6"/>
      <c r="QHK2" s="6"/>
      <c r="QHL2" s="6"/>
      <c r="QHM2" s="6"/>
      <c r="QHN2" s="6"/>
      <c r="QHO2" s="6"/>
      <c r="QHP2" s="6"/>
      <c r="QHQ2" s="6"/>
      <c r="QHR2" s="6"/>
      <c r="QHS2" s="6"/>
      <c r="QHT2" s="6"/>
      <c r="QHU2" s="6"/>
      <c r="QHV2" s="6"/>
      <c r="QHW2" s="6"/>
      <c r="QHX2" s="6"/>
      <c r="QHY2" s="6"/>
      <c r="QHZ2" s="6"/>
      <c r="QIA2" s="6"/>
      <c r="QIB2" s="6"/>
      <c r="QIC2" s="6"/>
      <c r="QID2" s="6"/>
      <c r="QIE2" s="6"/>
      <c r="QIF2" s="6"/>
      <c r="QIG2" s="6"/>
      <c r="QIH2" s="6"/>
      <c r="QII2" s="6"/>
      <c r="QIJ2" s="6"/>
      <c r="QIK2" s="6"/>
      <c r="QIL2" s="6"/>
      <c r="QIM2" s="6"/>
      <c r="QIN2" s="6"/>
      <c r="QIO2" s="6"/>
      <c r="QIP2" s="6"/>
      <c r="QIQ2" s="6"/>
      <c r="QIR2" s="6"/>
      <c r="QIS2" s="6"/>
      <c r="QIT2" s="6"/>
      <c r="QIU2" s="6"/>
      <c r="QIV2" s="6"/>
      <c r="QIW2" s="6"/>
      <c r="QIX2" s="6"/>
      <c r="QIY2" s="6"/>
      <c r="QIZ2" s="6"/>
      <c r="QJA2" s="6"/>
      <c r="QJB2" s="6"/>
      <c r="QJC2" s="6"/>
      <c r="QJD2" s="6"/>
      <c r="QJE2" s="6"/>
      <c r="QJF2" s="6"/>
      <c r="QJG2" s="6"/>
      <c r="QJH2" s="6"/>
      <c r="QJI2" s="6"/>
      <c r="QJJ2" s="6"/>
      <c r="QJK2" s="6"/>
      <c r="QJL2" s="6"/>
      <c r="QJM2" s="6"/>
      <c r="QJN2" s="6"/>
      <c r="QJO2" s="6"/>
      <c r="QJP2" s="6"/>
      <c r="QJQ2" s="6"/>
      <c r="QJR2" s="6"/>
      <c r="QJS2" s="6"/>
      <c r="QJT2" s="6"/>
      <c r="QJU2" s="6"/>
      <c r="QJV2" s="6"/>
      <c r="QJW2" s="6"/>
      <c r="QJX2" s="6"/>
      <c r="QJY2" s="6"/>
      <c r="QJZ2" s="6"/>
      <c r="QKA2" s="6"/>
      <c r="QKB2" s="6"/>
      <c r="QKC2" s="6"/>
      <c r="QKD2" s="6"/>
      <c r="QKE2" s="6"/>
      <c r="QKF2" s="6"/>
      <c r="QKG2" s="6"/>
      <c r="QKH2" s="6"/>
      <c r="QKI2" s="6"/>
      <c r="QKJ2" s="6"/>
      <c r="QKK2" s="6"/>
      <c r="QKL2" s="6"/>
      <c r="QKM2" s="6"/>
      <c r="QKN2" s="6"/>
      <c r="QKO2" s="6"/>
      <c r="QKP2" s="6"/>
      <c r="QKQ2" s="6"/>
      <c r="QKR2" s="6"/>
      <c r="QKS2" s="6"/>
      <c r="QKT2" s="6"/>
      <c r="QKU2" s="6"/>
      <c r="QKV2" s="6"/>
      <c r="QKW2" s="6"/>
      <c r="QKX2" s="6"/>
      <c r="QKY2" s="6"/>
      <c r="QKZ2" s="6"/>
      <c r="QLA2" s="6"/>
      <c r="QLB2" s="6"/>
      <c r="QLC2" s="6"/>
      <c r="QLD2" s="6"/>
      <c r="QLE2" s="6"/>
      <c r="QLF2" s="6"/>
      <c r="QLG2" s="6"/>
      <c r="QLH2" s="6"/>
      <c r="QLI2" s="6"/>
      <c r="QLJ2" s="6"/>
      <c r="QLK2" s="6"/>
      <c r="QLL2" s="6"/>
      <c r="QLM2" s="6"/>
      <c r="QLN2" s="6"/>
      <c r="QLO2" s="6"/>
      <c r="QLP2" s="6"/>
      <c r="QLQ2" s="6"/>
      <c r="QLR2" s="6"/>
      <c r="QLS2" s="6"/>
      <c r="QLT2" s="6"/>
      <c r="QLU2" s="6"/>
      <c r="QLV2" s="6"/>
      <c r="QLW2" s="6"/>
      <c r="QLX2" s="6"/>
      <c r="QLY2" s="6"/>
      <c r="QLZ2" s="6"/>
      <c r="QMA2" s="6"/>
      <c r="QMB2" s="6"/>
      <c r="QMC2" s="6"/>
      <c r="QMD2" s="6"/>
      <c r="QME2" s="6"/>
      <c r="QMF2" s="6"/>
      <c r="QMG2" s="6"/>
      <c r="QMH2" s="6"/>
      <c r="QMI2" s="6"/>
      <c r="QMJ2" s="6"/>
      <c r="QMK2" s="6"/>
      <c r="QML2" s="6"/>
      <c r="QMM2" s="6"/>
      <c r="QMN2" s="6"/>
      <c r="QMO2" s="6"/>
      <c r="QMP2" s="6"/>
      <c r="QMQ2" s="6"/>
      <c r="QMR2" s="6"/>
      <c r="QMS2" s="6"/>
      <c r="QMT2" s="6"/>
      <c r="QMU2" s="6"/>
      <c r="QMV2" s="6"/>
      <c r="QMW2" s="6"/>
      <c r="QMX2" s="6"/>
      <c r="QMY2" s="6"/>
      <c r="QMZ2" s="6"/>
      <c r="QNA2" s="6"/>
      <c r="QNB2" s="6"/>
      <c r="QNC2" s="6"/>
      <c r="QND2" s="6"/>
      <c r="QNE2" s="6"/>
      <c r="QNF2" s="6"/>
      <c r="QNG2" s="6"/>
      <c r="QNH2" s="6"/>
      <c r="QNI2" s="6"/>
      <c r="QNJ2" s="6"/>
      <c r="QNK2" s="6"/>
      <c r="QNL2" s="6"/>
      <c r="QNM2" s="6"/>
      <c r="QNN2" s="6"/>
      <c r="QNO2" s="6"/>
      <c r="QNP2" s="6"/>
      <c r="QNQ2" s="6"/>
      <c r="QNR2" s="6"/>
      <c r="QNS2" s="6"/>
      <c r="QNT2" s="6"/>
      <c r="QNU2" s="6"/>
      <c r="QNV2" s="6"/>
      <c r="QNW2" s="6"/>
      <c r="QNX2" s="6"/>
      <c r="QNY2" s="6"/>
      <c r="QNZ2" s="6"/>
      <c r="QOA2" s="6"/>
      <c r="QOB2" s="6"/>
      <c r="QOC2" s="6"/>
      <c r="QOD2" s="6"/>
      <c r="QOE2" s="6"/>
      <c r="QOF2" s="6"/>
      <c r="QOG2" s="6"/>
      <c r="QOH2" s="6"/>
      <c r="QOI2" s="6"/>
      <c r="QOJ2" s="6"/>
      <c r="QOK2" s="6"/>
      <c r="QOL2" s="6"/>
      <c r="QOM2" s="6"/>
      <c r="QON2" s="6"/>
      <c r="QOO2" s="6"/>
      <c r="QOP2" s="6"/>
      <c r="QOQ2" s="6"/>
      <c r="QOR2" s="6"/>
      <c r="QOS2" s="6"/>
      <c r="QOT2" s="6"/>
      <c r="QOU2" s="6"/>
      <c r="QOV2" s="6"/>
      <c r="QOW2" s="6"/>
      <c r="QOX2" s="6"/>
      <c r="QOY2" s="6"/>
      <c r="QOZ2" s="6"/>
      <c r="QPA2" s="6"/>
      <c r="QPB2" s="6"/>
      <c r="QPC2" s="6"/>
      <c r="QPD2" s="6"/>
      <c r="QPE2" s="6"/>
      <c r="QPF2" s="6"/>
      <c r="QPG2" s="6"/>
      <c r="QPH2" s="6"/>
      <c r="QPI2" s="6"/>
      <c r="QPJ2" s="6"/>
      <c r="QPK2" s="6"/>
      <c r="QPL2" s="6"/>
      <c r="QPM2" s="6"/>
      <c r="QPN2" s="6"/>
      <c r="QPO2" s="6"/>
      <c r="QPP2" s="6"/>
      <c r="QPQ2" s="6"/>
      <c r="QPR2" s="6"/>
      <c r="QPS2" s="6"/>
      <c r="QPT2" s="6"/>
      <c r="QPU2" s="6"/>
      <c r="QPV2" s="6"/>
      <c r="QPW2" s="6"/>
      <c r="QPX2" s="6"/>
      <c r="QPY2" s="6"/>
      <c r="QPZ2" s="6"/>
      <c r="QQA2" s="6"/>
      <c r="QQB2" s="6"/>
      <c r="QQC2" s="6"/>
      <c r="QQD2" s="6"/>
      <c r="QQE2" s="6"/>
      <c r="QQF2" s="6"/>
      <c r="QQG2" s="6"/>
      <c r="QQH2" s="6"/>
      <c r="QQI2" s="6"/>
      <c r="QQJ2" s="6"/>
      <c r="QQK2" s="6"/>
      <c r="QQL2" s="6"/>
      <c r="QQM2" s="6"/>
      <c r="QQN2" s="6"/>
      <c r="QQO2" s="6"/>
      <c r="QQP2" s="6"/>
      <c r="QQQ2" s="6"/>
      <c r="QQR2" s="6"/>
      <c r="QQS2" s="6"/>
      <c r="QQT2" s="6"/>
      <c r="QQU2" s="6"/>
      <c r="QQV2" s="6"/>
      <c r="QQW2" s="6"/>
      <c r="QQX2" s="6"/>
      <c r="QQY2" s="6"/>
      <c r="QQZ2" s="6"/>
      <c r="QRA2" s="6"/>
      <c r="QRB2" s="6"/>
      <c r="QRC2" s="6"/>
      <c r="QRD2" s="6"/>
      <c r="QRE2" s="6"/>
      <c r="QRF2" s="6"/>
      <c r="QRG2" s="6"/>
      <c r="QRH2" s="6"/>
      <c r="QRI2" s="6"/>
      <c r="QRJ2" s="6"/>
      <c r="QRK2" s="6"/>
      <c r="QRL2" s="6"/>
      <c r="QRM2" s="6"/>
      <c r="QRN2" s="6"/>
      <c r="QRO2" s="6"/>
      <c r="QRP2" s="6"/>
      <c r="QRQ2" s="6"/>
      <c r="QRR2" s="6"/>
      <c r="QRS2" s="6"/>
      <c r="QRT2" s="6"/>
      <c r="QRU2" s="6"/>
      <c r="QRV2" s="6"/>
      <c r="QRW2" s="6"/>
      <c r="QRX2" s="6"/>
      <c r="QRY2" s="6"/>
      <c r="QRZ2" s="6"/>
      <c r="QSA2" s="6"/>
      <c r="QSB2" s="6"/>
      <c r="QSC2" s="6"/>
      <c r="QSD2" s="6"/>
      <c r="QSE2" s="6"/>
      <c r="QSF2" s="6"/>
      <c r="QSG2" s="6"/>
      <c r="QSH2" s="6"/>
      <c r="QSI2" s="6"/>
      <c r="QSJ2" s="6"/>
      <c r="QSK2" s="6"/>
      <c r="QSL2" s="6"/>
      <c r="QSM2" s="6"/>
      <c r="QSN2" s="6"/>
      <c r="QSO2" s="6"/>
      <c r="QSP2" s="6"/>
      <c r="QSQ2" s="6"/>
      <c r="QSR2" s="6"/>
      <c r="QSS2" s="6"/>
      <c r="QST2" s="6"/>
      <c r="QSU2" s="6"/>
      <c r="QSV2" s="6"/>
      <c r="QSW2" s="6"/>
      <c r="QSX2" s="6"/>
      <c r="QSY2" s="6"/>
      <c r="QSZ2" s="6"/>
      <c r="QTA2" s="6"/>
      <c r="QTB2" s="6"/>
      <c r="QTC2" s="6"/>
      <c r="QTD2" s="6"/>
      <c r="QTE2" s="6"/>
      <c r="QTF2" s="6"/>
      <c r="QTG2" s="6"/>
      <c r="QTH2" s="6"/>
      <c r="QTI2" s="6"/>
      <c r="QTJ2" s="6"/>
      <c r="QTK2" s="6"/>
      <c r="QTL2" s="6"/>
      <c r="QTM2" s="6"/>
      <c r="QTN2" s="6"/>
      <c r="QTO2" s="6"/>
      <c r="QTP2" s="6"/>
      <c r="QTQ2" s="6"/>
      <c r="QTR2" s="6"/>
      <c r="QTS2" s="6"/>
      <c r="QTT2" s="6"/>
      <c r="QTU2" s="6"/>
      <c r="QTV2" s="6"/>
      <c r="QTW2" s="6"/>
      <c r="QTX2" s="6"/>
      <c r="QTY2" s="6"/>
      <c r="QTZ2" s="6"/>
      <c r="QUA2" s="6"/>
      <c r="QUB2" s="6"/>
      <c r="QUC2" s="6"/>
      <c r="QUD2" s="6"/>
      <c r="QUE2" s="6"/>
      <c r="QUF2" s="6"/>
      <c r="QUG2" s="6"/>
      <c r="QUH2" s="6"/>
      <c r="QUI2" s="6"/>
      <c r="QUJ2" s="6"/>
      <c r="QUK2" s="6"/>
      <c r="QUL2" s="6"/>
      <c r="QUM2" s="6"/>
      <c r="QUN2" s="6"/>
      <c r="QUO2" s="6"/>
      <c r="QUP2" s="6"/>
      <c r="QUQ2" s="6"/>
      <c r="QUR2" s="6"/>
      <c r="QUS2" s="6"/>
      <c r="QUT2" s="6"/>
      <c r="QUU2" s="6"/>
      <c r="QUV2" s="6"/>
      <c r="QUW2" s="6"/>
      <c r="QUX2" s="6"/>
      <c r="QUY2" s="6"/>
      <c r="QUZ2" s="6"/>
      <c r="QVA2" s="6"/>
      <c r="QVB2" s="6"/>
      <c r="QVC2" s="6"/>
      <c r="QVD2" s="6"/>
      <c r="QVE2" s="6"/>
      <c r="QVF2" s="6"/>
      <c r="QVG2" s="6"/>
      <c r="QVH2" s="6"/>
      <c r="QVI2" s="6"/>
      <c r="QVJ2" s="6"/>
      <c r="QVK2" s="6"/>
      <c r="QVL2" s="6"/>
      <c r="QVM2" s="6"/>
      <c r="QVN2" s="6"/>
      <c r="QVO2" s="6"/>
      <c r="QVP2" s="6"/>
      <c r="QVQ2" s="6"/>
      <c r="QVR2" s="6"/>
      <c r="QVS2" s="6"/>
      <c r="QVT2" s="6"/>
      <c r="QVU2" s="6"/>
      <c r="QVV2" s="6"/>
      <c r="QVW2" s="6"/>
      <c r="QVX2" s="6"/>
      <c r="QVY2" s="6"/>
      <c r="QVZ2" s="6"/>
      <c r="QWA2" s="6"/>
      <c r="QWB2" s="6"/>
      <c r="QWC2" s="6"/>
      <c r="QWD2" s="6"/>
      <c r="QWE2" s="6"/>
      <c r="QWF2" s="6"/>
      <c r="QWG2" s="6"/>
      <c r="QWH2" s="6"/>
      <c r="QWI2" s="6"/>
      <c r="QWJ2" s="6"/>
      <c r="QWK2" s="6"/>
      <c r="QWL2" s="6"/>
      <c r="QWM2" s="6"/>
      <c r="QWN2" s="6"/>
      <c r="QWO2" s="6"/>
      <c r="QWP2" s="6"/>
      <c r="QWQ2" s="6"/>
      <c r="QWR2" s="6"/>
      <c r="QWS2" s="6"/>
      <c r="QWT2" s="6"/>
      <c r="QWU2" s="6"/>
      <c r="QWV2" s="6"/>
      <c r="QWW2" s="6"/>
      <c r="QWX2" s="6"/>
      <c r="QWY2" s="6"/>
      <c r="QWZ2" s="6"/>
      <c r="QXA2" s="6"/>
      <c r="QXB2" s="6"/>
      <c r="QXC2" s="6"/>
      <c r="QXD2" s="6"/>
      <c r="QXE2" s="6"/>
      <c r="QXF2" s="6"/>
      <c r="QXG2" s="6"/>
      <c r="QXH2" s="6"/>
      <c r="QXI2" s="6"/>
      <c r="QXJ2" s="6"/>
      <c r="QXK2" s="6"/>
      <c r="QXL2" s="6"/>
      <c r="QXM2" s="6"/>
      <c r="QXN2" s="6"/>
      <c r="QXO2" s="6"/>
      <c r="QXP2" s="6"/>
      <c r="QXQ2" s="6"/>
      <c r="QXR2" s="6"/>
      <c r="QXS2" s="6"/>
      <c r="QXT2" s="6"/>
      <c r="QXU2" s="6"/>
      <c r="QXV2" s="6"/>
      <c r="QXW2" s="6"/>
      <c r="QXX2" s="6"/>
      <c r="QXY2" s="6"/>
      <c r="QXZ2" s="6"/>
      <c r="QYA2" s="6"/>
      <c r="QYB2" s="6"/>
      <c r="QYC2" s="6"/>
      <c r="QYD2" s="6"/>
      <c r="QYE2" s="6"/>
      <c r="QYF2" s="6"/>
      <c r="QYG2" s="6"/>
      <c r="QYH2" s="6"/>
      <c r="QYI2" s="6"/>
      <c r="QYJ2" s="6"/>
      <c r="QYK2" s="6"/>
      <c r="QYL2" s="6"/>
      <c r="QYM2" s="6"/>
      <c r="QYN2" s="6"/>
      <c r="QYO2" s="6"/>
      <c r="QYP2" s="6"/>
      <c r="QYQ2" s="6"/>
      <c r="QYR2" s="6"/>
      <c r="QYS2" s="6"/>
      <c r="QYT2" s="6"/>
      <c r="QYU2" s="6"/>
      <c r="QYV2" s="6"/>
      <c r="QYW2" s="6"/>
      <c r="QYX2" s="6"/>
      <c r="QYY2" s="6"/>
      <c r="QYZ2" s="6"/>
      <c r="QZA2" s="6"/>
      <c r="QZB2" s="6"/>
      <c r="QZC2" s="6"/>
      <c r="QZD2" s="6"/>
      <c r="QZE2" s="6"/>
      <c r="QZF2" s="6"/>
      <c r="QZG2" s="6"/>
      <c r="QZH2" s="6"/>
      <c r="QZI2" s="6"/>
      <c r="QZJ2" s="6"/>
      <c r="QZK2" s="6"/>
      <c r="QZL2" s="6"/>
      <c r="QZM2" s="6"/>
      <c r="QZN2" s="6"/>
      <c r="QZO2" s="6"/>
      <c r="QZP2" s="6"/>
      <c r="QZQ2" s="6"/>
      <c r="QZR2" s="6"/>
      <c r="QZS2" s="6"/>
      <c r="QZT2" s="6"/>
      <c r="QZU2" s="6"/>
      <c r="QZV2" s="6"/>
      <c r="QZW2" s="6"/>
      <c r="QZX2" s="6"/>
      <c r="QZY2" s="6"/>
      <c r="QZZ2" s="6"/>
      <c r="RAA2" s="6"/>
      <c r="RAB2" s="6"/>
      <c r="RAC2" s="6"/>
      <c r="RAD2" s="6"/>
      <c r="RAE2" s="6"/>
      <c r="RAF2" s="6"/>
      <c r="RAG2" s="6"/>
      <c r="RAH2" s="6"/>
      <c r="RAI2" s="6"/>
      <c r="RAJ2" s="6"/>
      <c r="RAK2" s="6"/>
      <c r="RAL2" s="6"/>
      <c r="RAM2" s="6"/>
      <c r="RAN2" s="6"/>
      <c r="RAO2" s="6"/>
      <c r="RAP2" s="6"/>
      <c r="RAQ2" s="6"/>
      <c r="RAR2" s="6"/>
      <c r="RAS2" s="6"/>
      <c r="RAT2" s="6"/>
      <c r="RAU2" s="6"/>
      <c r="RAV2" s="6"/>
      <c r="RAW2" s="6"/>
      <c r="RAX2" s="6"/>
      <c r="RAY2" s="6"/>
      <c r="RAZ2" s="6"/>
      <c r="RBA2" s="6"/>
      <c r="RBB2" s="6"/>
      <c r="RBC2" s="6"/>
      <c r="RBD2" s="6"/>
      <c r="RBE2" s="6"/>
      <c r="RBF2" s="6"/>
      <c r="RBG2" s="6"/>
      <c r="RBH2" s="6"/>
      <c r="RBI2" s="6"/>
      <c r="RBJ2" s="6"/>
      <c r="RBK2" s="6"/>
      <c r="RBL2" s="6"/>
      <c r="RBM2" s="6"/>
      <c r="RBN2" s="6"/>
      <c r="RBO2" s="6"/>
      <c r="RBP2" s="6"/>
      <c r="RBQ2" s="6"/>
      <c r="RBR2" s="6"/>
      <c r="RBS2" s="6"/>
      <c r="RBT2" s="6"/>
      <c r="RBU2" s="6"/>
      <c r="RBV2" s="6"/>
      <c r="RBW2" s="6"/>
      <c r="RBX2" s="6"/>
      <c r="RBY2" s="6"/>
      <c r="RBZ2" s="6"/>
      <c r="RCA2" s="6"/>
      <c r="RCB2" s="6"/>
      <c r="RCC2" s="6"/>
      <c r="RCD2" s="6"/>
      <c r="RCE2" s="6"/>
      <c r="RCF2" s="6"/>
      <c r="RCG2" s="6"/>
      <c r="RCH2" s="6"/>
      <c r="RCI2" s="6"/>
      <c r="RCJ2" s="6"/>
      <c r="RCK2" s="6"/>
      <c r="RCL2" s="6"/>
      <c r="RCM2" s="6"/>
      <c r="RCN2" s="6"/>
      <c r="RCO2" s="6"/>
      <c r="RCP2" s="6"/>
      <c r="RCQ2" s="6"/>
      <c r="RCR2" s="6"/>
      <c r="RCS2" s="6"/>
      <c r="RCT2" s="6"/>
      <c r="RCU2" s="6"/>
      <c r="RCV2" s="6"/>
      <c r="RCW2" s="6"/>
      <c r="RCX2" s="6"/>
      <c r="RCY2" s="6"/>
      <c r="RCZ2" s="6"/>
      <c r="RDA2" s="6"/>
      <c r="RDB2" s="6"/>
      <c r="RDC2" s="6"/>
      <c r="RDD2" s="6"/>
      <c r="RDE2" s="6"/>
      <c r="RDF2" s="6"/>
      <c r="RDG2" s="6"/>
      <c r="RDH2" s="6"/>
      <c r="RDI2" s="6"/>
      <c r="RDJ2" s="6"/>
      <c r="RDK2" s="6"/>
      <c r="RDL2" s="6"/>
      <c r="RDM2" s="6"/>
      <c r="RDN2" s="6"/>
      <c r="RDO2" s="6"/>
      <c r="RDP2" s="6"/>
      <c r="RDQ2" s="6"/>
      <c r="RDR2" s="6"/>
      <c r="RDS2" s="6"/>
      <c r="RDT2" s="6"/>
      <c r="RDU2" s="6"/>
      <c r="RDV2" s="6"/>
      <c r="RDW2" s="6"/>
      <c r="RDX2" s="6"/>
      <c r="RDY2" s="6"/>
      <c r="RDZ2" s="6"/>
      <c r="REA2" s="6"/>
      <c r="REB2" s="6"/>
      <c r="REC2" s="6"/>
      <c r="RED2" s="6"/>
      <c r="REE2" s="6"/>
      <c r="REF2" s="6"/>
      <c r="REG2" s="6"/>
      <c r="REH2" s="6"/>
      <c r="REI2" s="6"/>
      <c r="REJ2" s="6"/>
      <c r="REK2" s="6"/>
      <c r="REL2" s="6"/>
      <c r="REM2" s="6"/>
      <c r="REN2" s="6"/>
      <c r="REO2" s="6"/>
      <c r="REP2" s="6"/>
      <c r="REQ2" s="6"/>
      <c r="RER2" s="6"/>
      <c r="RES2" s="6"/>
      <c r="RET2" s="6"/>
      <c r="REU2" s="6"/>
      <c r="REV2" s="6"/>
      <c r="REW2" s="6"/>
      <c r="REX2" s="6"/>
      <c r="REY2" s="6"/>
      <c r="REZ2" s="6"/>
      <c r="RFA2" s="6"/>
      <c r="RFB2" s="6"/>
      <c r="RFC2" s="6"/>
      <c r="RFD2" s="6"/>
      <c r="RFE2" s="6"/>
      <c r="RFF2" s="6"/>
      <c r="RFG2" s="6"/>
      <c r="RFH2" s="6"/>
      <c r="RFI2" s="6"/>
      <c r="RFJ2" s="6"/>
      <c r="RFK2" s="6"/>
      <c r="RFL2" s="6"/>
      <c r="RFM2" s="6"/>
      <c r="RFN2" s="6"/>
      <c r="RFO2" s="6"/>
      <c r="RFP2" s="6"/>
      <c r="RFQ2" s="6"/>
      <c r="RFR2" s="6"/>
      <c r="RFS2" s="6"/>
      <c r="RFT2" s="6"/>
      <c r="RFU2" s="6"/>
      <c r="RFV2" s="6"/>
      <c r="RFW2" s="6"/>
      <c r="RFX2" s="6"/>
      <c r="RFY2" s="6"/>
      <c r="RFZ2" s="6"/>
      <c r="RGA2" s="6"/>
      <c r="RGB2" s="6"/>
      <c r="RGC2" s="6"/>
      <c r="RGD2" s="6"/>
      <c r="RGE2" s="6"/>
      <c r="RGF2" s="6"/>
      <c r="RGG2" s="6"/>
      <c r="RGH2" s="6"/>
      <c r="RGI2" s="6"/>
      <c r="RGJ2" s="6"/>
      <c r="RGK2" s="6"/>
      <c r="RGL2" s="6"/>
      <c r="RGM2" s="6"/>
      <c r="RGN2" s="6"/>
      <c r="RGO2" s="6"/>
      <c r="RGP2" s="6"/>
      <c r="RGQ2" s="6"/>
      <c r="RGR2" s="6"/>
      <c r="RGS2" s="6"/>
      <c r="RGT2" s="6"/>
      <c r="RGU2" s="6"/>
      <c r="RGV2" s="6"/>
      <c r="RGW2" s="6"/>
      <c r="RGX2" s="6"/>
      <c r="RGY2" s="6"/>
      <c r="RGZ2" s="6"/>
      <c r="RHA2" s="6"/>
      <c r="RHB2" s="6"/>
      <c r="RHC2" s="6"/>
      <c r="RHD2" s="6"/>
      <c r="RHE2" s="6"/>
      <c r="RHF2" s="6"/>
      <c r="RHG2" s="6"/>
      <c r="RHH2" s="6"/>
      <c r="RHI2" s="6"/>
      <c r="RHJ2" s="6"/>
      <c r="RHK2" s="6"/>
      <c r="RHL2" s="6"/>
      <c r="RHM2" s="6"/>
      <c r="RHN2" s="6"/>
      <c r="RHO2" s="6"/>
      <c r="RHP2" s="6"/>
      <c r="RHQ2" s="6"/>
      <c r="RHR2" s="6"/>
      <c r="RHS2" s="6"/>
      <c r="RHT2" s="6"/>
      <c r="RHU2" s="6"/>
      <c r="RHV2" s="6"/>
      <c r="RHW2" s="6"/>
      <c r="RHX2" s="6"/>
      <c r="RHY2" s="6"/>
      <c r="RHZ2" s="6"/>
      <c r="RIA2" s="6"/>
      <c r="RIB2" s="6"/>
      <c r="RIC2" s="6"/>
      <c r="RID2" s="6"/>
      <c r="RIE2" s="6"/>
      <c r="RIF2" s="6"/>
      <c r="RIG2" s="6"/>
      <c r="RIH2" s="6"/>
      <c r="RII2" s="6"/>
      <c r="RIJ2" s="6"/>
      <c r="RIK2" s="6"/>
      <c r="RIL2" s="6"/>
      <c r="RIM2" s="6"/>
      <c r="RIN2" s="6"/>
      <c r="RIO2" s="6"/>
      <c r="RIP2" s="6"/>
      <c r="RIQ2" s="6"/>
      <c r="RIR2" s="6"/>
      <c r="RIS2" s="6"/>
      <c r="RIT2" s="6"/>
      <c r="RIU2" s="6"/>
      <c r="RIV2" s="6"/>
      <c r="RIW2" s="6"/>
      <c r="RIX2" s="6"/>
      <c r="RIY2" s="6"/>
      <c r="RIZ2" s="6"/>
      <c r="RJA2" s="6"/>
      <c r="RJB2" s="6"/>
      <c r="RJC2" s="6"/>
      <c r="RJD2" s="6"/>
      <c r="RJE2" s="6"/>
      <c r="RJF2" s="6"/>
      <c r="RJG2" s="6"/>
      <c r="RJH2" s="6"/>
      <c r="RJI2" s="6"/>
      <c r="RJJ2" s="6"/>
      <c r="RJK2" s="6"/>
      <c r="RJL2" s="6"/>
      <c r="RJM2" s="6"/>
      <c r="RJN2" s="6"/>
      <c r="RJO2" s="6"/>
      <c r="RJP2" s="6"/>
      <c r="RJQ2" s="6"/>
      <c r="RJR2" s="6"/>
      <c r="RJS2" s="6"/>
      <c r="RJT2" s="6"/>
      <c r="RJU2" s="6"/>
      <c r="RJV2" s="6"/>
      <c r="RJW2" s="6"/>
      <c r="RJX2" s="6"/>
      <c r="RJY2" s="6"/>
      <c r="RJZ2" s="6"/>
      <c r="RKA2" s="6"/>
      <c r="RKB2" s="6"/>
      <c r="RKC2" s="6"/>
      <c r="RKD2" s="6"/>
      <c r="RKE2" s="6"/>
      <c r="RKF2" s="6"/>
      <c r="RKG2" s="6"/>
      <c r="RKH2" s="6"/>
      <c r="RKI2" s="6"/>
      <c r="RKJ2" s="6"/>
      <c r="RKK2" s="6"/>
      <c r="RKL2" s="6"/>
      <c r="RKM2" s="6"/>
      <c r="RKN2" s="6"/>
      <c r="RKO2" s="6"/>
      <c r="RKP2" s="6"/>
      <c r="RKQ2" s="6"/>
      <c r="RKR2" s="6"/>
      <c r="RKS2" s="6"/>
      <c r="RKT2" s="6"/>
      <c r="RKU2" s="6"/>
      <c r="RKV2" s="6"/>
      <c r="RKW2" s="6"/>
      <c r="RKX2" s="6"/>
      <c r="RKY2" s="6"/>
      <c r="RKZ2" s="6"/>
      <c r="RLA2" s="6"/>
      <c r="RLB2" s="6"/>
      <c r="RLC2" s="6"/>
      <c r="RLD2" s="6"/>
      <c r="RLE2" s="6"/>
      <c r="RLF2" s="6"/>
      <c r="RLG2" s="6"/>
      <c r="RLH2" s="6"/>
      <c r="RLI2" s="6"/>
      <c r="RLJ2" s="6"/>
      <c r="RLK2" s="6"/>
      <c r="RLL2" s="6"/>
      <c r="RLM2" s="6"/>
      <c r="RLN2" s="6"/>
      <c r="RLO2" s="6"/>
      <c r="RLP2" s="6"/>
      <c r="RLQ2" s="6"/>
      <c r="RLR2" s="6"/>
      <c r="RLS2" s="6"/>
      <c r="RLT2" s="6"/>
      <c r="RLU2" s="6"/>
      <c r="RLV2" s="6"/>
      <c r="RLW2" s="6"/>
      <c r="RLX2" s="6"/>
      <c r="RLY2" s="6"/>
      <c r="RLZ2" s="6"/>
      <c r="RMA2" s="6"/>
      <c r="RMB2" s="6"/>
      <c r="RMC2" s="6"/>
      <c r="RMD2" s="6"/>
      <c r="RME2" s="6"/>
      <c r="RMF2" s="6"/>
      <c r="RMG2" s="6"/>
      <c r="RMH2" s="6"/>
      <c r="RMI2" s="6"/>
      <c r="RMJ2" s="6"/>
      <c r="RMK2" s="6"/>
      <c r="RML2" s="6"/>
      <c r="RMM2" s="6"/>
      <c r="RMN2" s="6"/>
      <c r="RMO2" s="6"/>
      <c r="RMP2" s="6"/>
      <c r="RMQ2" s="6"/>
      <c r="RMR2" s="6"/>
      <c r="RMS2" s="6"/>
      <c r="RMT2" s="6"/>
      <c r="RMU2" s="6"/>
      <c r="RMV2" s="6"/>
      <c r="RMW2" s="6"/>
      <c r="RMX2" s="6"/>
      <c r="RMY2" s="6"/>
      <c r="RMZ2" s="6"/>
      <c r="RNA2" s="6"/>
      <c r="RNB2" s="6"/>
      <c r="RNC2" s="6"/>
      <c r="RND2" s="6"/>
      <c r="RNE2" s="6"/>
      <c r="RNF2" s="6"/>
      <c r="RNG2" s="6"/>
      <c r="RNH2" s="6"/>
      <c r="RNI2" s="6"/>
      <c r="RNJ2" s="6"/>
      <c r="RNK2" s="6"/>
      <c r="RNL2" s="6"/>
      <c r="RNM2" s="6"/>
      <c r="RNN2" s="6"/>
      <c r="RNO2" s="6"/>
      <c r="RNP2" s="6"/>
      <c r="RNQ2" s="6"/>
      <c r="RNR2" s="6"/>
      <c r="RNS2" s="6"/>
      <c r="RNT2" s="6"/>
      <c r="RNU2" s="6"/>
      <c r="RNV2" s="6"/>
      <c r="RNW2" s="6"/>
      <c r="RNX2" s="6"/>
      <c r="RNY2" s="6"/>
      <c r="RNZ2" s="6"/>
      <c r="ROA2" s="6"/>
      <c r="ROB2" s="6"/>
      <c r="ROC2" s="6"/>
      <c r="ROD2" s="6"/>
      <c r="ROE2" s="6"/>
      <c r="ROF2" s="6"/>
      <c r="ROG2" s="6"/>
      <c r="ROH2" s="6"/>
      <c r="ROI2" s="6"/>
      <c r="ROJ2" s="6"/>
      <c r="ROK2" s="6"/>
      <c r="ROL2" s="6"/>
      <c r="ROM2" s="6"/>
      <c r="RON2" s="6"/>
      <c r="ROO2" s="6"/>
      <c r="ROP2" s="6"/>
      <c r="ROQ2" s="6"/>
      <c r="ROR2" s="6"/>
      <c r="ROS2" s="6"/>
      <c r="ROT2" s="6"/>
      <c r="ROU2" s="6"/>
      <c r="ROV2" s="6"/>
      <c r="ROW2" s="6"/>
      <c r="ROX2" s="6"/>
      <c r="ROY2" s="6"/>
      <c r="ROZ2" s="6"/>
      <c r="RPA2" s="6"/>
      <c r="RPB2" s="6"/>
      <c r="RPC2" s="6"/>
      <c r="RPD2" s="6"/>
      <c r="RPE2" s="6"/>
      <c r="RPF2" s="6"/>
      <c r="RPG2" s="6"/>
      <c r="RPH2" s="6"/>
      <c r="RPI2" s="6"/>
      <c r="RPJ2" s="6"/>
      <c r="RPK2" s="6"/>
      <c r="RPL2" s="6"/>
      <c r="RPM2" s="6"/>
      <c r="RPN2" s="6"/>
      <c r="RPO2" s="6"/>
      <c r="RPP2" s="6"/>
      <c r="RPQ2" s="6"/>
      <c r="RPR2" s="6"/>
      <c r="RPS2" s="6"/>
      <c r="RPT2" s="6"/>
      <c r="RPU2" s="6"/>
      <c r="RPV2" s="6"/>
      <c r="RPW2" s="6"/>
      <c r="RPX2" s="6"/>
      <c r="RPY2" s="6"/>
      <c r="RPZ2" s="6"/>
      <c r="RQA2" s="6"/>
      <c r="RQB2" s="6"/>
      <c r="RQC2" s="6"/>
      <c r="RQD2" s="6"/>
      <c r="RQE2" s="6"/>
      <c r="RQF2" s="6"/>
      <c r="RQG2" s="6"/>
      <c r="RQH2" s="6"/>
      <c r="RQI2" s="6"/>
      <c r="RQJ2" s="6"/>
      <c r="RQK2" s="6"/>
      <c r="RQL2" s="6"/>
      <c r="RQM2" s="6"/>
      <c r="RQN2" s="6"/>
      <c r="RQO2" s="6"/>
      <c r="RQP2" s="6"/>
      <c r="RQQ2" s="6"/>
      <c r="RQR2" s="6"/>
      <c r="RQS2" s="6"/>
      <c r="RQT2" s="6"/>
      <c r="RQU2" s="6"/>
      <c r="RQV2" s="6"/>
      <c r="RQW2" s="6"/>
      <c r="RQX2" s="6"/>
      <c r="RQY2" s="6"/>
      <c r="RQZ2" s="6"/>
      <c r="RRA2" s="6"/>
      <c r="RRB2" s="6"/>
      <c r="RRC2" s="6"/>
      <c r="RRD2" s="6"/>
      <c r="RRE2" s="6"/>
      <c r="RRF2" s="6"/>
      <c r="RRG2" s="6"/>
      <c r="RRH2" s="6"/>
      <c r="RRI2" s="6"/>
      <c r="RRJ2" s="6"/>
      <c r="RRK2" s="6"/>
      <c r="RRL2" s="6"/>
      <c r="RRM2" s="6"/>
      <c r="RRN2" s="6"/>
      <c r="RRO2" s="6"/>
      <c r="RRP2" s="6"/>
      <c r="RRQ2" s="6"/>
      <c r="RRR2" s="6"/>
      <c r="RRS2" s="6"/>
      <c r="RRT2" s="6"/>
      <c r="RRU2" s="6"/>
      <c r="RRV2" s="6"/>
      <c r="RRW2" s="6"/>
      <c r="RRX2" s="6"/>
      <c r="RRY2" s="6"/>
      <c r="RRZ2" s="6"/>
      <c r="RSA2" s="6"/>
      <c r="RSB2" s="6"/>
      <c r="RSC2" s="6"/>
      <c r="RSD2" s="6"/>
      <c r="RSE2" s="6"/>
      <c r="RSF2" s="6"/>
      <c r="RSG2" s="6"/>
      <c r="RSH2" s="6"/>
      <c r="RSI2" s="6"/>
      <c r="RSJ2" s="6"/>
      <c r="RSK2" s="6"/>
      <c r="RSL2" s="6"/>
      <c r="RSM2" s="6"/>
      <c r="RSN2" s="6"/>
      <c r="RSO2" s="6"/>
      <c r="RSP2" s="6"/>
      <c r="RSQ2" s="6"/>
      <c r="RSR2" s="6"/>
      <c r="RSS2" s="6"/>
      <c r="RST2" s="6"/>
      <c r="RSU2" s="6"/>
      <c r="RSV2" s="6"/>
      <c r="RSW2" s="6"/>
      <c r="RSX2" s="6"/>
      <c r="RSY2" s="6"/>
      <c r="RSZ2" s="6"/>
      <c r="RTA2" s="6"/>
      <c r="RTB2" s="6"/>
      <c r="RTC2" s="6"/>
      <c r="RTD2" s="6"/>
      <c r="RTE2" s="6"/>
      <c r="RTF2" s="6"/>
      <c r="RTG2" s="6"/>
      <c r="RTH2" s="6"/>
      <c r="RTI2" s="6"/>
      <c r="RTJ2" s="6"/>
      <c r="RTK2" s="6"/>
      <c r="RTL2" s="6"/>
      <c r="RTM2" s="6"/>
      <c r="RTN2" s="6"/>
      <c r="RTO2" s="6"/>
      <c r="RTP2" s="6"/>
      <c r="RTQ2" s="6"/>
      <c r="RTR2" s="6"/>
      <c r="RTS2" s="6"/>
      <c r="RTT2" s="6"/>
      <c r="RTU2" s="6"/>
      <c r="RTV2" s="6"/>
      <c r="RTW2" s="6"/>
      <c r="RTX2" s="6"/>
      <c r="RTY2" s="6"/>
      <c r="RTZ2" s="6"/>
      <c r="RUA2" s="6"/>
      <c r="RUB2" s="6"/>
      <c r="RUC2" s="6"/>
      <c r="RUD2" s="6"/>
      <c r="RUE2" s="6"/>
      <c r="RUF2" s="6"/>
      <c r="RUG2" s="6"/>
      <c r="RUH2" s="6"/>
      <c r="RUI2" s="6"/>
      <c r="RUJ2" s="6"/>
      <c r="RUK2" s="6"/>
      <c r="RUL2" s="6"/>
      <c r="RUM2" s="6"/>
      <c r="RUN2" s="6"/>
      <c r="RUO2" s="6"/>
      <c r="RUP2" s="6"/>
      <c r="RUQ2" s="6"/>
      <c r="RUR2" s="6"/>
      <c r="RUS2" s="6"/>
      <c r="RUT2" s="6"/>
      <c r="RUU2" s="6"/>
      <c r="RUV2" s="6"/>
      <c r="RUW2" s="6"/>
      <c r="RUX2" s="6"/>
      <c r="RUY2" s="6"/>
      <c r="RUZ2" s="6"/>
      <c r="RVA2" s="6"/>
      <c r="RVB2" s="6"/>
      <c r="RVC2" s="6"/>
      <c r="RVD2" s="6"/>
      <c r="RVE2" s="6"/>
      <c r="RVF2" s="6"/>
      <c r="RVG2" s="6"/>
      <c r="RVH2" s="6"/>
      <c r="RVI2" s="6"/>
      <c r="RVJ2" s="6"/>
      <c r="RVK2" s="6"/>
      <c r="RVL2" s="6"/>
      <c r="RVM2" s="6"/>
      <c r="RVN2" s="6"/>
      <c r="RVO2" s="6"/>
      <c r="RVP2" s="6"/>
      <c r="RVQ2" s="6"/>
      <c r="RVR2" s="6"/>
      <c r="RVS2" s="6"/>
      <c r="RVT2" s="6"/>
      <c r="RVU2" s="6"/>
      <c r="RVV2" s="6"/>
      <c r="RVW2" s="6"/>
      <c r="RVX2" s="6"/>
      <c r="RVY2" s="6"/>
      <c r="RVZ2" s="6"/>
      <c r="RWA2" s="6"/>
      <c r="RWB2" s="6"/>
      <c r="RWC2" s="6"/>
      <c r="RWD2" s="6"/>
      <c r="RWE2" s="6"/>
      <c r="RWF2" s="6"/>
      <c r="RWG2" s="6"/>
      <c r="RWH2" s="6"/>
      <c r="RWI2" s="6"/>
      <c r="RWJ2" s="6"/>
      <c r="RWK2" s="6"/>
      <c r="RWL2" s="6"/>
      <c r="RWM2" s="6"/>
      <c r="RWN2" s="6"/>
      <c r="RWO2" s="6"/>
      <c r="RWP2" s="6"/>
      <c r="RWQ2" s="6"/>
      <c r="RWR2" s="6"/>
      <c r="RWS2" s="6"/>
      <c r="RWT2" s="6"/>
      <c r="RWU2" s="6"/>
      <c r="RWV2" s="6"/>
      <c r="RWW2" s="6"/>
      <c r="RWX2" s="6"/>
      <c r="RWY2" s="6"/>
      <c r="RWZ2" s="6"/>
      <c r="RXA2" s="6"/>
      <c r="RXB2" s="6"/>
      <c r="RXC2" s="6"/>
      <c r="RXD2" s="6"/>
      <c r="RXE2" s="6"/>
      <c r="RXF2" s="6"/>
      <c r="RXG2" s="6"/>
      <c r="RXH2" s="6"/>
      <c r="RXI2" s="6"/>
      <c r="RXJ2" s="6"/>
      <c r="RXK2" s="6"/>
      <c r="RXL2" s="6"/>
      <c r="RXM2" s="6"/>
      <c r="RXN2" s="6"/>
      <c r="RXO2" s="6"/>
      <c r="RXP2" s="6"/>
      <c r="RXQ2" s="6"/>
      <c r="RXR2" s="6"/>
      <c r="RXS2" s="6"/>
      <c r="RXT2" s="6"/>
      <c r="RXU2" s="6"/>
      <c r="RXV2" s="6"/>
      <c r="RXW2" s="6"/>
      <c r="RXX2" s="6"/>
      <c r="RXY2" s="6"/>
      <c r="RXZ2" s="6"/>
      <c r="RYA2" s="6"/>
      <c r="RYB2" s="6"/>
      <c r="RYC2" s="6"/>
      <c r="RYD2" s="6"/>
      <c r="RYE2" s="6"/>
      <c r="RYF2" s="6"/>
      <c r="RYG2" s="6"/>
      <c r="RYH2" s="6"/>
      <c r="RYI2" s="6"/>
      <c r="RYJ2" s="6"/>
      <c r="RYK2" s="6"/>
      <c r="RYL2" s="6"/>
      <c r="RYM2" s="6"/>
      <c r="RYN2" s="6"/>
      <c r="RYO2" s="6"/>
      <c r="RYP2" s="6"/>
      <c r="RYQ2" s="6"/>
      <c r="RYR2" s="6"/>
      <c r="RYS2" s="6"/>
      <c r="RYT2" s="6"/>
      <c r="RYU2" s="6"/>
      <c r="RYV2" s="6"/>
      <c r="RYW2" s="6"/>
      <c r="RYX2" s="6"/>
      <c r="RYY2" s="6"/>
      <c r="RYZ2" s="6"/>
      <c r="RZA2" s="6"/>
      <c r="RZB2" s="6"/>
      <c r="RZC2" s="6"/>
      <c r="RZD2" s="6"/>
      <c r="RZE2" s="6"/>
      <c r="RZF2" s="6"/>
      <c r="RZG2" s="6"/>
      <c r="RZH2" s="6"/>
      <c r="RZI2" s="6"/>
      <c r="RZJ2" s="6"/>
      <c r="RZK2" s="6"/>
      <c r="RZL2" s="6"/>
      <c r="RZM2" s="6"/>
      <c r="RZN2" s="6"/>
      <c r="RZO2" s="6"/>
      <c r="RZP2" s="6"/>
      <c r="RZQ2" s="6"/>
      <c r="RZR2" s="6"/>
      <c r="RZS2" s="6"/>
      <c r="RZT2" s="6"/>
      <c r="RZU2" s="6"/>
      <c r="RZV2" s="6"/>
      <c r="RZW2" s="6"/>
      <c r="RZX2" s="6"/>
      <c r="RZY2" s="6"/>
      <c r="RZZ2" s="6"/>
      <c r="SAA2" s="6"/>
      <c r="SAB2" s="6"/>
      <c r="SAC2" s="6"/>
      <c r="SAD2" s="6"/>
      <c r="SAE2" s="6"/>
      <c r="SAF2" s="6"/>
      <c r="SAG2" s="6"/>
      <c r="SAH2" s="6"/>
      <c r="SAI2" s="6"/>
      <c r="SAJ2" s="6"/>
      <c r="SAK2" s="6"/>
      <c r="SAL2" s="6"/>
      <c r="SAM2" s="6"/>
      <c r="SAN2" s="6"/>
      <c r="SAO2" s="6"/>
      <c r="SAP2" s="6"/>
      <c r="SAQ2" s="6"/>
      <c r="SAR2" s="6"/>
      <c r="SAS2" s="6"/>
      <c r="SAT2" s="6"/>
      <c r="SAU2" s="6"/>
      <c r="SAV2" s="6"/>
      <c r="SAW2" s="6"/>
      <c r="SAX2" s="6"/>
      <c r="SAY2" s="6"/>
      <c r="SAZ2" s="6"/>
      <c r="SBA2" s="6"/>
      <c r="SBB2" s="6"/>
      <c r="SBC2" s="6"/>
      <c r="SBD2" s="6"/>
      <c r="SBE2" s="6"/>
      <c r="SBF2" s="6"/>
      <c r="SBG2" s="6"/>
      <c r="SBH2" s="6"/>
      <c r="SBI2" s="6"/>
      <c r="SBJ2" s="6"/>
      <c r="SBK2" s="6"/>
      <c r="SBL2" s="6"/>
      <c r="SBM2" s="6"/>
      <c r="SBN2" s="6"/>
      <c r="SBO2" s="6"/>
      <c r="SBP2" s="6"/>
      <c r="SBQ2" s="6"/>
      <c r="SBR2" s="6"/>
      <c r="SBS2" s="6"/>
      <c r="SBT2" s="6"/>
      <c r="SBU2" s="6"/>
      <c r="SBV2" s="6"/>
      <c r="SBW2" s="6"/>
      <c r="SBX2" s="6"/>
      <c r="SBY2" s="6"/>
      <c r="SBZ2" s="6"/>
      <c r="SCA2" s="6"/>
      <c r="SCB2" s="6"/>
      <c r="SCC2" s="6"/>
      <c r="SCD2" s="6"/>
      <c r="SCE2" s="6"/>
      <c r="SCF2" s="6"/>
      <c r="SCG2" s="6"/>
      <c r="SCH2" s="6"/>
      <c r="SCI2" s="6"/>
      <c r="SCJ2" s="6"/>
      <c r="SCK2" s="6"/>
      <c r="SCL2" s="6"/>
      <c r="SCM2" s="6"/>
      <c r="SCN2" s="6"/>
      <c r="SCO2" s="6"/>
      <c r="SCP2" s="6"/>
      <c r="SCQ2" s="6"/>
      <c r="SCR2" s="6"/>
      <c r="SCS2" s="6"/>
      <c r="SCT2" s="6"/>
      <c r="SCU2" s="6"/>
      <c r="SCV2" s="6"/>
      <c r="SCW2" s="6"/>
      <c r="SCX2" s="6"/>
      <c r="SCY2" s="6"/>
      <c r="SCZ2" s="6"/>
      <c r="SDA2" s="6"/>
      <c r="SDB2" s="6"/>
      <c r="SDC2" s="6"/>
      <c r="SDD2" s="6"/>
      <c r="SDE2" s="6"/>
      <c r="SDF2" s="6"/>
      <c r="SDG2" s="6"/>
      <c r="SDH2" s="6"/>
      <c r="SDI2" s="6"/>
      <c r="SDJ2" s="6"/>
      <c r="SDK2" s="6"/>
      <c r="SDL2" s="6"/>
      <c r="SDM2" s="6"/>
      <c r="SDN2" s="6"/>
      <c r="SDO2" s="6"/>
      <c r="SDP2" s="6"/>
      <c r="SDQ2" s="6"/>
      <c r="SDR2" s="6"/>
      <c r="SDS2" s="6"/>
      <c r="SDT2" s="6"/>
      <c r="SDU2" s="6"/>
      <c r="SDV2" s="6"/>
      <c r="SDW2" s="6"/>
      <c r="SDX2" s="6"/>
      <c r="SDY2" s="6"/>
      <c r="SDZ2" s="6"/>
      <c r="SEA2" s="6"/>
      <c r="SEB2" s="6"/>
      <c r="SEC2" s="6"/>
      <c r="SED2" s="6"/>
      <c r="SEE2" s="6"/>
      <c r="SEF2" s="6"/>
      <c r="SEG2" s="6"/>
      <c r="SEH2" s="6"/>
      <c r="SEI2" s="6"/>
      <c r="SEJ2" s="6"/>
      <c r="SEK2" s="6"/>
      <c r="SEL2" s="6"/>
      <c r="SEM2" s="6"/>
      <c r="SEN2" s="6"/>
      <c r="SEO2" s="6"/>
      <c r="SEP2" s="6"/>
      <c r="SEQ2" s="6"/>
      <c r="SER2" s="6"/>
      <c r="SES2" s="6"/>
      <c r="SET2" s="6"/>
      <c r="SEU2" s="6"/>
      <c r="SEV2" s="6"/>
      <c r="SEW2" s="6"/>
      <c r="SEX2" s="6"/>
      <c r="SEY2" s="6"/>
      <c r="SEZ2" s="6"/>
      <c r="SFA2" s="6"/>
      <c r="SFB2" s="6"/>
      <c r="SFC2" s="6"/>
      <c r="SFD2" s="6"/>
      <c r="SFE2" s="6"/>
      <c r="SFF2" s="6"/>
      <c r="SFG2" s="6"/>
      <c r="SFH2" s="6"/>
      <c r="SFI2" s="6"/>
      <c r="SFJ2" s="6"/>
      <c r="SFK2" s="6"/>
      <c r="SFL2" s="6"/>
      <c r="SFM2" s="6"/>
      <c r="SFN2" s="6"/>
      <c r="SFO2" s="6"/>
      <c r="SFP2" s="6"/>
      <c r="SFQ2" s="6"/>
      <c r="SFR2" s="6"/>
      <c r="SFS2" s="6"/>
      <c r="SFT2" s="6"/>
      <c r="SFU2" s="6"/>
      <c r="SFV2" s="6"/>
      <c r="SFW2" s="6"/>
      <c r="SFX2" s="6"/>
      <c r="SFY2" s="6"/>
      <c r="SFZ2" s="6"/>
      <c r="SGA2" s="6"/>
      <c r="SGB2" s="6"/>
      <c r="SGC2" s="6"/>
      <c r="SGD2" s="6"/>
      <c r="SGE2" s="6"/>
      <c r="SGF2" s="6"/>
      <c r="SGG2" s="6"/>
      <c r="SGH2" s="6"/>
      <c r="SGI2" s="6"/>
      <c r="SGJ2" s="6"/>
      <c r="SGK2" s="6"/>
      <c r="SGL2" s="6"/>
      <c r="SGM2" s="6"/>
      <c r="SGN2" s="6"/>
      <c r="SGO2" s="6"/>
      <c r="SGP2" s="6"/>
      <c r="SGQ2" s="6"/>
      <c r="SGR2" s="6"/>
      <c r="SGS2" s="6"/>
      <c r="SGT2" s="6"/>
      <c r="SGU2" s="6"/>
      <c r="SGV2" s="6"/>
      <c r="SGW2" s="6"/>
      <c r="SGX2" s="6"/>
      <c r="SGY2" s="6"/>
      <c r="SGZ2" s="6"/>
      <c r="SHA2" s="6"/>
      <c r="SHB2" s="6"/>
      <c r="SHC2" s="6"/>
      <c r="SHD2" s="6"/>
      <c r="SHE2" s="6"/>
      <c r="SHF2" s="6"/>
      <c r="SHG2" s="6"/>
      <c r="SHH2" s="6"/>
      <c r="SHI2" s="6"/>
      <c r="SHJ2" s="6"/>
      <c r="SHK2" s="6"/>
      <c r="SHL2" s="6"/>
      <c r="SHM2" s="6"/>
      <c r="SHN2" s="6"/>
      <c r="SHO2" s="6"/>
      <c r="SHP2" s="6"/>
      <c r="SHQ2" s="6"/>
      <c r="SHR2" s="6"/>
      <c r="SHS2" s="6"/>
      <c r="SHT2" s="6"/>
      <c r="SHU2" s="6"/>
      <c r="SHV2" s="6"/>
      <c r="SHW2" s="6"/>
      <c r="SHX2" s="6"/>
      <c r="SHY2" s="6"/>
      <c r="SHZ2" s="6"/>
      <c r="SIA2" s="6"/>
      <c r="SIB2" s="6"/>
      <c r="SIC2" s="6"/>
      <c r="SID2" s="6"/>
      <c r="SIE2" s="6"/>
      <c r="SIF2" s="6"/>
      <c r="SIG2" s="6"/>
      <c r="SIH2" s="6"/>
      <c r="SII2" s="6"/>
      <c r="SIJ2" s="6"/>
      <c r="SIK2" s="6"/>
      <c r="SIL2" s="6"/>
      <c r="SIM2" s="6"/>
      <c r="SIN2" s="6"/>
      <c r="SIO2" s="6"/>
      <c r="SIP2" s="6"/>
      <c r="SIQ2" s="6"/>
      <c r="SIR2" s="6"/>
      <c r="SIS2" s="6"/>
      <c r="SIT2" s="6"/>
      <c r="SIU2" s="6"/>
      <c r="SIV2" s="6"/>
      <c r="SIW2" s="6"/>
      <c r="SIX2" s="6"/>
      <c r="SIY2" s="6"/>
      <c r="SIZ2" s="6"/>
      <c r="SJA2" s="6"/>
      <c r="SJB2" s="6"/>
      <c r="SJC2" s="6"/>
      <c r="SJD2" s="6"/>
      <c r="SJE2" s="6"/>
      <c r="SJF2" s="6"/>
      <c r="SJG2" s="6"/>
      <c r="SJH2" s="6"/>
      <c r="SJI2" s="6"/>
      <c r="SJJ2" s="6"/>
      <c r="SJK2" s="6"/>
      <c r="SJL2" s="6"/>
      <c r="SJM2" s="6"/>
      <c r="SJN2" s="6"/>
      <c r="SJO2" s="6"/>
      <c r="SJP2" s="6"/>
      <c r="SJQ2" s="6"/>
      <c r="SJR2" s="6"/>
      <c r="SJS2" s="6"/>
      <c r="SJT2" s="6"/>
      <c r="SJU2" s="6"/>
      <c r="SJV2" s="6"/>
      <c r="SJW2" s="6"/>
      <c r="SJX2" s="6"/>
      <c r="SJY2" s="6"/>
      <c r="SJZ2" s="6"/>
      <c r="SKA2" s="6"/>
      <c r="SKB2" s="6"/>
      <c r="SKC2" s="6"/>
      <c r="SKD2" s="6"/>
      <c r="SKE2" s="6"/>
      <c r="SKF2" s="6"/>
      <c r="SKG2" s="6"/>
      <c r="SKH2" s="6"/>
      <c r="SKI2" s="6"/>
      <c r="SKJ2" s="6"/>
      <c r="SKK2" s="6"/>
      <c r="SKL2" s="6"/>
      <c r="SKM2" s="6"/>
      <c r="SKN2" s="6"/>
      <c r="SKO2" s="6"/>
      <c r="SKP2" s="6"/>
      <c r="SKQ2" s="6"/>
      <c r="SKR2" s="6"/>
      <c r="SKS2" s="6"/>
      <c r="SKT2" s="6"/>
      <c r="SKU2" s="6"/>
      <c r="SKV2" s="6"/>
      <c r="SKW2" s="6"/>
      <c r="SKX2" s="6"/>
      <c r="SKY2" s="6"/>
      <c r="SKZ2" s="6"/>
      <c r="SLA2" s="6"/>
      <c r="SLB2" s="6"/>
      <c r="SLC2" s="6"/>
      <c r="SLD2" s="6"/>
      <c r="SLE2" s="6"/>
      <c r="SLF2" s="6"/>
      <c r="SLG2" s="6"/>
      <c r="SLH2" s="6"/>
      <c r="SLI2" s="6"/>
      <c r="SLJ2" s="6"/>
      <c r="SLK2" s="6"/>
      <c r="SLL2" s="6"/>
      <c r="SLM2" s="6"/>
      <c r="SLN2" s="6"/>
      <c r="SLO2" s="6"/>
      <c r="SLP2" s="6"/>
      <c r="SLQ2" s="6"/>
      <c r="SLR2" s="6"/>
      <c r="SLS2" s="6"/>
      <c r="SLT2" s="6"/>
      <c r="SLU2" s="6"/>
      <c r="SLV2" s="6"/>
      <c r="SLW2" s="6"/>
      <c r="SLX2" s="6"/>
      <c r="SLY2" s="6"/>
      <c r="SLZ2" s="6"/>
      <c r="SMA2" s="6"/>
      <c r="SMB2" s="6"/>
      <c r="SMC2" s="6"/>
      <c r="SMD2" s="6"/>
      <c r="SME2" s="6"/>
      <c r="SMF2" s="6"/>
      <c r="SMG2" s="6"/>
      <c r="SMH2" s="6"/>
      <c r="SMI2" s="6"/>
      <c r="SMJ2" s="6"/>
      <c r="SMK2" s="6"/>
      <c r="SML2" s="6"/>
      <c r="SMM2" s="6"/>
      <c r="SMN2" s="6"/>
      <c r="SMO2" s="6"/>
      <c r="SMP2" s="6"/>
      <c r="SMQ2" s="6"/>
      <c r="SMR2" s="6"/>
      <c r="SMS2" s="6"/>
      <c r="SMT2" s="6"/>
      <c r="SMU2" s="6"/>
      <c r="SMV2" s="6"/>
      <c r="SMW2" s="6"/>
      <c r="SMX2" s="6"/>
      <c r="SMY2" s="6"/>
      <c r="SMZ2" s="6"/>
      <c r="SNA2" s="6"/>
      <c r="SNB2" s="6"/>
      <c r="SNC2" s="6"/>
      <c r="SND2" s="6"/>
      <c r="SNE2" s="6"/>
      <c r="SNF2" s="6"/>
      <c r="SNG2" s="6"/>
      <c r="SNH2" s="6"/>
      <c r="SNI2" s="6"/>
      <c r="SNJ2" s="6"/>
      <c r="SNK2" s="6"/>
      <c r="SNL2" s="6"/>
      <c r="SNM2" s="6"/>
      <c r="SNN2" s="6"/>
      <c r="SNO2" s="6"/>
      <c r="SNP2" s="6"/>
      <c r="SNQ2" s="6"/>
      <c r="SNR2" s="6"/>
      <c r="SNS2" s="6"/>
      <c r="SNT2" s="6"/>
      <c r="SNU2" s="6"/>
      <c r="SNV2" s="6"/>
      <c r="SNW2" s="6"/>
      <c r="SNX2" s="6"/>
      <c r="SNY2" s="6"/>
      <c r="SNZ2" s="6"/>
      <c r="SOA2" s="6"/>
      <c r="SOB2" s="6"/>
      <c r="SOC2" s="6"/>
      <c r="SOD2" s="6"/>
      <c r="SOE2" s="6"/>
      <c r="SOF2" s="6"/>
      <c r="SOG2" s="6"/>
      <c r="SOH2" s="6"/>
      <c r="SOI2" s="6"/>
      <c r="SOJ2" s="6"/>
      <c r="SOK2" s="6"/>
      <c r="SOL2" s="6"/>
      <c r="SOM2" s="6"/>
      <c r="SON2" s="6"/>
      <c r="SOO2" s="6"/>
      <c r="SOP2" s="6"/>
      <c r="SOQ2" s="6"/>
      <c r="SOR2" s="6"/>
      <c r="SOS2" s="6"/>
      <c r="SOT2" s="6"/>
      <c r="SOU2" s="6"/>
      <c r="SOV2" s="6"/>
      <c r="SOW2" s="6"/>
      <c r="SOX2" s="6"/>
      <c r="SOY2" s="6"/>
      <c r="SOZ2" s="6"/>
      <c r="SPA2" s="6"/>
      <c r="SPB2" s="6"/>
      <c r="SPC2" s="6"/>
      <c r="SPD2" s="6"/>
      <c r="SPE2" s="6"/>
      <c r="SPF2" s="6"/>
      <c r="SPG2" s="6"/>
      <c r="SPH2" s="6"/>
      <c r="SPI2" s="6"/>
      <c r="SPJ2" s="6"/>
      <c r="SPK2" s="6"/>
      <c r="SPL2" s="6"/>
      <c r="SPM2" s="6"/>
      <c r="SPN2" s="6"/>
      <c r="SPO2" s="6"/>
      <c r="SPP2" s="6"/>
      <c r="SPQ2" s="6"/>
      <c r="SPR2" s="6"/>
      <c r="SPS2" s="6"/>
      <c r="SPT2" s="6"/>
      <c r="SPU2" s="6"/>
      <c r="SPV2" s="6"/>
      <c r="SPW2" s="6"/>
      <c r="SPX2" s="6"/>
      <c r="SPY2" s="6"/>
      <c r="SPZ2" s="6"/>
      <c r="SQA2" s="6"/>
      <c r="SQB2" s="6"/>
      <c r="SQC2" s="6"/>
      <c r="SQD2" s="6"/>
      <c r="SQE2" s="6"/>
      <c r="SQF2" s="6"/>
      <c r="SQG2" s="6"/>
      <c r="SQH2" s="6"/>
      <c r="SQI2" s="6"/>
      <c r="SQJ2" s="6"/>
      <c r="SQK2" s="6"/>
      <c r="SQL2" s="6"/>
      <c r="SQM2" s="6"/>
      <c r="SQN2" s="6"/>
      <c r="SQO2" s="6"/>
      <c r="SQP2" s="6"/>
      <c r="SQQ2" s="6"/>
      <c r="SQR2" s="6"/>
      <c r="SQS2" s="6"/>
      <c r="SQT2" s="6"/>
      <c r="SQU2" s="6"/>
      <c r="SQV2" s="6"/>
      <c r="SQW2" s="6"/>
      <c r="SQX2" s="6"/>
      <c r="SQY2" s="6"/>
      <c r="SQZ2" s="6"/>
      <c r="SRA2" s="6"/>
      <c r="SRB2" s="6"/>
      <c r="SRC2" s="6"/>
      <c r="SRD2" s="6"/>
      <c r="SRE2" s="6"/>
      <c r="SRF2" s="6"/>
      <c r="SRG2" s="6"/>
      <c r="SRH2" s="6"/>
      <c r="SRI2" s="6"/>
      <c r="SRJ2" s="6"/>
      <c r="SRK2" s="6"/>
      <c r="SRL2" s="6"/>
      <c r="SRM2" s="6"/>
      <c r="SRN2" s="6"/>
      <c r="SRO2" s="6"/>
      <c r="SRP2" s="6"/>
      <c r="SRQ2" s="6"/>
      <c r="SRR2" s="6"/>
      <c r="SRS2" s="6"/>
      <c r="SRT2" s="6"/>
      <c r="SRU2" s="6"/>
      <c r="SRV2" s="6"/>
      <c r="SRW2" s="6"/>
      <c r="SRX2" s="6"/>
      <c r="SRY2" s="6"/>
      <c r="SRZ2" s="6"/>
      <c r="SSA2" s="6"/>
      <c r="SSB2" s="6"/>
      <c r="SSC2" s="6"/>
      <c r="SSD2" s="6"/>
      <c r="SSE2" s="6"/>
      <c r="SSF2" s="6"/>
      <c r="SSG2" s="6"/>
      <c r="SSH2" s="6"/>
      <c r="SSI2" s="6"/>
      <c r="SSJ2" s="6"/>
      <c r="SSK2" s="6"/>
      <c r="SSL2" s="6"/>
      <c r="SSM2" s="6"/>
      <c r="SSN2" s="6"/>
      <c r="SSO2" s="6"/>
      <c r="SSP2" s="6"/>
      <c r="SSQ2" s="6"/>
      <c r="SSR2" s="6"/>
      <c r="SSS2" s="6"/>
      <c r="SST2" s="6"/>
      <c r="SSU2" s="6"/>
      <c r="SSV2" s="6"/>
      <c r="SSW2" s="6"/>
      <c r="SSX2" s="6"/>
      <c r="SSY2" s="6"/>
      <c r="SSZ2" s="6"/>
      <c r="STA2" s="6"/>
      <c r="STB2" s="6"/>
      <c r="STC2" s="6"/>
      <c r="STD2" s="6"/>
      <c r="STE2" s="6"/>
      <c r="STF2" s="6"/>
      <c r="STG2" s="6"/>
      <c r="STH2" s="6"/>
      <c r="STI2" s="6"/>
      <c r="STJ2" s="6"/>
      <c r="STK2" s="6"/>
      <c r="STL2" s="6"/>
      <c r="STM2" s="6"/>
      <c r="STN2" s="6"/>
      <c r="STO2" s="6"/>
      <c r="STP2" s="6"/>
      <c r="STQ2" s="6"/>
      <c r="STR2" s="6"/>
      <c r="STS2" s="6"/>
      <c r="STT2" s="6"/>
      <c r="STU2" s="6"/>
      <c r="STV2" s="6"/>
      <c r="STW2" s="6"/>
      <c r="STX2" s="6"/>
      <c r="STY2" s="6"/>
      <c r="STZ2" s="6"/>
      <c r="SUA2" s="6"/>
      <c r="SUB2" s="6"/>
      <c r="SUC2" s="6"/>
      <c r="SUD2" s="6"/>
      <c r="SUE2" s="6"/>
      <c r="SUF2" s="6"/>
      <c r="SUG2" s="6"/>
      <c r="SUH2" s="6"/>
      <c r="SUI2" s="6"/>
      <c r="SUJ2" s="6"/>
      <c r="SUK2" s="6"/>
      <c r="SUL2" s="6"/>
      <c r="SUM2" s="6"/>
      <c r="SUN2" s="6"/>
      <c r="SUO2" s="6"/>
      <c r="SUP2" s="6"/>
      <c r="SUQ2" s="6"/>
      <c r="SUR2" s="6"/>
      <c r="SUS2" s="6"/>
      <c r="SUT2" s="6"/>
      <c r="SUU2" s="6"/>
      <c r="SUV2" s="6"/>
      <c r="SUW2" s="6"/>
      <c r="SUX2" s="6"/>
      <c r="SUY2" s="6"/>
      <c r="SUZ2" s="6"/>
      <c r="SVA2" s="6"/>
      <c r="SVB2" s="6"/>
      <c r="SVC2" s="6"/>
      <c r="SVD2" s="6"/>
      <c r="SVE2" s="6"/>
      <c r="SVF2" s="6"/>
      <c r="SVG2" s="6"/>
      <c r="SVH2" s="6"/>
      <c r="SVI2" s="6"/>
      <c r="SVJ2" s="6"/>
      <c r="SVK2" s="6"/>
      <c r="SVL2" s="6"/>
      <c r="SVM2" s="6"/>
      <c r="SVN2" s="6"/>
      <c r="SVO2" s="6"/>
      <c r="SVP2" s="6"/>
      <c r="SVQ2" s="6"/>
      <c r="SVR2" s="6"/>
      <c r="SVS2" s="6"/>
      <c r="SVT2" s="6"/>
      <c r="SVU2" s="6"/>
      <c r="SVV2" s="6"/>
      <c r="SVW2" s="6"/>
      <c r="SVX2" s="6"/>
      <c r="SVY2" s="6"/>
      <c r="SVZ2" s="6"/>
      <c r="SWA2" s="6"/>
      <c r="SWB2" s="6"/>
      <c r="SWC2" s="6"/>
      <c r="SWD2" s="6"/>
      <c r="SWE2" s="6"/>
      <c r="SWF2" s="6"/>
      <c r="SWG2" s="6"/>
      <c r="SWH2" s="6"/>
      <c r="SWI2" s="6"/>
      <c r="SWJ2" s="6"/>
      <c r="SWK2" s="6"/>
      <c r="SWL2" s="6"/>
      <c r="SWM2" s="6"/>
      <c r="SWN2" s="6"/>
      <c r="SWO2" s="6"/>
      <c r="SWP2" s="6"/>
      <c r="SWQ2" s="6"/>
      <c r="SWR2" s="6"/>
      <c r="SWS2" s="6"/>
      <c r="SWT2" s="6"/>
      <c r="SWU2" s="6"/>
      <c r="SWV2" s="6"/>
      <c r="SWW2" s="6"/>
      <c r="SWX2" s="6"/>
      <c r="SWY2" s="6"/>
      <c r="SWZ2" s="6"/>
      <c r="SXA2" s="6"/>
      <c r="SXB2" s="6"/>
      <c r="SXC2" s="6"/>
      <c r="SXD2" s="6"/>
      <c r="SXE2" s="6"/>
      <c r="SXF2" s="6"/>
      <c r="SXG2" s="6"/>
      <c r="SXH2" s="6"/>
      <c r="SXI2" s="6"/>
      <c r="SXJ2" s="6"/>
      <c r="SXK2" s="6"/>
      <c r="SXL2" s="6"/>
      <c r="SXM2" s="6"/>
      <c r="SXN2" s="6"/>
      <c r="SXO2" s="6"/>
      <c r="SXP2" s="6"/>
      <c r="SXQ2" s="6"/>
      <c r="SXR2" s="6"/>
      <c r="SXS2" s="6"/>
      <c r="SXT2" s="6"/>
      <c r="SXU2" s="6"/>
      <c r="SXV2" s="6"/>
      <c r="SXW2" s="6"/>
      <c r="SXX2" s="6"/>
      <c r="SXY2" s="6"/>
      <c r="SXZ2" s="6"/>
      <c r="SYA2" s="6"/>
      <c r="SYB2" s="6"/>
      <c r="SYC2" s="6"/>
      <c r="SYD2" s="6"/>
      <c r="SYE2" s="6"/>
      <c r="SYF2" s="6"/>
      <c r="SYG2" s="6"/>
      <c r="SYH2" s="6"/>
      <c r="SYI2" s="6"/>
      <c r="SYJ2" s="6"/>
      <c r="SYK2" s="6"/>
      <c r="SYL2" s="6"/>
      <c r="SYM2" s="6"/>
      <c r="SYN2" s="6"/>
      <c r="SYO2" s="6"/>
      <c r="SYP2" s="6"/>
      <c r="SYQ2" s="6"/>
      <c r="SYR2" s="6"/>
      <c r="SYS2" s="6"/>
      <c r="SYT2" s="6"/>
      <c r="SYU2" s="6"/>
      <c r="SYV2" s="6"/>
      <c r="SYW2" s="6"/>
      <c r="SYX2" s="6"/>
      <c r="SYY2" s="6"/>
      <c r="SYZ2" s="6"/>
      <c r="SZA2" s="6"/>
      <c r="SZB2" s="6"/>
      <c r="SZC2" s="6"/>
      <c r="SZD2" s="6"/>
      <c r="SZE2" s="6"/>
      <c r="SZF2" s="6"/>
      <c r="SZG2" s="6"/>
      <c r="SZH2" s="6"/>
      <c r="SZI2" s="6"/>
      <c r="SZJ2" s="6"/>
      <c r="SZK2" s="6"/>
      <c r="SZL2" s="6"/>
      <c r="SZM2" s="6"/>
      <c r="SZN2" s="6"/>
      <c r="SZO2" s="6"/>
      <c r="SZP2" s="6"/>
      <c r="SZQ2" s="6"/>
      <c r="SZR2" s="6"/>
      <c r="SZS2" s="6"/>
      <c r="SZT2" s="6"/>
      <c r="SZU2" s="6"/>
      <c r="SZV2" s="6"/>
      <c r="SZW2" s="6"/>
      <c r="SZX2" s="6"/>
      <c r="SZY2" s="6"/>
      <c r="SZZ2" s="6"/>
      <c r="TAA2" s="6"/>
      <c r="TAB2" s="6"/>
      <c r="TAC2" s="6"/>
      <c r="TAD2" s="6"/>
      <c r="TAE2" s="6"/>
      <c r="TAF2" s="6"/>
      <c r="TAG2" s="6"/>
      <c r="TAH2" s="6"/>
      <c r="TAI2" s="6"/>
      <c r="TAJ2" s="6"/>
      <c r="TAK2" s="6"/>
      <c r="TAL2" s="6"/>
      <c r="TAM2" s="6"/>
      <c r="TAN2" s="6"/>
      <c r="TAO2" s="6"/>
      <c r="TAP2" s="6"/>
      <c r="TAQ2" s="6"/>
      <c r="TAR2" s="6"/>
      <c r="TAS2" s="6"/>
      <c r="TAT2" s="6"/>
      <c r="TAU2" s="6"/>
      <c r="TAV2" s="6"/>
      <c r="TAW2" s="6"/>
      <c r="TAX2" s="6"/>
      <c r="TAY2" s="6"/>
      <c r="TAZ2" s="6"/>
      <c r="TBA2" s="6"/>
      <c r="TBB2" s="6"/>
      <c r="TBC2" s="6"/>
      <c r="TBD2" s="6"/>
      <c r="TBE2" s="6"/>
      <c r="TBF2" s="6"/>
      <c r="TBG2" s="6"/>
      <c r="TBH2" s="6"/>
      <c r="TBI2" s="6"/>
      <c r="TBJ2" s="6"/>
      <c r="TBK2" s="6"/>
      <c r="TBL2" s="6"/>
      <c r="TBM2" s="6"/>
      <c r="TBN2" s="6"/>
      <c r="TBO2" s="6"/>
      <c r="TBP2" s="6"/>
      <c r="TBQ2" s="6"/>
      <c r="TBR2" s="6"/>
      <c r="TBS2" s="6"/>
      <c r="TBT2" s="6"/>
      <c r="TBU2" s="6"/>
      <c r="TBV2" s="6"/>
      <c r="TBW2" s="6"/>
      <c r="TBX2" s="6"/>
      <c r="TBY2" s="6"/>
      <c r="TBZ2" s="6"/>
      <c r="TCA2" s="6"/>
      <c r="TCB2" s="6"/>
      <c r="TCC2" s="6"/>
      <c r="TCD2" s="6"/>
      <c r="TCE2" s="6"/>
      <c r="TCF2" s="6"/>
      <c r="TCG2" s="6"/>
      <c r="TCH2" s="6"/>
      <c r="TCI2" s="6"/>
      <c r="TCJ2" s="6"/>
      <c r="TCK2" s="6"/>
      <c r="TCL2" s="6"/>
      <c r="TCM2" s="6"/>
      <c r="TCN2" s="6"/>
      <c r="TCO2" s="6"/>
      <c r="TCP2" s="6"/>
      <c r="TCQ2" s="6"/>
      <c r="TCR2" s="6"/>
      <c r="TCS2" s="6"/>
      <c r="TCT2" s="6"/>
      <c r="TCU2" s="6"/>
      <c r="TCV2" s="6"/>
      <c r="TCW2" s="6"/>
      <c r="TCX2" s="6"/>
      <c r="TCY2" s="6"/>
      <c r="TCZ2" s="6"/>
      <c r="TDA2" s="6"/>
      <c r="TDB2" s="6"/>
      <c r="TDC2" s="6"/>
      <c r="TDD2" s="6"/>
      <c r="TDE2" s="6"/>
      <c r="TDF2" s="6"/>
      <c r="TDG2" s="6"/>
      <c r="TDH2" s="6"/>
      <c r="TDI2" s="6"/>
      <c r="TDJ2" s="6"/>
      <c r="TDK2" s="6"/>
      <c r="TDL2" s="6"/>
      <c r="TDM2" s="6"/>
      <c r="TDN2" s="6"/>
      <c r="TDO2" s="6"/>
      <c r="TDP2" s="6"/>
      <c r="TDQ2" s="6"/>
      <c r="TDR2" s="6"/>
      <c r="TDS2" s="6"/>
      <c r="TDT2" s="6"/>
      <c r="TDU2" s="6"/>
      <c r="TDV2" s="6"/>
      <c r="TDW2" s="6"/>
      <c r="TDX2" s="6"/>
      <c r="TDY2" s="6"/>
      <c r="TDZ2" s="6"/>
      <c r="TEA2" s="6"/>
      <c r="TEB2" s="6"/>
      <c r="TEC2" s="6"/>
      <c r="TED2" s="6"/>
      <c r="TEE2" s="6"/>
      <c r="TEF2" s="6"/>
      <c r="TEG2" s="6"/>
      <c r="TEH2" s="6"/>
      <c r="TEI2" s="6"/>
      <c r="TEJ2" s="6"/>
      <c r="TEK2" s="6"/>
      <c r="TEL2" s="6"/>
      <c r="TEM2" s="6"/>
      <c r="TEN2" s="6"/>
      <c r="TEO2" s="6"/>
      <c r="TEP2" s="6"/>
      <c r="TEQ2" s="6"/>
      <c r="TER2" s="6"/>
      <c r="TES2" s="6"/>
      <c r="TET2" s="6"/>
      <c r="TEU2" s="6"/>
      <c r="TEV2" s="6"/>
      <c r="TEW2" s="6"/>
      <c r="TEX2" s="6"/>
      <c r="TEY2" s="6"/>
      <c r="TEZ2" s="6"/>
      <c r="TFA2" s="6"/>
      <c r="TFB2" s="6"/>
      <c r="TFC2" s="6"/>
      <c r="TFD2" s="6"/>
      <c r="TFE2" s="6"/>
      <c r="TFF2" s="6"/>
      <c r="TFG2" s="6"/>
      <c r="TFH2" s="6"/>
      <c r="TFI2" s="6"/>
      <c r="TFJ2" s="6"/>
      <c r="TFK2" s="6"/>
      <c r="TFL2" s="6"/>
      <c r="TFM2" s="6"/>
      <c r="TFN2" s="6"/>
      <c r="TFO2" s="6"/>
      <c r="TFP2" s="6"/>
      <c r="TFQ2" s="6"/>
      <c r="TFR2" s="6"/>
      <c r="TFS2" s="6"/>
      <c r="TFT2" s="6"/>
      <c r="TFU2" s="6"/>
      <c r="TFV2" s="6"/>
      <c r="TFW2" s="6"/>
      <c r="TFX2" s="6"/>
      <c r="TFY2" s="6"/>
      <c r="TFZ2" s="6"/>
      <c r="TGA2" s="6"/>
      <c r="TGB2" s="6"/>
      <c r="TGC2" s="6"/>
      <c r="TGD2" s="6"/>
      <c r="TGE2" s="6"/>
      <c r="TGF2" s="6"/>
      <c r="TGG2" s="6"/>
      <c r="TGH2" s="6"/>
      <c r="TGI2" s="6"/>
      <c r="TGJ2" s="6"/>
      <c r="TGK2" s="6"/>
      <c r="TGL2" s="6"/>
      <c r="TGM2" s="6"/>
      <c r="TGN2" s="6"/>
      <c r="TGO2" s="6"/>
      <c r="TGP2" s="6"/>
      <c r="TGQ2" s="6"/>
      <c r="TGR2" s="6"/>
      <c r="TGS2" s="6"/>
      <c r="TGT2" s="6"/>
      <c r="TGU2" s="6"/>
      <c r="TGV2" s="6"/>
      <c r="TGW2" s="6"/>
      <c r="TGX2" s="6"/>
      <c r="TGY2" s="6"/>
      <c r="TGZ2" s="6"/>
      <c r="THA2" s="6"/>
      <c r="THB2" s="6"/>
      <c r="THC2" s="6"/>
      <c r="THD2" s="6"/>
      <c r="THE2" s="6"/>
      <c r="THF2" s="6"/>
      <c r="THG2" s="6"/>
      <c r="THH2" s="6"/>
      <c r="THI2" s="6"/>
      <c r="THJ2" s="6"/>
      <c r="THK2" s="6"/>
      <c r="THL2" s="6"/>
      <c r="THM2" s="6"/>
      <c r="THN2" s="6"/>
      <c r="THO2" s="6"/>
      <c r="THP2" s="6"/>
      <c r="THQ2" s="6"/>
      <c r="THR2" s="6"/>
      <c r="THS2" s="6"/>
      <c r="THT2" s="6"/>
      <c r="THU2" s="6"/>
      <c r="THV2" s="6"/>
      <c r="THW2" s="6"/>
      <c r="THX2" s="6"/>
      <c r="THY2" s="6"/>
      <c r="THZ2" s="6"/>
      <c r="TIA2" s="6"/>
      <c r="TIB2" s="6"/>
      <c r="TIC2" s="6"/>
      <c r="TID2" s="6"/>
      <c r="TIE2" s="6"/>
      <c r="TIF2" s="6"/>
      <c r="TIG2" s="6"/>
      <c r="TIH2" s="6"/>
      <c r="TII2" s="6"/>
      <c r="TIJ2" s="6"/>
      <c r="TIK2" s="6"/>
      <c r="TIL2" s="6"/>
      <c r="TIM2" s="6"/>
      <c r="TIN2" s="6"/>
      <c r="TIO2" s="6"/>
      <c r="TIP2" s="6"/>
      <c r="TIQ2" s="6"/>
      <c r="TIR2" s="6"/>
      <c r="TIS2" s="6"/>
      <c r="TIT2" s="6"/>
      <c r="TIU2" s="6"/>
      <c r="TIV2" s="6"/>
      <c r="TIW2" s="6"/>
      <c r="TIX2" s="6"/>
      <c r="TIY2" s="6"/>
      <c r="TIZ2" s="6"/>
      <c r="TJA2" s="6"/>
      <c r="TJB2" s="6"/>
      <c r="TJC2" s="6"/>
      <c r="TJD2" s="6"/>
      <c r="TJE2" s="6"/>
      <c r="TJF2" s="6"/>
      <c r="TJG2" s="6"/>
      <c r="TJH2" s="6"/>
      <c r="TJI2" s="6"/>
      <c r="TJJ2" s="6"/>
      <c r="TJK2" s="6"/>
      <c r="TJL2" s="6"/>
      <c r="TJM2" s="6"/>
      <c r="TJN2" s="6"/>
      <c r="TJO2" s="6"/>
      <c r="TJP2" s="6"/>
      <c r="TJQ2" s="6"/>
      <c r="TJR2" s="6"/>
      <c r="TJS2" s="6"/>
      <c r="TJT2" s="6"/>
      <c r="TJU2" s="6"/>
      <c r="TJV2" s="6"/>
      <c r="TJW2" s="6"/>
      <c r="TJX2" s="6"/>
      <c r="TJY2" s="6"/>
      <c r="TJZ2" s="6"/>
      <c r="TKA2" s="6"/>
      <c r="TKB2" s="6"/>
      <c r="TKC2" s="6"/>
      <c r="TKD2" s="6"/>
      <c r="TKE2" s="6"/>
      <c r="TKF2" s="6"/>
      <c r="TKG2" s="6"/>
      <c r="TKH2" s="6"/>
      <c r="TKI2" s="6"/>
      <c r="TKJ2" s="6"/>
      <c r="TKK2" s="6"/>
      <c r="TKL2" s="6"/>
      <c r="TKM2" s="6"/>
      <c r="TKN2" s="6"/>
      <c r="TKO2" s="6"/>
      <c r="TKP2" s="6"/>
      <c r="TKQ2" s="6"/>
      <c r="TKR2" s="6"/>
      <c r="TKS2" s="6"/>
      <c r="TKT2" s="6"/>
      <c r="TKU2" s="6"/>
      <c r="TKV2" s="6"/>
      <c r="TKW2" s="6"/>
      <c r="TKX2" s="6"/>
      <c r="TKY2" s="6"/>
      <c r="TKZ2" s="6"/>
      <c r="TLA2" s="6"/>
      <c r="TLB2" s="6"/>
      <c r="TLC2" s="6"/>
      <c r="TLD2" s="6"/>
      <c r="TLE2" s="6"/>
      <c r="TLF2" s="6"/>
      <c r="TLG2" s="6"/>
      <c r="TLH2" s="6"/>
      <c r="TLI2" s="6"/>
      <c r="TLJ2" s="6"/>
      <c r="TLK2" s="6"/>
      <c r="TLL2" s="6"/>
      <c r="TLM2" s="6"/>
      <c r="TLN2" s="6"/>
      <c r="TLO2" s="6"/>
      <c r="TLP2" s="6"/>
      <c r="TLQ2" s="6"/>
      <c r="TLR2" s="6"/>
      <c r="TLS2" s="6"/>
      <c r="TLT2" s="6"/>
      <c r="TLU2" s="6"/>
      <c r="TLV2" s="6"/>
      <c r="TLW2" s="6"/>
      <c r="TLX2" s="6"/>
      <c r="TLY2" s="6"/>
      <c r="TLZ2" s="6"/>
      <c r="TMA2" s="6"/>
      <c r="TMB2" s="6"/>
      <c r="TMC2" s="6"/>
      <c r="TMD2" s="6"/>
      <c r="TME2" s="6"/>
      <c r="TMF2" s="6"/>
      <c r="TMG2" s="6"/>
      <c r="TMH2" s="6"/>
      <c r="TMI2" s="6"/>
      <c r="TMJ2" s="6"/>
      <c r="TMK2" s="6"/>
      <c r="TML2" s="6"/>
      <c r="TMM2" s="6"/>
      <c r="TMN2" s="6"/>
      <c r="TMO2" s="6"/>
      <c r="TMP2" s="6"/>
      <c r="TMQ2" s="6"/>
      <c r="TMR2" s="6"/>
      <c r="TMS2" s="6"/>
      <c r="TMT2" s="6"/>
      <c r="TMU2" s="6"/>
      <c r="TMV2" s="6"/>
      <c r="TMW2" s="6"/>
      <c r="TMX2" s="6"/>
      <c r="TMY2" s="6"/>
      <c r="TMZ2" s="6"/>
      <c r="TNA2" s="6"/>
      <c r="TNB2" s="6"/>
      <c r="TNC2" s="6"/>
      <c r="TND2" s="6"/>
      <c r="TNE2" s="6"/>
      <c r="TNF2" s="6"/>
      <c r="TNG2" s="6"/>
      <c r="TNH2" s="6"/>
      <c r="TNI2" s="6"/>
      <c r="TNJ2" s="6"/>
      <c r="TNK2" s="6"/>
      <c r="TNL2" s="6"/>
      <c r="TNM2" s="6"/>
      <c r="TNN2" s="6"/>
      <c r="TNO2" s="6"/>
      <c r="TNP2" s="6"/>
      <c r="TNQ2" s="6"/>
      <c r="TNR2" s="6"/>
      <c r="TNS2" s="6"/>
      <c r="TNT2" s="6"/>
      <c r="TNU2" s="6"/>
      <c r="TNV2" s="6"/>
      <c r="TNW2" s="6"/>
      <c r="TNX2" s="6"/>
      <c r="TNY2" s="6"/>
      <c r="TNZ2" s="6"/>
      <c r="TOA2" s="6"/>
      <c r="TOB2" s="6"/>
      <c r="TOC2" s="6"/>
      <c r="TOD2" s="6"/>
      <c r="TOE2" s="6"/>
      <c r="TOF2" s="6"/>
      <c r="TOG2" s="6"/>
      <c r="TOH2" s="6"/>
      <c r="TOI2" s="6"/>
      <c r="TOJ2" s="6"/>
      <c r="TOK2" s="6"/>
      <c r="TOL2" s="6"/>
      <c r="TOM2" s="6"/>
      <c r="TON2" s="6"/>
      <c r="TOO2" s="6"/>
      <c r="TOP2" s="6"/>
      <c r="TOQ2" s="6"/>
      <c r="TOR2" s="6"/>
      <c r="TOS2" s="6"/>
      <c r="TOT2" s="6"/>
      <c r="TOU2" s="6"/>
      <c r="TOV2" s="6"/>
      <c r="TOW2" s="6"/>
      <c r="TOX2" s="6"/>
      <c r="TOY2" s="6"/>
      <c r="TOZ2" s="6"/>
      <c r="TPA2" s="6"/>
      <c r="TPB2" s="6"/>
      <c r="TPC2" s="6"/>
      <c r="TPD2" s="6"/>
      <c r="TPE2" s="6"/>
      <c r="TPF2" s="6"/>
      <c r="TPG2" s="6"/>
      <c r="TPH2" s="6"/>
      <c r="TPI2" s="6"/>
      <c r="TPJ2" s="6"/>
      <c r="TPK2" s="6"/>
      <c r="TPL2" s="6"/>
      <c r="TPM2" s="6"/>
      <c r="TPN2" s="6"/>
      <c r="TPO2" s="6"/>
      <c r="TPP2" s="6"/>
      <c r="TPQ2" s="6"/>
      <c r="TPR2" s="6"/>
      <c r="TPS2" s="6"/>
      <c r="TPT2" s="6"/>
      <c r="TPU2" s="6"/>
      <c r="TPV2" s="6"/>
      <c r="TPW2" s="6"/>
      <c r="TPX2" s="6"/>
      <c r="TPY2" s="6"/>
      <c r="TPZ2" s="6"/>
      <c r="TQA2" s="6"/>
      <c r="TQB2" s="6"/>
      <c r="TQC2" s="6"/>
      <c r="TQD2" s="6"/>
      <c r="TQE2" s="6"/>
      <c r="TQF2" s="6"/>
      <c r="TQG2" s="6"/>
      <c r="TQH2" s="6"/>
      <c r="TQI2" s="6"/>
      <c r="TQJ2" s="6"/>
      <c r="TQK2" s="6"/>
      <c r="TQL2" s="6"/>
      <c r="TQM2" s="6"/>
      <c r="TQN2" s="6"/>
      <c r="TQO2" s="6"/>
      <c r="TQP2" s="6"/>
      <c r="TQQ2" s="6"/>
      <c r="TQR2" s="6"/>
      <c r="TQS2" s="6"/>
      <c r="TQT2" s="6"/>
      <c r="TQU2" s="6"/>
      <c r="TQV2" s="6"/>
      <c r="TQW2" s="6"/>
      <c r="TQX2" s="6"/>
      <c r="TQY2" s="6"/>
      <c r="TQZ2" s="6"/>
      <c r="TRA2" s="6"/>
      <c r="TRB2" s="6"/>
      <c r="TRC2" s="6"/>
      <c r="TRD2" s="6"/>
      <c r="TRE2" s="6"/>
      <c r="TRF2" s="6"/>
      <c r="TRG2" s="6"/>
      <c r="TRH2" s="6"/>
      <c r="TRI2" s="6"/>
      <c r="TRJ2" s="6"/>
      <c r="TRK2" s="6"/>
      <c r="TRL2" s="6"/>
      <c r="TRM2" s="6"/>
      <c r="TRN2" s="6"/>
      <c r="TRO2" s="6"/>
      <c r="TRP2" s="6"/>
      <c r="TRQ2" s="6"/>
      <c r="TRR2" s="6"/>
      <c r="TRS2" s="6"/>
      <c r="TRT2" s="6"/>
      <c r="TRU2" s="6"/>
      <c r="TRV2" s="6"/>
      <c r="TRW2" s="6"/>
      <c r="TRX2" s="6"/>
      <c r="TRY2" s="6"/>
      <c r="TRZ2" s="6"/>
      <c r="TSA2" s="6"/>
      <c r="TSB2" s="6"/>
      <c r="TSC2" s="6"/>
      <c r="TSD2" s="6"/>
      <c r="TSE2" s="6"/>
      <c r="TSF2" s="6"/>
      <c r="TSG2" s="6"/>
      <c r="TSH2" s="6"/>
      <c r="TSI2" s="6"/>
      <c r="TSJ2" s="6"/>
      <c r="TSK2" s="6"/>
      <c r="TSL2" s="6"/>
      <c r="TSM2" s="6"/>
      <c r="TSN2" s="6"/>
      <c r="TSO2" s="6"/>
      <c r="TSP2" s="6"/>
      <c r="TSQ2" s="6"/>
      <c r="TSR2" s="6"/>
      <c r="TSS2" s="6"/>
      <c r="TST2" s="6"/>
      <c r="TSU2" s="6"/>
      <c r="TSV2" s="6"/>
      <c r="TSW2" s="6"/>
      <c r="TSX2" s="6"/>
      <c r="TSY2" s="6"/>
      <c r="TSZ2" s="6"/>
      <c r="TTA2" s="6"/>
      <c r="TTB2" s="6"/>
      <c r="TTC2" s="6"/>
      <c r="TTD2" s="6"/>
      <c r="TTE2" s="6"/>
      <c r="TTF2" s="6"/>
      <c r="TTG2" s="6"/>
      <c r="TTH2" s="6"/>
      <c r="TTI2" s="6"/>
      <c r="TTJ2" s="6"/>
      <c r="TTK2" s="6"/>
      <c r="TTL2" s="6"/>
      <c r="TTM2" s="6"/>
      <c r="TTN2" s="6"/>
      <c r="TTO2" s="6"/>
      <c r="TTP2" s="6"/>
      <c r="TTQ2" s="6"/>
      <c r="TTR2" s="6"/>
      <c r="TTS2" s="6"/>
      <c r="TTT2" s="6"/>
      <c r="TTU2" s="6"/>
      <c r="TTV2" s="6"/>
      <c r="TTW2" s="6"/>
      <c r="TTX2" s="6"/>
      <c r="TTY2" s="6"/>
      <c r="TTZ2" s="6"/>
      <c r="TUA2" s="6"/>
      <c r="TUB2" s="6"/>
      <c r="TUC2" s="6"/>
      <c r="TUD2" s="6"/>
      <c r="TUE2" s="6"/>
      <c r="TUF2" s="6"/>
      <c r="TUG2" s="6"/>
      <c r="TUH2" s="6"/>
      <c r="TUI2" s="6"/>
      <c r="TUJ2" s="6"/>
      <c r="TUK2" s="6"/>
      <c r="TUL2" s="6"/>
      <c r="TUM2" s="6"/>
      <c r="TUN2" s="6"/>
      <c r="TUO2" s="6"/>
      <c r="TUP2" s="6"/>
      <c r="TUQ2" s="6"/>
      <c r="TUR2" s="6"/>
      <c r="TUS2" s="6"/>
      <c r="TUT2" s="6"/>
      <c r="TUU2" s="6"/>
      <c r="TUV2" s="6"/>
      <c r="TUW2" s="6"/>
      <c r="TUX2" s="6"/>
      <c r="TUY2" s="6"/>
      <c r="TUZ2" s="6"/>
      <c r="TVA2" s="6"/>
      <c r="TVB2" s="6"/>
      <c r="TVC2" s="6"/>
      <c r="TVD2" s="6"/>
      <c r="TVE2" s="6"/>
      <c r="TVF2" s="6"/>
      <c r="TVG2" s="6"/>
      <c r="TVH2" s="6"/>
      <c r="TVI2" s="6"/>
      <c r="TVJ2" s="6"/>
      <c r="TVK2" s="6"/>
      <c r="TVL2" s="6"/>
      <c r="TVM2" s="6"/>
      <c r="TVN2" s="6"/>
      <c r="TVO2" s="6"/>
      <c r="TVP2" s="6"/>
      <c r="TVQ2" s="6"/>
      <c r="TVR2" s="6"/>
      <c r="TVS2" s="6"/>
      <c r="TVT2" s="6"/>
      <c r="TVU2" s="6"/>
      <c r="TVV2" s="6"/>
      <c r="TVW2" s="6"/>
      <c r="TVX2" s="6"/>
      <c r="TVY2" s="6"/>
      <c r="TVZ2" s="6"/>
      <c r="TWA2" s="6"/>
      <c r="TWB2" s="6"/>
      <c r="TWC2" s="6"/>
      <c r="TWD2" s="6"/>
      <c r="TWE2" s="6"/>
      <c r="TWF2" s="6"/>
      <c r="TWG2" s="6"/>
      <c r="TWH2" s="6"/>
      <c r="TWI2" s="6"/>
      <c r="TWJ2" s="6"/>
      <c r="TWK2" s="6"/>
      <c r="TWL2" s="6"/>
      <c r="TWM2" s="6"/>
      <c r="TWN2" s="6"/>
      <c r="TWO2" s="6"/>
      <c r="TWP2" s="6"/>
      <c r="TWQ2" s="6"/>
      <c r="TWR2" s="6"/>
      <c r="TWS2" s="6"/>
      <c r="TWT2" s="6"/>
      <c r="TWU2" s="6"/>
      <c r="TWV2" s="6"/>
      <c r="TWW2" s="6"/>
      <c r="TWX2" s="6"/>
      <c r="TWY2" s="6"/>
      <c r="TWZ2" s="6"/>
      <c r="TXA2" s="6"/>
      <c r="TXB2" s="6"/>
      <c r="TXC2" s="6"/>
      <c r="TXD2" s="6"/>
      <c r="TXE2" s="6"/>
      <c r="TXF2" s="6"/>
      <c r="TXG2" s="6"/>
      <c r="TXH2" s="6"/>
      <c r="TXI2" s="6"/>
      <c r="TXJ2" s="6"/>
      <c r="TXK2" s="6"/>
      <c r="TXL2" s="6"/>
      <c r="TXM2" s="6"/>
      <c r="TXN2" s="6"/>
      <c r="TXO2" s="6"/>
      <c r="TXP2" s="6"/>
      <c r="TXQ2" s="6"/>
      <c r="TXR2" s="6"/>
      <c r="TXS2" s="6"/>
      <c r="TXT2" s="6"/>
      <c r="TXU2" s="6"/>
      <c r="TXV2" s="6"/>
      <c r="TXW2" s="6"/>
      <c r="TXX2" s="6"/>
      <c r="TXY2" s="6"/>
      <c r="TXZ2" s="6"/>
      <c r="TYA2" s="6"/>
      <c r="TYB2" s="6"/>
      <c r="TYC2" s="6"/>
      <c r="TYD2" s="6"/>
      <c r="TYE2" s="6"/>
      <c r="TYF2" s="6"/>
      <c r="TYG2" s="6"/>
      <c r="TYH2" s="6"/>
      <c r="TYI2" s="6"/>
      <c r="TYJ2" s="6"/>
      <c r="TYK2" s="6"/>
      <c r="TYL2" s="6"/>
      <c r="TYM2" s="6"/>
      <c r="TYN2" s="6"/>
      <c r="TYO2" s="6"/>
      <c r="TYP2" s="6"/>
      <c r="TYQ2" s="6"/>
      <c r="TYR2" s="6"/>
      <c r="TYS2" s="6"/>
      <c r="TYT2" s="6"/>
      <c r="TYU2" s="6"/>
      <c r="TYV2" s="6"/>
      <c r="TYW2" s="6"/>
      <c r="TYX2" s="6"/>
      <c r="TYY2" s="6"/>
      <c r="TYZ2" s="6"/>
      <c r="TZA2" s="6"/>
      <c r="TZB2" s="6"/>
      <c r="TZC2" s="6"/>
      <c r="TZD2" s="6"/>
      <c r="TZE2" s="6"/>
      <c r="TZF2" s="6"/>
      <c r="TZG2" s="6"/>
      <c r="TZH2" s="6"/>
      <c r="TZI2" s="6"/>
      <c r="TZJ2" s="6"/>
      <c r="TZK2" s="6"/>
      <c r="TZL2" s="6"/>
      <c r="TZM2" s="6"/>
      <c r="TZN2" s="6"/>
      <c r="TZO2" s="6"/>
      <c r="TZP2" s="6"/>
      <c r="TZQ2" s="6"/>
      <c r="TZR2" s="6"/>
      <c r="TZS2" s="6"/>
      <c r="TZT2" s="6"/>
      <c r="TZU2" s="6"/>
      <c r="TZV2" s="6"/>
      <c r="TZW2" s="6"/>
      <c r="TZX2" s="6"/>
      <c r="TZY2" s="6"/>
      <c r="TZZ2" s="6"/>
      <c r="UAA2" s="6"/>
      <c r="UAB2" s="6"/>
      <c r="UAC2" s="6"/>
      <c r="UAD2" s="6"/>
      <c r="UAE2" s="6"/>
      <c r="UAF2" s="6"/>
      <c r="UAG2" s="6"/>
      <c r="UAH2" s="6"/>
      <c r="UAI2" s="6"/>
      <c r="UAJ2" s="6"/>
      <c r="UAK2" s="6"/>
      <c r="UAL2" s="6"/>
      <c r="UAM2" s="6"/>
      <c r="UAN2" s="6"/>
      <c r="UAO2" s="6"/>
      <c r="UAP2" s="6"/>
      <c r="UAQ2" s="6"/>
      <c r="UAR2" s="6"/>
      <c r="UAS2" s="6"/>
      <c r="UAT2" s="6"/>
      <c r="UAU2" s="6"/>
      <c r="UAV2" s="6"/>
      <c r="UAW2" s="6"/>
      <c r="UAX2" s="6"/>
      <c r="UAY2" s="6"/>
      <c r="UAZ2" s="6"/>
      <c r="UBA2" s="6"/>
      <c r="UBB2" s="6"/>
      <c r="UBC2" s="6"/>
      <c r="UBD2" s="6"/>
      <c r="UBE2" s="6"/>
      <c r="UBF2" s="6"/>
      <c r="UBG2" s="6"/>
      <c r="UBH2" s="6"/>
      <c r="UBI2" s="6"/>
      <c r="UBJ2" s="6"/>
      <c r="UBK2" s="6"/>
      <c r="UBL2" s="6"/>
      <c r="UBM2" s="6"/>
      <c r="UBN2" s="6"/>
      <c r="UBO2" s="6"/>
      <c r="UBP2" s="6"/>
      <c r="UBQ2" s="6"/>
      <c r="UBR2" s="6"/>
      <c r="UBS2" s="6"/>
      <c r="UBT2" s="6"/>
      <c r="UBU2" s="6"/>
      <c r="UBV2" s="6"/>
      <c r="UBW2" s="6"/>
      <c r="UBX2" s="6"/>
      <c r="UBY2" s="6"/>
      <c r="UBZ2" s="6"/>
      <c r="UCA2" s="6"/>
      <c r="UCB2" s="6"/>
      <c r="UCC2" s="6"/>
      <c r="UCD2" s="6"/>
      <c r="UCE2" s="6"/>
      <c r="UCF2" s="6"/>
      <c r="UCG2" s="6"/>
      <c r="UCH2" s="6"/>
      <c r="UCI2" s="6"/>
      <c r="UCJ2" s="6"/>
      <c r="UCK2" s="6"/>
      <c r="UCL2" s="6"/>
      <c r="UCM2" s="6"/>
      <c r="UCN2" s="6"/>
      <c r="UCO2" s="6"/>
      <c r="UCP2" s="6"/>
      <c r="UCQ2" s="6"/>
      <c r="UCR2" s="6"/>
      <c r="UCS2" s="6"/>
      <c r="UCT2" s="6"/>
      <c r="UCU2" s="6"/>
      <c r="UCV2" s="6"/>
      <c r="UCW2" s="6"/>
      <c r="UCX2" s="6"/>
      <c r="UCY2" s="6"/>
      <c r="UCZ2" s="6"/>
      <c r="UDA2" s="6"/>
      <c r="UDB2" s="6"/>
      <c r="UDC2" s="6"/>
      <c r="UDD2" s="6"/>
      <c r="UDE2" s="6"/>
      <c r="UDF2" s="6"/>
      <c r="UDG2" s="6"/>
      <c r="UDH2" s="6"/>
      <c r="UDI2" s="6"/>
      <c r="UDJ2" s="6"/>
      <c r="UDK2" s="6"/>
      <c r="UDL2" s="6"/>
      <c r="UDM2" s="6"/>
      <c r="UDN2" s="6"/>
      <c r="UDO2" s="6"/>
      <c r="UDP2" s="6"/>
      <c r="UDQ2" s="6"/>
      <c r="UDR2" s="6"/>
      <c r="UDS2" s="6"/>
      <c r="UDT2" s="6"/>
      <c r="UDU2" s="6"/>
      <c r="UDV2" s="6"/>
      <c r="UDW2" s="6"/>
      <c r="UDX2" s="6"/>
      <c r="UDY2" s="6"/>
      <c r="UDZ2" s="6"/>
      <c r="UEA2" s="6"/>
      <c r="UEB2" s="6"/>
      <c r="UEC2" s="6"/>
      <c r="UED2" s="6"/>
      <c r="UEE2" s="6"/>
      <c r="UEF2" s="6"/>
      <c r="UEG2" s="6"/>
      <c r="UEH2" s="6"/>
      <c r="UEI2" s="6"/>
      <c r="UEJ2" s="6"/>
      <c r="UEK2" s="6"/>
      <c r="UEL2" s="6"/>
      <c r="UEM2" s="6"/>
      <c r="UEN2" s="6"/>
      <c r="UEO2" s="6"/>
      <c r="UEP2" s="6"/>
      <c r="UEQ2" s="6"/>
      <c r="UER2" s="6"/>
      <c r="UES2" s="6"/>
      <c r="UET2" s="6"/>
      <c r="UEU2" s="6"/>
      <c r="UEV2" s="6"/>
      <c r="UEW2" s="6"/>
      <c r="UEX2" s="6"/>
      <c r="UEY2" s="6"/>
      <c r="UEZ2" s="6"/>
      <c r="UFA2" s="6"/>
      <c r="UFB2" s="6"/>
      <c r="UFC2" s="6"/>
      <c r="UFD2" s="6"/>
      <c r="UFE2" s="6"/>
      <c r="UFF2" s="6"/>
      <c r="UFG2" s="6"/>
      <c r="UFH2" s="6"/>
      <c r="UFI2" s="6"/>
      <c r="UFJ2" s="6"/>
      <c r="UFK2" s="6"/>
      <c r="UFL2" s="6"/>
      <c r="UFM2" s="6"/>
      <c r="UFN2" s="6"/>
      <c r="UFO2" s="6"/>
      <c r="UFP2" s="6"/>
      <c r="UFQ2" s="6"/>
      <c r="UFR2" s="6"/>
      <c r="UFS2" s="6"/>
      <c r="UFT2" s="6"/>
      <c r="UFU2" s="6"/>
      <c r="UFV2" s="6"/>
      <c r="UFW2" s="6"/>
      <c r="UFX2" s="6"/>
      <c r="UFY2" s="6"/>
      <c r="UFZ2" s="6"/>
      <c r="UGA2" s="6"/>
      <c r="UGB2" s="6"/>
      <c r="UGC2" s="6"/>
      <c r="UGD2" s="6"/>
      <c r="UGE2" s="6"/>
      <c r="UGF2" s="6"/>
      <c r="UGG2" s="6"/>
      <c r="UGH2" s="6"/>
      <c r="UGI2" s="6"/>
      <c r="UGJ2" s="6"/>
      <c r="UGK2" s="6"/>
      <c r="UGL2" s="6"/>
      <c r="UGM2" s="6"/>
      <c r="UGN2" s="6"/>
      <c r="UGO2" s="6"/>
      <c r="UGP2" s="6"/>
      <c r="UGQ2" s="6"/>
      <c r="UGR2" s="6"/>
      <c r="UGS2" s="6"/>
      <c r="UGT2" s="6"/>
      <c r="UGU2" s="6"/>
      <c r="UGV2" s="6"/>
      <c r="UGW2" s="6"/>
      <c r="UGX2" s="6"/>
      <c r="UGY2" s="6"/>
      <c r="UGZ2" s="6"/>
      <c r="UHA2" s="6"/>
      <c r="UHB2" s="6"/>
      <c r="UHC2" s="6"/>
      <c r="UHD2" s="6"/>
      <c r="UHE2" s="6"/>
      <c r="UHF2" s="6"/>
      <c r="UHG2" s="6"/>
      <c r="UHH2" s="6"/>
      <c r="UHI2" s="6"/>
      <c r="UHJ2" s="6"/>
      <c r="UHK2" s="6"/>
      <c r="UHL2" s="6"/>
      <c r="UHM2" s="6"/>
      <c r="UHN2" s="6"/>
      <c r="UHO2" s="6"/>
      <c r="UHP2" s="6"/>
      <c r="UHQ2" s="6"/>
      <c r="UHR2" s="6"/>
      <c r="UHS2" s="6"/>
      <c r="UHT2" s="6"/>
      <c r="UHU2" s="6"/>
      <c r="UHV2" s="6"/>
      <c r="UHW2" s="6"/>
      <c r="UHX2" s="6"/>
      <c r="UHY2" s="6"/>
      <c r="UHZ2" s="6"/>
      <c r="UIA2" s="6"/>
      <c r="UIB2" s="6"/>
      <c r="UIC2" s="6"/>
      <c r="UID2" s="6"/>
      <c r="UIE2" s="6"/>
      <c r="UIF2" s="6"/>
      <c r="UIG2" s="6"/>
      <c r="UIH2" s="6"/>
      <c r="UII2" s="6"/>
      <c r="UIJ2" s="6"/>
      <c r="UIK2" s="6"/>
      <c r="UIL2" s="6"/>
      <c r="UIM2" s="6"/>
      <c r="UIN2" s="6"/>
      <c r="UIO2" s="6"/>
      <c r="UIP2" s="6"/>
      <c r="UIQ2" s="6"/>
      <c r="UIR2" s="6"/>
      <c r="UIS2" s="6"/>
      <c r="UIT2" s="6"/>
      <c r="UIU2" s="6"/>
      <c r="UIV2" s="6"/>
      <c r="UIW2" s="6"/>
      <c r="UIX2" s="6"/>
      <c r="UIY2" s="6"/>
      <c r="UIZ2" s="6"/>
      <c r="UJA2" s="6"/>
      <c r="UJB2" s="6"/>
      <c r="UJC2" s="6"/>
      <c r="UJD2" s="6"/>
      <c r="UJE2" s="6"/>
      <c r="UJF2" s="6"/>
      <c r="UJG2" s="6"/>
      <c r="UJH2" s="6"/>
      <c r="UJI2" s="6"/>
      <c r="UJJ2" s="6"/>
      <c r="UJK2" s="6"/>
      <c r="UJL2" s="6"/>
      <c r="UJM2" s="6"/>
      <c r="UJN2" s="6"/>
      <c r="UJO2" s="6"/>
      <c r="UJP2" s="6"/>
      <c r="UJQ2" s="6"/>
      <c r="UJR2" s="6"/>
      <c r="UJS2" s="6"/>
      <c r="UJT2" s="6"/>
      <c r="UJU2" s="6"/>
      <c r="UJV2" s="6"/>
      <c r="UJW2" s="6"/>
      <c r="UJX2" s="6"/>
      <c r="UJY2" s="6"/>
      <c r="UJZ2" s="6"/>
      <c r="UKA2" s="6"/>
      <c r="UKB2" s="6"/>
      <c r="UKC2" s="6"/>
      <c r="UKD2" s="6"/>
      <c r="UKE2" s="6"/>
      <c r="UKF2" s="6"/>
      <c r="UKG2" s="6"/>
      <c r="UKH2" s="6"/>
      <c r="UKI2" s="6"/>
      <c r="UKJ2" s="6"/>
      <c r="UKK2" s="6"/>
      <c r="UKL2" s="6"/>
      <c r="UKM2" s="6"/>
      <c r="UKN2" s="6"/>
      <c r="UKO2" s="6"/>
      <c r="UKP2" s="6"/>
      <c r="UKQ2" s="6"/>
      <c r="UKR2" s="6"/>
      <c r="UKS2" s="6"/>
      <c r="UKT2" s="6"/>
      <c r="UKU2" s="6"/>
      <c r="UKV2" s="6"/>
      <c r="UKW2" s="6"/>
      <c r="UKX2" s="6"/>
      <c r="UKY2" s="6"/>
      <c r="UKZ2" s="6"/>
      <c r="ULA2" s="6"/>
      <c r="ULB2" s="6"/>
      <c r="ULC2" s="6"/>
      <c r="ULD2" s="6"/>
      <c r="ULE2" s="6"/>
      <c r="ULF2" s="6"/>
      <c r="ULG2" s="6"/>
      <c r="ULH2" s="6"/>
      <c r="ULI2" s="6"/>
      <c r="ULJ2" s="6"/>
      <c r="ULK2" s="6"/>
      <c r="ULL2" s="6"/>
      <c r="ULM2" s="6"/>
      <c r="ULN2" s="6"/>
      <c r="ULO2" s="6"/>
      <c r="ULP2" s="6"/>
      <c r="ULQ2" s="6"/>
      <c r="ULR2" s="6"/>
      <c r="ULS2" s="6"/>
      <c r="ULT2" s="6"/>
      <c r="ULU2" s="6"/>
      <c r="ULV2" s="6"/>
      <c r="ULW2" s="6"/>
      <c r="ULX2" s="6"/>
      <c r="ULY2" s="6"/>
      <c r="ULZ2" s="6"/>
      <c r="UMA2" s="6"/>
      <c r="UMB2" s="6"/>
      <c r="UMC2" s="6"/>
      <c r="UMD2" s="6"/>
      <c r="UME2" s="6"/>
      <c r="UMF2" s="6"/>
      <c r="UMG2" s="6"/>
      <c r="UMH2" s="6"/>
      <c r="UMI2" s="6"/>
      <c r="UMJ2" s="6"/>
      <c r="UMK2" s="6"/>
      <c r="UML2" s="6"/>
      <c r="UMM2" s="6"/>
      <c r="UMN2" s="6"/>
      <c r="UMO2" s="6"/>
      <c r="UMP2" s="6"/>
      <c r="UMQ2" s="6"/>
      <c r="UMR2" s="6"/>
      <c r="UMS2" s="6"/>
      <c r="UMT2" s="6"/>
      <c r="UMU2" s="6"/>
      <c r="UMV2" s="6"/>
      <c r="UMW2" s="6"/>
      <c r="UMX2" s="6"/>
      <c r="UMY2" s="6"/>
      <c r="UMZ2" s="6"/>
      <c r="UNA2" s="6"/>
      <c r="UNB2" s="6"/>
      <c r="UNC2" s="6"/>
      <c r="UND2" s="6"/>
      <c r="UNE2" s="6"/>
      <c r="UNF2" s="6"/>
      <c r="UNG2" s="6"/>
      <c r="UNH2" s="6"/>
      <c r="UNI2" s="6"/>
      <c r="UNJ2" s="6"/>
      <c r="UNK2" s="6"/>
      <c r="UNL2" s="6"/>
      <c r="UNM2" s="6"/>
      <c r="UNN2" s="6"/>
      <c r="UNO2" s="6"/>
      <c r="UNP2" s="6"/>
      <c r="UNQ2" s="6"/>
      <c r="UNR2" s="6"/>
      <c r="UNS2" s="6"/>
      <c r="UNT2" s="6"/>
      <c r="UNU2" s="6"/>
      <c r="UNV2" s="6"/>
      <c r="UNW2" s="6"/>
      <c r="UNX2" s="6"/>
      <c r="UNY2" s="6"/>
      <c r="UNZ2" s="6"/>
      <c r="UOA2" s="6"/>
      <c r="UOB2" s="6"/>
      <c r="UOC2" s="6"/>
      <c r="UOD2" s="6"/>
      <c r="UOE2" s="6"/>
      <c r="UOF2" s="6"/>
      <c r="UOG2" s="6"/>
      <c r="UOH2" s="6"/>
      <c r="UOI2" s="6"/>
      <c r="UOJ2" s="6"/>
      <c r="UOK2" s="6"/>
      <c r="UOL2" s="6"/>
      <c r="UOM2" s="6"/>
      <c r="UON2" s="6"/>
      <c r="UOO2" s="6"/>
      <c r="UOP2" s="6"/>
      <c r="UOQ2" s="6"/>
      <c r="UOR2" s="6"/>
      <c r="UOS2" s="6"/>
      <c r="UOT2" s="6"/>
      <c r="UOU2" s="6"/>
      <c r="UOV2" s="6"/>
      <c r="UOW2" s="6"/>
      <c r="UOX2" s="6"/>
      <c r="UOY2" s="6"/>
      <c r="UOZ2" s="6"/>
      <c r="UPA2" s="6"/>
      <c r="UPB2" s="6"/>
      <c r="UPC2" s="6"/>
      <c r="UPD2" s="6"/>
      <c r="UPE2" s="6"/>
      <c r="UPF2" s="6"/>
      <c r="UPG2" s="6"/>
      <c r="UPH2" s="6"/>
      <c r="UPI2" s="6"/>
      <c r="UPJ2" s="6"/>
      <c r="UPK2" s="6"/>
      <c r="UPL2" s="6"/>
      <c r="UPM2" s="6"/>
      <c r="UPN2" s="6"/>
      <c r="UPO2" s="6"/>
      <c r="UPP2" s="6"/>
      <c r="UPQ2" s="6"/>
      <c r="UPR2" s="6"/>
      <c r="UPS2" s="6"/>
      <c r="UPT2" s="6"/>
      <c r="UPU2" s="6"/>
      <c r="UPV2" s="6"/>
      <c r="UPW2" s="6"/>
      <c r="UPX2" s="6"/>
      <c r="UPY2" s="6"/>
      <c r="UPZ2" s="6"/>
      <c r="UQA2" s="6"/>
      <c r="UQB2" s="6"/>
      <c r="UQC2" s="6"/>
      <c r="UQD2" s="6"/>
      <c r="UQE2" s="6"/>
      <c r="UQF2" s="6"/>
      <c r="UQG2" s="6"/>
      <c r="UQH2" s="6"/>
      <c r="UQI2" s="6"/>
      <c r="UQJ2" s="6"/>
      <c r="UQK2" s="6"/>
      <c r="UQL2" s="6"/>
      <c r="UQM2" s="6"/>
      <c r="UQN2" s="6"/>
      <c r="UQO2" s="6"/>
      <c r="UQP2" s="6"/>
      <c r="UQQ2" s="6"/>
      <c r="UQR2" s="6"/>
      <c r="UQS2" s="6"/>
      <c r="UQT2" s="6"/>
      <c r="UQU2" s="6"/>
      <c r="UQV2" s="6"/>
      <c r="UQW2" s="6"/>
      <c r="UQX2" s="6"/>
      <c r="UQY2" s="6"/>
      <c r="UQZ2" s="6"/>
      <c r="URA2" s="6"/>
      <c r="URB2" s="6"/>
      <c r="URC2" s="6"/>
      <c r="URD2" s="6"/>
      <c r="URE2" s="6"/>
      <c r="URF2" s="6"/>
      <c r="URG2" s="6"/>
      <c r="URH2" s="6"/>
      <c r="URI2" s="6"/>
      <c r="URJ2" s="6"/>
      <c r="URK2" s="6"/>
      <c r="URL2" s="6"/>
      <c r="URM2" s="6"/>
      <c r="URN2" s="6"/>
      <c r="URO2" s="6"/>
      <c r="URP2" s="6"/>
      <c r="URQ2" s="6"/>
      <c r="URR2" s="6"/>
      <c r="URS2" s="6"/>
      <c r="URT2" s="6"/>
      <c r="URU2" s="6"/>
      <c r="URV2" s="6"/>
      <c r="URW2" s="6"/>
      <c r="URX2" s="6"/>
      <c r="URY2" s="6"/>
      <c r="URZ2" s="6"/>
      <c r="USA2" s="6"/>
      <c r="USB2" s="6"/>
      <c r="USC2" s="6"/>
      <c r="USD2" s="6"/>
      <c r="USE2" s="6"/>
      <c r="USF2" s="6"/>
      <c r="USG2" s="6"/>
      <c r="USH2" s="6"/>
      <c r="USI2" s="6"/>
      <c r="USJ2" s="6"/>
      <c r="USK2" s="6"/>
      <c r="USL2" s="6"/>
      <c r="USM2" s="6"/>
      <c r="USN2" s="6"/>
      <c r="USO2" s="6"/>
      <c r="USP2" s="6"/>
      <c r="USQ2" s="6"/>
      <c r="USR2" s="6"/>
      <c r="USS2" s="6"/>
      <c r="UST2" s="6"/>
      <c r="USU2" s="6"/>
      <c r="USV2" s="6"/>
      <c r="USW2" s="6"/>
      <c r="USX2" s="6"/>
      <c r="USY2" s="6"/>
      <c r="USZ2" s="6"/>
      <c r="UTA2" s="6"/>
      <c r="UTB2" s="6"/>
      <c r="UTC2" s="6"/>
      <c r="UTD2" s="6"/>
      <c r="UTE2" s="6"/>
      <c r="UTF2" s="6"/>
      <c r="UTG2" s="6"/>
      <c r="UTH2" s="6"/>
      <c r="UTI2" s="6"/>
      <c r="UTJ2" s="6"/>
      <c r="UTK2" s="6"/>
      <c r="UTL2" s="6"/>
      <c r="UTM2" s="6"/>
      <c r="UTN2" s="6"/>
      <c r="UTO2" s="6"/>
      <c r="UTP2" s="6"/>
      <c r="UTQ2" s="6"/>
      <c r="UTR2" s="6"/>
      <c r="UTS2" s="6"/>
      <c r="UTT2" s="6"/>
      <c r="UTU2" s="6"/>
      <c r="UTV2" s="6"/>
      <c r="UTW2" s="6"/>
      <c r="UTX2" s="6"/>
      <c r="UTY2" s="6"/>
      <c r="UTZ2" s="6"/>
      <c r="UUA2" s="6"/>
      <c r="UUB2" s="6"/>
      <c r="UUC2" s="6"/>
      <c r="UUD2" s="6"/>
      <c r="UUE2" s="6"/>
      <c r="UUF2" s="6"/>
      <c r="UUG2" s="6"/>
      <c r="UUH2" s="6"/>
      <c r="UUI2" s="6"/>
      <c r="UUJ2" s="6"/>
      <c r="UUK2" s="6"/>
      <c r="UUL2" s="6"/>
      <c r="UUM2" s="6"/>
      <c r="UUN2" s="6"/>
      <c r="UUO2" s="6"/>
      <c r="UUP2" s="6"/>
      <c r="UUQ2" s="6"/>
      <c r="UUR2" s="6"/>
      <c r="UUS2" s="6"/>
      <c r="UUT2" s="6"/>
      <c r="UUU2" s="6"/>
      <c r="UUV2" s="6"/>
      <c r="UUW2" s="6"/>
      <c r="UUX2" s="6"/>
      <c r="UUY2" s="6"/>
      <c r="UUZ2" s="6"/>
      <c r="UVA2" s="6"/>
      <c r="UVB2" s="6"/>
      <c r="UVC2" s="6"/>
      <c r="UVD2" s="6"/>
      <c r="UVE2" s="6"/>
      <c r="UVF2" s="6"/>
      <c r="UVG2" s="6"/>
      <c r="UVH2" s="6"/>
      <c r="UVI2" s="6"/>
      <c r="UVJ2" s="6"/>
      <c r="UVK2" s="6"/>
      <c r="UVL2" s="6"/>
      <c r="UVM2" s="6"/>
      <c r="UVN2" s="6"/>
      <c r="UVO2" s="6"/>
      <c r="UVP2" s="6"/>
      <c r="UVQ2" s="6"/>
      <c r="UVR2" s="6"/>
      <c r="UVS2" s="6"/>
      <c r="UVT2" s="6"/>
      <c r="UVU2" s="6"/>
      <c r="UVV2" s="6"/>
      <c r="UVW2" s="6"/>
      <c r="UVX2" s="6"/>
      <c r="UVY2" s="6"/>
      <c r="UVZ2" s="6"/>
      <c r="UWA2" s="6"/>
      <c r="UWB2" s="6"/>
      <c r="UWC2" s="6"/>
      <c r="UWD2" s="6"/>
      <c r="UWE2" s="6"/>
      <c r="UWF2" s="6"/>
      <c r="UWG2" s="6"/>
      <c r="UWH2" s="6"/>
      <c r="UWI2" s="6"/>
      <c r="UWJ2" s="6"/>
      <c r="UWK2" s="6"/>
      <c r="UWL2" s="6"/>
      <c r="UWM2" s="6"/>
      <c r="UWN2" s="6"/>
      <c r="UWO2" s="6"/>
      <c r="UWP2" s="6"/>
      <c r="UWQ2" s="6"/>
      <c r="UWR2" s="6"/>
      <c r="UWS2" s="6"/>
      <c r="UWT2" s="6"/>
      <c r="UWU2" s="6"/>
      <c r="UWV2" s="6"/>
      <c r="UWW2" s="6"/>
      <c r="UWX2" s="6"/>
      <c r="UWY2" s="6"/>
      <c r="UWZ2" s="6"/>
      <c r="UXA2" s="6"/>
      <c r="UXB2" s="6"/>
      <c r="UXC2" s="6"/>
      <c r="UXD2" s="6"/>
      <c r="UXE2" s="6"/>
      <c r="UXF2" s="6"/>
      <c r="UXG2" s="6"/>
      <c r="UXH2" s="6"/>
      <c r="UXI2" s="6"/>
      <c r="UXJ2" s="6"/>
      <c r="UXK2" s="6"/>
      <c r="UXL2" s="6"/>
      <c r="UXM2" s="6"/>
      <c r="UXN2" s="6"/>
      <c r="UXO2" s="6"/>
      <c r="UXP2" s="6"/>
      <c r="UXQ2" s="6"/>
      <c r="UXR2" s="6"/>
      <c r="UXS2" s="6"/>
      <c r="UXT2" s="6"/>
      <c r="UXU2" s="6"/>
      <c r="UXV2" s="6"/>
      <c r="UXW2" s="6"/>
      <c r="UXX2" s="6"/>
      <c r="UXY2" s="6"/>
      <c r="UXZ2" s="6"/>
      <c r="UYA2" s="6"/>
      <c r="UYB2" s="6"/>
      <c r="UYC2" s="6"/>
      <c r="UYD2" s="6"/>
      <c r="UYE2" s="6"/>
      <c r="UYF2" s="6"/>
      <c r="UYG2" s="6"/>
      <c r="UYH2" s="6"/>
      <c r="UYI2" s="6"/>
      <c r="UYJ2" s="6"/>
      <c r="UYK2" s="6"/>
      <c r="UYL2" s="6"/>
      <c r="UYM2" s="6"/>
      <c r="UYN2" s="6"/>
      <c r="UYO2" s="6"/>
      <c r="UYP2" s="6"/>
      <c r="UYQ2" s="6"/>
      <c r="UYR2" s="6"/>
      <c r="UYS2" s="6"/>
      <c r="UYT2" s="6"/>
      <c r="UYU2" s="6"/>
      <c r="UYV2" s="6"/>
      <c r="UYW2" s="6"/>
      <c r="UYX2" s="6"/>
      <c r="UYY2" s="6"/>
      <c r="UYZ2" s="6"/>
      <c r="UZA2" s="6"/>
      <c r="UZB2" s="6"/>
      <c r="UZC2" s="6"/>
      <c r="UZD2" s="6"/>
      <c r="UZE2" s="6"/>
      <c r="UZF2" s="6"/>
      <c r="UZG2" s="6"/>
      <c r="UZH2" s="6"/>
      <c r="UZI2" s="6"/>
      <c r="UZJ2" s="6"/>
      <c r="UZK2" s="6"/>
      <c r="UZL2" s="6"/>
      <c r="UZM2" s="6"/>
      <c r="UZN2" s="6"/>
      <c r="UZO2" s="6"/>
      <c r="UZP2" s="6"/>
      <c r="UZQ2" s="6"/>
      <c r="UZR2" s="6"/>
      <c r="UZS2" s="6"/>
      <c r="UZT2" s="6"/>
      <c r="UZU2" s="6"/>
      <c r="UZV2" s="6"/>
      <c r="UZW2" s="6"/>
      <c r="UZX2" s="6"/>
      <c r="UZY2" s="6"/>
      <c r="UZZ2" s="6"/>
      <c r="VAA2" s="6"/>
      <c r="VAB2" s="6"/>
      <c r="VAC2" s="6"/>
      <c r="VAD2" s="6"/>
      <c r="VAE2" s="6"/>
      <c r="VAF2" s="6"/>
      <c r="VAG2" s="6"/>
      <c r="VAH2" s="6"/>
      <c r="VAI2" s="6"/>
      <c r="VAJ2" s="6"/>
      <c r="VAK2" s="6"/>
      <c r="VAL2" s="6"/>
      <c r="VAM2" s="6"/>
      <c r="VAN2" s="6"/>
      <c r="VAO2" s="6"/>
      <c r="VAP2" s="6"/>
      <c r="VAQ2" s="6"/>
      <c r="VAR2" s="6"/>
      <c r="VAS2" s="6"/>
      <c r="VAT2" s="6"/>
      <c r="VAU2" s="6"/>
      <c r="VAV2" s="6"/>
      <c r="VAW2" s="6"/>
      <c r="VAX2" s="6"/>
      <c r="VAY2" s="6"/>
      <c r="VAZ2" s="6"/>
      <c r="VBA2" s="6"/>
      <c r="VBB2" s="6"/>
      <c r="VBC2" s="6"/>
      <c r="VBD2" s="6"/>
      <c r="VBE2" s="6"/>
      <c r="VBF2" s="6"/>
      <c r="VBG2" s="6"/>
      <c r="VBH2" s="6"/>
      <c r="VBI2" s="6"/>
      <c r="VBJ2" s="6"/>
      <c r="VBK2" s="6"/>
      <c r="VBL2" s="6"/>
      <c r="VBM2" s="6"/>
      <c r="VBN2" s="6"/>
      <c r="VBO2" s="6"/>
      <c r="VBP2" s="6"/>
      <c r="VBQ2" s="6"/>
      <c r="VBR2" s="6"/>
      <c r="VBS2" s="6"/>
      <c r="VBT2" s="6"/>
      <c r="VBU2" s="6"/>
      <c r="VBV2" s="6"/>
      <c r="VBW2" s="6"/>
      <c r="VBX2" s="6"/>
      <c r="VBY2" s="6"/>
      <c r="VBZ2" s="6"/>
      <c r="VCA2" s="6"/>
      <c r="VCB2" s="6"/>
      <c r="VCC2" s="6"/>
      <c r="VCD2" s="6"/>
      <c r="VCE2" s="6"/>
      <c r="VCF2" s="6"/>
      <c r="VCG2" s="6"/>
      <c r="VCH2" s="6"/>
      <c r="VCI2" s="6"/>
      <c r="VCJ2" s="6"/>
      <c r="VCK2" s="6"/>
      <c r="VCL2" s="6"/>
      <c r="VCM2" s="6"/>
      <c r="VCN2" s="6"/>
      <c r="VCO2" s="6"/>
      <c r="VCP2" s="6"/>
      <c r="VCQ2" s="6"/>
      <c r="VCR2" s="6"/>
      <c r="VCS2" s="6"/>
      <c r="VCT2" s="6"/>
      <c r="VCU2" s="6"/>
      <c r="VCV2" s="6"/>
      <c r="VCW2" s="6"/>
      <c r="VCX2" s="6"/>
      <c r="VCY2" s="6"/>
      <c r="VCZ2" s="6"/>
      <c r="VDA2" s="6"/>
      <c r="VDB2" s="6"/>
      <c r="VDC2" s="6"/>
      <c r="VDD2" s="6"/>
      <c r="VDE2" s="6"/>
      <c r="VDF2" s="6"/>
      <c r="VDG2" s="6"/>
      <c r="VDH2" s="6"/>
      <c r="VDI2" s="6"/>
      <c r="VDJ2" s="6"/>
      <c r="VDK2" s="6"/>
      <c r="VDL2" s="6"/>
      <c r="VDM2" s="6"/>
      <c r="VDN2" s="6"/>
      <c r="VDO2" s="6"/>
      <c r="VDP2" s="6"/>
      <c r="VDQ2" s="6"/>
      <c r="VDR2" s="6"/>
      <c r="VDS2" s="6"/>
      <c r="VDT2" s="6"/>
      <c r="VDU2" s="6"/>
      <c r="VDV2" s="6"/>
      <c r="VDW2" s="6"/>
      <c r="VDX2" s="6"/>
      <c r="VDY2" s="6"/>
      <c r="VDZ2" s="6"/>
      <c r="VEA2" s="6"/>
      <c r="VEB2" s="6"/>
      <c r="VEC2" s="6"/>
      <c r="VED2" s="6"/>
      <c r="VEE2" s="6"/>
      <c r="VEF2" s="6"/>
      <c r="VEG2" s="6"/>
      <c r="VEH2" s="6"/>
      <c r="VEI2" s="6"/>
      <c r="VEJ2" s="6"/>
      <c r="VEK2" s="6"/>
      <c r="VEL2" s="6"/>
      <c r="VEM2" s="6"/>
      <c r="VEN2" s="6"/>
      <c r="VEO2" s="6"/>
      <c r="VEP2" s="6"/>
      <c r="VEQ2" s="6"/>
      <c r="VER2" s="6"/>
      <c r="VES2" s="6"/>
      <c r="VET2" s="6"/>
      <c r="VEU2" s="6"/>
      <c r="VEV2" s="6"/>
      <c r="VEW2" s="6"/>
      <c r="VEX2" s="6"/>
      <c r="VEY2" s="6"/>
      <c r="VEZ2" s="6"/>
      <c r="VFA2" s="6"/>
      <c r="VFB2" s="6"/>
      <c r="VFC2" s="6"/>
      <c r="VFD2" s="6"/>
      <c r="VFE2" s="6"/>
      <c r="VFF2" s="6"/>
      <c r="VFG2" s="6"/>
      <c r="VFH2" s="6"/>
      <c r="VFI2" s="6"/>
      <c r="VFJ2" s="6"/>
      <c r="VFK2" s="6"/>
      <c r="VFL2" s="6"/>
      <c r="VFM2" s="6"/>
      <c r="VFN2" s="6"/>
      <c r="VFO2" s="6"/>
      <c r="VFP2" s="6"/>
      <c r="VFQ2" s="6"/>
      <c r="VFR2" s="6"/>
      <c r="VFS2" s="6"/>
      <c r="VFT2" s="6"/>
      <c r="VFU2" s="6"/>
      <c r="VFV2" s="6"/>
      <c r="VFW2" s="6"/>
      <c r="VFX2" s="6"/>
      <c r="VFY2" s="6"/>
      <c r="VFZ2" s="6"/>
      <c r="VGA2" s="6"/>
      <c r="VGB2" s="6"/>
      <c r="VGC2" s="6"/>
      <c r="VGD2" s="6"/>
      <c r="VGE2" s="6"/>
      <c r="VGF2" s="6"/>
      <c r="VGG2" s="6"/>
      <c r="VGH2" s="6"/>
      <c r="VGI2" s="6"/>
      <c r="VGJ2" s="6"/>
      <c r="VGK2" s="6"/>
      <c r="VGL2" s="6"/>
      <c r="VGM2" s="6"/>
      <c r="VGN2" s="6"/>
      <c r="VGO2" s="6"/>
      <c r="VGP2" s="6"/>
      <c r="VGQ2" s="6"/>
      <c r="VGR2" s="6"/>
      <c r="VGS2" s="6"/>
      <c r="VGT2" s="6"/>
      <c r="VGU2" s="6"/>
      <c r="VGV2" s="6"/>
      <c r="VGW2" s="6"/>
      <c r="VGX2" s="6"/>
      <c r="VGY2" s="6"/>
      <c r="VGZ2" s="6"/>
      <c r="VHA2" s="6"/>
      <c r="VHB2" s="6"/>
      <c r="VHC2" s="6"/>
      <c r="VHD2" s="6"/>
      <c r="VHE2" s="6"/>
      <c r="VHF2" s="6"/>
      <c r="VHG2" s="6"/>
      <c r="VHH2" s="6"/>
      <c r="VHI2" s="6"/>
      <c r="VHJ2" s="6"/>
      <c r="VHK2" s="6"/>
      <c r="VHL2" s="6"/>
      <c r="VHM2" s="6"/>
      <c r="VHN2" s="6"/>
      <c r="VHO2" s="6"/>
      <c r="VHP2" s="6"/>
      <c r="VHQ2" s="6"/>
      <c r="VHR2" s="6"/>
      <c r="VHS2" s="6"/>
      <c r="VHT2" s="6"/>
      <c r="VHU2" s="6"/>
      <c r="VHV2" s="6"/>
      <c r="VHW2" s="6"/>
      <c r="VHX2" s="6"/>
      <c r="VHY2" s="6"/>
      <c r="VHZ2" s="6"/>
      <c r="VIA2" s="6"/>
      <c r="VIB2" s="6"/>
      <c r="VIC2" s="6"/>
      <c r="VID2" s="6"/>
      <c r="VIE2" s="6"/>
      <c r="VIF2" s="6"/>
      <c r="VIG2" s="6"/>
      <c r="VIH2" s="6"/>
      <c r="VII2" s="6"/>
      <c r="VIJ2" s="6"/>
      <c r="VIK2" s="6"/>
      <c r="VIL2" s="6"/>
      <c r="VIM2" s="6"/>
      <c r="VIN2" s="6"/>
      <c r="VIO2" s="6"/>
      <c r="VIP2" s="6"/>
      <c r="VIQ2" s="6"/>
      <c r="VIR2" s="6"/>
      <c r="VIS2" s="6"/>
      <c r="VIT2" s="6"/>
      <c r="VIU2" s="6"/>
      <c r="VIV2" s="6"/>
      <c r="VIW2" s="6"/>
      <c r="VIX2" s="6"/>
      <c r="VIY2" s="6"/>
      <c r="VIZ2" s="6"/>
      <c r="VJA2" s="6"/>
      <c r="VJB2" s="6"/>
      <c r="VJC2" s="6"/>
      <c r="VJD2" s="6"/>
      <c r="VJE2" s="6"/>
      <c r="VJF2" s="6"/>
      <c r="VJG2" s="6"/>
      <c r="VJH2" s="6"/>
      <c r="VJI2" s="6"/>
      <c r="VJJ2" s="6"/>
      <c r="VJK2" s="6"/>
      <c r="VJL2" s="6"/>
      <c r="VJM2" s="6"/>
      <c r="VJN2" s="6"/>
      <c r="VJO2" s="6"/>
      <c r="VJP2" s="6"/>
      <c r="VJQ2" s="6"/>
      <c r="VJR2" s="6"/>
      <c r="VJS2" s="6"/>
      <c r="VJT2" s="6"/>
      <c r="VJU2" s="6"/>
      <c r="VJV2" s="6"/>
      <c r="VJW2" s="6"/>
      <c r="VJX2" s="6"/>
      <c r="VJY2" s="6"/>
      <c r="VJZ2" s="6"/>
      <c r="VKA2" s="6"/>
      <c r="VKB2" s="6"/>
      <c r="VKC2" s="6"/>
      <c r="VKD2" s="6"/>
      <c r="VKE2" s="6"/>
      <c r="VKF2" s="6"/>
      <c r="VKG2" s="6"/>
      <c r="VKH2" s="6"/>
      <c r="VKI2" s="6"/>
      <c r="VKJ2" s="6"/>
      <c r="VKK2" s="6"/>
      <c r="VKL2" s="6"/>
      <c r="VKM2" s="6"/>
      <c r="VKN2" s="6"/>
      <c r="VKO2" s="6"/>
      <c r="VKP2" s="6"/>
      <c r="VKQ2" s="6"/>
      <c r="VKR2" s="6"/>
      <c r="VKS2" s="6"/>
      <c r="VKT2" s="6"/>
      <c r="VKU2" s="6"/>
      <c r="VKV2" s="6"/>
      <c r="VKW2" s="6"/>
      <c r="VKX2" s="6"/>
      <c r="VKY2" s="6"/>
      <c r="VKZ2" s="6"/>
      <c r="VLA2" s="6"/>
      <c r="VLB2" s="6"/>
      <c r="VLC2" s="6"/>
      <c r="VLD2" s="6"/>
      <c r="VLE2" s="6"/>
      <c r="VLF2" s="6"/>
      <c r="VLG2" s="6"/>
      <c r="VLH2" s="6"/>
      <c r="VLI2" s="6"/>
      <c r="VLJ2" s="6"/>
      <c r="VLK2" s="6"/>
      <c r="VLL2" s="6"/>
      <c r="VLM2" s="6"/>
      <c r="VLN2" s="6"/>
      <c r="VLO2" s="6"/>
      <c r="VLP2" s="6"/>
      <c r="VLQ2" s="6"/>
      <c r="VLR2" s="6"/>
      <c r="VLS2" s="6"/>
      <c r="VLT2" s="6"/>
      <c r="VLU2" s="6"/>
      <c r="VLV2" s="6"/>
      <c r="VLW2" s="6"/>
      <c r="VLX2" s="6"/>
      <c r="VLY2" s="6"/>
      <c r="VLZ2" s="6"/>
      <c r="VMA2" s="6"/>
      <c r="VMB2" s="6"/>
      <c r="VMC2" s="6"/>
      <c r="VMD2" s="6"/>
      <c r="VME2" s="6"/>
      <c r="VMF2" s="6"/>
      <c r="VMG2" s="6"/>
      <c r="VMH2" s="6"/>
      <c r="VMI2" s="6"/>
      <c r="VMJ2" s="6"/>
      <c r="VMK2" s="6"/>
      <c r="VML2" s="6"/>
      <c r="VMM2" s="6"/>
      <c r="VMN2" s="6"/>
      <c r="VMO2" s="6"/>
      <c r="VMP2" s="6"/>
      <c r="VMQ2" s="6"/>
      <c r="VMR2" s="6"/>
      <c r="VMS2" s="6"/>
      <c r="VMT2" s="6"/>
      <c r="VMU2" s="6"/>
      <c r="VMV2" s="6"/>
      <c r="VMW2" s="6"/>
      <c r="VMX2" s="6"/>
      <c r="VMY2" s="6"/>
      <c r="VMZ2" s="6"/>
      <c r="VNA2" s="6"/>
      <c r="VNB2" s="6"/>
      <c r="VNC2" s="6"/>
      <c r="VND2" s="6"/>
      <c r="VNE2" s="6"/>
      <c r="VNF2" s="6"/>
      <c r="VNG2" s="6"/>
      <c r="VNH2" s="6"/>
      <c r="VNI2" s="6"/>
      <c r="VNJ2" s="6"/>
      <c r="VNK2" s="6"/>
      <c r="VNL2" s="6"/>
      <c r="VNM2" s="6"/>
      <c r="VNN2" s="6"/>
      <c r="VNO2" s="6"/>
      <c r="VNP2" s="6"/>
      <c r="VNQ2" s="6"/>
      <c r="VNR2" s="6"/>
      <c r="VNS2" s="6"/>
      <c r="VNT2" s="6"/>
      <c r="VNU2" s="6"/>
      <c r="VNV2" s="6"/>
      <c r="VNW2" s="6"/>
      <c r="VNX2" s="6"/>
      <c r="VNY2" s="6"/>
      <c r="VNZ2" s="6"/>
      <c r="VOA2" s="6"/>
      <c r="VOB2" s="6"/>
      <c r="VOC2" s="6"/>
      <c r="VOD2" s="6"/>
      <c r="VOE2" s="6"/>
      <c r="VOF2" s="6"/>
      <c r="VOG2" s="6"/>
      <c r="VOH2" s="6"/>
      <c r="VOI2" s="6"/>
      <c r="VOJ2" s="6"/>
      <c r="VOK2" s="6"/>
      <c r="VOL2" s="6"/>
      <c r="VOM2" s="6"/>
      <c r="VON2" s="6"/>
      <c r="VOO2" s="6"/>
      <c r="VOP2" s="6"/>
      <c r="VOQ2" s="6"/>
      <c r="VOR2" s="6"/>
      <c r="VOS2" s="6"/>
      <c r="VOT2" s="6"/>
      <c r="VOU2" s="6"/>
      <c r="VOV2" s="6"/>
      <c r="VOW2" s="6"/>
      <c r="VOX2" s="6"/>
      <c r="VOY2" s="6"/>
      <c r="VOZ2" s="6"/>
      <c r="VPA2" s="6"/>
      <c r="VPB2" s="6"/>
      <c r="VPC2" s="6"/>
      <c r="VPD2" s="6"/>
      <c r="VPE2" s="6"/>
      <c r="VPF2" s="6"/>
      <c r="VPG2" s="6"/>
      <c r="VPH2" s="6"/>
      <c r="VPI2" s="6"/>
      <c r="VPJ2" s="6"/>
      <c r="VPK2" s="6"/>
      <c r="VPL2" s="6"/>
      <c r="VPM2" s="6"/>
      <c r="VPN2" s="6"/>
      <c r="VPO2" s="6"/>
      <c r="VPP2" s="6"/>
      <c r="VPQ2" s="6"/>
      <c r="VPR2" s="6"/>
      <c r="VPS2" s="6"/>
      <c r="VPT2" s="6"/>
      <c r="VPU2" s="6"/>
      <c r="VPV2" s="6"/>
      <c r="VPW2" s="6"/>
      <c r="VPX2" s="6"/>
      <c r="VPY2" s="6"/>
      <c r="VPZ2" s="6"/>
      <c r="VQA2" s="6"/>
      <c r="VQB2" s="6"/>
      <c r="VQC2" s="6"/>
      <c r="VQD2" s="6"/>
      <c r="VQE2" s="6"/>
      <c r="VQF2" s="6"/>
      <c r="VQG2" s="6"/>
      <c r="VQH2" s="6"/>
      <c r="VQI2" s="6"/>
      <c r="VQJ2" s="6"/>
      <c r="VQK2" s="6"/>
      <c r="VQL2" s="6"/>
      <c r="VQM2" s="6"/>
      <c r="VQN2" s="6"/>
      <c r="VQO2" s="6"/>
      <c r="VQP2" s="6"/>
      <c r="VQQ2" s="6"/>
      <c r="VQR2" s="6"/>
      <c r="VQS2" s="6"/>
      <c r="VQT2" s="6"/>
      <c r="VQU2" s="6"/>
      <c r="VQV2" s="6"/>
      <c r="VQW2" s="6"/>
      <c r="VQX2" s="6"/>
      <c r="VQY2" s="6"/>
      <c r="VQZ2" s="6"/>
      <c r="VRA2" s="6"/>
      <c r="VRB2" s="6"/>
      <c r="VRC2" s="6"/>
      <c r="VRD2" s="6"/>
      <c r="VRE2" s="6"/>
      <c r="VRF2" s="6"/>
      <c r="VRG2" s="6"/>
      <c r="VRH2" s="6"/>
      <c r="VRI2" s="6"/>
      <c r="VRJ2" s="6"/>
      <c r="VRK2" s="6"/>
      <c r="VRL2" s="6"/>
      <c r="VRM2" s="6"/>
      <c r="VRN2" s="6"/>
      <c r="VRO2" s="6"/>
      <c r="VRP2" s="6"/>
      <c r="VRQ2" s="6"/>
      <c r="VRR2" s="6"/>
      <c r="VRS2" s="6"/>
      <c r="VRT2" s="6"/>
      <c r="VRU2" s="6"/>
      <c r="VRV2" s="6"/>
      <c r="VRW2" s="6"/>
      <c r="VRX2" s="6"/>
      <c r="VRY2" s="6"/>
      <c r="VRZ2" s="6"/>
      <c r="VSA2" s="6"/>
      <c r="VSB2" s="6"/>
      <c r="VSC2" s="6"/>
      <c r="VSD2" s="6"/>
      <c r="VSE2" s="6"/>
      <c r="VSF2" s="6"/>
      <c r="VSG2" s="6"/>
      <c r="VSH2" s="6"/>
      <c r="VSI2" s="6"/>
      <c r="VSJ2" s="6"/>
      <c r="VSK2" s="6"/>
      <c r="VSL2" s="6"/>
      <c r="VSM2" s="6"/>
      <c r="VSN2" s="6"/>
      <c r="VSO2" s="6"/>
      <c r="VSP2" s="6"/>
      <c r="VSQ2" s="6"/>
      <c r="VSR2" s="6"/>
      <c r="VSS2" s="6"/>
      <c r="VST2" s="6"/>
      <c r="VSU2" s="6"/>
      <c r="VSV2" s="6"/>
      <c r="VSW2" s="6"/>
      <c r="VSX2" s="6"/>
      <c r="VSY2" s="6"/>
      <c r="VSZ2" s="6"/>
      <c r="VTA2" s="6"/>
      <c r="VTB2" s="6"/>
      <c r="VTC2" s="6"/>
      <c r="VTD2" s="6"/>
      <c r="VTE2" s="6"/>
      <c r="VTF2" s="6"/>
      <c r="VTG2" s="6"/>
      <c r="VTH2" s="6"/>
      <c r="VTI2" s="6"/>
      <c r="VTJ2" s="6"/>
      <c r="VTK2" s="6"/>
      <c r="VTL2" s="6"/>
      <c r="VTM2" s="6"/>
      <c r="VTN2" s="6"/>
      <c r="VTO2" s="6"/>
      <c r="VTP2" s="6"/>
      <c r="VTQ2" s="6"/>
      <c r="VTR2" s="6"/>
      <c r="VTS2" s="6"/>
      <c r="VTT2" s="6"/>
      <c r="VTU2" s="6"/>
      <c r="VTV2" s="6"/>
      <c r="VTW2" s="6"/>
      <c r="VTX2" s="6"/>
      <c r="VTY2" s="6"/>
      <c r="VTZ2" s="6"/>
      <c r="VUA2" s="6"/>
      <c r="VUB2" s="6"/>
      <c r="VUC2" s="6"/>
      <c r="VUD2" s="6"/>
      <c r="VUE2" s="6"/>
      <c r="VUF2" s="6"/>
      <c r="VUG2" s="6"/>
      <c r="VUH2" s="6"/>
      <c r="VUI2" s="6"/>
      <c r="VUJ2" s="6"/>
      <c r="VUK2" s="6"/>
      <c r="VUL2" s="6"/>
      <c r="VUM2" s="6"/>
      <c r="VUN2" s="6"/>
      <c r="VUO2" s="6"/>
      <c r="VUP2" s="6"/>
      <c r="VUQ2" s="6"/>
      <c r="VUR2" s="6"/>
      <c r="VUS2" s="6"/>
      <c r="VUT2" s="6"/>
      <c r="VUU2" s="6"/>
      <c r="VUV2" s="6"/>
      <c r="VUW2" s="6"/>
      <c r="VUX2" s="6"/>
      <c r="VUY2" s="6"/>
      <c r="VUZ2" s="6"/>
      <c r="VVA2" s="6"/>
      <c r="VVB2" s="6"/>
      <c r="VVC2" s="6"/>
      <c r="VVD2" s="6"/>
      <c r="VVE2" s="6"/>
      <c r="VVF2" s="6"/>
      <c r="VVG2" s="6"/>
      <c r="VVH2" s="6"/>
      <c r="VVI2" s="6"/>
      <c r="VVJ2" s="6"/>
      <c r="VVK2" s="6"/>
      <c r="VVL2" s="6"/>
      <c r="VVM2" s="6"/>
      <c r="VVN2" s="6"/>
      <c r="VVO2" s="6"/>
      <c r="VVP2" s="6"/>
      <c r="VVQ2" s="6"/>
      <c r="VVR2" s="6"/>
      <c r="VVS2" s="6"/>
      <c r="VVT2" s="6"/>
      <c r="VVU2" s="6"/>
      <c r="VVV2" s="6"/>
      <c r="VVW2" s="6"/>
      <c r="VVX2" s="6"/>
      <c r="VVY2" s="6"/>
      <c r="VVZ2" s="6"/>
      <c r="VWA2" s="6"/>
      <c r="VWB2" s="6"/>
      <c r="VWC2" s="6"/>
      <c r="VWD2" s="6"/>
      <c r="VWE2" s="6"/>
      <c r="VWF2" s="6"/>
      <c r="VWG2" s="6"/>
      <c r="VWH2" s="6"/>
      <c r="VWI2" s="6"/>
      <c r="VWJ2" s="6"/>
      <c r="VWK2" s="6"/>
      <c r="VWL2" s="6"/>
      <c r="VWM2" s="6"/>
      <c r="VWN2" s="6"/>
      <c r="VWO2" s="6"/>
      <c r="VWP2" s="6"/>
      <c r="VWQ2" s="6"/>
      <c r="VWR2" s="6"/>
      <c r="VWS2" s="6"/>
      <c r="VWT2" s="6"/>
      <c r="VWU2" s="6"/>
      <c r="VWV2" s="6"/>
      <c r="VWW2" s="6"/>
      <c r="VWX2" s="6"/>
      <c r="VWY2" s="6"/>
      <c r="VWZ2" s="6"/>
      <c r="VXA2" s="6"/>
      <c r="VXB2" s="6"/>
      <c r="VXC2" s="6"/>
      <c r="VXD2" s="6"/>
      <c r="VXE2" s="6"/>
      <c r="VXF2" s="6"/>
      <c r="VXG2" s="6"/>
      <c r="VXH2" s="6"/>
      <c r="VXI2" s="6"/>
      <c r="VXJ2" s="6"/>
      <c r="VXK2" s="6"/>
      <c r="VXL2" s="6"/>
      <c r="VXM2" s="6"/>
      <c r="VXN2" s="6"/>
      <c r="VXO2" s="6"/>
      <c r="VXP2" s="6"/>
      <c r="VXQ2" s="6"/>
      <c r="VXR2" s="6"/>
      <c r="VXS2" s="6"/>
      <c r="VXT2" s="6"/>
      <c r="VXU2" s="6"/>
      <c r="VXV2" s="6"/>
      <c r="VXW2" s="6"/>
      <c r="VXX2" s="6"/>
      <c r="VXY2" s="6"/>
      <c r="VXZ2" s="6"/>
      <c r="VYA2" s="6"/>
      <c r="VYB2" s="6"/>
      <c r="VYC2" s="6"/>
      <c r="VYD2" s="6"/>
      <c r="VYE2" s="6"/>
      <c r="VYF2" s="6"/>
      <c r="VYG2" s="6"/>
      <c r="VYH2" s="6"/>
      <c r="VYI2" s="6"/>
      <c r="VYJ2" s="6"/>
      <c r="VYK2" s="6"/>
      <c r="VYL2" s="6"/>
      <c r="VYM2" s="6"/>
      <c r="VYN2" s="6"/>
      <c r="VYO2" s="6"/>
      <c r="VYP2" s="6"/>
      <c r="VYQ2" s="6"/>
      <c r="VYR2" s="6"/>
      <c r="VYS2" s="6"/>
      <c r="VYT2" s="6"/>
      <c r="VYU2" s="6"/>
      <c r="VYV2" s="6"/>
      <c r="VYW2" s="6"/>
      <c r="VYX2" s="6"/>
      <c r="VYY2" s="6"/>
      <c r="VYZ2" s="6"/>
      <c r="VZA2" s="6"/>
      <c r="VZB2" s="6"/>
      <c r="VZC2" s="6"/>
      <c r="VZD2" s="6"/>
      <c r="VZE2" s="6"/>
      <c r="VZF2" s="6"/>
      <c r="VZG2" s="6"/>
      <c r="VZH2" s="6"/>
      <c r="VZI2" s="6"/>
      <c r="VZJ2" s="6"/>
      <c r="VZK2" s="6"/>
      <c r="VZL2" s="6"/>
      <c r="VZM2" s="6"/>
      <c r="VZN2" s="6"/>
      <c r="VZO2" s="6"/>
      <c r="VZP2" s="6"/>
      <c r="VZQ2" s="6"/>
      <c r="VZR2" s="6"/>
      <c r="VZS2" s="6"/>
      <c r="VZT2" s="6"/>
      <c r="VZU2" s="6"/>
      <c r="VZV2" s="6"/>
      <c r="VZW2" s="6"/>
      <c r="VZX2" s="6"/>
      <c r="VZY2" s="6"/>
      <c r="VZZ2" s="6"/>
      <c r="WAA2" s="6"/>
      <c r="WAB2" s="6"/>
      <c r="WAC2" s="6"/>
      <c r="WAD2" s="6"/>
      <c r="WAE2" s="6"/>
      <c r="WAF2" s="6"/>
      <c r="WAG2" s="6"/>
      <c r="WAH2" s="6"/>
      <c r="WAI2" s="6"/>
      <c r="WAJ2" s="6"/>
      <c r="WAK2" s="6"/>
      <c r="WAL2" s="6"/>
      <c r="WAM2" s="6"/>
      <c r="WAN2" s="6"/>
      <c r="WAO2" s="6"/>
      <c r="WAP2" s="6"/>
      <c r="WAQ2" s="6"/>
      <c r="WAR2" s="6"/>
      <c r="WAS2" s="6"/>
      <c r="WAT2" s="6"/>
      <c r="WAU2" s="6"/>
      <c r="WAV2" s="6"/>
      <c r="WAW2" s="6"/>
      <c r="WAX2" s="6"/>
      <c r="WAY2" s="6"/>
      <c r="WAZ2" s="6"/>
      <c r="WBA2" s="6"/>
      <c r="WBB2" s="6"/>
      <c r="WBC2" s="6"/>
      <c r="WBD2" s="6"/>
      <c r="WBE2" s="6"/>
      <c r="WBF2" s="6"/>
      <c r="WBG2" s="6"/>
      <c r="WBH2" s="6"/>
      <c r="WBI2" s="6"/>
      <c r="WBJ2" s="6"/>
      <c r="WBK2" s="6"/>
      <c r="WBL2" s="6"/>
      <c r="WBM2" s="6"/>
      <c r="WBN2" s="6"/>
      <c r="WBO2" s="6"/>
      <c r="WBP2" s="6"/>
      <c r="WBQ2" s="6"/>
      <c r="WBR2" s="6"/>
      <c r="WBS2" s="6"/>
      <c r="WBT2" s="6"/>
      <c r="WBU2" s="6"/>
      <c r="WBV2" s="6"/>
      <c r="WBW2" s="6"/>
      <c r="WBX2" s="6"/>
      <c r="WBY2" s="6"/>
      <c r="WBZ2" s="6"/>
      <c r="WCA2" s="6"/>
      <c r="WCB2" s="6"/>
      <c r="WCC2" s="6"/>
      <c r="WCD2" s="6"/>
      <c r="WCE2" s="6"/>
      <c r="WCF2" s="6"/>
      <c r="WCG2" s="6"/>
      <c r="WCH2" s="6"/>
      <c r="WCI2" s="6"/>
      <c r="WCJ2" s="6"/>
      <c r="WCK2" s="6"/>
      <c r="WCL2" s="6"/>
      <c r="WCM2" s="6"/>
      <c r="WCN2" s="6"/>
      <c r="WCO2" s="6"/>
      <c r="WCP2" s="6"/>
      <c r="WCQ2" s="6"/>
      <c r="WCR2" s="6"/>
      <c r="WCS2" s="6"/>
      <c r="WCT2" s="6"/>
      <c r="WCU2" s="6"/>
      <c r="WCV2" s="6"/>
      <c r="WCW2" s="6"/>
      <c r="WCX2" s="6"/>
      <c r="WCY2" s="6"/>
      <c r="WCZ2" s="6"/>
      <c r="WDA2" s="6"/>
      <c r="WDB2" s="6"/>
      <c r="WDC2" s="6"/>
      <c r="WDD2" s="6"/>
      <c r="WDE2" s="6"/>
      <c r="WDF2" s="6"/>
      <c r="WDG2" s="6"/>
      <c r="WDH2" s="6"/>
      <c r="WDI2" s="6"/>
      <c r="WDJ2" s="6"/>
      <c r="WDK2" s="6"/>
      <c r="WDL2" s="6"/>
      <c r="WDM2" s="6"/>
      <c r="WDN2" s="6"/>
      <c r="WDO2" s="6"/>
      <c r="WDP2" s="6"/>
      <c r="WDQ2" s="6"/>
      <c r="WDR2" s="6"/>
      <c r="WDS2" s="6"/>
      <c r="WDT2" s="6"/>
      <c r="WDU2" s="6"/>
      <c r="WDV2" s="6"/>
      <c r="WDW2" s="6"/>
      <c r="WDX2" s="6"/>
      <c r="WDY2" s="6"/>
      <c r="WDZ2" s="6"/>
      <c r="WEA2" s="6"/>
      <c r="WEB2" s="6"/>
      <c r="WEC2" s="6"/>
      <c r="WED2" s="6"/>
      <c r="WEE2" s="6"/>
      <c r="WEF2" s="6"/>
      <c r="WEG2" s="6"/>
      <c r="WEH2" s="6"/>
      <c r="WEI2" s="6"/>
      <c r="WEJ2" s="6"/>
      <c r="WEK2" s="6"/>
      <c r="WEL2" s="6"/>
      <c r="WEM2" s="6"/>
      <c r="WEN2" s="6"/>
      <c r="WEO2" s="6"/>
      <c r="WEP2" s="6"/>
      <c r="WEQ2" s="6"/>
      <c r="WER2" s="6"/>
      <c r="WES2" s="6"/>
      <c r="WET2" s="6"/>
      <c r="WEU2" s="6"/>
      <c r="WEV2" s="6"/>
      <c r="WEW2" s="6"/>
      <c r="WEX2" s="6"/>
      <c r="WEY2" s="6"/>
      <c r="WEZ2" s="6"/>
      <c r="WFA2" s="6"/>
      <c r="WFB2" s="6"/>
      <c r="WFC2" s="6"/>
      <c r="WFD2" s="6"/>
      <c r="WFE2" s="6"/>
      <c r="WFF2" s="6"/>
      <c r="WFG2" s="6"/>
      <c r="WFH2" s="6"/>
      <c r="WFI2" s="6"/>
      <c r="WFJ2" s="6"/>
      <c r="WFK2" s="6"/>
      <c r="WFL2" s="6"/>
      <c r="WFM2" s="6"/>
      <c r="WFN2" s="6"/>
      <c r="WFO2" s="6"/>
      <c r="WFP2" s="6"/>
      <c r="WFQ2" s="6"/>
      <c r="WFR2" s="6"/>
      <c r="WFS2" s="6"/>
      <c r="WFT2" s="6"/>
      <c r="WFU2" s="6"/>
      <c r="WFV2" s="6"/>
      <c r="WFW2" s="6"/>
      <c r="WFX2" s="6"/>
      <c r="WFY2" s="6"/>
      <c r="WFZ2" s="6"/>
      <c r="WGA2" s="6"/>
      <c r="WGB2" s="6"/>
      <c r="WGC2" s="6"/>
      <c r="WGD2" s="6"/>
      <c r="WGE2" s="6"/>
      <c r="WGF2" s="6"/>
      <c r="WGG2" s="6"/>
      <c r="WGH2" s="6"/>
      <c r="WGI2" s="6"/>
      <c r="WGJ2" s="6"/>
      <c r="WGK2" s="6"/>
      <c r="WGL2" s="6"/>
      <c r="WGM2" s="6"/>
      <c r="WGN2" s="6"/>
      <c r="WGO2" s="6"/>
      <c r="WGP2" s="6"/>
      <c r="WGQ2" s="6"/>
      <c r="WGR2" s="6"/>
      <c r="WGS2" s="6"/>
      <c r="WGT2" s="6"/>
      <c r="WGU2" s="6"/>
      <c r="WGV2" s="6"/>
      <c r="WGW2" s="6"/>
      <c r="WGX2" s="6"/>
      <c r="WGY2" s="6"/>
      <c r="WGZ2" s="6"/>
      <c r="WHA2" s="6"/>
      <c r="WHB2" s="6"/>
      <c r="WHC2" s="6"/>
      <c r="WHD2" s="6"/>
      <c r="WHE2" s="6"/>
      <c r="WHF2" s="6"/>
      <c r="WHG2" s="6"/>
      <c r="WHH2" s="6"/>
      <c r="WHI2" s="6"/>
      <c r="WHJ2" s="6"/>
      <c r="WHK2" s="6"/>
      <c r="WHL2" s="6"/>
      <c r="WHM2" s="6"/>
      <c r="WHN2" s="6"/>
      <c r="WHO2" s="6"/>
      <c r="WHP2" s="6"/>
      <c r="WHQ2" s="6"/>
      <c r="WHR2" s="6"/>
      <c r="WHS2" s="6"/>
      <c r="WHT2" s="6"/>
      <c r="WHU2" s="6"/>
      <c r="WHV2" s="6"/>
      <c r="WHW2" s="6"/>
      <c r="WHX2" s="6"/>
      <c r="WHY2" s="6"/>
      <c r="WHZ2" s="6"/>
      <c r="WIA2" s="6"/>
      <c r="WIB2" s="6"/>
      <c r="WIC2" s="6"/>
      <c r="WID2" s="6"/>
      <c r="WIE2" s="6"/>
      <c r="WIF2" s="6"/>
      <c r="WIG2" s="6"/>
      <c r="WIH2" s="6"/>
      <c r="WII2" s="6"/>
      <c r="WIJ2" s="6"/>
      <c r="WIK2" s="6"/>
      <c r="WIL2" s="6"/>
      <c r="WIM2" s="6"/>
      <c r="WIN2" s="6"/>
      <c r="WIO2" s="6"/>
      <c r="WIP2" s="6"/>
      <c r="WIQ2" s="6"/>
      <c r="WIR2" s="6"/>
      <c r="WIS2" s="6"/>
      <c r="WIT2" s="6"/>
      <c r="WIU2" s="6"/>
      <c r="WIV2" s="6"/>
      <c r="WIW2" s="6"/>
      <c r="WIX2" s="6"/>
      <c r="WIY2" s="6"/>
      <c r="WIZ2" s="6"/>
      <c r="WJA2" s="6"/>
      <c r="WJB2" s="6"/>
      <c r="WJC2" s="6"/>
      <c r="WJD2" s="6"/>
      <c r="WJE2" s="6"/>
      <c r="WJF2" s="6"/>
      <c r="WJG2" s="6"/>
      <c r="WJH2" s="6"/>
      <c r="WJI2" s="6"/>
      <c r="WJJ2" s="6"/>
      <c r="WJK2" s="6"/>
      <c r="WJL2" s="6"/>
      <c r="WJM2" s="6"/>
      <c r="WJN2" s="6"/>
      <c r="WJO2" s="6"/>
      <c r="WJP2" s="6"/>
      <c r="WJQ2" s="6"/>
      <c r="WJR2" s="6"/>
      <c r="WJS2" s="6"/>
      <c r="WJT2" s="6"/>
      <c r="WJU2" s="6"/>
      <c r="WJV2" s="6"/>
      <c r="WJW2" s="6"/>
      <c r="WJX2" s="6"/>
      <c r="WJY2" s="6"/>
      <c r="WJZ2" s="6"/>
      <c r="WKA2" s="6"/>
      <c r="WKB2" s="6"/>
      <c r="WKC2" s="6"/>
      <c r="WKD2" s="6"/>
      <c r="WKE2" s="6"/>
      <c r="WKF2" s="6"/>
      <c r="WKG2" s="6"/>
      <c r="WKH2" s="6"/>
      <c r="WKI2" s="6"/>
      <c r="WKJ2" s="6"/>
      <c r="WKK2" s="6"/>
      <c r="WKL2" s="6"/>
      <c r="WKM2" s="6"/>
      <c r="WKN2" s="6"/>
      <c r="WKO2" s="6"/>
      <c r="WKP2" s="6"/>
      <c r="WKQ2" s="6"/>
      <c r="WKR2" s="6"/>
      <c r="WKS2" s="6"/>
      <c r="WKT2" s="6"/>
      <c r="WKU2" s="6"/>
      <c r="WKV2" s="6"/>
      <c r="WKW2" s="6"/>
      <c r="WKX2" s="6"/>
      <c r="WKY2" s="6"/>
      <c r="WKZ2" s="6"/>
      <c r="WLA2" s="6"/>
      <c r="WLB2" s="6"/>
      <c r="WLC2" s="6"/>
      <c r="WLD2" s="6"/>
      <c r="WLE2" s="6"/>
      <c r="WLF2" s="6"/>
      <c r="WLG2" s="6"/>
      <c r="WLH2" s="6"/>
      <c r="WLI2" s="6"/>
      <c r="WLJ2" s="6"/>
      <c r="WLK2" s="6"/>
      <c r="WLL2" s="6"/>
      <c r="WLM2" s="6"/>
      <c r="WLN2" s="6"/>
      <c r="WLO2" s="6"/>
      <c r="WLP2" s="6"/>
      <c r="WLQ2" s="6"/>
      <c r="WLR2" s="6"/>
      <c r="WLS2" s="6"/>
      <c r="WLT2" s="6"/>
      <c r="WLU2" s="6"/>
      <c r="WLV2" s="6"/>
      <c r="WLW2" s="6"/>
      <c r="WLX2" s="6"/>
      <c r="WLY2" s="6"/>
      <c r="WLZ2" s="6"/>
      <c r="WMA2" s="6"/>
      <c r="WMB2" s="6"/>
      <c r="WMC2" s="6"/>
      <c r="WMD2" s="6"/>
      <c r="WME2" s="6"/>
      <c r="WMF2" s="6"/>
      <c r="WMG2" s="6"/>
      <c r="WMH2" s="6"/>
      <c r="WMI2" s="6"/>
      <c r="WMJ2" s="6"/>
      <c r="WMK2" s="6"/>
      <c r="WML2" s="6"/>
      <c r="WMM2" s="6"/>
      <c r="WMN2" s="6"/>
      <c r="WMO2" s="6"/>
      <c r="WMP2" s="6"/>
      <c r="WMQ2" s="6"/>
      <c r="WMR2" s="6"/>
      <c r="WMS2" s="6"/>
      <c r="WMT2" s="6"/>
      <c r="WMU2" s="6"/>
      <c r="WMV2" s="6"/>
      <c r="WMW2" s="6"/>
      <c r="WMX2" s="6"/>
      <c r="WMY2" s="6"/>
      <c r="WMZ2" s="6"/>
      <c r="WNA2" s="6"/>
      <c r="WNB2" s="6"/>
      <c r="WNC2" s="6"/>
      <c r="WND2" s="6"/>
      <c r="WNE2" s="6"/>
      <c r="WNF2" s="6"/>
      <c r="WNG2" s="6"/>
      <c r="WNH2" s="6"/>
      <c r="WNI2" s="6"/>
      <c r="WNJ2" s="6"/>
      <c r="WNK2" s="6"/>
      <c r="WNL2" s="6"/>
      <c r="WNM2" s="6"/>
      <c r="WNN2" s="6"/>
      <c r="WNO2" s="6"/>
      <c r="WNP2" s="6"/>
      <c r="WNQ2" s="6"/>
      <c r="WNR2" s="6"/>
      <c r="WNS2" s="6"/>
      <c r="WNT2" s="6"/>
      <c r="WNU2" s="6"/>
      <c r="WNV2" s="6"/>
      <c r="WNW2" s="6"/>
      <c r="WNX2" s="6"/>
      <c r="WNY2" s="6"/>
      <c r="WNZ2" s="6"/>
      <c r="WOA2" s="6"/>
      <c r="WOB2" s="6"/>
      <c r="WOC2" s="6"/>
      <c r="WOD2" s="6"/>
      <c r="WOE2" s="6"/>
      <c r="WOF2" s="6"/>
      <c r="WOG2" s="6"/>
      <c r="WOH2" s="6"/>
      <c r="WOI2" s="6"/>
      <c r="WOJ2" s="6"/>
      <c r="WOK2" s="6"/>
      <c r="WOL2" s="6"/>
      <c r="WOM2" s="6"/>
      <c r="WON2" s="6"/>
      <c r="WOO2" s="6"/>
      <c r="WOP2" s="6"/>
      <c r="WOQ2" s="6"/>
      <c r="WOR2" s="6"/>
      <c r="WOS2" s="6"/>
      <c r="WOT2" s="6"/>
      <c r="WOU2" s="6"/>
      <c r="WOV2" s="6"/>
      <c r="WOW2" s="6"/>
      <c r="WOX2" s="6"/>
      <c r="WOY2" s="6"/>
      <c r="WOZ2" s="6"/>
      <c r="WPA2" s="6"/>
      <c r="WPB2" s="6"/>
      <c r="WPC2" s="6"/>
      <c r="WPD2" s="6"/>
      <c r="WPE2" s="6"/>
      <c r="WPF2" s="6"/>
      <c r="WPG2" s="6"/>
      <c r="WPH2" s="6"/>
      <c r="WPI2" s="6"/>
      <c r="WPJ2" s="6"/>
      <c r="WPK2" s="6"/>
      <c r="WPL2" s="6"/>
      <c r="WPM2" s="6"/>
      <c r="WPN2" s="6"/>
      <c r="WPO2" s="6"/>
      <c r="WPP2" s="6"/>
      <c r="WPQ2" s="6"/>
      <c r="WPR2" s="6"/>
      <c r="WPS2" s="6"/>
      <c r="WPT2" s="6"/>
      <c r="WPU2" s="6"/>
      <c r="WPV2" s="6"/>
      <c r="WPW2" s="6"/>
      <c r="WPX2" s="6"/>
      <c r="WPY2" s="6"/>
      <c r="WPZ2" s="6"/>
      <c r="WQA2" s="6"/>
      <c r="WQB2" s="6"/>
      <c r="WQC2" s="6"/>
      <c r="WQD2" s="6"/>
      <c r="WQE2" s="6"/>
      <c r="WQF2" s="6"/>
      <c r="WQG2" s="6"/>
      <c r="WQH2" s="6"/>
      <c r="WQI2" s="6"/>
      <c r="WQJ2" s="6"/>
      <c r="WQK2" s="6"/>
      <c r="WQL2" s="6"/>
      <c r="WQM2" s="6"/>
      <c r="WQN2" s="6"/>
      <c r="WQO2" s="6"/>
      <c r="WQP2" s="6"/>
      <c r="WQQ2" s="6"/>
      <c r="WQR2" s="6"/>
      <c r="WQS2" s="6"/>
      <c r="WQT2" s="6"/>
      <c r="WQU2" s="6"/>
      <c r="WQV2" s="6"/>
      <c r="WQW2" s="6"/>
      <c r="WQX2" s="6"/>
      <c r="WQY2" s="6"/>
      <c r="WQZ2" s="6"/>
      <c r="WRA2" s="6"/>
      <c r="WRB2" s="6"/>
      <c r="WRC2" s="6"/>
      <c r="WRD2" s="6"/>
      <c r="WRE2" s="6"/>
      <c r="WRF2" s="6"/>
      <c r="WRG2" s="6"/>
      <c r="WRH2" s="6"/>
      <c r="WRI2" s="6"/>
      <c r="WRJ2" s="6"/>
      <c r="WRK2" s="6"/>
      <c r="WRL2" s="6"/>
      <c r="WRM2" s="6"/>
      <c r="WRN2" s="6"/>
      <c r="WRO2" s="6"/>
      <c r="WRP2" s="6"/>
      <c r="WRQ2" s="6"/>
      <c r="WRR2" s="6"/>
      <c r="WRS2" s="6"/>
      <c r="WRT2" s="6"/>
      <c r="WRU2" s="6"/>
      <c r="WRV2" s="6"/>
      <c r="WRW2" s="6"/>
      <c r="WRX2" s="6"/>
      <c r="WRY2" s="6"/>
      <c r="WRZ2" s="6"/>
      <c r="WSA2" s="6"/>
      <c r="WSB2" s="6"/>
      <c r="WSC2" s="6"/>
      <c r="WSD2" s="6"/>
      <c r="WSE2" s="6"/>
      <c r="WSF2" s="6"/>
      <c r="WSG2" s="6"/>
      <c r="WSH2" s="6"/>
      <c r="WSI2" s="6"/>
      <c r="WSJ2" s="6"/>
      <c r="WSK2" s="6"/>
      <c r="WSL2" s="6"/>
      <c r="WSM2" s="6"/>
      <c r="WSN2" s="6"/>
      <c r="WSO2" s="6"/>
      <c r="WSP2" s="6"/>
      <c r="WSQ2" s="6"/>
      <c r="WSR2" s="6"/>
      <c r="WSS2" s="6"/>
      <c r="WST2" s="6"/>
      <c r="WSU2" s="6"/>
      <c r="WSV2" s="6"/>
      <c r="WSW2" s="6"/>
      <c r="WSX2" s="6"/>
      <c r="WSY2" s="6"/>
      <c r="WSZ2" s="6"/>
      <c r="WTA2" s="6"/>
      <c r="WTB2" s="6"/>
      <c r="WTC2" s="6"/>
      <c r="WTD2" s="6"/>
      <c r="WTE2" s="6"/>
      <c r="WTF2" s="6"/>
      <c r="WTG2" s="6"/>
      <c r="WTH2" s="6"/>
      <c r="WTI2" s="6"/>
      <c r="WTJ2" s="6"/>
      <c r="WTK2" s="6"/>
      <c r="WTL2" s="6"/>
      <c r="WTM2" s="6"/>
      <c r="WTN2" s="6"/>
      <c r="WTO2" s="6"/>
      <c r="WTP2" s="6"/>
      <c r="WTQ2" s="6"/>
      <c r="WTR2" s="6"/>
      <c r="WTS2" s="6"/>
      <c r="WTT2" s="6"/>
      <c r="WTU2" s="6"/>
      <c r="WTV2" s="6"/>
      <c r="WTW2" s="6"/>
      <c r="WTX2" s="6"/>
      <c r="WTY2" s="6"/>
      <c r="WTZ2" s="6"/>
      <c r="WUA2" s="6"/>
      <c r="WUB2" s="6"/>
      <c r="WUC2" s="6"/>
      <c r="WUD2" s="6"/>
      <c r="WUE2" s="6"/>
      <c r="WUF2" s="6"/>
      <c r="WUG2" s="6"/>
      <c r="WUH2" s="6"/>
      <c r="WUI2" s="6"/>
      <c r="WUJ2" s="6"/>
      <c r="WUK2" s="6"/>
      <c r="WUL2" s="6"/>
      <c r="WUM2" s="6"/>
      <c r="WUN2" s="6"/>
      <c r="WUO2" s="6"/>
      <c r="WUP2" s="6"/>
      <c r="WUQ2" s="6"/>
      <c r="WUR2" s="6"/>
      <c r="WUS2" s="6"/>
      <c r="WUT2" s="6"/>
      <c r="WUU2" s="6"/>
      <c r="WUV2" s="6"/>
      <c r="WUW2" s="6"/>
      <c r="WUX2" s="6"/>
      <c r="WUY2" s="6"/>
      <c r="WUZ2" s="6"/>
      <c r="WVA2" s="6"/>
      <c r="WVB2" s="6"/>
      <c r="WVC2" s="6"/>
      <c r="WVD2" s="6"/>
      <c r="WVE2" s="6"/>
      <c r="WVF2" s="6"/>
      <c r="WVG2" s="6"/>
      <c r="WVH2" s="6"/>
      <c r="WVI2" s="6"/>
      <c r="WVJ2" s="6"/>
      <c r="WVK2" s="6"/>
      <c r="WVL2" s="6"/>
      <c r="WVM2" s="6"/>
      <c r="WVN2" s="6"/>
      <c r="WVO2" s="6"/>
      <c r="WVP2" s="6"/>
      <c r="WVQ2" s="6"/>
      <c r="WVR2" s="6"/>
      <c r="WVS2" s="6"/>
      <c r="WVT2" s="6"/>
      <c r="WVU2" s="6"/>
      <c r="WVV2" s="6"/>
      <c r="WVW2" s="6"/>
      <c r="WVX2" s="6"/>
      <c r="WVY2" s="6"/>
      <c r="WVZ2" s="6"/>
      <c r="WWA2" s="6"/>
      <c r="WWB2" s="6"/>
      <c r="WWC2" s="6"/>
      <c r="WWD2" s="6"/>
      <c r="WWE2" s="6"/>
      <c r="WWF2" s="6"/>
      <c r="WWG2" s="6"/>
      <c r="WWH2" s="6"/>
      <c r="WWI2" s="6"/>
      <c r="WWJ2" s="6"/>
      <c r="WWK2" s="6"/>
      <c r="WWL2" s="6"/>
      <c r="WWM2" s="6"/>
      <c r="WWN2" s="6"/>
      <c r="WWO2" s="6"/>
      <c r="WWP2" s="6"/>
      <c r="WWQ2" s="6"/>
      <c r="WWR2" s="6"/>
      <c r="WWS2" s="6"/>
      <c r="WWT2" s="6"/>
      <c r="WWU2" s="6"/>
      <c r="WWV2" s="6"/>
      <c r="WWW2" s="6"/>
      <c r="WWX2" s="6"/>
      <c r="WWY2" s="6"/>
      <c r="WWZ2" s="6"/>
      <c r="WXA2" s="6"/>
      <c r="WXB2" s="6"/>
      <c r="WXC2" s="6"/>
      <c r="WXD2" s="6"/>
      <c r="WXE2" s="6"/>
      <c r="WXF2" s="6"/>
      <c r="WXG2" s="6"/>
      <c r="WXH2" s="6"/>
      <c r="WXI2" s="6"/>
      <c r="WXJ2" s="6"/>
      <c r="WXK2" s="6"/>
      <c r="WXL2" s="6"/>
      <c r="WXM2" s="6"/>
      <c r="WXN2" s="6"/>
      <c r="WXO2" s="6"/>
      <c r="WXP2" s="6"/>
      <c r="WXQ2" s="6"/>
      <c r="WXR2" s="6"/>
      <c r="WXS2" s="6"/>
      <c r="WXT2" s="6"/>
      <c r="WXU2" s="6"/>
      <c r="WXV2" s="6"/>
      <c r="WXW2" s="6"/>
      <c r="WXX2" s="6"/>
      <c r="WXY2" s="6"/>
      <c r="WXZ2" s="6"/>
      <c r="WYA2" s="6"/>
      <c r="WYB2" s="6"/>
      <c r="WYC2" s="6"/>
      <c r="WYD2" s="6"/>
      <c r="WYE2" s="6"/>
      <c r="WYF2" s="6"/>
      <c r="WYG2" s="6"/>
      <c r="WYH2" s="6"/>
      <c r="WYI2" s="6"/>
      <c r="WYJ2" s="6"/>
      <c r="WYK2" s="6"/>
      <c r="WYL2" s="6"/>
      <c r="WYM2" s="6"/>
      <c r="WYN2" s="6"/>
      <c r="WYO2" s="6"/>
      <c r="WYP2" s="6"/>
      <c r="WYQ2" s="6"/>
      <c r="WYR2" s="6"/>
      <c r="WYS2" s="6"/>
      <c r="WYT2" s="6"/>
      <c r="WYU2" s="6"/>
      <c r="WYV2" s="6"/>
      <c r="WYW2" s="6"/>
      <c r="WYX2" s="6"/>
      <c r="WYY2" s="6"/>
      <c r="WYZ2" s="6"/>
      <c r="WZA2" s="6"/>
      <c r="WZB2" s="6"/>
      <c r="WZC2" s="6"/>
      <c r="WZD2" s="6"/>
      <c r="WZE2" s="6"/>
      <c r="WZF2" s="6"/>
      <c r="WZG2" s="6"/>
      <c r="WZH2" s="6"/>
      <c r="WZI2" s="6"/>
      <c r="WZJ2" s="6"/>
      <c r="WZK2" s="6"/>
      <c r="WZL2" s="6"/>
      <c r="WZM2" s="6"/>
      <c r="WZN2" s="6"/>
      <c r="WZO2" s="6"/>
      <c r="WZP2" s="6"/>
      <c r="WZQ2" s="6"/>
      <c r="WZR2" s="6"/>
      <c r="WZS2" s="6"/>
      <c r="WZT2" s="6"/>
      <c r="WZU2" s="6"/>
      <c r="WZV2" s="6"/>
      <c r="WZW2" s="6"/>
      <c r="WZX2" s="6"/>
      <c r="WZY2" s="6"/>
      <c r="WZZ2" s="6"/>
      <c r="XAA2" s="6"/>
      <c r="XAB2" s="6"/>
      <c r="XAC2" s="6"/>
      <c r="XAD2" s="6"/>
      <c r="XAE2" s="6"/>
      <c r="XAF2" s="6"/>
      <c r="XAG2" s="6"/>
      <c r="XAH2" s="6"/>
      <c r="XAI2" s="6"/>
      <c r="XAJ2" s="6"/>
      <c r="XAK2" s="6"/>
      <c r="XAL2" s="6"/>
      <c r="XAM2" s="6"/>
      <c r="XAN2" s="6"/>
      <c r="XAO2" s="6"/>
      <c r="XAP2" s="6"/>
      <c r="XAQ2" s="6"/>
      <c r="XAR2" s="6"/>
      <c r="XAS2" s="6"/>
      <c r="XAT2" s="6"/>
      <c r="XAU2" s="6"/>
      <c r="XAV2" s="6"/>
      <c r="XAW2" s="6"/>
      <c r="XAX2" s="6"/>
      <c r="XAY2" s="6"/>
      <c r="XAZ2" s="6"/>
      <c r="XBA2" s="6"/>
      <c r="XBB2" s="6"/>
      <c r="XBC2" s="6"/>
      <c r="XBD2" s="6"/>
      <c r="XBE2" s="6"/>
      <c r="XBF2" s="6"/>
      <c r="XBG2" s="6"/>
      <c r="XBH2" s="6"/>
      <c r="XBI2" s="6"/>
      <c r="XBJ2" s="6"/>
      <c r="XBK2" s="6"/>
      <c r="XBL2" s="6"/>
      <c r="XBM2" s="6"/>
      <c r="XBN2" s="6"/>
      <c r="XBO2" s="6"/>
      <c r="XBP2" s="6"/>
      <c r="XBQ2" s="6"/>
      <c r="XBR2" s="6"/>
      <c r="XBS2" s="6"/>
      <c r="XBT2" s="6"/>
      <c r="XBU2" s="6"/>
      <c r="XBV2" s="6"/>
      <c r="XBW2" s="6"/>
      <c r="XBX2" s="6"/>
      <c r="XBY2" s="6"/>
      <c r="XBZ2" s="6"/>
      <c r="XCA2" s="6"/>
      <c r="XCB2" s="6"/>
      <c r="XCC2" s="6"/>
      <c r="XCD2" s="6"/>
      <c r="XCE2" s="6"/>
      <c r="XCF2" s="6"/>
      <c r="XCG2" s="6"/>
      <c r="XCH2" s="6"/>
      <c r="XCI2" s="6"/>
      <c r="XCJ2" s="6"/>
      <c r="XCK2" s="6"/>
      <c r="XCL2" s="6"/>
      <c r="XCM2" s="6"/>
      <c r="XCN2" s="6"/>
      <c r="XCO2" s="6"/>
      <c r="XCP2" s="6"/>
      <c r="XCQ2" s="6"/>
      <c r="XCR2" s="6"/>
      <c r="XCS2" s="6"/>
      <c r="XCT2" s="6"/>
      <c r="XCU2" s="6"/>
      <c r="XCV2" s="6"/>
      <c r="XCW2" s="6"/>
      <c r="XCX2" s="6"/>
      <c r="XCY2" s="6"/>
      <c r="XCZ2" s="6"/>
      <c r="XDA2" s="6"/>
      <c r="XDB2" s="6"/>
      <c r="XDC2" s="6"/>
      <c r="XDD2" s="6"/>
      <c r="XDE2" s="6"/>
      <c r="XDF2" s="6"/>
      <c r="XDG2" s="6"/>
      <c r="XDH2" s="6"/>
      <c r="XDI2" s="6"/>
      <c r="XDJ2" s="6"/>
      <c r="XDK2" s="6"/>
      <c r="XDL2" s="6"/>
      <c r="XDM2" s="6"/>
      <c r="XDN2" s="6"/>
      <c r="XDO2" s="6"/>
      <c r="XDP2" s="6"/>
      <c r="XDQ2" s="6"/>
      <c r="XDR2" s="6"/>
      <c r="XDS2" s="6"/>
      <c r="XDT2" s="6"/>
      <c r="XDU2" s="6"/>
      <c r="XDV2" s="6"/>
      <c r="XDW2" s="6"/>
      <c r="XDX2" s="6"/>
      <c r="XDY2" s="6"/>
      <c r="XDZ2" s="6"/>
      <c r="XEA2" s="6"/>
      <c r="XEB2" s="6"/>
      <c r="XEC2" s="6"/>
      <c r="XED2" s="6"/>
      <c r="XEE2" s="6"/>
      <c r="XEF2" s="6"/>
      <c r="XEG2" s="6"/>
      <c r="XEH2" s="6"/>
      <c r="XEI2" s="6"/>
      <c r="XEJ2" s="6"/>
      <c r="XEK2" s="6"/>
      <c r="XEL2" s="6"/>
      <c r="XEM2" s="6"/>
      <c r="XEN2" s="6"/>
      <c r="XEO2" s="6"/>
      <c r="XEP2" s="6"/>
      <c r="XEQ2" s="6"/>
      <c r="XER2" s="6"/>
      <c r="XES2" s="6"/>
      <c r="XET2" s="6"/>
      <c r="XEU2" s="6"/>
      <c r="XEV2" s="6"/>
      <c r="XEW2" s="6"/>
      <c r="XEX2" s="6"/>
      <c r="XEY2" s="6"/>
      <c r="XEZ2" s="6"/>
    </row>
    <row r="3" spans="1:16380" s="28" customFormat="1">
      <c r="A3" s="1"/>
      <c r="B3" s="669" t="s">
        <v>646</v>
      </c>
      <c r="C3" s="669"/>
      <c r="D3" s="669"/>
      <c r="E3" s="669"/>
      <c r="F3" s="669"/>
      <c r="G3" s="669"/>
      <c r="H3" s="669"/>
      <c r="I3" s="669"/>
      <c r="J3" s="669"/>
      <c r="K3" s="669"/>
      <c r="L3" s="669"/>
      <c r="M3" s="1"/>
      <c r="N3" s="1"/>
      <c r="O3" s="1"/>
      <c r="P3" s="1"/>
      <c r="Q3" s="1"/>
      <c r="T3" s="28">
        <v>2</v>
      </c>
    </row>
    <row r="4" spans="1:16380" s="28" customFormat="1">
      <c r="A4" s="1"/>
      <c r="B4" s="669"/>
      <c r="C4" s="669"/>
      <c r="D4" s="669"/>
      <c r="E4" s="669"/>
      <c r="F4" s="669"/>
      <c r="G4" s="669"/>
      <c r="H4" s="669"/>
      <c r="I4" s="669"/>
      <c r="J4" s="669"/>
      <c r="K4" s="669"/>
      <c r="L4" s="669"/>
      <c r="M4" s="1"/>
      <c r="N4" s="1"/>
      <c r="O4" s="1"/>
      <c r="P4" s="1"/>
      <c r="Q4" s="1"/>
      <c r="T4" s="28">
        <v>3</v>
      </c>
    </row>
    <row r="5" spans="1:16380" s="28" customFormat="1">
      <c r="A5" s="1"/>
      <c r="B5" s="11" t="s">
        <v>648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T5" s="28">
        <v>4</v>
      </c>
    </row>
    <row r="6" spans="1:16380" s="28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6380" s="28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6380" s="28" customFormat="1" ht="18.75">
      <c r="A8" s="1"/>
      <c r="B8" s="19" t="s">
        <v>769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6380" s="28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6380" s="28" customFormat="1" ht="18.75">
      <c r="A10" s="1"/>
      <c r="B10" s="19" t="s">
        <v>649</v>
      </c>
      <c r="C10" s="19"/>
      <c r="D10" s="19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6380" s="28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6380" s="28" customFormat="1">
      <c r="A12" s="1"/>
      <c r="B12" s="1" t="s">
        <v>654</v>
      </c>
      <c r="C12" s="1"/>
      <c r="D12" s="7">
        <v>1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6380" s="28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6380" s="28" customFormat="1">
      <c r="A14" s="1"/>
      <c r="B14" s="27" t="s">
        <v>652</v>
      </c>
      <c r="C14" s="27"/>
      <c r="D14" s="673"/>
      <c r="E14" s="674"/>
      <c r="F14" s="1"/>
      <c r="G14" s="27" t="s">
        <v>653</v>
      </c>
      <c r="H14" s="1"/>
      <c r="I14" s="7"/>
      <c r="J14" s="1"/>
      <c r="K14" s="1"/>
      <c r="L14" s="1"/>
      <c r="M14" s="1"/>
      <c r="N14" s="1"/>
      <c r="O14" s="1"/>
      <c r="P14" s="1"/>
      <c r="Q14" s="1"/>
    </row>
    <row r="15" spans="1:16380" s="28" customFormat="1" hidden="1">
      <c r="A15" s="1"/>
      <c r="B15" s="1"/>
      <c r="C15" s="1"/>
      <c r="D15" s="1"/>
      <c r="E15" s="1"/>
      <c r="F15" s="1"/>
      <c r="G15" s="27"/>
      <c r="H15" s="1"/>
      <c r="I15" s="7"/>
      <c r="J15" s="1"/>
      <c r="K15" s="1"/>
      <c r="L15" s="1"/>
      <c r="M15" s="1"/>
      <c r="N15" s="1"/>
      <c r="O15" s="1"/>
      <c r="P15" s="1"/>
      <c r="Q15" s="1"/>
    </row>
    <row r="16" spans="1:16380" s="28" customFormat="1" hidden="1">
      <c r="A16" s="1"/>
      <c r="B16" s="1"/>
      <c r="C16" s="1"/>
      <c r="D16" s="1"/>
      <c r="E16" s="1"/>
      <c r="F16" s="1"/>
      <c r="G16" s="27"/>
      <c r="H16" s="1"/>
      <c r="I16" s="7"/>
      <c r="J16" s="1"/>
      <c r="K16" s="1"/>
      <c r="L16" s="1"/>
      <c r="M16" s="1"/>
      <c r="N16" s="1"/>
      <c r="O16" s="1"/>
      <c r="P16" s="1"/>
      <c r="Q16" s="1"/>
    </row>
    <row r="17" spans="1:17" s="28" customFormat="1" hidden="1">
      <c r="A17" s="1"/>
      <c r="B17" s="1"/>
      <c r="C17" s="1"/>
      <c r="D17" s="1"/>
      <c r="E17" s="1"/>
      <c r="F17" s="1"/>
      <c r="G17" s="27"/>
      <c r="H17" s="1"/>
      <c r="I17" s="7" t="s">
        <v>768</v>
      </c>
      <c r="J17" s="1"/>
      <c r="K17" s="1"/>
      <c r="L17" s="1"/>
      <c r="M17" s="1"/>
      <c r="N17" s="1"/>
      <c r="O17" s="1"/>
      <c r="P17" s="1"/>
      <c r="Q17" s="1"/>
    </row>
    <row r="18" spans="1:17" s="28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s="28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s="28" customFormat="1" ht="18.75">
      <c r="A20" s="1"/>
      <c r="B20" s="19" t="s">
        <v>650</v>
      </c>
      <c r="C20" s="19"/>
      <c r="D20" s="19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s="28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s="28" customFormat="1">
      <c r="A22" s="1"/>
      <c r="B22" s="1" t="s">
        <v>654</v>
      </c>
      <c r="C22" s="1"/>
      <c r="D22" s="7">
        <v>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s="28" customForma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s="28" customFormat="1">
      <c r="A24" s="1"/>
      <c r="B24" s="27" t="s">
        <v>652</v>
      </c>
      <c r="C24" s="1"/>
      <c r="D24" s="673"/>
      <c r="E24" s="674"/>
      <c r="F24" s="1"/>
      <c r="G24" s="27" t="s">
        <v>653</v>
      </c>
      <c r="H24" s="1"/>
      <c r="I24" s="7"/>
      <c r="J24" s="1"/>
      <c r="K24" s="1"/>
      <c r="L24" s="1"/>
      <c r="M24" s="1"/>
      <c r="N24" s="1"/>
      <c r="O24" s="1"/>
      <c r="P24" s="1"/>
      <c r="Q24" s="1"/>
    </row>
    <row r="25" spans="1:17" s="28" customFormat="1" hidden="1">
      <c r="A25" s="1"/>
      <c r="B25" s="1"/>
      <c r="C25" s="1"/>
      <c r="D25" s="1"/>
      <c r="E25" s="1"/>
      <c r="F25" s="1"/>
      <c r="G25" s="27"/>
      <c r="H25" s="1"/>
      <c r="I25" s="7" t="s">
        <v>948</v>
      </c>
      <c r="J25" s="1"/>
      <c r="K25" s="1"/>
      <c r="L25" s="1"/>
      <c r="M25" s="1"/>
      <c r="N25" s="1"/>
      <c r="O25" s="1"/>
      <c r="P25" s="1"/>
      <c r="Q25" s="1"/>
    </row>
    <row r="26" spans="1:17" s="28" customFormat="1" hidden="1">
      <c r="A26" s="1"/>
      <c r="B26" s="1"/>
      <c r="C26" s="1"/>
      <c r="D26" s="1"/>
      <c r="E26" s="1"/>
      <c r="F26" s="1"/>
      <c r="G26" s="27"/>
      <c r="H26" s="1"/>
      <c r="I26" s="7" t="s">
        <v>950</v>
      </c>
      <c r="J26" s="1"/>
      <c r="K26" s="1"/>
      <c r="L26" s="1"/>
      <c r="M26" s="1"/>
      <c r="N26" s="1"/>
      <c r="O26" s="1"/>
      <c r="P26" s="1"/>
      <c r="Q26" s="1"/>
    </row>
    <row r="27" spans="1:17" s="28" customFormat="1" hidden="1">
      <c r="A27" s="1"/>
      <c r="B27" s="1"/>
      <c r="C27" s="1"/>
      <c r="D27" s="1"/>
      <c r="E27" s="1"/>
      <c r="F27" s="1"/>
      <c r="G27" s="27"/>
      <c r="H27" s="1"/>
      <c r="I27" s="7" t="s">
        <v>949</v>
      </c>
      <c r="J27" s="1"/>
      <c r="K27" s="1"/>
      <c r="L27" s="1"/>
      <c r="M27" s="1"/>
      <c r="N27" s="1"/>
      <c r="O27" s="1"/>
      <c r="P27" s="1"/>
      <c r="Q27" s="1"/>
    </row>
    <row r="28" spans="1:17" s="28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s="28" customForma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s="28" customFormat="1" ht="18.75">
      <c r="A30" s="1"/>
      <c r="B30" s="19" t="s">
        <v>651</v>
      </c>
      <c r="C30" s="19"/>
      <c r="D30" s="19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s="28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s="28" customFormat="1">
      <c r="A32" s="1"/>
      <c r="B32" s="1" t="s">
        <v>654</v>
      </c>
      <c r="C32" s="1"/>
      <c r="D32" s="7">
        <v>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s="28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s="28" customFormat="1">
      <c r="A34" s="1"/>
      <c r="B34" s="27" t="s">
        <v>652</v>
      </c>
      <c r="C34" s="1"/>
      <c r="D34" s="673"/>
      <c r="E34" s="674"/>
      <c r="F34" s="1"/>
      <c r="G34" s="27" t="s">
        <v>653</v>
      </c>
      <c r="H34" s="1"/>
      <c r="I34" s="7"/>
      <c r="J34" s="1"/>
      <c r="K34" s="1"/>
      <c r="L34" s="1"/>
      <c r="M34" s="1"/>
      <c r="N34" s="1"/>
      <c r="O34" s="1"/>
      <c r="P34" s="1"/>
      <c r="Q34" s="1"/>
    </row>
    <row r="35" spans="1:17" s="28" customFormat="1" hidden="1">
      <c r="A35" s="1"/>
      <c r="B35" s="1"/>
      <c r="C35" s="1"/>
      <c r="D35" s="1"/>
      <c r="E35" s="1"/>
      <c r="F35" s="1"/>
      <c r="G35" s="27"/>
      <c r="H35" s="1"/>
      <c r="I35" s="7" t="s">
        <v>645</v>
      </c>
      <c r="J35" s="1"/>
      <c r="K35" s="1"/>
      <c r="L35" s="1"/>
      <c r="M35" s="1"/>
      <c r="N35" s="1"/>
      <c r="O35" s="1"/>
      <c r="P35" s="1"/>
      <c r="Q35" s="1"/>
    </row>
    <row r="36" spans="1:17" s="28" customFormat="1" hidden="1">
      <c r="A36" s="1"/>
      <c r="B36" s="1"/>
      <c r="C36" s="1"/>
      <c r="D36" s="1"/>
      <c r="E36" s="1"/>
      <c r="F36" s="1"/>
      <c r="G36" s="27"/>
      <c r="H36" s="1"/>
      <c r="I36" s="7" t="s">
        <v>643</v>
      </c>
      <c r="J36" s="1"/>
      <c r="K36" s="1"/>
      <c r="L36" s="1"/>
      <c r="M36" s="1"/>
      <c r="N36" s="1"/>
      <c r="O36" s="1"/>
      <c r="P36" s="1"/>
      <c r="Q36" s="1"/>
    </row>
    <row r="37" spans="1:17" s="28" customFormat="1" hidden="1">
      <c r="A37" s="1"/>
      <c r="B37" s="1"/>
      <c r="C37" s="1"/>
      <c r="D37" s="1"/>
      <c r="E37" s="1"/>
      <c r="F37" s="1"/>
      <c r="G37" s="27"/>
      <c r="H37" s="1"/>
      <c r="I37" s="7" t="s">
        <v>644</v>
      </c>
      <c r="J37" s="1"/>
      <c r="K37" s="1"/>
      <c r="L37" s="1"/>
      <c r="M37" s="1"/>
      <c r="N37" s="1"/>
      <c r="O37" s="1"/>
      <c r="P37" s="1"/>
      <c r="Q37" s="1"/>
    </row>
    <row r="38" spans="1:17" s="28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s="28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s="28" customFormat="1">
      <c r="A40" s="15"/>
      <c r="B40" s="15" t="str">
        <f>CONCATENATE("Version ",Version)</f>
        <v>Version 1.5.3</v>
      </c>
      <c r="C40" s="15"/>
      <c r="D40" s="15"/>
      <c r="E40" s="15"/>
      <c r="F40" s="15"/>
      <c r="G40" s="26"/>
      <c r="H40" s="672" t="s">
        <v>0</v>
      </c>
      <c r="I40" s="672"/>
      <c r="J40" s="672"/>
      <c r="K40" s="672"/>
      <c r="L40" s="672"/>
      <c r="M40" s="15"/>
      <c r="N40" s="671" t="s">
        <v>663</v>
      </c>
      <c r="O40" s="671"/>
      <c r="P40" s="671"/>
      <c r="Q40" s="15"/>
    </row>
    <row r="41" spans="1:17" hidden="1"/>
    <row r="42" spans="1:17" hidden="1"/>
  </sheetData>
  <sheetProtection sheet="1" objects="1" scenarios="1"/>
  <mergeCells count="6">
    <mergeCell ref="N40:P40"/>
    <mergeCell ref="B3:L4"/>
    <mergeCell ref="H40:L40"/>
    <mergeCell ref="D14:E14"/>
    <mergeCell ref="D24:E24"/>
    <mergeCell ref="D34:E34"/>
  </mergeCells>
  <dataValidations count="2">
    <dataValidation type="list" allowBlank="1" showInputMessage="1" showErrorMessage="1" sqref="I34:I37 I14:I17 D14:E14 I24:I27 D24:E24 D34:E34">
      <formula1>GraphParam</formula1>
    </dataValidation>
    <dataValidation type="list" allowBlank="1" showInputMessage="1" showErrorMessage="1" sqref="D12 D22 D32">
      <formula1>NumYList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hartConfigSht.DispChart1">
                <anchor moveWithCells="1" sizeWithCells="1">
                  <from>
                    <xdr:col>10</xdr:col>
                    <xdr:colOff>47625</xdr:colOff>
                    <xdr:row>13</xdr:row>
                    <xdr:rowOff>9525</xdr:rowOff>
                  </from>
                  <to>
                    <xdr:col>11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hartConfigSht.DispChart2">
                <anchor moveWithCells="1" sizeWithCells="1">
                  <from>
                    <xdr:col>10</xdr:col>
                    <xdr:colOff>38100</xdr:colOff>
                    <xdr:row>22</xdr:row>
                    <xdr:rowOff>152400</xdr:rowOff>
                  </from>
                  <to>
                    <xdr:col>11</xdr:col>
                    <xdr:colOff>28575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ChartConfigSht.DispChart3">
                <anchor moveWithCells="1" sizeWithCells="1">
                  <from>
                    <xdr:col>10</xdr:col>
                    <xdr:colOff>76200</xdr:colOff>
                    <xdr:row>32</xdr:row>
                    <xdr:rowOff>171450</xdr:rowOff>
                  </from>
                  <to>
                    <xdr:col>11</xdr:col>
                    <xdr:colOff>66675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Sht"/>
  <dimension ref="A1:XFC48"/>
  <sheetViews>
    <sheetView showGridLines="0" showRowColHeaders="0" workbookViewId="0"/>
  </sheetViews>
  <sheetFormatPr defaultColWidth="0" defaultRowHeight="15"/>
  <cols>
    <col min="1" max="1" width="81.140625" style="1" customWidth="1"/>
    <col min="2" max="2" width="80.7109375" style="1" hidden="1" customWidth="1"/>
    <col min="3" max="3" width="80.7109375" style="1" customWidth="1"/>
    <col min="4" max="4" width="9.7109375" style="1" hidden="1" customWidth="1"/>
    <col min="5" max="5" width="1.42578125" style="1" hidden="1" customWidth="1"/>
    <col min="6" max="6" width="3.42578125" style="1" hidden="1" customWidth="1"/>
    <col min="7" max="7" width="12.7109375" style="1" hidden="1" customWidth="1"/>
    <col min="8" max="8" width="15.28515625" style="1" hidden="1" customWidth="1"/>
    <col min="9" max="9" width="23.28515625" style="1" hidden="1" customWidth="1"/>
    <col min="10" max="10" width="18.140625" style="1" hidden="1" customWidth="1"/>
    <col min="11" max="11" width="34.140625" style="1" hidden="1" customWidth="1"/>
    <col min="12" max="12" width="35.5703125" style="1" hidden="1" customWidth="1"/>
    <col min="13" max="13" width="12.42578125" style="1" hidden="1" customWidth="1"/>
    <col min="14" max="14" width="5" style="1" hidden="1" customWidth="1"/>
    <col min="15" max="15" width="2.140625" style="1" hidden="1" customWidth="1"/>
    <col min="16" max="16383" width="9.140625" style="1" hidden="1"/>
    <col min="16384" max="16384" width="0" style="1" hidden="1"/>
  </cols>
  <sheetData>
    <row r="1" spans="1:16383" ht="6" customHeight="1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</row>
    <row r="2" spans="1:16383" ht="12.75" customHeight="1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3" spans="1:16383" ht="21" customHeight="1">
      <c r="A3" s="145" t="s">
        <v>646</v>
      </c>
      <c r="B3" s="602"/>
      <c r="C3" s="602"/>
      <c r="D3" s="602"/>
      <c r="E3" s="602"/>
      <c r="F3" s="602"/>
      <c r="G3" s="602"/>
      <c r="H3" s="602"/>
      <c r="I3" s="602"/>
      <c r="J3" s="602"/>
      <c r="K3" s="602"/>
      <c r="L3" s="602"/>
      <c r="M3" s="120"/>
      <c r="N3" s="120"/>
      <c r="O3" s="46"/>
    </row>
    <row r="4" spans="1:16383" ht="15" customHeight="1">
      <c r="A4" s="47" t="s">
        <v>648</v>
      </c>
      <c r="B4" s="602"/>
      <c r="C4" s="602"/>
      <c r="D4" s="602"/>
      <c r="E4" s="602"/>
      <c r="F4" s="602"/>
      <c r="G4" s="602"/>
      <c r="H4" s="602"/>
      <c r="I4" s="602"/>
      <c r="J4" s="602"/>
      <c r="K4" s="602"/>
      <c r="L4" s="602"/>
      <c r="M4" s="120"/>
      <c r="N4" s="120"/>
      <c r="O4" s="46"/>
    </row>
    <row r="5" spans="1:16383" ht="6" customHeight="1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</row>
    <row r="6" spans="1:16383" ht="19.5" customHeight="1">
      <c r="A6" s="121" t="s">
        <v>812</v>
      </c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27"/>
      <c r="Q6" s="27"/>
      <c r="R6" s="27"/>
      <c r="S6" s="27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29"/>
      <c r="ER6" s="2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29"/>
      <c r="FL6" s="2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29"/>
      <c r="GF6" s="2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  <c r="GZ6" s="29"/>
      <c r="HA6" s="29"/>
      <c r="HB6" s="29"/>
      <c r="HC6" s="29"/>
      <c r="HD6" s="29"/>
      <c r="HE6" s="29"/>
      <c r="HF6" s="29"/>
      <c r="HG6" s="29"/>
      <c r="HH6" s="29"/>
      <c r="HI6" s="29"/>
      <c r="HJ6" s="29"/>
      <c r="HK6" s="29"/>
      <c r="HL6" s="29"/>
      <c r="HM6" s="29"/>
      <c r="HN6" s="29"/>
      <c r="HO6" s="29"/>
      <c r="HP6" s="29"/>
      <c r="HQ6" s="29"/>
      <c r="HR6" s="29"/>
      <c r="HS6" s="29"/>
      <c r="HT6" s="29"/>
      <c r="HU6" s="29"/>
      <c r="HV6" s="29"/>
      <c r="HW6" s="29"/>
      <c r="HX6" s="29"/>
      <c r="HY6" s="29"/>
      <c r="HZ6" s="29"/>
      <c r="IA6" s="29"/>
      <c r="IB6" s="29"/>
      <c r="IC6" s="29"/>
      <c r="ID6" s="29"/>
      <c r="IE6" s="29"/>
      <c r="IF6" s="29"/>
      <c r="IG6" s="29"/>
      <c r="IH6" s="29"/>
      <c r="II6" s="29"/>
      <c r="IJ6" s="29"/>
      <c r="IK6" s="29"/>
      <c r="IL6" s="29"/>
      <c r="IM6" s="29"/>
      <c r="IN6" s="29"/>
      <c r="IO6" s="29"/>
      <c r="IP6" s="29"/>
      <c r="IQ6" s="29"/>
      <c r="IR6" s="29"/>
      <c r="IS6" s="29"/>
      <c r="IT6" s="29"/>
      <c r="IU6" s="29"/>
      <c r="IV6" s="29"/>
      <c r="IW6" s="29"/>
      <c r="IX6" s="29"/>
      <c r="IY6" s="29"/>
      <c r="IZ6" s="29"/>
      <c r="JA6" s="29"/>
      <c r="JB6" s="29"/>
      <c r="JC6" s="29"/>
      <c r="JD6" s="29"/>
      <c r="JE6" s="29"/>
      <c r="JF6" s="29"/>
      <c r="JG6" s="29"/>
      <c r="JH6" s="29"/>
      <c r="JI6" s="29"/>
      <c r="JJ6" s="29"/>
      <c r="JK6" s="29"/>
      <c r="JL6" s="29"/>
      <c r="JM6" s="29"/>
      <c r="JN6" s="29"/>
      <c r="JO6" s="29"/>
      <c r="JP6" s="29"/>
      <c r="JQ6" s="29"/>
      <c r="JR6" s="29"/>
      <c r="JS6" s="29"/>
      <c r="JT6" s="29"/>
      <c r="JU6" s="29"/>
      <c r="JV6" s="29"/>
      <c r="JW6" s="29"/>
      <c r="JX6" s="29"/>
      <c r="JY6" s="29"/>
      <c r="JZ6" s="29"/>
      <c r="KA6" s="29"/>
      <c r="KB6" s="29"/>
      <c r="KC6" s="29"/>
      <c r="KD6" s="29"/>
      <c r="KE6" s="29"/>
      <c r="KF6" s="29"/>
      <c r="KG6" s="29"/>
      <c r="KH6" s="29"/>
      <c r="KI6" s="29"/>
      <c r="KJ6" s="29"/>
      <c r="KK6" s="29"/>
      <c r="KL6" s="29"/>
      <c r="KM6" s="29"/>
      <c r="KN6" s="29"/>
      <c r="KO6" s="29"/>
      <c r="KP6" s="29"/>
      <c r="KQ6" s="29"/>
      <c r="KR6" s="29"/>
      <c r="KS6" s="29"/>
      <c r="KT6" s="29"/>
      <c r="KU6" s="29"/>
      <c r="KV6" s="29"/>
      <c r="KW6" s="29"/>
      <c r="KX6" s="29"/>
      <c r="KY6" s="29"/>
      <c r="KZ6" s="29"/>
      <c r="LA6" s="29"/>
      <c r="LB6" s="29"/>
      <c r="LC6" s="29"/>
      <c r="LD6" s="29"/>
      <c r="LE6" s="29"/>
      <c r="LF6" s="29"/>
      <c r="LG6" s="29"/>
      <c r="LH6" s="29"/>
      <c r="LI6" s="29"/>
      <c r="LJ6" s="29"/>
      <c r="LK6" s="29"/>
      <c r="LL6" s="29"/>
      <c r="LM6" s="29"/>
      <c r="LN6" s="29"/>
      <c r="LO6" s="29"/>
      <c r="LP6" s="29"/>
      <c r="LQ6" s="29"/>
      <c r="LR6" s="29"/>
      <c r="LS6" s="29"/>
      <c r="LT6" s="29"/>
      <c r="LU6" s="29"/>
      <c r="LV6" s="29"/>
      <c r="LW6" s="29"/>
      <c r="LX6" s="29"/>
      <c r="LY6" s="29"/>
      <c r="LZ6" s="29"/>
      <c r="MA6" s="29"/>
      <c r="MB6" s="29"/>
      <c r="MC6" s="29"/>
      <c r="MD6" s="29"/>
      <c r="ME6" s="29"/>
      <c r="MF6" s="29"/>
      <c r="MG6" s="29"/>
      <c r="MH6" s="29"/>
      <c r="MI6" s="29"/>
      <c r="MJ6" s="29"/>
      <c r="MK6" s="29"/>
      <c r="ML6" s="29"/>
      <c r="MM6" s="29"/>
      <c r="MN6" s="29"/>
      <c r="MO6" s="29"/>
      <c r="MP6" s="29"/>
      <c r="MQ6" s="29"/>
      <c r="MR6" s="29"/>
      <c r="MS6" s="29"/>
      <c r="MT6" s="29"/>
      <c r="MU6" s="29"/>
      <c r="MV6" s="29"/>
      <c r="MW6" s="29"/>
      <c r="MX6" s="29"/>
      <c r="MY6" s="29"/>
      <c r="MZ6" s="29"/>
      <c r="NA6" s="29"/>
      <c r="NB6" s="29"/>
      <c r="NC6" s="29"/>
      <c r="ND6" s="29"/>
      <c r="NE6" s="29"/>
      <c r="NF6" s="29"/>
      <c r="NG6" s="29"/>
      <c r="NH6" s="29"/>
      <c r="NI6" s="29"/>
      <c r="NJ6" s="29"/>
      <c r="NK6" s="29"/>
      <c r="NL6" s="29"/>
      <c r="NM6" s="29"/>
      <c r="NN6" s="29"/>
      <c r="NO6" s="29"/>
      <c r="NP6" s="29"/>
      <c r="NQ6" s="29"/>
      <c r="NR6" s="29"/>
      <c r="NS6" s="29"/>
      <c r="NT6" s="29"/>
      <c r="NU6" s="29"/>
      <c r="NV6" s="29"/>
      <c r="NW6" s="29"/>
      <c r="NX6" s="29"/>
      <c r="NY6" s="29"/>
      <c r="NZ6" s="29"/>
      <c r="OA6" s="29"/>
      <c r="OB6" s="29"/>
      <c r="OC6" s="29"/>
      <c r="OD6" s="29"/>
      <c r="OE6" s="29"/>
      <c r="OF6" s="29"/>
      <c r="OG6" s="29"/>
      <c r="OH6" s="29"/>
      <c r="OI6" s="29"/>
      <c r="OJ6" s="29"/>
      <c r="OK6" s="29"/>
      <c r="OL6" s="29"/>
      <c r="OM6" s="29"/>
      <c r="ON6" s="29"/>
      <c r="OO6" s="29"/>
      <c r="OP6" s="29"/>
      <c r="OQ6" s="29"/>
      <c r="OR6" s="29"/>
      <c r="OS6" s="29"/>
      <c r="OT6" s="29"/>
      <c r="OU6" s="29"/>
      <c r="OV6" s="29"/>
      <c r="OW6" s="29"/>
      <c r="OX6" s="29"/>
      <c r="OY6" s="29"/>
      <c r="OZ6" s="29"/>
      <c r="PA6" s="29"/>
      <c r="PB6" s="29"/>
      <c r="PC6" s="29"/>
      <c r="PD6" s="29"/>
      <c r="PE6" s="29"/>
      <c r="PF6" s="29"/>
      <c r="PG6" s="29"/>
      <c r="PH6" s="29"/>
      <c r="PI6" s="29"/>
      <c r="PJ6" s="29"/>
      <c r="PK6" s="29"/>
      <c r="PL6" s="29"/>
      <c r="PM6" s="29"/>
      <c r="PN6" s="29"/>
      <c r="PO6" s="29"/>
      <c r="PP6" s="29"/>
      <c r="PQ6" s="29"/>
      <c r="PR6" s="29"/>
      <c r="PS6" s="29"/>
      <c r="PT6" s="29"/>
      <c r="PU6" s="29"/>
      <c r="PV6" s="29"/>
      <c r="PW6" s="29"/>
      <c r="PX6" s="29"/>
      <c r="PY6" s="29"/>
      <c r="PZ6" s="29"/>
      <c r="QA6" s="29"/>
      <c r="QB6" s="29"/>
      <c r="QC6" s="29"/>
      <c r="QD6" s="29"/>
      <c r="QE6" s="29"/>
      <c r="QF6" s="29"/>
      <c r="QG6" s="29"/>
      <c r="QH6" s="29"/>
      <c r="QI6" s="29"/>
      <c r="QJ6" s="29"/>
      <c r="QK6" s="29"/>
      <c r="QL6" s="29"/>
      <c r="QM6" s="29"/>
      <c r="QN6" s="29"/>
      <c r="QO6" s="29"/>
      <c r="QP6" s="29"/>
      <c r="QQ6" s="29"/>
      <c r="QR6" s="29"/>
      <c r="QS6" s="29"/>
      <c r="QT6" s="29"/>
      <c r="QU6" s="29"/>
      <c r="QV6" s="29"/>
      <c r="QW6" s="29"/>
      <c r="QX6" s="29"/>
      <c r="QY6" s="29"/>
      <c r="QZ6" s="29"/>
      <c r="RA6" s="29"/>
      <c r="RB6" s="29"/>
      <c r="RC6" s="29"/>
      <c r="RD6" s="29"/>
      <c r="RE6" s="29"/>
      <c r="RF6" s="29"/>
      <c r="RG6" s="29"/>
      <c r="RH6" s="29"/>
      <c r="RI6" s="29"/>
      <c r="RJ6" s="29"/>
      <c r="RK6" s="29"/>
      <c r="RL6" s="29"/>
      <c r="RM6" s="29"/>
      <c r="RN6" s="29"/>
      <c r="RO6" s="29"/>
      <c r="RP6" s="29"/>
      <c r="RQ6" s="29"/>
      <c r="RR6" s="29"/>
      <c r="RS6" s="29"/>
      <c r="RT6" s="29"/>
      <c r="RU6" s="29"/>
      <c r="RV6" s="29"/>
      <c r="RW6" s="29"/>
      <c r="RX6" s="29"/>
      <c r="RY6" s="29"/>
      <c r="RZ6" s="29"/>
      <c r="SA6" s="29"/>
      <c r="SB6" s="29"/>
      <c r="SC6" s="29"/>
      <c r="SD6" s="29"/>
      <c r="SE6" s="29"/>
      <c r="SF6" s="29"/>
      <c r="SG6" s="29"/>
      <c r="SH6" s="29"/>
      <c r="SI6" s="29"/>
      <c r="SJ6" s="29"/>
      <c r="SK6" s="29"/>
      <c r="SL6" s="29"/>
      <c r="SM6" s="29"/>
      <c r="SN6" s="29"/>
      <c r="SO6" s="29"/>
      <c r="SP6" s="29"/>
      <c r="SQ6" s="29"/>
      <c r="SR6" s="29"/>
      <c r="SS6" s="29"/>
      <c r="ST6" s="29"/>
      <c r="SU6" s="29"/>
      <c r="SV6" s="29"/>
      <c r="SW6" s="29"/>
      <c r="SX6" s="29"/>
      <c r="SY6" s="29"/>
      <c r="SZ6" s="29"/>
      <c r="TA6" s="29"/>
      <c r="TB6" s="29"/>
      <c r="TC6" s="29"/>
      <c r="TD6" s="29"/>
      <c r="TE6" s="29"/>
      <c r="TF6" s="29"/>
      <c r="TG6" s="29"/>
      <c r="TH6" s="29"/>
      <c r="TI6" s="29"/>
      <c r="TJ6" s="29"/>
      <c r="TK6" s="29"/>
      <c r="TL6" s="29"/>
      <c r="TM6" s="29"/>
      <c r="TN6" s="29"/>
      <c r="TO6" s="29"/>
      <c r="TP6" s="29"/>
      <c r="TQ6" s="29"/>
      <c r="TR6" s="29"/>
      <c r="TS6" s="29"/>
      <c r="TT6" s="29"/>
      <c r="TU6" s="29"/>
      <c r="TV6" s="29"/>
      <c r="TW6" s="29"/>
      <c r="TX6" s="29"/>
      <c r="TY6" s="29"/>
      <c r="TZ6" s="29"/>
      <c r="UA6" s="29"/>
      <c r="UB6" s="29"/>
      <c r="UC6" s="29"/>
      <c r="UD6" s="29"/>
      <c r="UE6" s="29"/>
      <c r="UF6" s="29"/>
      <c r="UG6" s="29"/>
      <c r="UH6" s="29"/>
      <c r="UI6" s="29"/>
      <c r="UJ6" s="29"/>
      <c r="UK6" s="29"/>
      <c r="UL6" s="29"/>
      <c r="UM6" s="29"/>
      <c r="UN6" s="29"/>
      <c r="UO6" s="29"/>
      <c r="UP6" s="29"/>
      <c r="UQ6" s="29"/>
      <c r="UR6" s="29"/>
      <c r="US6" s="29"/>
      <c r="UT6" s="29"/>
      <c r="UU6" s="29"/>
      <c r="UV6" s="29"/>
      <c r="UW6" s="29"/>
      <c r="UX6" s="29"/>
      <c r="UY6" s="29"/>
      <c r="UZ6" s="29"/>
      <c r="VA6" s="29"/>
      <c r="VB6" s="29"/>
      <c r="VC6" s="29"/>
      <c r="VD6" s="29"/>
      <c r="VE6" s="29"/>
      <c r="VF6" s="29"/>
      <c r="VG6" s="29"/>
      <c r="VH6" s="29"/>
      <c r="VI6" s="29"/>
      <c r="VJ6" s="29"/>
      <c r="VK6" s="29"/>
      <c r="VL6" s="29"/>
      <c r="VM6" s="29"/>
      <c r="VN6" s="29"/>
      <c r="VO6" s="29"/>
      <c r="VP6" s="29"/>
      <c r="VQ6" s="29"/>
      <c r="VR6" s="29"/>
      <c r="VS6" s="29"/>
      <c r="VT6" s="29"/>
      <c r="VU6" s="29"/>
      <c r="VV6" s="29"/>
      <c r="VW6" s="29"/>
      <c r="VX6" s="29"/>
      <c r="VY6" s="29"/>
      <c r="VZ6" s="29"/>
      <c r="WA6" s="29"/>
      <c r="WB6" s="29"/>
      <c r="WC6" s="29"/>
      <c r="WD6" s="29"/>
      <c r="WE6" s="29"/>
      <c r="WF6" s="29"/>
      <c r="WG6" s="29"/>
      <c r="WH6" s="29"/>
      <c r="WI6" s="29"/>
      <c r="WJ6" s="29"/>
      <c r="WK6" s="29"/>
      <c r="WL6" s="29"/>
      <c r="WM6" s="29"/>
      <c r="WN6" s="29"/>
      <c r="WO6" s="29"/>
      <c r="WP6" s="29"/>
      <c r="WQ6" s="29"/>
      <c r="WR6" s="29"/>
      <c r="WS6" s="29"/>
      <c r="WT6" s="29"/>
      <c r="WU6" s="29"/>
      <c r="WV6" s="29"/>
      <c r="WW6" s="29"/>
      <c r="WX6" s="29"/>
      <c r="WY6" s="29"/>
      <c r="WZ6" s="29"/>
      <c r="XA6" s="29"/>
      <c r="XB6" s="29"/>
      <c r="XC6" s="29"/>
      <c r="XD6" s="29"/>
      <c r="XE6" s="29"/>
      <c r="XF6" s="29"/>
      <c r="XG6" s="29"/>
      <c r="XH6" s="29"/>
      <c r="XI6" s="29"/>
      <c r="XJ6" s="29"/>
      <c r="XK6" s="29"/>
      <c r="XL6" s="29"/>
      <c r="XM6" s="29"/>
      <c r="XN6" s="29"/>
      <c r="XO6" s="29"/>
      <c r="XP6" s="29"/>
      <c r="XQ6" s="29"/>
      <c r="XR6" s="29"/>
      <c r="XS6" s="29"/>
      <c r="XT6" s="29"/>
      <c r="XU6" s="29"/>
      <c r="XV6" s="29"/>
      <c r="XW6" s="29"/>
      <c r="XX6" s="29"/>
      <c r="XY6" s="29"/>
      <c r="XZ6" s="29"/>
      <c r="YA6" s="29"/>
      <c r="YB6" s="29"/>
      <c r="YC6" s="29"/>
      <c r="YD6" s="29"/>
      <c r="YE6" s="29"/>
      <c r="YF6" s="29"/>
      <c r="YG6" s="29"/>
      <c r="YH6" s="29"/>
      <c r="YI6" s="29"/>
      <c r="YJ6" s="29"/>
      <c r="YK6" s="29"/>
      <c r="YL6" s="29"/>
      <c r="YM6" s="29"/>
      <c r="YN6" s="29"/>
      <c r="YO6" s="29"/>
      <c r="YP6" s="29"/>
      <c r="YQ6" s="29"/>
      <c r="YR6" s="29"/>
      <c r="YS6" s="29"/>
      <c r="YT6" s="29"/>
      <c r="YU6" s="29"/>
      <c r="YV6" s="29"/>
      <c r="YW6" s="29"/>
      <c r="YX6" s="29"/>
      <c r="YY6" s="29"/>
      <c r="YZ6" s="29"/>
      <c r="ZA6" s="29"/>
      <c r="ZB6" s="29"/>
      <c r="ZC6" s="29"/>
      <c r="ZD6" s="29"/>
      <c r="ZE6" s="29"/>
      <c r="ZF6" s="29"/>
      <c r="ZG6" s="29"/>
      <c r="ZH6" s="29"/>
      <c r="ZI6" s="29"/>
      <c r="ZJ6" s="29"/>
      <c r="ZK6" s="29"/>
      <c r="ZL6" s="29"/>
      <c r="ZM6" s="29"/>
      <c r="ZN6" s="29"/>
      <c r="ZO6" s="29"/>
      <c r="ZP6" s="29"/>
      <c r="ZQ6" s="29"/>
      <c r="ZR6" s="29"/>
      <c r="ZS6" s="29"/>
      <c r="ZT6" s="29"/>
      <c r="ZU6" s="29"/>
      <c r="ZV6" s="29"/>
      <c r="ZW6" s="29"/>
      <c r="ZX6" s="29"/>
      <c r="ZY6" s="29"/>
      <c r="ZZ6" s="29"/>
      <c r="AAA6" s="29"/>
      <c r="AAB6" s="29"/>
      <c r="AAC6" s="29"/>
      <c r="AAD6" s="29"/>
      <c r="AAE6" s="29"/>
      <c r="AAF6" s="29"/>
      <c r="AAG6" s="29"/>
      <c r="AAH6" s="29"/>
      <c r="AAI6" s="29"/>
      <c r="AAJ6" s="29"/>
      <c r="AAK6" s="29"/>
      <c r="AAL6" s="29"/>
      <c r="AAM6" s="29"/>
      <c r="AAN6" s="29"/>
      <c r="AAO6" s="29"/>
      <c r="AAP6" s="29"/>
      <c r="AAQ6" s="29"/>
      <c r="AAR6" s="29"/>
      <c r="AAS6" s="29"/>
      <c r="AAT6" s="29"/>
      <c r="AAU6" s="29"/>
      <c r="AAV6" s="29"/>
      <c r="AAW6" s="29"/>
      <c r="AAX6" s="29"/>
      <c r="AAY6" s="29"/>
      <c r="AAZ6" s="29"/>
      <c r="ABA6" s="29"/>
      <c r="ABB6" s="29"/>
      <c r="ABC6" s="29"/>
      <c r="ABD6" s="29"/>
      <c r="ABE6" s="29"/>
      <c r="ABF6" s="29"/>
      <c r="ABG6" s="29"/>
      <c r="ABH6" s="29"/>
      <c r="ABI6" s="29"/>
      <c r="ABJ6" s="29"/>
      <c r="ABK6" s="29"/>
      <c r="ABL6" s="29"/>
      <c r="ABM6" s="29"/>
      <c r="ABN6" s="29"/>
      <c r="ABO6" s="29"/>
      <c r="ABP6" s="29"/>
      <c r="ABQ6" s="29"/>
      <c r="ABR6" s="29"/>
      <c r="ABS6" s="29"/>
      <c r="ABT6" s="29"/>
      <c r="ABU6" s="29"/>
      <c r="ABV6" s="29"/>
      <c r="ABW6" s="29"/>
      <c r="ABX6" s="29"/>
      <c r="ABY6" s="29"/>
      <c r="ABZ6" s="29"/>
      <c r="ACA6" s="29"/>
      <c r="ACB6" s="29"/>
      <c r="ACC6" s="29"/>
      <c r="ACD6" s="29"/>
      <c r="ACE6" s="29"/>
      <c r="ACF6" s="29"/>
      <c r="ACG6" s="29"/>
      <c r="ACH6" s="29"/>
      <c r="ACI6" s="29"/>
      <c r="ACJ6" s="29"/>
      <c r="ACK6" s="29"/>
      <c r="ACL6" s="29"/>
      <c r="ACM6" s="29"/>
      <c r="ACN6" s="29"/>
      <c r="ACO6" s="29"/>
      <c r="ACP6" s="29"/>
      <c r="ACQ6" s="29"/>
      <c r="ACR6" s="29"/>
      <c r="ACS6" s="29"/>
      <c r="ACT6" s="29"/>
      <c r="ACU6" s="29"/>
      <c r="ACV6" s="29"/>
      <c r="ACW6" s="29"/>
      <c r="ACX6" s="29"/>
      <c r="ACY6" s="29"/>
      <c r="ACZ6" s="29"/>
      <c r="ADA6" s="29"/>
      <c r="ADB6" s="29"/>
      <c r="ADC6" s="29"/>
      <c r="ADD6" s="29"/>
      <c r="ADE6" s="29"/>
      <c r="ADF6" s="29"/>
      <c r="ADG6" s="29"/>
      <c r="ADH6" s="29"/>
      <c r="ADI6" s="29"/>
      <c r="ADJ6" s="29"/>
      <c r="ADK6" s="29"/>
      <c r="ADL6" s="29"/>
      <c r="ADM6" s="29"/>
      <c r="ADN6" s="29"/>
      <c r="ADO6" s="29"/>
      <c r="ADP6" s="29"/>
      <c r="ADQ6" s="29"/>
      <c r="ADR6" s="29"/>
      <c r="ADS6" s="29"/>
      <c r="ADT6" s="29"/>
      <c r="ADU6" s="29"/>
      <c r="ADV6" s="29"/>
      <c r="ADW6" s="29"/>
      <c r="ADX6" s="29"/>
      <c r="ADY6" s="29"/>
      <c r="ADZ6" s="29"/>
      <c r="AEA6" s="29"/>
      <c r="AEB6" s="29"/>
      <c r="AEC6" s="29"/>
      <c r="AED6" s="29"/>
      <c r="AEE6" s="29"/>
      <c r="AEF6" s="29"/>
      <c r="AEG6" s="29"/>
      <c r="AEH6" s="29"/>
      <c r="AEI6" s="29"/>
      <c r="AEJ6" s="29"/>
      <c r="AEK6" s="29"/>
      <c r="AEL6" s="29"/>
      <c r="AEM6" s="29"/>
      <c r="AEN6" s="29"/>
      <c r="AEO6" s="29"/>
      <c r="AEP6" s="29"/>
      <c r="AEQ6" s="29"/>
      <c r="AER6" s="29"/>
      <c r="AES6" s="29"/>
      <c r="AET6" s="29"/>
      <c r="AEU6" s="29"/>
      <c r="AEV6" s="29"/>
      <c r="AEW6" s="29"/>
      <c r="AEX6" s="29"/>
      <c r="AEY6" s="29"/>
      <c r="AEZ6" s="29"/>
      <c r="AFA6" s="29"/>
      <c r="AFB6" s="29"/>
      <c r="AFC6" s="29"/>
      <c r="AFD6" s="29"/>
      <c r="AFE6" s="29"/>
      <c r="AFF6" s="29"/>
      <c r="AFG6" s="29"/>
      <c r="AFH6" s="29"/>
      <c r="AFI6" s="29"/>
      <c r="AFJ6" s="29"/>
      <c r="AFK6" s="29"/>
      <c r="AFL6" s="29"/>
      <c r="AFM6" s="29"/>
      <c r="AFN6" s="29"/>
      <c r="AFO6" s="29"/>
      <c r="AFP6" s="29"/>
      <c r="AFQ6" s="29"/>
      <c r="AFR6" s="29"/>
      <c r="AFS6" s="29"/>
      <c r="AFT6" s="29"/>
      <c r="AFU6" s="29"/>
      <c r="AFV6" s="29"/>
      <c r="AFW6" s="29"/>
      <c r="AFX6" s="29"/>
      <c r="AFY6" s="29"/>
      <c r="AFZ6" s="29"/>
      <c r="AGA6" s="29"/>
      <c r="AGB6" s="29"/>
      <c r="AGC6" s="29"/>
      <c r="AGD6" s="29"/>
      <c r="AGE6" s="29"/>
      <c r="AGF6" s="29"/>
      <c r="AGG6" s="29"/>
      <c r="AGH6" s="29"/>
      <c r="AGI6" s="29"/>
      <c r="AGJ6" s="29"/>
      <c r="AGK6" s="29"/>
      <c r="AGL6" s="29"/>
      <c r="AGM6" s="29"/>
      <c r="AGN6" s="29"/>
      <c r="AGO6" s="29"/>
      <c r="AGP6" s="29"/>
      <c r="AGQ6" s="29"/>
      <c r="AGR6" s="29"/>
      <c r="AGS6" s="29"/>
      <c r="AGT6" s="29"/>
      <c r="AGU6" s="29"/>
      <c r="AGV6" s="29"/>
      <c r="AGW6" s="29"/>
      <c r="AGX6" s="29"/>
      <c r="AGY6" s="29"/>
      <c r="AGZ6" s="29"/>
      <c r="AHA6" s="29"/>
      <c r="AHB6" s="29"/>
      <c r="AHC6" s="29"/>
      <c r="AHD6" s="29"/>
      <c r="AHE6" s="29"/>
      <c r="AHF6" s="29"/>
      <c r="AHG6" s="29"/>
      <c r="AHH6" s="29"/>
      <c r="AHI6" s="29"/>
      <c r="AHJ6" s="29"/>
      <c r="AHK6" s="29"/>
      <c r="AHL6" s="29"/>
      <c r="AHM6" s="29"/>
      <c r="AHN6" s="29"/>
      <c r="AHO6" s="29"/>
      <c r="AHP6" s="29"/>
      <c r="AHQ6" s="29"/>
      <c r="AHR6" s="29"/>
      <c r="AHS6" s="29"/>
      <c r="AHT6" s="29"/>
      <c r="AHU6" s="29"/>
      <c r="AHV6" s="29"/>
      <c r="AHW6" s="29"/>
      <c r="AHX6" s="29"/>
      <c r="AHY6" s="29"/>
      <c r="AHZ6" s="29"/>
      <c r="AIA6" s="29"/>
      <c r="AIB6" s="29"/>
      <c r="AIC6" s="29"/>
      <c r="AID6" s="29"/>
      <c r="AIE6" s="29"/>
      <c r="AIF6" s="29"/>
      <c r="AIG6" s="29"/>
      <c r="AIH6" s="29"/>
      <c r="AII6" s="29"/>
      <c r="AIJ6" s="29"/>
      <c r="AIK6" s="29"/>
      <c r="AIL6" s="29"/>
      <c r="AIM6" s="29"/>
      <c r="AIN6" s="29"/>
      <c r="AIO6" s="29"/>
      <c r="AIP6" s="29"/>
      <c r="AIQ6" s="29"/>
      <c r="AIR6" s="29"/>
      <c r="AIS6" s="29"/>
      <c r="AIT6" s="29"/>
      <c r="AIU6" s="29"/>
      <c r="AIV6" s="29"/>
      <c r="AIW6" s="29"/>
      <c r="AIX6" s="29"/>
      <c r="AIY6" s="29"/>
      <c r="AIZ6" s="29"/>
      <c r="AJA6" s="29"/>
      <c r="AJB6" s="29"/>
      <c r="AJC6" s="29"/>
      <c r="AJD6" s="29"/>
      <c r="AJE6" s="29"/>
      <c r="AJF6" s="29"/>
      <c r="AJG6" s="29"/>
      <c r="AJH6" s="29"/>
      <c r="AJI6" s="29"/>
      <c r="AJJ6" s="29"/>
      <c r="AJK6" s="29"/>
      <c r="AJL6" s="29"/>
      <c r="AJM6" s="29"/>
      <c r="AJN6" s="29"/>
      <c r="AJO6" s="29"/>
      <c r="AJP6" s="29"/>
      <c r="AJQ6" s="29"/>
      <c r="AJR6" s="29"/>
      <c r="AJS6" s="29"/>
      <c r="AJT6" s="29"/>
      <c r="AJU6" s="29"/>
      <c r="AJV6" s="29"/>
      <c r="AJW6" s="29"/>
      <c r="AJX6" s="29"/>
      <c r="AJY6" s="29"/>
      <c r="AJZ6" s="29"/>
      <c r="AKA6" s="29"/>
      <c r="AKB6" s="29"/>
      <c r="AKC6" s="29"/>
      <c r="AKD6" s="29"/>
      <c r="AKE6" s="29"/>
      <c r="AKF6" s="29"/>
      <c r="AKG6" s="29"/>
      <c r="AKH6" s="29"/>
      <c r="AKI6" s="29"/>
      <c r="AKJ6" s="29"/>
      <c r="AKK6" s="29"/>
      <c r="AKL6" s="29"/>
      <c r="AKM6" s="29"/>
      <c r="AKN6" s="29"/>
      <c r="AKO6" s="29"/>
      <c r="AKP6" s="29"/>
      <c r="AKQ6" s="29"/>
      <c r="AKR6" s="29"/>
      <c r="AKS6" s="29"/>
      <c r="AKT6" s="29"/>
      <c r="AKU6" s="29"/>
      <c r="AKV6" s="29"/>
      <c r="AKW6" s="29"/>
      <c r="AKX6" s="29"/>
      <c r="AKY6" s="29"/>
      <c r="AKZ6" s="29"/>
      <c r="ALA6" s="29"/>
      <c r="ALB6" s="29"/>
      <c r="ALC6" s="29"/>
      <c r="ALD6" s="29"/>
      <c r="ALE6" s="29"/>
      <c r="ALF6" s="29"/>
      <c r="ALG6" s="29"/>
      <c r="ALH6" s="29"/>
      <c r="ALI6" s="29"/>
      <c r="ALJ6" s="29"/>
      <c r="ALK6" s="29"/>
      <c r="ALL6" s="29"/>
      <c r="ALM6" s="29"/>
      <c r="ALN6" s="29"/>
      <c r="ALO6" s="29"/>
      <c r="ALP6" s="29"/>
      <c r="ALQ6" s="29"/>
      <c r="ALR6" s="29"/>
      <c r="ALS6" s="29"/>
      <c r="ALT6" s="29"/>
      <c r="ALU6" s="29"/>
      <c r="ALV6" s="29"/>
      <c r="ALW6" s="29"/>
      <c r="ALX6" s="29"/>
      <c r="ALY6" s="29"/>
      <c r="ALZ6" s="29"/>
      <c r="AMA6" s="29"/>
      <c r="AMB6" s="29"/>
      <c r="AMC6" s="29"/>
      <c r="AMD6" s="29"/>
      <c r="AME6" s="29"/>
      <c r="AMF6" s="29"/>
      <c r="AMG6" s="29"/>
      <c r="AMH6" s="29"/>
      <c r="AMI6" s="29"/>
      <c r="AMJ6" s="29"/>
      <c r="AMK6" s="29"/>
      <c r="AML6" s="29"/>
      <c r="AMM6" s="29"/>
      <c r="AMN6" s="29"/>
      <c r="AMO6" s="29"/>
      <c r="AMP6" s="29"/>
      <c r="AMQ6" s="29"/>
      <c r="AMR6" s="29"/>
      <c r="AMS6" s="29"/>
      <c r="AMT6" s="29"/>
      <c r="AMU6" s="29"/>
      <c r="AMV6" s="29"/>
      <c r="AMW6" s="29"/>
      <c r="AMX6" s="29"/>
      <c r="AMY6" s="29"/>
      <c r="AMZ6" s="29"/>
      <c r="ANA6" s="29"/>
      <c r="ANB6" s="29"/>
      <c r="ANC6" s="29"/>
      <c r="AND6" s="29"/>
      <c r="ANE6" s="29"/>
      <c r="ANF6" s="29"/>
      <c r="ANG6" s="29"/>
      <c r="ANH6" s="29"/>
      <c r="ANI6" s="29"/>
      <c r="ANJ6" s="29"/>
      <c r="ANK6" s="29"/>
      <c r="ANL6" s="29"/>
      <c r="ANM6" s="29"/>
      <c r="ANN6" s="29"/>
      <c r="ANO6" s="29"/>
      <c r="ANP6" s="29"/>
      <c r="ANQ6" s="29"/>
      <c r="ANR6" s="29"/>
      <c r="ANS6" s="29"/>
      <c r="ANT6" s="29"/>
      <c r="ANU6" s="29"/>
      <c r="ANV6" s="29"/>
      <c r="ANW6" s="29"/>
      <c r="ANX6" s="29"/>
      <c r="ANY6" s="29"/>
      <c r="ANZ6" s="29"/>
      <c r="AOA6" s="29"/>
      <c r="AOB6" s="29"/>
      <c r="AOC6" s="29"/>
      <c r="AOD6" s="29"/>
      <c r="AOE6" s="29"/>
      <c r="AOF6" s="29"/>
      <c r="AOG6" s="29"/>
      <c r="AOH6" s="29"/>
      <c r="AOI6" s="29"/>
      <c r="AOJ6" s="29"/>
      <c r="AOK6" s="29"/>
      <c r="AOL6" s="29"/>
      <c r="AOM6" s="29"/>
      <c r="AON6" s="29"/>
      <c r="AOO6" s="29"/>
      <c r="AOP6" s="29"/>
      <c r="AOQ6" s="29"/>
      <c r="AOR6" s="29"/>
      <c r="AOS6" s="29"/>
      <c r="AOT6" s="29"/>
      <c r="AOU6" s="29"/>
      <c r="AOV6" s="29"/>
      <c r="AOW6" s="29"/>
      <c r="AOX6" s="29"/>
      <c r="AOY6" s="29"/>
      <c r="AOZ6" s="29"/>
      <c r="APA6" s="29"/>
      <c r="APB6" s="29"/>
      <c r="APC6" s="29"/>
      <c r="APD6" s="29"/>
      <c r="APE6" s="29"/>
      <c r="APF6" s="29"/>
      <c r="APG6" s="29"/>
      <c r="APH6" s="29"/>
      <c r="API6" s="29"/>
      <c r="APJ6" s="29"/>
      <c r="APK6" s="29"/>
      <c r="APL6" s="29"/>
      <c r="APM6" s="29"/>
      <c r="APN6" s="29"/>
      <c r="APO6" s="29"/>
      <c r="APP6" s="29"/>
      <c r="APQ6" s="29"/>
      <c r="APR6" s="29"/>
      <c r="APS6" s="29"/>
      <c r="APT6" s="29"/>
      <c r="APU6" s="29"/>
      <c r="APV6" s="29"/>
      <c r="APW6" s="29"/>
      <c r="APX6" s="29"/>
      <c r="APY6" s="29"/>
      <c r="APZ6" s="29"/>
      <c r="AQA6" s="29"/>
      <c r="AQB6" s="29"/>
      <c r="AQC6" s="29"/>
      <c r="AQD6" s="29"/>
      <c r="AQE6" s="29"/>
      <c r="AQF6" s="29"/>
      <c r="AQG6" s="29"/>
      <c r="AQH6" s="29"/>
      <c r="AQI6" s="29"/>
      <c r="AQJ6" s="29"/>
      <c r="AQK6" s="29"/>
      <c r="AQL6" s="29"/>
      <c r="AQM6" s="29"/>
      <c r="AQN6" s="29"/>
      <c r="AQO6" s="29"/>
      <c r="AQP6" s="29"/>
      <c r="AQQ6" s="29"/>
      <c r="AQR6" s="29"/>
      <c r="AQS6" s="29"/>
      <c r="AQT6" s="29"/>
      <c r="AQU6" s="29"/>
      <c r="AQV6" s="29"/>
      <c r="AQW6" s="29"/>
      <c r="AQX6" s="29"/>
      <c r="AQY6" s="29"/>
      <c r="AQZ6" s="29"/>
      <c r="ARA6" s="29"/>
      <c r="ARB6" s="29"/>
      <c r="ARC6" s="29"/>
      <c r="ARD6" s="29"/>
      <c r="ARE6" s="29"/>
      <c r="ARF6" s="29"/>
      <c r="ARG6" s="29"/>
      <c r="ARH6" s="29"/>
      <c r="ARI6" s="29"/>
      <c r="ARJ6" s="29"/>
      <c r="ARK6" s="29"/>
      <c r="ARL6" s="29"/>
      <c r="ARM6" s="29"/>
      <c r="ARN6" s="29"/>
      <c r="ARO6" s="29"/>
      <c r="ARP6" s="29"/>
      <c r="ARQ6" s="29"/>
      <c r="ARR6" s="29"/>
      <c r="ARS6" s="29"/>
      <c r="ART6" s="29"/>
      <c r="ARU6" s="29"/>
      <c r="ARV6" s="29"/>
      <c r="ARW6" s="29"/>
      <c r="ARX6" s="29"/>
      <c r="ARY6" s="29"/>
      <c r="ARZ6" s="29"/>
      <c r="ASA6" s="29"/>
      <c r="ASB6" s="29"/>
      <c r="ASC6" s="29"/>
      <c r="ASD6" s="29"/>
      <c r="ASE6" s="29"/>
      <c r="ASF6" s="29"/>
      <c r="ASG6" s="29"/>
      <c r="ASH6" s="29"/>
      <c r="ASI6" s="29"/>
      <c r="ASJ6" s="29"/>
      <c r="ASK6" s="29"/>
      <c r="ASL6" s="29"/>
      <c r="ASM6" s="29"/>
      <c r="ASN6" s="29"/>
      <c r="ASO6" s="29"/>
      <c r="ASP6" s="29"/>
      <c r="ASQ6" s="29"/>
      <c r="ASR6" s="29"/>
      <c r="ASS6" s="29"/>
      <c r="AST6" s="29"/>
      <c r="ASU6" s="29"/>
      <c r="ASV6" s="29"/>
      <c r="ASW6" s="29"/>
      <c r="ASX6" s="29"/>
      <c r="ASY6" s="29"/>
      <c r="ASZ6" s="29"/>
      <c r="ATA6" s="29"/>
      <c r="ATB6" s="29"/>
      <c r="ATC6" s="29"/>
      <c r="ATD6" s="29"/>
      <c r="ATE6" s="29"/>
      <c r="ATF6" s="29"/>
      <c r="ATG6" s="29"/>
      <c r="ATH6" s="29"/>
      <c r="ATI6" s="29"/>
      <c r="ATJ6" s="29"/>
      <c r="ATK6" s="29"/>
      <c r="ATL6" s="29"/>
      <c r="ATM6" s="29"/>
      <c r="ATN6" s="29"/>
      <c r="ATO6" s="29"/>
      <c r="ATP6" s="29"/>
      <c r="ATQ6" s="29"/>
      <c r="ATR6" s="29"/>
      <c r="ATS6" s="29"/>
      <c r="ATT6" s="29"/>
      <c r="ATU6" s="29"/>
      <c r="ATV6" s="29"/>
      <c r="ATW6" s="29"/>
      <c r="ATX6" s="29"/>
      <c r="ATY6" s="29"/>
      <c r="ATZ6" s="29"/>
      <c r="AUA6" s="29"/>
      <c r="AUB6" s="29"/>
      <c r="AUC6" s="29"/>
      <c r="AUD6" s="29"/>
      <c r="AUE6" s="29"/>
      <c r="AUF6" s="29"/>
      <c r="AUG6" s="29"/>
      <c r="AUH6" s="29"/>
      <c r="AUI6" s="29"/>
      <c r="AUJ6" s="29"/>
      <c r="AUK6" s="29"/>
      <c r="AUL6" s="29"/>
      <c r="AUM6" s="29"/>
      <c r="AUN6" s="29"/>
      <c r="AUO6" s="29"/>
      <c r="AUP6" s="29"/>
      <c r="AUQ6" s="29"/>
      <c r="AUR6" s="29"/>
      <c r="AUS6" s="29"/>
      <c r="AUT6" s="29"/>
      <c r="AUU6" s="29"/>
      <c r="AUV6" s="29"/>
      <c r="AUW6" s="29"/>
      <c r="AUX6" s="29"/>
      <c r="AUY6" s="29"/>
      <c r="AUZ6" s="29"/>
      <c r="AVA6" s="29"/>
      <c r="AVB6" s="29"/>
      <c r="AVC6" s="29"/>
      <c r="AVD6" s="29"/>
      <c r="AVE6" s="29"/>
      <c r="AVF6" s="29"/>
      <c r="AVG6" s="29"/>
      <c r="AVH6" s="29"/>
      <c r="AVI6" s="29"/>
      <c r="AVJ6" s="29"/>
      <c r="AVK6" s="29"/>
      <c r="AVL6" s="29"/>
      <c r="AVM6" s="29"/>
      <c r="AVN6" s="29"/>
      <c r="AVO6" s="29"/>
      <c r="AVP6" s="29"/>
      <c r="AVQ6" s="29"/>
      <c r="AVR6" s="29"/>
      <c r="AVS6" s="29"/>
      <c r="AVT6" s="29"/>
      <c r="AVU6" s="29"/>
      <c r="AVV6" s="29"/>
      <c r="AVW6" s="29"/>
      <c r="AVX6" s="29"/>
      <c r="AVY6" s="29"/>
      <c r="AVZ6" s="29"/>
      <c r="AWA6" s="29"/>
      <c r="AWB6" s="29"/>
      <c r="AWC6" s="29"/>
      <c r="AWD6" s="29"/>
      <c r="AWE6" s="29"/>
      <c r="AWF6" s="29"/>
      <c r="AWG6" s="29"/>
      <c r="AWH6" s="29"/>
      <c r="AWI6" s="29"/>
      <c r="AWJ6" s="29"/>
      <c r="AWK6" s="29"/>
      <c r="AWL6" s="29"/>
      <c r="AWM6" s="29"/>
      <c r="AWN6" s="29"/>
      <c r="AWO6" s="29"/>
      <c r="AWP6" s="29"/>
      <c r="AWQ6" s="29"/>
      <c r="AWR6" s="29"/>
      <c r="AWS6" s="29"/>
      <c r="AWT6" s="29"/>
      <c r="AWU6" s="29"/>
      <c r="AWV6" s="29"/>
      <c r="AWW6" s="29"/>
      <c r="AWX6" s="29"/>
      <c r="AWY6" s="29"/>
      <c r="AWZ6" s="29"/>
      <c r="AXA6" s="29"/>
      <c r="AXB6" s="29"/>
      <c r="AXC6" s="29"/>
      <c r="AXD6" s="29"/>
      <c r="AXE6" s="29"/>
      <c r="AXF6" s="29"/>
      <c r="AXG6" s="29"/>
      <c r="AXH6" s="29"/>
      <c r="AXI6" s="29"/>
      <c r="AXJ6" s="29"/>
      <c r="AXK6" s="29"/>
      <c r="AXL6" s="29"/>
      <c r="AXM6" s="29"/>
      <c r="AXN6" s="29"/>
      <c r="AXO6" s="29"/>
      <c r="AXP6" s="29"/>
      <c r="AXQ6" s="29"/>
      <c r="AXR6" s="29"/>
      <c r="AXS6" s="29"/>
      <c r="AXT6" s="29"/>
      <c r="AXU6" s="29"/>
      <c r="AXV6" s="29"/>
      <c r="AXW6" s="29"/>
      <c r="AXX6" s="29"/>
      <c r="AXY6" s="29"/>
      <c r="AXZ6" s="29"/>
      <c r="AYA6" s="29"/>
      <c r="AYB6" s="29"/>
      <c r="AYC6" s="29"/>
      <c r="AYD6" s="29"/>
      <c r="AYE6" s="29"/>
      <c r="AYF6" s="29"/>
      <c r="AYG6" s="29"/>
      <c r="AYH6" s="29"/>
      <c r="AYI6" s="29"/>
      <c r="AYJ6" s="29"/>
      <c r="AYK6" s="29"/>
      <c r="AYL6" s="29"/>
      <c r="AYM6" s="29"/>
      <c r="AYN6" s="29"/>
      <c r="AYO6" s="29"/>
      <c r="AYP6" s="29"/>
      <c r="AYQ6" s="29"/>
      <c r="AYR6" s="29"/>
      <c r="AYS6" s="29"/>
      <c r="AYT6" s="29"/>
      <c r="AYU6" s="29"/>
      <c r="AYV6" s="29"/>
      <c r="AYW6" s="29"/>
      <c r="AYX6" s="29"/>
      <c r="AYY6" s="29"/>
      <c r="AYZ6" s="29"/>
      <c r="AZA6" s="29"/>
      <c r="AZB6" s="29"/>
      <c r="AZC6" s="29"/>
      <c r="AZD6" s="29"/>
      <c r="AZE6" s="29"/>
      <c r="AZF6" s="29"/>
      <c r="AZG6" s="29"/>
      <c r="AZH6" s="29"/>
      <c r="AZI6" s="29"/>
      <c r="AZJ6" s="29"/>
      <c r="AZK6" s="29"/>
      <c r="AZL6" s="29"/>
      <c r="AZM6" s="29"/>
      <c r="AZN6" s="29"/>
      <c r="AZO6" s="29"/>
      <c r="AZP6" s="29"/>
      <c r="AZQ6" s="29"/>
      <c r="AZR6" s="29"/>
      <c r="AZS6" s="29"/>
      <c r="AZT6" s="29"/>
      <c r="AZU6" s="29"/>
      <c r="AZV6" s="29"/>
      <c r="AZW6" s="29"/>
      <c r="AZX6" s="29"/>
      <c r="AZY6" s="29"/>
      <c r="AZZ6" s="29"/>
      <c r="BAA6" s="29"/>
      <c r="BAB6" s="29"/>
      <c r="BAC6" s="29"/>
      <c r="BAD6" s="29"/>
      <c r="BAE6" s="29"/>
      <c r="BAF6" s="29"/>
      <c r="BAG6" s="29"/>
      <c r="BAH6" s="29"/>
      <c r="BAI6" s="29"/>
      <c r="BAJ6" s="29"/>
      <c r="BAK6" s="29"/>
      <c r="BAL6" s="29"/>
      <c r="BAM6" s="29"/>
      <c r="BAN6" s="29"/>
      <c r="BAO6" s="29"/>
      <c r="BAP6" s="29"/>
      <c r="BAQ6" s="29"/>
      <c r="BAR6" s="29"/>
      <c r="BAS6" s="29"/>
      <c r="BAT6" s="29"/>
      <c r="BAU6" s="29"/>
      <c r="BAV6" s="29"/>
      <c r="BAW6" s="29"/>
      <c r="BAX6" s="29"/>
      <c r="BAY6" s="29"/>
      <c r="BAZ6" s="29"/>
      <c r="BBA6" s="29"/>
      <c r="BBB6" s="29"/>
      <c r="BBC6" s="29"/>
      <c r="BBD6" s="29"/>
      <c r="BBE6" s="29"/>
      <c r="BBF6" s="29"/>
      <c r="BBG6" s="29"/>
      <c r="BBH6" s="29"/>
      <c r="BBI6" s="29"/>
      <c r="BBJ6" s="29"/>
      <c r="BBK6" s="29"/>
      <c r="BBL6" s="29"/>
      <c r="BBM6" s="29"/>
      <c r="BBN6" s="29"/>
      <c r="BBO6" s="29"/>
      <c r="BBP6" s="29"/>
      <c r="BBQ6" s="29"/>
      <c r="BBR6" s="29"/>
      <c r="BBS6" s="29"/>
      <c r="BBT6" s="29"/>
      <c r="BBU6" s="29"/>
      <c r="BBV6" s="29"/>
      <c r="BBW6" s="29"/>
      <c r="BBX6" s="29"/>
      <c r="BBY6" s="29"/>
      <c r="BBZ6" s="29"/>
      <c r="BCA6" s="29"/>
      <c r="BCB6" s="29"/>
      <c r="BCC6" s="29"/>
      <c r="BCD6" s="29"/>
      <c r="BCE6" s="29"/>
      <c r="BCF6" s="29"/>
      <c r="BCG6" s="29"/>
      <c r="BCH6" s="29"/>
      <c r="BCI6" s="29"/>
      <c r="BCJ6" s="29"/>
      <c r="BCK6" s="29"/>
      <c r="BCL6" s="29"/>
      <c r="BCM6" s="29"/>
      <c r="BCN6" s="29"/>
      <c r="BCO6" s="29"/>
      <c r="BCP6" s="29"/>
      <c r="BCQ6" s="29"/>
      <c r="BCR6" s="29"/>
      <c r="BCS6" s="29"/>
      <c r="BCT6" s="29"/>
      <c r="BCU6" s="29"/>
      <c r="BCV6" s="29"/>
      <c r="BCW6" s="29"/>
      <c r="BCX6" s="29"/>
      <c r="BCY6" s="29"/>
      <c r="BCZ6" s="29"/>
      <c r="BDA6" s="29"/>
      <c r="BDB6" s="29"/>
      <c r="BDC6" s="29"/>
      <c r="BDD6" s="29"/>
      <c r="BDE6" s="29"/>
      <c r="BDF6" s="29"/>
      <c r="BDG6" s="29"/>
      <c r="BDH6" s="29"/>
      <c r="BDI6" s="29"/>
      <c r="BDJ6" s="29"/>
      <c r="BDK6" s="29"/>
      <c r="BDL6" s="29"/>
      <c r="BDM6" s="29"/>
      <c r="BDN6" s="29"/>
      <c r="BDO6" s="29"/>
      <c r="BDP6" s="29"/>
      <c r="BDQ6" s="29"/>
      <c r="BDR6" s="29"/>
      <c r="BDS6" s="29"/>
      <c r="BDT6" s="29"/>
      <c r="BDU6" s="29"/>
      <c r="BDV6" s="29"/>
      <c r="BDW6" s="29"/>
      <c r="BDX6" s="29"/>
      <c r="BDY6" s="29"/>
      <c r="BDZ6" s="29"/>
      <c r="BEA6" s="29"/>
      <c r="BEB6" s="29"/>
      <c r="BEC6" s="29"/>
      <c r="BED6" s="29"/>
      <c r="BEE6" s="29"/>
      <c r="BEF6" s="29"/>
      <c r="BEG6" s="29"/>
      <c r="BEH6" s="29"/>
      <c r="BEI6" s="29"/>
      <c r="BEJ6" s="29"/>
      <c r="BEK6" s="29"/>
      <c r="BEL6" s="29"/>
      <c r="BEM6" s="29"/>
      <c r="BEN6" s="29"/>
      <c r="BEO6" s="29"/>
      <c r="BEP6" s="29"/>
      <c r="BEQ6" s="29"/>
      <c r="BER6" s="29"/>
      <c r="BES6" s="29"/>
      <c r="BET6" s="29"/>
      <c r="BEU6" s="29"/>
      <c r="BEV6" s="29"/>
      <c r="BEW6" s="29"/>
      <c r="BEX6" s="29"/>
      <c r="BEY6" s="29"/>
      <c r="BEZ6" s="29"/>
      <c r="BFA6" s="29"/>
      <c r="BFB6" s="29"/>
      <c r="BFC6" s="29"/>
      <c r="BFD6" s="29"/>
      <c r="BFE6" s="29"/>
      <c r="BFF6" s="29"/>
      <c r="BFG6" s="29"/>
      <c r="BFH6" s="29"/>
      <c r="BFI6" s="29"/>
      <c r="BFJ6" s="29"/>
      <c r="BFK6" s="29"/>
      <c r="BFL6" s="29"/>
      <c r="BFM6" s="29"/>
      <c r="BFN6" s="29"/>
      <c r="BFO6" s="29"/>
      <c r="BFP6" s="29"/>
      <c r="BFQ6" s="29"/>
      <c r="BFR6" s="29"/>
      <c r="BFS6" s="29"/>
      <c r="BFT6" s="29"/>
      <c r="BFU6" s="29"/>
      <c r="BFV6" s="29"/>
      <c r="BFW6" s="29"/>
      <c r="BFX6" s="29"/>
      <c r="BFY6" s="29"/>
      <c r="BFZ6" s="29"/>
      <c r="BGA6" s="29"/>
      <c r="BGB6" s="29"/>
      <c r="BGC6" s="29"/>
      <c r="BGD6" s="29"/>
      <c r="BGE6" s="29"/>
      <c r="BGF6" s="29"/>
      <c r="BGG6" s="29"/>
      <c r="BGH6" s="29"/>
      <c r="BGI6" s="29"/>
      <c r="BGJ6" s="29"/>
      <c r="BGK6" s="29"/>
      <c r="BGL6" s="29"/>
      <c r="BGM6" s="29"/>
      <c r="BGN6" s="29"/>
      <c r="BGO6" s="29"/>
      <c r="BGP6" s="29"/>
      <c r="BGQ6" s="29"/>
      <c r="BGR6" s="29"/>
      <c r="BGS6" s="29"/>
      <c r="BGT6" s="29"/>
      <c r="BGU6" s="29"/>
      <c r="BGV6" s="29"/>
      <c r="BGW6" s="29"/>
      <c r="BGX6" s="29"/>
      <c r="BGY6" s="29"/>
      <c r="BGZ6" s="29"/>
      <c r="BHA6" s="29"/>
      <c r="BHB6" s="29"/>
      <c r="BHC6" s="29"/>
      <c r="BHD6" s="29"/>
      <c r="BHE6" s="29"/>
      <c r="BHF6" s="29"/>
      <c r="BHG6" s="29"/>
      <c r="BHH6" s="29"/>
      <c r="BHI6" s="29"/>
      <c r="BHJ6" s="29"/>
      <c r="BHK6" s="29"/>
      <c r="BHL6" s="29"/>
      <c r="BHM6" s="29"/>
      <c r="BHN6" s="29"/>
      <c r="BHO6" s="29"/>
      <c r="BHP6" s="29"/>
      <c r="BHQ6" s="29"/>
      <c r="BHR6" s="29"/>
      <c r="BHS6" s="29"/>
      <c r="BHT6" s="29"/>
      <c r="BHU6" s="29"/>
      <c r="BHV6" s="29"/>
      <c r="BHW6" s="29"/>
      <c r="BHX6" s="29"/>
      <c r="BHY6" s="29"/>
      <c r="BHZ6" s="29"/>
      <c r="BIA6" s="29"/>
      <c r="BIB6" s="29"/>
      <c r="BIC6" s="29"/>
      <c r="BID6" s="29"/>
      <c r="BIE6" s="29"/>
      <c r="BIF6" s="29"/>
      <c r="BIG6" s="29"/>
      <c r="BIH6" s="29"/>
      <c r="BII6" s="29"/>
      <c r="BIJ6" s="29"/>
      <c r="BIK6" s="29"/>
      <c r="BIL6" s="29"/>
      <c r="BIM6" s="29"/>
      <c r="BIN6" s="29"/>
      <c r="BIO6" s="29"/>
      <c r="BIP6" s="29"/>
      <c r="BIQ6" s="29"/>
      <c r="BIR6" s="29"/>
      <c r="BIS6" s="29"/>
      <c r="BIT6" s="29"/>
      <c r="BIU6" s="29"/>
      <c r="BIV6" s="29"/>
      <c r="BIW6" s="29"/>
      <c r="BIX6" s="29"/>
      <c r="BIY6" s="29"/>
      <c r="BIZ6" s="29"/>
      <c r="BJA6" s="29"/>
      <c r="BJB6" s="29"/>
      <c r="BJC6" s="29"/>
      <c r="BJD6" s="29"/>
      <c r="BJE6" s="29"/>
      <c r="BJF6" s="29"/>
      <c r="BJG6" s="29"/>
      <c r="BJH6" s="29"/>
      <c r="BJI6" s="29"/>
      <c r="BJJ6" s="29"/>
      <c r="BJK6" s="29"/>
      <c r="BJL6" s="29"/>
      <c r="BJM6" s="29"/>
      <c r="BJN6" s="29"/>
      <c r="BJO6" s="29"/>
      <c r="BJP6" s="29"/>
      <c r="BJQ6" s="29"/>
      <c r="BJR6" s="29"/>
      <c r="BJS6" s="29"/>
      <c r="BJT6" s="29"/>
      <c r="BJU6" s="29"/>
      <c r="BJV6" s="29"/>
      <c r="BJW6" s="29"/>
      <c r="BJX6" s="29"/>
      <c r="BJY6" s="29"/>
      <c r="BJZ6" s="29"/>
      <c r="BKA6" s="29"/>
      <c r="BKB6" s="29"/>
      <c r="BKC6" s="29"/>
      <c r="BKD6" s="29"/>
      <c r="BKE6" s="29"/>
      <c r="BKF6" s="29"/>
      <c r="BKG6" s="29"/>
      <c r="BKH6" s="29"/>
      <c r="BKI6" s="29"/>
      <c r="BKJ6" s="29"/>
      <c r="BKK6" s="29"/>
      <c r="BKL6" s="29"/>
      <c r="BKM6" s="29"/>
      <c r="BKN6" s="29"/>
      <c r="BKO6" s="29"/>
      <c r="BKP6" s="29"/>
      <c r="BKQ6" s="29"/>
      <c r="BKR6" s="29"/>
      <c r="BKS6" s="29"/>
      <c r="BKT6" s="29"/>
      <c r="BKU6" s="29"/>
      <c r="BKV6" s="29"/>
      <c r="BKW6" s="29"/>
      <c r="BKX6" s="29"/>
      <c r="BKY6" s="29"/>
      <c r="BKZ6" s="29"/>
      <c r="BLA6" s="29"/>
      <c r="BLB6" s="29"/>
      <c r="BLC6" s="29"/>
      <c r="BLD6" s="29"/>
      <c r="BLE6" s="29"/>
      <c r="BLF6" s="29"/>
      <c r="BLG6" s="29"/>
      <c r="BLH6" s="29"/>
      <c r="BLI6" s="29"/>
      <c r="BLJ6" s="29"/>
      <c r="BLK6" s="29"/>
      <c r="BLL6" s="29"/>
      <c r="BLM6" s="29"/>
      <c r="BLN6" s="29"/>
      <c r="BLO6" s="29"/>
      <c r="BLP6" s="29"/>
      <c r="BLQ6" s="29"/>
      <c r="BLR6" s="29"/>
      <c r="BLS6" s="29"/>
      <c r="BLT6" s="29"/>
      <c r="BLU6" s="29"/>
      <c r="BLV6" s="29"/>
      <c r="BLW6" s="29"/>
      <c r="BLX6" s="29"/>
      <c r="BLY6" s="29"/>
      <c r="BLZ6" s="29"/>
      <c r="BMA6" s="29"/>
      <c r="BMB6" s="29"/>
      <c r="BMC6" s="29"/>
      <c r="BMD6" s="29"/>
      <c r="BME6" s="29"/>
      <c r="BMF6" s="29"/>
      <c r="BMG6" s="29"/>
      <c r="BMH6" s="29"/>
      <c r="BMI6" s="29"/>
      <c r="BMJ6" s="29"/>
      <c r="BMK6" s="29"/>
      <c r="BML6" s="29"/>
      <c r="BMM6" s="29"/>
      <c r="BMN6" s="29"/>
      <c r="BMO6" s="29"/>
      <c r="BMP6" s="29"/>
      <c r="BMQ6" s="29"/>
      <c r="BMR6" s="29"/>
      <c r="BMS6" s="29"/>
      <c r="BMT6" s="29"/>
      <c r="BMU6" s="29"/>
      <c r="BMV6" s="29"/>
      <c r="BMW6" s="29"/>
      <c r="BMX6" s="29"/>
      <c r="BMY6" s="29"/>
      <c r="BMZ6" s="29"/>
      <c r="BNA6" s="29"/>
      <c r="BNB6" s="29"/>
      <c r="BNC6" s="29"/>
      <c r="BND6" s="29"/>
      <c r="BNE6" s="29"/>
      <c r="BNF6" s="29"/>
      <c r="BNG6" s="29"/>
      <c r="BNH6" s="29"/>
      <c r="BNI6" s="29"/>
      <c r="BNJ6" s="29"/>
      <c r="BNK6" s="29"/>
      <c r="BNL6" s="29"/>
      <c r="BNM6" s="29"/>
      <c r="BNN6" s="29"/>
      <c r="BNO6" s="29"/>
      <c r="BNP6" s="29"/>
      <c r="BNQ6" s="29"/>
      <c r="BNR6" s="29"/>
      <c r="BNS6" s="29"/>
      <c r="BNT6" s="29"/>
      <c r="BNU6" s="29"/>
      <c r="BNV6" s="29"/>
      <c r="BNW6" s="29"/>
      <c r="BNX6" s="29"/>
      <c r="BNY6" s="29"/>
      <c r="BNZ6" s="29"/>
      <c r="BOA6" s="29"/>
      <c r="BOB6" s="29"/>
      <c r="BOC6" s="29"/>
      <c r="BOD6" s="29"/>
      <c r="BOE6" s="29"/>
      <c r="BOF6" s="29"/>
      <c r="BOG6" s="29"/>
      <c r="BOH6" s="29"/>
      <c r="BOI6" s="29"/>
      <c r="BOJ6" s="29"/>
      <c r="BOK6" s="29"/>
      <c r="BOL6" s="29"/>
      <c r="BOM6" s="29"/>
      <c r="BON6" s="29"/>
      <c r="BOO6" s="29"/>
      <c r="BOP6" s="29"/>
      <c r="BOQ6" s="29"/>
      <c r="BOR6" s="29"/>
      <c r="BOS6" s="29"/>
      <c r="BOT6" s="29"/>
      <c r="BOU6" s="29"/>
      <c r="BOV6" s="29"/>
      <c r="BOW6" s="29"/>
      <c r="BOX6" s="29"/>
      <c r="BOY6" s="29"/>
      <c r="BOZ6" s="29"/>
      <c r="BPA6" s="29"/>
      <c r="BPB6" s="29"/>
      <c r="BPC6" s="29"/>
      <c r="BPD6" s="29"/>
      <c r="BPE6" s="29"/>
      <c r="BPF6" s="29"/>
      <c r="BPG6" s="29"/>
      <c r="BPH6" s="29"/>
      <c r="BPI6" s="29"/>
      <c r="BPJ6" s="29"/>
      <c r="BPK6" s="29"/>
      <c r="BPL6" s="29"/>
      <c r="BPM6" s="29"/>
      <c r="BPN6" s="29"/>
      <c r="BPO6" s="29"/>
      <c r="BPP6" s="29"/>
      <c r="BPQ6" s="29"/>
      <c r="BPR6" s="29"/>
      <c r="BPS6" s="29"/>
      <c r="BPT6" s="29"/>
      <c r="BPU6" s="29"/>
      <c r="BPV6" s="29"/>
      <c r="BPW6" s="29"/>
      <c r="BPX6" s="29"/>
      <c r="BPY6" s="29"/>
      <c r="BPZ6" s="29"/>
      <c r="BQA6" s="29"/>
      <c r="BQB6" s="29"/>
      <c r="BQC6" s="29"/>
      <c r="BQD6" s="29"/>
      <c r="BQE6" s="29"/>
      <c r="BQF6" s="29"/>
      <c r="BQG6" s="29"/>
      <c r="BQH6" s="29"/>
      <c r="BQI6" s="29"/>
      <c r="BQJ6" s="29"/>
      <c r="BQK6" s="29"/>
      <c r="BQL6" s="29"/>
      <c r="BQM6" s="29"/>
      <c r="BQN6" s="29"/>
      <c r="BQO6" s="29"/>
      <c r="BQP6" s="29"/>
      <c r="BQQ6" s="29"/>
      <c r="BQR6" s="29"/>
      <c r="BQS6" s="29"/>
      <c r="BQT6" s="29"/>
      <c r="BQU6" s="29"/>
      <c r="BQV6" s="29"/>
      <c r="BQW6" s="29"/>
      <c r="BQX6" s="29"/>
      <c r="BQY6" s="29"/>
      <c r="BQZ6" s="29"/>
      <c r="BRA6" s="29"/>
      <c r="BRB6" s="29"/>
      <c r="BRC6" s="29"/>
      <c r="BRD6" s="29"/>
      <c r="BRE6" s="29"/>
      <c r="BRF6" s="29"/>
      <c r="BRG6" s="29"/>
      <c r="BRH6" s="29"/>
      <c r="BRI6" s="29"/>
      <c r="BRJ6" s="29"/>
      <c r="BRK6" s="29"/>
      <c r="BRL6" s="29"/>
      <c r="BRM6" s="29"/>
      <c r="BRN6" s="29"/>
      <c r="BRO6" s="29"/>
      <c r="BRP6" s="29"/>
      <c r="BRQ6" s="29"/>
      <c r="BRR6" s="29"/>
      <c r="BRS6" s="29"/>
      <c r="BRT6" s="29"/>
      <c r="BRU6" s="29"/>
      <c r="BRV6" s="29"/>
      <c r="BRW6" s="29"/>
      <c r="BRX6" s="29"/>
      <c r="BRY6" s="29"/>
      <c r="BRZ6" s="29"/>
      <c r="BSA6" s="29"/>
      <c r="BSB6" s="29"/>
      <c r="BSC6" s="29"/>
      <c r="BSD6" s="29"/>
      <c r="BSE6" s="29"/>
      <c r="BSF6" s="29"/>
      <c r="BSG6" s="29"/>
      <c r="BSH6" s="29"/>
      <c r="BSI6" s="29"/>
      <c r="BSJ6" s="29"/>
      <c r="BSK6" s="29"/>
      <c r="BSL6" s="29"/>
      <c r="BSM6" s="29"/>
      <c r="BSN6" s="29"/>
      <c r="BSO6" s="29"/>
      <c r="BSP6" s="29"/>
      <c r="BSQ6" s="29"/>
      <c r="BSR6" s="29"/>
      <c r="BSS6" s="29"/>
      <c r="BST6" s="29"/>
      <c r="BSU6" s="29"/>
      <c r="BSV6" s="29"/>
      <c r="BSW6" s="29"/>
      <c r="BSX6" s="29"/>
      <c r="BSY6" s="29"/>
      <c r="BSZ6" s="29"/>
      <c r="BTA6" s="29"/>
      <c r="BTB6" s="29"/>
      <c r="BTC6" s="29"/>
      <c r="BTD6" s="29"/>
      <c r="BTE6" s="29"/>
      <c r="BTF6" s="29"/>
      <c r="BTG6" s="29"/>
      <c r="BTH6" s="29"/>
      <c r="BTI6" s="29"/>
      <c r="BTJ6" s="29"/>
      <c r="BTK6" s="29"/>
      <c r="BTL6" s="29"/>
      <c r="BTM6" s="29"/>
      <c r="BTN6" s="29"/>
      <c r="BTO6" s="29"/>
      <c r="BTP6" s="29"/>
      <c r="BTQ6" s="29"/>
      <c r="BTR6" s="29"/>
      <c r="BTS6" s="29"/>
      <c r="BTT6" s="29"/>
      <c r="BTU6" s="29"/>
      <c r="BTV6" s="29"/>
      <c r="BTW6" s="29"/>
      <c r="BTX6" s="29"/>
      <c r="BTY6" s="29"/>
      <c r="BTZ6" s="29"/>
      <c r="BUA6" s="29"/>
      <c r="BUB6" s="29"/>
      <c r="BUC6" s="29"/>
      <c r="BUD6" s="29"/>
      <c r="BUE6" s="29"/>
      <c r="BUF6" s="29"/>
      <c r="BUG6" s="29"/>
      <c r="BUH6" s="29"/>
      <c r="BUI6" s="29"/>
      <c r="BUJ6" s="29"/>
      <c r="BUK6" s="29"/>
      <c r="BUL6" s="29"/>
      <c r="BUM6" s="29"/>
      <c r="BUN6" s="29"/>
      <c r="BUO6" s="29"/>
      <c r="BUP6" s="29"/>
      <c r="BUQ6" s="29"/>
      <c r="BUR6" s="29"/>
      <c r="BUS6" s="29"/>
      <c r="BUT6" s="29"/>
      <c r="BUU6" s="29"/>
      <c r="BUV6" s="29"/>
      <c r="BUW6" s="29"/>
      <c r="BUX6" s="29"/>
      <c r="BUY6" s="29"/>
      <c r="BUZ6" s="29"/>
      <c r="BVA6" s="29"/>
      <c r="BVB6" s="29"/>
      <c r="BVC6" s="29"/>
      <c r="BVD6" s="29"/>
      <c r="BVE6" s="29"/>
      <c r="BVF6" s="29"/>
      <c r="BVG6" s="29"/>
      <c r="BVH6" s="29"/>
      <c r="BVI6" s="29"/>
      <c r="BVJ6" s="29"/>
      <c r="BVK6" s="29"/>
      <c r="BVL6" s="29"/>
      <c r="BVM6" s="29"/>
      <c r="BVN6" s="29"/>
      <c r="BVO6" s="29"/>
      <c r="BVP6" s="29"/>
      <c r="BVQ6" s="29"/>
      <c r="BVR6" s="29"/>
      <c r="BVS6" s="29"/>
      <c r="BVT6" s="29"/>
      <c r="BVU6" s="29"/>
      <c r="BVV6" s="29"/>
      <c r="BVW6" s="29"/>
      <c r="BVX6" s="29"/>
      <c r="BVY6" s="29"/>
      <c r="BVZ6" s="29"/>
      <c r="BWA6" s="29"/>
      <c r="BWB6" s="29"/>
      <c r="BWC6" s="29"/>
      <c r="BWD6" s="29"/>
      <c r="BWE6" s="29"/>
      <c r="BWF6" s="29"/>
      <c r="BWG6" s="29"/>
      <c r="BWH6" s="29"/>
      <c r="BWI6" s="29"/>
      <c r="BWJ6" s="29"/>
      <c r="BWK6" s="29"/>
      <c r="BWL6" s="29"/>
      <c r="BWM6" s="29"/>
      <c r="BWN6" s="29"/>
      <c r="BWO6" s="29"/>
      <c r="BWP6" s="29"/>
      <c r="BWQ6" s="29"/>
      <c r="BWR6" s="29"/>
      <c r="BWS6" s="29"/>
      <c r="BWT6" s="29"/>
      <c r="BWU6" s="29"/>
      <c r="BWV6" s="29"/>
      <c r="BWW6" s="29"/>
      <c r="BWX6" s="29"/>
      <c r="BWY6" s="29"/>
      <c r="BWZ6" s="29"/>
      <c r="BXA6" s="29"/>
      <c r="BXB6" s="29"/>
      <c r="BXC6" s="29"/>
      <c r="BXD6" s="29"/>
      <c r="BXE6" s="29"/>
      <c r="BXF6" s="29"/>
      <c r="BXG6" s="29"/>
      <c r="BXH6" s="29"/>
      <c r="BXI6" s="29"/>
      <c r="BXJ6" s="29"/>
      <c r="BXK6" s="29"/>
      <c r="BXL6" s="29"/>
      <c r="BXM6" s="29"/>
      <c r="BXN6" s="29"/>
      <c r="BXO6" s="29"/>
      <c r="BXP6" s="29"/>
      <c r="BXQ6" s="29"/>
      <c r="BXR6" s="29"/>
      <c r="BXS6" s="29"/>
      <c r="BXT6" s="29"/>
      <c r="BXU6" s="29"/>
      <c r="BXV6" s="29"/>
      <c r="BXW6" s="29"/>
      <c r="BXX6" s="29"/>
      <c r="BXY6" s="29"/>
      <c r="BXZ6" s="29"/>
      <c r="BYA6" s="29"/>
      <c r="BYB6" s="29"/>
      <c r="BYC6" s="29"/>
      <c r="BYD6" s="29"/>
      <c r="BYE6" s="29"/>
      <c r="BYF6" s="29"/>
      <c r="BYG6" s="29"/>
      <c r="BYH6" s="29"/>
      <c r="BYI6" s="29"/>
      <c r="BYJ6" s="29"/>
      <c r="BYK6" s="29"/>
      <c r="BYL6" s="29"/>
      <c r="BYM6" s="29"/>
      <c r="BYN6" s="29"/>
      <c r="BYO6" s="29"/>
      <c r="BYP6" s="29"/>
      <c r="BYQ6" s="29"/>
      <c r="BYR6" s="29"/>
      <c r="BYS6" s="29"/>
      <c r="BYT6" s="29"/>
      <c r="BYU6" s="29"/>
      <c r="BYV6" s="29"/>
      <c r="BYW6" s="29"/>
      <c r="BYX6" s="29"/>
      <c r="BYY6" s="29"/>
      <c r="BYZ6" s="29"/>
      <c r="BZA6" s="29"/>
      <c r="BZB6" s="29"/>
      <c r="BZC6" s="29"/>
      <c r="BZD6" s="29"/>
      <c r="BZE6" s="29"/>
      <c r="BZF6" s="29"/>
      <c r="BZG6" s="29"/>
      <c r="BZH6" s="29"/>
      <c r="BZI6" s="29"/>
      <c r="BZJ6" s="29"/>
      <c r="BZK6" s="29"/>
      <c r="BZL6" s="29"/>
      <c r="BZM6" s="29"/>
      <c r="BZN6" s="29"/>
      <c r="BZO6" s="29"/>
      <c r="BZP6" s="29"/>
      <c r="BZQ6" s="29"/>
      <c r="BZR6" s="29"/>
      <c r="BZS6" s="29"/>
      <c r="BZT6" s="29"/>
      <c r="BZU6" s="29"/>
      <c r="BZV6" s="29"/>
      <c r="BZW6" s="29"/>
      <c r="BZX6" s="29"/>
      <c r="BZY6" s="29"/>
      <c r="BZZ6" s="29"/>
      <c r="CAA6" s="29"/>
      <c r="CAB6" s="29"/>
      <c r="CAC6" s="29"/>
      <c r="CAD6" s="29"/>
      <c r="CAE6" s="29"/>
      <c r="CAF6" s="29"/>
      <c r="CAG6" s="29"/>
      <c r="CAH6" s="29"/>
      <c r="CAI6" s="29"/>
      <c r="CAJ6" s="29"/>
      <c r="CAK6" s="29"/>
      <c r="CAL6" s="29"/>
      <c r="CAM6" s="29"/>
      <c r="CAN6" s="29"/>
      <c r="CAO6" s="29"/>
      <c r="CAP6" s="29"/>
      <c r="CAQ6" s="29"/>
      <c r="CAR6" s="29"/>
      <c r="CAS6" s="29"/>
      <c r="CAT6" s="29"/>
      <c r="CAU6" s="29"/>
      <c r="CAV6" s="29"/>
      <c r="CAW6" s="29"/>
      <c r="CAX6" s="29"/>
      <c r="CAY6" s="29"/>
      <c r="CAZ6" s="29"/>
      <c r="CBA6" s="29"/>
      <c r="CBB6" s="29"/>
      <c r="CBC6" s="29"/>
      <c r="CBD6" s="29"/>
      <c r="CBE6" s="29"/>
      <c r="CBF6" s="29"/>
      <c r="CBG6" s="29"/>
      <c r="CBH6" s="29"/>
      <c r="CBI6" s="29"/>
      <c r="CBJ6" s="29"/>
      <c r="CBK6" s="29"/>
      <c r="CBL6" s="29"/>
      <c r="CBM6" s="29"/>
      <c r="CBN6" s="29"/>
      <c r="CBO6" s="29"/>
      <c r="CBP6" s="29"/>
      <c r="CBQ6" s="29"/>
      <c r="CBR6" s="29"/>
      <c r="CBS6" s="29"/>
      <c r="CBT6" s="29"/>
      <c r="CBU6" s="29"/>
      <c r="CBV6" s="29"/>
      <c r="CBW6" s="29"/>
      <c r="CBX6" s="29"/>
      <c r="CBY6" s="29"/>
      <c r="CBZ6" s="29"/>
      <c r="CCA6" s="29"/>
      <c r="CCB6" s="29"/>
      <c r="CCC6" s="29"/>
      <c r="CCD6" s="29"/>
      <c r="CCE6" s="29"/>
      <c r="CCF6" s="29"/>
      <c r="CCG6" s="29"/>
      <c r="CCH6" s="29"/>
      <c r="CCI6" s="29"/>
      <c r="CCJ6" s="29"/>
      <c r="CCK6" s="29"/>
      <c r="CCL6" s="29"/>
      <c r="CCM6" s="29"/>
      <c r="CCN6" s="29"/>
      <c r="CCO6" s="29"/>
      <c r="CCP6" s="29"/>
      <c r="CCQ6" s="29"/>
      <c r="CCR6" s="29"/>
      <c r="CCS6" s="29"/>
      <c r="CCT6" s="29"/>
      <c r="CCU6" s="29"/>
      <c r="CCV6" s="29"/>
      <c r="CCW6" s="29"/>
      <c r="CCX6" s="29"/>
      <c r="CCY6" s="29"/>
      <c r="CCZ6" s="29"/>
      <c r="CDA6" s="29"/>
      <c r="CDB6" s="29"/>
      <c r="CDC6" s="29"/>
      <c r="CDD6" s="29"/>
      <c r="CDE6" s="29"/>
      <c r="CDF6" s="29"/>
      <c r="CDG6" s="29"/>
      <c r="CDH6" s="29"/>
      <c r="CDI6" s="29"/>
      <c r="CDJ6" s="29"/>
      <c r="CDK6" s="29"/>
      <c r="CDL6" s="29"/>
      <c r="CDM6" s="29"/>
      <c r="CDN6" s="29"/>
      <c r="CDO6" s="29"/>
      <c r="CDP6" s="29"/>
      <c r="CDQ6" s="29"/>
      <c r="CDR6" s="29"/>
      <c r="CDS6" s="29"/>
      <c r="CDT6" s="29"/>
      <c r="CDU6" s="29"/>
      <c r="CDV6" s="29"/>
      <c r="CDW6" s="29"/>
      <c r="CDX6" s="29"/>
      <c r="CDY6" s="29"/>
      <c r="CDZ6" s="29"/>
      <c r="CEA6" s="29"/>
      <c r="CEB6" s="29"/>
      <c r="CEC6" s="29"/>
      <c r="CED6" s="29"/>
      <c r="CEE6" s="29"/>
      <c r="CEF6" s="29"/>
      <c r="CEG6" s="29"/>
      <c r="CEH6" s="29"/>
      <c r="CEI6" s="29"/>
      <c r="CEJ6" s="29"/>
      <c r="CEK6" s="29"/>
      <c r="CEL6" s="29"/>
      <c r="CEM6" s="29"/>
      <c r="CEN6" s="29"/>
      <c r="CEO6" s="29"/>
      <c r="CEP6" s="29"/>
      <c r="CEQ6" s="29"/>
      <c r="CER6" s="29"/>
      <c r="CES6" s="29"/>
      <c r="CET6" s="29"/>
      <c r="CEU6" s="29"/>
      <c r="CEV6" s="29"/>
      <c r="CEW6" s="29"/>
      <c r="CEX6" s="29"/>
      <c r="CEY6" s="29"/>
      <c r="CEZ6" s="29"/>
      <c r="CFA6" s="29"/>
      <c r="CFB6" s="29"/>
      <c r="CFC6" s="29"/>
      <c r="CFD6" s="29"/>
      <c r="CFE6" s="29"/>
      <c r="CFF6" s="29"/>
      <c r="CFG6" s="29"/>
      <c r="CFH6" s="29"/>
      <c r="CFI6" s="29"/>
      <c r="CFJ6" s="29"/>
      <c r="CFK6" s="29"/>
      <c r="CFL6" s="29"/>
      <c r="CFM6" s="29"/>
      <c r="CFN6" s="29"/>
      <c r="CFO6" s="29"/>
      <c r="CFP6" s="29"/>
      <c r="CFQ6" s="29"/>
      <c r="CFR6" s="29"/>
      <c r="CFS6" s="29"/>
      <c r="CFT6" s="29"/>
      <c r="CFU6" s="29"/>
      <c r="CFV6" s="29"/>
      <c r="CFW6" s="29"/>
      <c r="CFX6" s="29"/>
      <c r="CFY6" s="29"/>
      <c r="CFZ6" s="29"/>
      <c r="CGA6" s="29"/>
      <c r="CGB6" s="29"/>
      <c r="CGC6" s="29"/>
      <c r="CGD6" s="29"/>
      <c r="CGE6" s="29"/>
      <c r="CGF6" s="29"/>
      <c r="CGG6" s="29"/>
      <c r="CGH6" s="29"/>
      <c r="CGI6" s="29"/>
      <c r="CGJ6" s="29"/>
      <c r="CGK6" s="29"/>
      <c r="CGL6" s="29"/>
      <c r="CGM6" s="29"/>
      <c r="CGN6" s="29"/>
      <c r="CGO6" s="29"/>
      <c r="CGP6" s="29"/>
      <c r="CGQ6" s="29"/>
      <c r="CGR6" s="29"/>
      <c r="CGS6" s="29"/>
      <c r="CGT6" s="29"/>
      <c r="CGU6" s="29"/>
      <c r="CGV6" s="29"/>
      <c r="CGW6" s="29"/>
      <c r="CGX6" s="29"/>
      <c r="CGY6" s="29"/>
      <c r="CGZ6" s="29"/>
      <c r="CHA6" s="29"/>
      <c r="CHB6" s="29"/>
      <c r="CHC6" s="29"/>
      <c r="CHD6" s="29"/>
      <c r="CHE6" s="29"/>
      <c r="CHF6" s="29"/>
      <c r="CHG6" s="29"/>
      <c r="CHH6" s="29"/>
      <c r="CHI6" s="29"/>
      <c r="CHJ6" s="29"/>
      <c r="CHK6" s="29"/>
      <c r="CHL6" s="29"/>
      <c r="CHM6" s="29"/>
      <c r="CHN6" s="29"/>
      <c r="CHO6" s="29"/>
      <c r="CHP6" s="29"/>
      <c r="CHQ6" s="29"/>
      <c r="CHR6" s="29"/>
      <c r="CHS6" s="29"/>
      <c r="CHT6" s="29"/>
      <c r="CHU6" s="29"/>
      <c r="CHV6" s="29"/>
      <c r="CHW6" s="29"/>
      <c r="CHX6" s="29"/>
      <c r="CHY6" s="29"/>
      <c r="CHZ6" s="29"/>
      <c r="CIA6" s="29"/>
      <c r="CIB6" s="29"/>
      <c r="CIC6" s="29"/>
      <c r="CID6" s="29"/>
      <c r="CIE6" s="29"/>
      <c r="CIF6" s="29"/>
      <c r="CIG6" s="29"/>
      <c r="CIH6" s="29"/>
      <c r="CII6" s="29"/>
      <c r="CIJ6" s="29"/>
      <c r="CIK6" s="29"/>
      <c r="CIL6" s="29"/>
      <c r="CIM6" s="29"/>
      <c r="CIN6" s="29"/>
      <c r="CIO6" s="29"/>
      <c r="CIP6" s="29"/>
      <c r="CIQ6" s="29"/>
      <c r="CIR6" s="29"/>
      <c r="CIS6" s="29"/>
      <c r="CIT6" s="29"/>
      <c r="CIU6" s="29"/>
      <c r="CIV6" s="29"/>
      <c r="CIW6" s="29"/>
      <c r="CIX6" s="29"/>
      <c r="CIY6" s="29"/>
      <c r="CIZ6" s="29"/>
      <c r="CJA6" s="29"/>
      <c r="CJB6" s="29"/>
      <c r="CJC6" s="29"/>
      <c r="CJD6" s="29"/>
      <c r="CJE6" s="29"/>
      <c r="CJF6" s="29"/>
      <c r="CJG6" s="29"/>
      <c r="CJH6" s="29"/>
      <c r="CJI6" s="29"/>
      <c r="CJJ6" s="29"/>
      <c r="CJK6" s="29"/>
      <c r="CJL6" s="29"/>
      <c r="CJM6" s="29"/>
      <c r="CJN6" s="29"/>
      <c r="CJO6" s="29"/>
      <c r="CJP6" s="29"/>
      <c r="CJQ6" s="29"/>
      <c r="CJR6" s="29"/>
      <c r="CJS6" s="29"/>
      <c r="CJT6" s="29"/>
      <c r="CJU6" s="29"/>
      <c r="CJV6" s="29"/>
      <c r="CJW6" s="29"/>
      <c r="CJX6" s="29"/>
      <c r="CJY6" s="29"/>
      <c r="CJZ6" s="29"/>
      <c r="CKA6" s="29"/>
      <c r="CKB6" s="29"/>
      <c r="CKC6" s="29"/>
      <c r="CKD6" s="29"/>
      <c r="CKE6" s="29"/>
      <c r="CKF6" s="29"/>
      <c r="CKG6" s="29"/>
      <c r="CKH6" s="29"/>
      <c r="CKI6" s="29"/>
      <c r="CKJ6" s="29"/>
      <c r="CKK6" s="29"/>
      <c r="CKL6" s="29"/>
      <c r="CKM6" s="29"/>
      <c r="CKN6" s="29"/>
      <c r="CKO6" s="29"/>
      <c r="CKP6" s="29"/>
      <c r="CKQ6" s="29"/>
      <c r="CKR6" s="29"/>
      <c r="CKS6" s="29"/>
      <c r="CKT6" s="29"/>
      <c r="CKU6" s="29"/>
      <c r="CKV6" s="29"/>
      <c r="CKW6" s="29"/>
      <c r="CKX6" s="29"/>
      <c r="CKY6" s="29"/>
      <c r="CKZ6" s="29"/>
      <c r="CLA6" s="29"/>
      <c r="CLB6" s="29"/>
      <c r="CLC6" s="29"/>
      <c r="CLD6" s="29"/>
      <c r="CLE6" s="29"/>
      <c r="CLF6" s="29"/>
      <c r="CLG6" s="29"/>
      <c r="CLH6" s="29"/>
      <c r="CLI6" s="29"/>
      <c r="CLJ6" s="29"/>
      <c r="CLK6" s="29"/>
      <c r="CLL6" s="29"/>
      <c r="CLM6" s="29"/>
      <c r="CLN6" s="29"/>
      <c r="CLO6" s="29"/>
      <c r="CLP6" s="29"/>
      <c r="CLQ6" s="29"/>
      <c r="CLR6" s="29"/>
      <c r="CLS6" s="29"/>
      <c r="CLT6" s="29"/>
      <c r="CLU6" s="29"/>
      <c r="CLV6" s="29"/>
      <c r="CLW6" s="29"/>
      <c r="CLX6" s="29"/>
      <c r="CLY6" s="29"/>
      <c r="CLZ6" s="29"/>
      <c r="CMA6" s="29"/>
      <c r="CMB6" s="29"/>
      <c r="CMC6" s="29"/>
      <c r="CMD6" s="29"/>
      <c r="CME6" s="29"/>
      <c r="CMF6" s="29"/>
      <c r="CMG6" s="29"/>
      <c r="CMH6" s="29"/>
      <c r="CMI6" s="29"/>
      <c r="CMJ6" s="29"/>
      <c r="CMK6" s="29"/>
      <c r="CML6" s="29"/>
      <c r="CMM6" s="29"/>
      <c r="CMN6" s="29"/>
      <c r="CMO6" s="29"/>
      <c r="CMP6" s="29"/>
      <c r="CMQ6" s="29"/>
      <c r="CMR6" s="29"/>
      <c r="CMS6" s="29"/>
      <c r="CMT6" s="29"/>
      <c r="CMU6" s="29"/>
      <c r="CMV6" s="29"/>
      <c r="CMW6" s="29"/>
      <c r="CMX6" s="29"/>
      <c r="CMY6" s="29"/>
      <c r="CMZ6" s="29"/>
      <c r="CNA6" s="29"/>
      <c r="CNB6" s="29"/>
      <c r="CNC6" s="29"/>
      <c r="CND6" s="29"/>
      <c r="CNE6" s="29"/>
      <c r="CNF6" s="29"/>
      <c r="CNG6" s="29"/>
      <c r="CNH6" s="29"/>
      <c r="CNI6" s="29"/>
      <c r="CNJ6" s="29"/>
      <c r="CNK6" s="29"/>
      <c r="CNL6" s="29"/>
      <c r="CNM6" s="29"/>
      <c r="CNN6" s="29"/>
      <c r="CNO6" s="29"/>
      <c r="CNP6" s="29"/>
      <c r="CNQ6" s="29"/>
      <c r="CNR6" s="29"/>
      <c r="CNS6" s="29"/>
      <c r="CNT6" s="29"/>
      <c r="CNU6" s="29"/>
      <c r="CNV6" s="29"/>
      <c r="CNW6" s="29"/>
      <c r="CNX6" s="29"/>
      <c r="CNY6" s="29"/>
      <c r="CNZ6" s="29"/>
      <c r="COA6" s="29"/>
      <c r="COB6" s="29"/>
      <c r="COC6" s="29"/>
      <c r="COD6" s="29"/>
      <c r="COE6" s="29"/>
      <c r="COF6" s="29"/>
      <c r="COG6" s="29"/>
      <c r="COH6" s="29"/>
      <c r="COI6" s="29"/>
      <c r="COJ6" s="29"/>
      <c r="COK6" s="29"/>
      <c r="COL6" s="29"/>
      <c r="COM6" s="29"/>
      <c r="CON6" s="29"/>
      <c r="COO6" s="29"/>
      <c r="COP6" s="29"/>
      <c r="COQ6" s="29"/>
      <c r="COR6" s="29"/>
      <c r="COS6" s="29"/>
      <c r="COT6" s="29"/>
      <c r="COU6" s="29"/>
      <c r="COV6" s="29"/>
      <c r="COW6" s="29"/>
      <c r="COX6" s="29"/>
      <c r="COY6" s="29"/>
      <c r="COZ6" s="29"/>
      <c r="CPA6" s="29"/>
      <c r="CPB6" s="29"/>
      <c r="CPC6" s="29"/>
      <c r="CPD6" s="29"/>
      <c r="CPE6" s="29"/>
      <c r="CPF6" s="29"/>
      <c r="CPG6" s="29"/>
      <c r="CPH6" s="29"/>
      <c r="CPI6" s="29"/>
      <c r="CPJ6" s="29"/>
      <c r="CPK6" s="29"/>
      <c r="CPL6" s="29"/>
      <c r="CPM6" s="29"/>
      <c r="CPN6" s="29"/>
      <c r="CPO6" s="29"/>
      <c r="CPP6" s="29"/>
      <c r="CPQ6" s="29"/>
      <c r="CPR6" s="29"/>
      <c r="CPS6" s="29"/>
      <c r="CPT6" s="29"/>
      <c r="CPU6" s="29"/>
      <c r="CPV6" s="29"/>
      <c r="CPW6" s="29"/>
      <c r="CPX6" s="29"/>
      <c r="CPY6" s="29"/>
      <c r="CPZ6" s="29"/>
      <c r="CQA6" s="29"/>
      <c r="CQB6" s="29"/>
      <c r="CQC6" s="29"/>
      <c r="CQD6" s="29"/>
      <c r="CQE6" s="29"/>
      <c r="CQF6" s="29"/>
      <c r="CQG6" s="29"/>
      <c r="CQH6" s="29"/>
      <c r="CQI6" s="29"/>
      <c r="CQJ6" s="29"/>
      <c r="CQK6" s="29"/>
      <c r="CQL6" s="29"/>
      <c r="CQM6" s="29"/>
      <c r="CQN6" s="29"/>
      <c r="CQO6" s="29"/>
      <c r="CQP6" s="29"/>
      <c r="CQQ6" s="29"/>
      <c r="CQR6" s="29"/>
      <c r="CQS6" s="29"/>
      <c r="CQT6" s="29"/>
      <c r="CQU6" s="29"/>
      <c r="CQV6" s="29"/>
      <c r="CQW6" s="29"/>
      <c r="CQX6" s="29"/>
      <c r="CQY6" s="29"/>
      <c r="CQZ6" s="29"/>
      <c r="CRA6" s="29"/>
      <c r="CRB6" s="29"/>
      <c r="CRC6" s="29"/>
      <c r="CRD6" s="29"/>
      <c r="CRE6" s="29"/>
      <c r="CRF6" s="29"/>
      <c r="CRG6" s="29"/>
      <c r="CRH6" s="29"/>
      <c r="CRI6" s="29"/>
      <c r="CRJ6" s="29"/>
      <c r="CRK6" s="29"/>
      <c r="CRL6" s="29"/>
      <c r="CRM6" s="29"/>
      <c r="CRN6" s="29"/>
      <c r="CRO6" s="29"/>
      <c r="CRP6" s="29"/>
      <c r="CRQ6" s="29"/>
      <c r="CRR6" s="29"/>
      <c r="CRS6" s="29"/>
      <c r="CRT6" s="29"/>
      <c r="CRU6" s="29"/>
      <c r="CRV6" s="29"/>
      <c r="CRW6" s="29"/>
      <c r="CRX6" s="29"/>
      <c r="CRY6" s="29"/>
      <c r="CRZ6" s="29"/>
      <c r="CSA6" s="29"/>
      <c r="CSB6" s="29"/>
      <c r="CSC6" s="29"/>
      <c r="CSD6" s="29"/>
      <c r="CSE6" s="29"/>
      <c r="CSF6" s="29"/>
      <c r="CSG6" s="29"/>
      <c r="CSH6" s="29"/>
      <c r="CSI6" s="29"/>
      <c r="CSJ6" s="29"/>
      <c r="CSK6" s="29"/>
      <c r="CSL6" s="29"/>
      <c r="CSM6" s="29"/>
      <c r="CSN6" s="29"/>
      <c r="CSO6" s="29"/>
      <c r="CSP6" s="29"/>
      <c r="CSQ6" s="29"/>
      <c r="CSR6" s="29"/>
      <c r="CSS6" s="29"/>
      <c r="CST6" s="29"/>
      <c r="CSU6" s="29"/>
      <c r="CSV6" s="29"/>
      <c r="CSW6" s="29"/>
      <c r="CSX6" s="29"/>
      <c r="CSY6" s="29"/>
      <c r="CSZ6" s="29"/>
      <c r="CTA6" s="29"/>
      <c r="CTB6" s="29"/>
      <c r="CTC6" s="29"/>
      <c r="CTD6" s="29"/>
      <c r="CTE6" s="29"/>
      <c r="CTF6" s="29"/>
      <c r="CTG6" s="29"/>
      <c r="CTH6" s="29"/>
      <c r="CTI6" s="29"/>
      <c r="CTJ6" s="29"/>
      <c r="CTK6" s="29"/>
      <c r="CTL6" s="29"/>
      <c r="CTM6" s="29"/>
      <c r="CTN6" s="29"/>
      <c r="CTO6" s="29"/>
      <c r="CTP6" s="29"/>
      <c r="CTQ6" s="29"/>
      <c r="CTR6" s="29"/>
      <c r="CTS6" s="29"/>
      <c r="CTT6" s="29"/>
      <c r="CTU6" s="29"/>
      <c r="CTV6" s="29"/>
      <c r="CTW6" s="29"/>
      <c r="CTX6" s="29"/>
      <c r="CTY6" s="29"/>
      <c r="CTZ6" s="29"/>
      <c r="CUA6" s="29"/>
      <c r="CUB6" s="29"/>
      <c r="CUC6" s="29"/>
      <c r="CUD6" s="29"/>
      <c r="CUE6" s="29"/>
      <c r="CUF6" s="29"/>
      <c r="CUG6" s="29"/>
      <c r="CUH6" s="29"/>
      <c r="CUI6" s="29"/>
      <c r="CUJ6" s="29"/>
      <c r="CUK6" s="29"/>
      <c r="CUL6" s="29"/>
      <c r="CUM6" s="29"/>
      <c r="CUN6" s="29"/>
      <c r="CUO6" s="29"/>
      <c r="CUP6" s="29"/>
      <c r="CUQ6" s="29"/>
      <c r="CUR6" s="29"/>
      <c r="CUS6" s="29"/>
      <c r="CUT6" s="29"/>
      <c r="CUU6" s="29"/>
      <c r="CUV6" s="29"/>
      <c r="CUW6" s="29"/>
      <c r="CUX6" s="29"/>
      <c r="CUY6" s="29"/>
      <c r="CUZ6" s="29"/>
      <c r="CVA6" s="29"/>
      <c r="CVB6" s="29"/>
      <c r="CVC6" s="29"/>
      <c r="CVD6" s="29"/>
      <c r="CVE6" s="29"/>
      <c r="CVF6" s="29"/>
      <c r="CVG6" s="29"/>
      <c r="CVH6" s="29"/>
      <c r="CVI6" s="29"/>
      <c r="CVJ6" s="29"/>
      <c r="CVK6" s="29"/>
      <c r="CVL6" s="29"/>
      <c r="CVM6" s="29"/>
      <c r="CVN6" s="29"/>
      <c r="CVO6" s="29"/>
      <c r="CVP6" s="29"/>
      <c r="CVQ6" s="29"/>
      <c r="CVR6" s="29"/>
      <c r="CVS6" s="29"/>
      <c r="CVT6" s="29"/>
      <c r="CVU6" s="29"/>
      <c r="CVV6" s="29"/>
      <c r="CVW6" s="29"/>
      <c r="CVX6" s="29"/>
      <c r="CVY6" s="29"/>
      <c r="CVZ6" s="29"/>
      <c r="CWA6" s="29"/>
      <c r="CWB6" s="29"/>
      <c r="CWC6" s="29"/>
      <c r="CWD6" s="29"/>
      <c r="CWE6" s="29"/>
      <c r="CWF6" s="29"/>
      <c r="CWG6" s="29"/>
      <c r="CWH6" s="29"/>
      <c r="CWI6" s="29"/>
      <c r="CWJ6" s="29"/>
      <c r="CWK6" s="29"/>
      <c r="CWL6" s="29"/>
      <c r="CWM6" s="29"/>
      <c r="CWN6" s="29"/>
      <c r="CWO6" s="29"/>
      <c r="CWP6" s="29"/>
      <c r="CWQ6" s="29"/>
      <c r="CWR6" s="29"/>
      <c r="CWS6" s="29"/>
      <c r="CWT6" s="29"/>
      <c r="CWU6" s="29"/>
      <c r="CWV6" s="29"/>
      <c r="CWW6" s="29"/>
      <c r="CWX6" s="29"/>
      <c r="CWY6" s="29"/>
      <c r="CWZ6" s="29"/>
      <c r="CXA6" s="29"/>
      <c r="CXB6" s="29"/>
      <c r="CXC6" s="29"/>
      <c r="CXD6" s="29"/>
      <c r="CXE6" s="29"/>
      <c r="CXF6" s="29"/>
      <c r="CXG6" s="29"/>
      <c r="CXH6" s="29"/>
      <c r="CXI6" s="29"/>
      <c r="CXJ6" s="29"/>
      <c r="CXK6" s="29"/>
      <c r="CXL6" s="29"/>
      <c r="CXM6" s="29"/>
      <c r="CXN6" s="29"/>
      <c r="CXO6" s="29"/>
      <c r="CXP6" s="29"/>
      <c r="CXQ6" s="29"/>
      <c r="CXR6" s="29"/>
      <c r="CXS6" s="29"/>
      <c r="CXT6" s="29"/>
      <c r="CXU6" s="29"/>
      <c r="CXV6" s="29"/>
      <c r="CXW6" s="29"/>
      <c r="CXX6" s="29"/>
      <c r="CXY6" s="29"/>
      <c r="CXZ6" s="29"/>
      <c r="CYA6" s="29"/>
      <c r="CYB6" s="29"/>
      <c r="CYC6" s="29"/>
      <c r="CYD6" s="29"/>
      <c r="CYE6" s="29"/>
      <c r="CYF6" s="29"/>
      <c r="CYG6" s="29"/>
      <c r="CYH6" s="29"/>
      <c r="CYI6" s="29"/>
      <c r="CYJ6" s="29"/>
      <c r="CYK6" s="29"/>
      <c r="CYL6" s="29"/>
      <c r="CYM6" s="29"/>
      <c r="CYN6" s="29"/>
      <c r="CYO6" s="29"/>
      <c r="CYP6" s="29"/>
      <c r="CYQ6" s="29"/>
      <c r="CYR6" s="29"/>
      <c r="CYS6" s="29"/>
      <c r="CYT6" s="29"/>
      <c r="CYU6" s="29"/>
      <c r="CYV6" s="29"/>
      <c r="CYW6" s="29"/>
      <c r="CYX6" s="29"/>
      <c r="CYY6" s="29"/>
      <c r="CYZ6" s="29"/>
      <c r="CZA6" s="29"/>
      <c r="CZB6" s="29"/>
      <c r="CZC6" s="29"/>
      <c r="CZD6" s="29"/>
      <c r="CZE6" s="29"/>
      <c r="CZF6" s="29"/>
      <c r="CZG6" s="29"/>
      <c r="CZH6" s="29"/>
      <c r="CZI6" s="29"/>
      <c r="CZJ6" s="29"/>
      <c r="CZK6" s="29"/>
      <c r="CZL6" s="29"/>
      <c r="CZM6" s="29"/>
      <c r="CZN6" s="29"/>
      <c r="CZO6" s="29"/>
      <c r="CZP6" s="29"/>
      <c r="CZQ6" s="29"/>
      <c r="CZR6" s="29"/>
      <c r="CZS6" s="29"/>
      <c r="CZT6" s="29"/>
      <c r="CZU6" s="29"/>
      <c r="CZV6" s="29"/>
      <c r="CZW6" s="29"/>
      <c r="CZX6" s="29"/>
      <c r="CZY6" s="29"/>
      <c r="CZZ6" s="29"/>
      <c r="DAA6" s="29"/>
      <c r="DAB6" s="29"/>
      <c r="DAC6" s="29"/>
      <c r="DAD6" s="29"/>
      <c r="DAE6" s="29"/>
      <c r="DAF6" s="29"/>
      <c r="DAG6" s="29"/>
      <c r="DAH6" s="29"/>
      <c r="DAI6" s="29"/>
      <c r="DAJ6" s="29"/>
      <c r="DAK6" s="29"/>
      <c r="DAL6" s="29"/>
      <c r="DAM6" s="29"/>
      <c r="DAN6" s="29"/>
      <c r="DAO6" s="29"/>
      <c r="DAP6" s="29"/>
      <c r="DAQ6" s="29"/>
      <c r="DAR6" s="29"/>
      <c r="DAS6" s="29"/>
      <c r="DAT6" s="29"/>
      <c r="DAU6" s="29"/>
      <c r="DAV6" s="29"/>
      <c r="DAW6" s="29"/>
      <c r="DAX6" s="29"/>
      <c r="DAY6" s="29"/>
      <c r="DAZ6" s="29"/>
      <c r="DBA6" s="29"/>
      <c r="DBB6" s="29"/>
      <c r="DBC6" s="29"/>
      <c r="DBD6" s="29"/>
      <c r="DBE6" s="29"/>
      <c r="DBF6" s="29"/>
      <c r="DBG6" s="29"/>
      <c r="DBH6" s="29"/>
      <c r="DBI6" s="29"/>
      <c r="DBJ6" s="29"/>
      <c r="DBK6" s="29"/>
      <c r="DBL6" s="29"/>
      <c r="DBM6" s="29"/>
      <c r="DBN6" s="29"/>
      <c r="DBO6" s="29"/>
      <c r="DBP6" s="29"/>
      <c r="DBQ6" s="29"/>
      <c r="DBR6" s="29"/>
      <c r="DBS6" s="29"/>
      <c r="DBT6" s="29"/>
      <c r="DBU6" s="29"/>
      <c r="DBV6" s="29"/>
      <c r="DBW6" s="29"/>
      <c r="DBX6" s="29"/>
      <c r="DBY6" s="29"/>
      <c r="DBZ6" s="29"/>
      <c r="DCA6" s="29"/>
      <c r="DCB6" s="29"/>
      <c r="DCC6" s="29"/>
      <c r="DCD6" s="29"/>
      <c r="DCE6" s="29"/>
      <c r="DCF6" s="29"/>
      <c r="DCG6" s="29"/>
      <c r="DCH6" s="29"/>
      <c r="DCI6" s="29"/>
      <c r="DCJ6" s="29"/>
      <c r="DCK6" s="29"/>
      <c r="DCL6" s="29"/>
      <c r="DCM6" s="29"/>
      <c r="DCN6" s="29"/>
      <c r="DCO6" s="29"/>
      <c r="DCP6" s="29"/>
      <c r="DCQ6" s="29"/>
      <c r="DCR6" s="29"/>
      <c r="DCS6" s="29"/>
      <c r="DCT6" s="29"/>
      <c r="DCU6" s="29"/>
      <c r="DCV6" s="29"/>
      <c r="DCW6" s="29"/>
      <c r="DCX6" s="29"/>
      <c r="DCY6" s="29"/>
      <c r="DCZ6" s="29"/>
      <c r="DDA6" s="29"/>
      <c r="DDB6" s="29"/>
      <c r="DDC6" s="29"/>
      <c r="DDD6" s="29"/>
      <c r="DDE6" s="29"/>
      <c r="DDF6" s="29"/>
      <c r="DDG6" s="29"/>
      <c r="DDH6" s="29"/>
      <c r="DDI6" s="29"/>
      <c r="DDJ6" s="29"/>
      <c r="DDK6" s="29"/>
      <c r="DDL6" s="29"/>
      <c r="DDM6" s="29"/>
      <c r="DDN6" s="29"/>
      <c r="DDO6" s="29"/>
      <c r="DDP6" s="29"/>
      <c r="DDQ6" s="29"/>
      <c r="DDR6" s="29"/>
      <c r="DDS6" s="29"/>
      <c r="DDT6" s="29"/>
      <c r="DDU6" s="29"/>
      <c r="DDV6" s="29"/>
      <c r="DDW6" s="29"/>
      <c r="DDX6" s="29"/>
      <c r="DDY6" s="29"/>
      <c r="DDZ6" s="29"/>
      <c r="DEA6" s="29"/>
      <c r="DEB6" s="29"/>
      <c r="DEC6" s="29"/>
      <c r="DED6" s="29"/>
      <c r="DEE6" s="29"/>
      <c r="DEF6" s="29"/>
      <c r="DEG6" s="29"/>
      <c r="DEH6" s="29"/>
      <c r="DEI6" s="29"/>
      <c r="DEJ6" s="29"/>
      <c r="DEK6" s="29"/>
      <c r="DEL6" s="29"/>
      <c r="DEM6" s="29"/>
      <c r="DEN6" s="29"/>
      <c r="DEO6" s="29"/>
      <c r="DEP6" s="29"/>
      <c r="DEQ6" s="29"/>
      <c r="DER6" s="29"/>
      <c r="DES6" s="29"/>
      <c r="DET6" s="29"/>
      <c r="DEU6" s="29"/>
      <c r="DEV6" s="29"/>
      <c r="DEW6" s="29"/>
      <c r="DEX6" s="29"/>
      <c r="DEY6" s="29"/>
      <c r="DEZ6" s="29"/>
      <c r="DFA6" s="29"/>
      <c r="DFB6" s="29"/>
      <c r="DFC6" s="29"/>
      <c r="DFD6" s="29"/>
      <c r="DFE6" s="29"/>
      <c r="DFF6" s="29"/>
      <c r="DFG6" s="29"/>
      <c r="DFH6" s="29"/>
      <c r="DFI6" s="29"/>
      <c r="DFJ6" s="29"/>
      <c r="DFK6" s="29"/>
      <c r="DFL6" s="29"/>
      <c r="DFM6" s="29"/>
      <c r="DFN6" s="29"/>
      <c r="DFO6" s="29"/>
      <c r="DFP6" s="29"/>
      <c r="DFQ6" s="29"/>
      <c r="DFR6" s="29"/>
      <c r="DFS6" s="29"/>
      <c r="DFT6" s="29"/>
      <c r="DFU6" s="29"/>
      <c r="DFV6" s="29"/>
      <c r="DFW6" s="29"/>
      <c r="DFX6" s="29"/>
      <c r="DFY6" s="29"/>
      <c r="DFZ6" s="29"/>
      <c r="DGA6" s="29"/>
      <c r="DGB6" s="29"/>
      <c r="DGC6" s="29"/>
      <c r="DGD6" s="29"/>
      <c r="DGE6" s="29"/>
      <c r="DGF6" s="29"/>
      <c r="DGG6" s="29"/>
      <c r="DGH6" s="29"/>
      <c r="DGI6" s="29"/>
      <c r="DGJ6" s="29"/>
      <c r="DGK6" s="29"/>
      <c r="DGL6" s="29"/>
      <c r="DGM6" s="29"/>
      <c r="DGN6" s="29"/>
      <c r="DGO6" s="29"/>
      <c r="DGP6" s="29"/>
      <c r="DGQ6" s="29"/>
      <c r="DGR6" s="29"/>
      <c r="DGS6" s="29"/>
      <c r="DGT6" s="29"/>
      <c r="DGU6" s="29"/>
      <c r="DGV6" s="29"/>
      <c r="DGW6" s="29"/>
      <c r="DGX6" s="29"/>
      <c r="DGY6" s="29"/>
      <c r="DGZ6" s="29"/>
      <c r="DHA6" s="29"/>
      <c r="DHB6" s="29"/>
      <c r="DHC6" s="29"/>
      <c r="DHD6" s="29"/>
      <c r="DHE6" s="29"/>
      <c r="DHF6" s="29"/>
      <c r="DHG6" s="29"/>
      <c r="DHH6" s="29"/>
      <c r="DHI6" s="29"/>
      <c r="DHJ6" s="29"/>
      <c r="DHK6" s="29"/>
      <c r="DHL6" s="29"/>
      <c r="DHM6" s="29"/>
      <c r="DHN6" s="29"/>
      <c r="DHO6" s="29"/>
      <c r="DHP6" s="29"/>
      <c r="DHQ6" s="29"/>
      <c r="DHR6" s="29"/>
      <c r="DHS6" s="29"/>
      <c r="DHT6" s="29"/>
      <c r="DHU6" s="29"/>
      <c r="DHV6" s="29"/>
      <c r="DHW6" s="29"/>
      <c r="DHX6" s="29"/>
      <c r="DHY6" s="29"/>
      <c r="DHZ6" s="29"/>
      <c r="DIA6" s="29"/>
      <c r="DIB6" s="29"/>
      <c r="DIC6" s="29"/>
      <c r="DID6" s="29"/>
      <c r="DIE6" s="29"/>
      <c r="DIF6" s="29"/>
      <c r="DIG6" s="29"/>
      <c r="DIH6" s="29"/>
      <c r="DII6" s="29"/>
      <c r="DIJ6" s="29"/>
      <c r="DIK6" s="29"/>
      <c r="DIL6" s="29"/>
      <c r="DIM6" s="29"/>
      <c r="DIN6" s="29"/>
      <c r="DIO6" s="29"/>
      <c r="DIP6" s="29"/>
      <c r="DIQ6" s="29"/>
      <c r="DIR6" s="29"/>
      <c r="DIS6" s="29"/>
      <c r="DIT6" s="29"/>
      <c r="DIU6" s="29"/>
      <c r="DIV6" s="29"/>
      <c r="DIW6" s="29"/>
      <c r="DIX6" s="29"/>
      <c r="DIY6" s="29"/>
      <c r="DIZ6" s="29"/>
      <c r="DJA6" s="29"/>
      <c r="DJB6" s="29"/>
      <c r="DJC6" s="29"/>
      <c r="DJD6" s="29"/>
      <c r="DJE6" s="29"/>
      <c r="DJF6" s="29"/>
      <c r="DJG6" s="29"/>
      <c r="DJH6" s="29"/>
      <c r="DJI6" s="29"/>
      <c r="DJJ6" s="29"/>
      <c r="DJK6" s="29"/>
      <c r="DJL6" s="29"/>
      <c r="DJM6" s="29"/>
      <c r="DJN6" s="29"/>
      <c r="DJO6" s="29"/>
      <c r="DJP6" s="29"/>
      <c r="DJQ6" s="29"/>
      <c r="DJR6" s="29"/>
      <c r="DJS6" s="29"/>
      <c r="DJT6" s="29"/>
      <c r="DJU6" s="29"/>
      <c r="DJV6" s="29"/>
      <c r="DJW6" s="29"/>
      <c r="DJX6" s="29"/>
      <c r="DJY6" s="29"/>
      <c r="DJZ6" s="29"/>
      <c r="DKA6" s="29"/>
      <c r="DKB6" s="29"/>
      <c r="DKC6" s="29"/>
      <c r="DKD6" s="29"/>
      <c r="DKE6" s="29"/>
      <c r="DKF6" s="29"/>
      <c r="DKG6" s="29"/>
      <c r="DKH6" s="29"/>
      <c r="DKI6" s="29"/>
      <c r="DKJ6" s="29"/>
      <c r="DKK6" s="29"/>
      <c r="DKL6" s="29"/>
      <c r="DKM6" s="29"/>
      <c r="DKN6" s="29"/>
      <c r="DKO6" s="29"/>
      <c r="DKP6" s="29"/>
      <c r="DKQ6" s="29"/>
      <c r="DKR6" s="29"/>
      <c r="DKS6" s="29"/>
      <c r="DKT6" s="29"/>
      <c r="DKU6" s="29"/>
      <c r="DKV6" s="29"/>
      <c r="DKW6" s="29"/>
      <c r="DKX6" s="29"/>
      <c r="DKY6" s="29"/>
      <c r="DKZ6" s="29"/>
      <c r="DLA6" s="29"/>
      <c r="DLB6" s="29"/>
      <c r="DLC6" s="29"/>
      <c r="DLD6" s="29"/>
      <c r="DLE6" s="29"/>
      <c r="DLF6" s="29"/>
      <c r="DLG6" s="29"/>
      <c r="DLH6" s="29"/>
      <c r="DLI6" s="29"/>
      <c r="DLJ6" s="29"/>
      <c r="DLK6" s="29"/>
      <c r="DLL6" s="29"/>
      <c r="DLM6" s="29"/>
      <c r="DLN6" s="29"/>
      <c r="DLO6" s="29"/>
      <c r="DLP6" s="29"/>
      <c r="DLQ6" s="29"/>
      <c r="DLR6" s="29"/>
      <c r="DLS6" s="29"/>
      <c r="DLT6" s="29"/>
      <c r="DLU6" s="29"/>
      <c r="DLV6" s="29"/>
      <c r="DLW6" s="29"/>
      <c r="DLX6" s="29"/>
      <c r="DLY6" s="29"/>
      <c r="DLZ6" s="29"/>
      <c r="DMA6" s="29"/>
      <c r="DMB6" s="29"/>
      <c r="DMC6" s="29"/>
      <c r="DMD6" s="29"/>
      <c r="DME6" s="29"/>
      <c r="DMF6" s="29"/>
      <c r="DMG6" s="29"/>
      <c r="DMH6" s="29"/>
      <c r="DMI6" s="29"/>
      <c r="DMJ6" s="29"/>
      <c r="DMK6" s="29"/>
      <c r="DML6" s="29"/>
      <c r="DMM6" s="29"/>
      <c r="DMN6" s="29"/>
      <c r="DMO6" s="29"/>
      <c r="DMP6" s="29"/>
      <c r="DMQ6" s="29"/>
      <c r="DMR6" s="29"/>
      <c r="DMS6" s="29"/>
      <c r="DMT6" s="29"/>
      <c r="DMU6" s="29"/>
      <c r="DMV6" s="29"/>
      <c r="DMW6" s="29"/>
      <c r="DMX6" s="29"/>
      <c r="DMY6" s="29"/>
      <c r="DMZ6" s="29"/>
      <c r="DNA6" s="29"/>
      <c r="DNB6" s="29"/>
      <c r="DNC6" s="29"/>
      <c r="DND6" s="29"/>
      <c r="DNE6" s="29"/>
      <c r="DNF6" s="29"/>
      <c r="DNG6" s="29"/>
      <c r="DNH6" s="29"/>
      <c r="DNI6" s="29"/>
      <c r="DNJ6" s="29"/>
      <c r="DNK6" s="29"/>
      <c r="DNL6" s="29"/>
      <c r="DNM6" s="29"/>
      <c r="DNN6" s="29"/>
      <c r="DNO6" s="29"/>
      <c r="DNP6" s="29"/>
      <c r="DNQ6" s="29"/>
      <c r="DNR6" s="29"/>
      <c r="DNS6" s="29"/>
      <c r="DNT6" s="29"/>
      <c r="DNU6" s="29"/>
      <c r="DNV6" s="29"/>
      <c r="DNW6" s="29"/>
      <c r="DNX6" s="29"/>
      <c r="DNY6" s="29"/>
      <c r="DNZ6" s="29"/>
      <c r="DOA6" s="29"/>
      <c r="DOB6" s="29"/>
      <c r="DOC6" s="29"/>
      <c r="DOD6" s="29"/>
      <c r="DOE6" s="29"/>
      <c r="DOF6" s="29"/>
      <c r="DOG6" s="29"/>
      <c r="DOH6" s="29"/>
      <c r="DOI6" s="29"/>
      <c r="DOJ6" s="29"/>
      <c r="DOK6" s="29"/>
      <c r="DOL6" s="29"/>
      <c r="DOM6" s="29"/>
      <c r="DON6" s="29"/>
      <c r="DOO6" s="29"/>
      <c r="DOP6" s="29"/>
      <c r="DOQ6" s="29"/>
      <c r="DOR6" s="29"/>
      <c r="DOS6" s="29"/>
      <c r="DOT6" s="29"/>
      <c r="DOU6" s="29"/>
      <c r="DOV6" s="29"/>
      <c r="DOW6" s="29"/>
      <c r="DOX6" s="29"/>
      <c r="DOY6" s="29"/>
      <c r="DOZ6" s="29"/>
      <c r="DPA6" s="29"/>
      <c r="DPB6" s="29"/>
      <c r="DPC6" s="29"/>
      <c r="DPD6" s="29"/>
      <c r="DPE6" s="29"/>
      <c r="DPF6" s="29"/>
      <c r="DPG6" s="29"/>
      <c r="DPH6" s="29"/>
      <c r="DPI6" s="29"/>
      <c r="DPJ6" s="29"/>
      <c r="DPK6" s="29"/>
      <c r="DPL6" s="29"/>
      <c r="DPM6" s="29"/>
      <c r="DPN6" s="29"/>
      <c r="DPO6" s="29"/>
      <c r="DPP6" s="29"/>
      <c r="DPQ6" s="29"/>
      <c r="DPR6" s="29"/>
      <c r="DPS6" s="29"/>
      <c r="DPT6" s="29"/>
      <c r="DPU6" s="29"/>
      <c r="DPV6" s="29"/>
      <c r="DPW6" s="29"/>
      <c r="DPX6" s="29"/>
      <c r="DPY6" s="29"/>
      <c r="DPZ6" s="29"/>
      <c r="DQA6" s="29"/>
      <c r="DQB6" s="29"/>
      <c r="DQC6" s="29"/>
      <c r="DQD6" s="29"/>
      <c r="DQE6" s="29"/>
      <c r="DQF6" s="29"/>
      <c r="DQG6" s="29"/>
      <c r="DQH6" s="29"/>
      <c r="DQI6" s="29"/>
      <c r="DQJ6" s="29"/>
      <c r="DQK6" s="29"/>
      <c r="DQL6" s="29"/>
      <c r="DQM6" s="29"/>
      <c r="DQN6" s="29"/>
      <c r="DQO6" s="29"/>
      <c r="DQP6" s="29"/>
      <c r="DQQ6" s="29"/>
      <c r="DQR6" s="29"/>
      <c r="DQS6" s="29"/>
      <c r="DQT6" s="29"/>
      <c r="DQU6" s="29"/>
      <c r="DQV6" s="29"/>
      <c r="DQW6" s="29"/>
      <c r="DQX6" s="29"/>
      <c r="DQY6" s="29"/>
      <c r="DQZ6" s="29"/>
      <c r="DRA6" s="29"/>
      <c r="DRB6" s="29"/>
      <c r="DRC6" s="29"/>
      <c r="DRD6" s="29"/>
      <c r="DRE6" s="29"/>
      <c r="DRF6" s="29"/>
      <c r="DRG6" s="29"/>
      <c r="DRH6" s="29"/>
      <c r="DRI6" s="29"/>
      <c r="DRJ6" s="29"/>
      <c r="DRK6" s="29"/>
      <c r="DRL6" s="29"/>
      <c r="DRM6" s="29"/>
      <c r="DRN6" s="29"/>
      <c r="DRO6" s="29"/>
      <c r="DRP6" s="29"/>
      <c r="DRQ6" s="29"/>
      <c r="DRR6" s="29"/>
      <c r="DRS6" s="29"/>
      <c r="DRT6" s="29"/>
      <c r="DRU6" s="29"/>
      <c r="DRV6" s="29"/>
      <c r="DRW6" s="29"/>
      <c r="DRX6" s="29"/>
      <c r="DRY6" s="29"/>
      <c r="DRZ6" s="29"/>
      <c r="DSA6" s="29"/>
      <c r="DSB6" s="29"/>
      <c r="DSC6" s="29"/>
      <c r="DSD6" s="29"/>
      <c r="DSE6" s="29"/>
      <c r="DSF6" s="29"/>
      <c r="DSG6" s="29"/>
      <c r="DSH6" s="29"/>
      <c r="DSI6" s="29"/>
      <c r="DSJ6" s="29"/>
      <c r="DSK6" s="29"/>
      <c r="DSL6" s="29"/>
      <c r="DSM6" s="29"/>
      <c r="DSN6" s="29"/>
      <c r="DSO6" s="29"/>
      <c r="DSP6" s="29"/>
      <c r="DSQ6" s="29"/>
      <c r="DSR6" s="29"/>
      <c r="DSS6" s="29"/>
      <c r="DST6" s="29"/>
      <c r="DSU6" s="29"/>
      <c r="DSV6" s="29"/>
      <c r="DSW6" s="29"/>
      <c r="DSX6" s="29"/>
      <c r="DSY6" s="29"/>
      <c r="DSZ6" s="29"/>
      <c r="DTA6" s="29"/>
      <c r="DTB6" s="29"/>
      <c r="DTC6" s="29"/>
      <c r="DTD6" s="29"/>
      <c r="DTE6" s="29"/>
      <c r="DTF6" s="29"/>
      <c r="DTG6" s="29"/>
      <c r="DTH6" s="29"/>
      <c r="DTI6" s="29"/>
      <c r="DTJ6" s="29"/>
      <c r="DTK6" s="29"/>
      <c r="DTL6" s="29"/>
      <c r="DTM6" s="29"/>
      <c r="DTN6" s="29"/>
      <c r="DTO6" s="29"/>
      <c r="DTP6" s="29"/>
      <c r="DTQ6" s="29"/>
      <c r="DTR6" s="29"/>
      <c r="DTS6" s="29"/>
      <c r="DTT6" s="29"/>
      <c r="DTU6" s="29"/>
      <c r="DTV6" s="29"/>
      <c r="DTW6" s="29"/>
      <c r="DTX6" s="29"/>
      <c r="DTY6" s="29"/>
      <c r="DTZ6" s="29"/>
      <c r="DUA6" s="29"/>
      <c r="DUB6" s="29"/>
      <c r="DUC6" s="29"/>
      <c r="DUD6" s="29"/>
      <c r="DUE6" s="29"/>
      <c r="DUF6" s="29"/>
      <c r="DUG6" s="29"/>
      <c r="DUH6" s="29"/>
      <c r="DUI6" s="29"/>
      <c r="DUJ6" s="29"/>
      <c r="DUK6" s="29"/>
      <c r="DUL6" s="29"/>
      <c r="DUM6" s="29"/>
      <c r="DUN6" s="29"/>
      <c r="DUO6" s="29"/>
      <c r="DUP6" s="29"/>
      <c r="DUQ6" s="29"/>
      <c r="DUR6" s="29"/>
      <c r="DUS6" s="29"/>
      <c r="DUT6" s="29"/>
      <c r="DUU6" s="29"/>
      <c r="DUV6" s="29"/>
      <c r="DUW6" s="29"/>
      <c r="DUX6" s="29"/>
      <c r="DUY6" s="29"/>
      <c r="DUZ6" s="29"/>
      <c r="DVA6" s="29"/>
      <c r="DVB6" s="29"/>
      <c r="DVC6" s="29"/>
      <c r="DVD6" s="29"/>
      <c r="DVE6" s="29"/>
      <c r="DVF6" s="29"/>
      <c r="DVG6" s="29"/>
      <c r="DVH6" s="29"/>
      <c r="DVI6" s="29"/>
      <c r="DVJ6" s="29"/>
      <c r="DVK6" s="29"/>
      <c r="DVL6" s="29"/>
      <c r="DVM6" s="29"/>
      <c r="DVN6" s="29"/>
      <c r="DVO6" s="29"/>
      <c r="DVP6" s="29"/>
      <c r="DVQ6" s="29"/>
      <c r="DVR6" s="29"/>
      <c r="DVS6" s="29"/>
      <c r="DVT6" s="29"/>
      <c r="DVU6" s="29"/>
      <c r="DVV6" s="29"/>
      <c r="DVW6" s="29"/>
      <c r="DVX6" s="29"/>
      <c r="DVY6" s="29"/>
      <c r="DVZ6" s="29"/>
      <c r="DWA6" s="29"/>
      <c r="DWB6" s="29"/>
      <c r="DWC6" s="29"/>
      <c r="DWD6" s="29"/>
      <c r="DWE6" s="29"/>
      <c r="DWF6" s="29"/>
      <c r="DWG6" s="29"/>
      <c r="DWH6" s="29"/>
      <c r="DWI6" s="29"/>
      <c r="DWJ6" s="29"/>
      <c r="DWK6" s="29"/>
      <c r="DWL6" s="29"/>
      <c r="DWM6" s="29"/>
      <c r="DWN6" s="29"/>
      <c r="DWO6" s="29"/>
      <c r="DWP6" s="29"/>
      <c r="DWQ6" s="29"/>
      <c r="DWR6" s="29"/>
      <c r="DWS6" s="29"/>
      <c r="DWT6" s="29"/>
      <c r="DWU6" s="29"/>
      <c r="DWV6" s="29"/>
      <c r="DWW6" s="29"/>
      <c r="DWX6" s="29"/>
      <c r="DWY6" s="29"/>
      <c r="DWZ6" s="29"/>
      <c r="DXA6" s="29"/>
      <c r="DXB6" s="29"/>
      <c r="DXC6" s="29"/>
      <c r="DXD6" s="29"/>
      <c r="DXE6" s="29"/>
      <c r="DXF6" s="29"/>
      <c r="DXG6" s="29"/>
      <c r="DXH6" s="29"/>
      <c r="DXI6" s="29"/>
      <c r="DXJ6" s="29"/>
      <c r="DXK6" s="29"/>
      <c r="DXL6" s="29"/>
      <c r="DXM6" s="29"/>
      <c r="DXN6" s="29"/>
      <c r="DXO6" s="29"/>
      <c r="DXP6" s="29"/>
      <c r="DXQ6" s="29"/>
      <c r="DXR6" s="29"/>
      <c r="DXS6" s="29"/>
      <c r="DXT6" s="29"/>
      <c r="DXU6" s="29"/>
      <c r="DXV6" s="29"/>
      <c r="DXW6" s="29"/>
      <c r="DXX6" s="29"/>
      <c r="DXY6" s="29"/>
      <c r="DXZ6" s="29"/>
      <c r="DYA6" s="29"/>
      <c r="DYB6" s="29"/>
      <c r="DYC6" s="29"/>
      <c r="DYD6" s="29"/>
      <c r="DYE6" s="29"/>
      <c r="DYF6" s="29"/>
      <c r="DYG6" s="29"/>
      <c r="DYH6" s="29"/>
      <c r="DYI6" s="29"/>
      <c r="DYJ6" s="29"/>
      <c r="DYK6" s="29"/>
      <c r="DYL6" s="29"/>
      <c r="DYM6" s="29"/>
      <c r="DYN6" s="29"/>
      <c r="DYO6" s="29"/>
      <c r="DYP6" s="29"/>
      <c r="DYQ6" s="29"/>
      <c r="DYR6" s="29"/>
      <c r="DYS6" s="29"/>
      <c r="DYT6" s="29"/>
      <c r="DYU6" s="29"/>
      <c r="DYV6" s="29"/>
      <c r="DYW6" s="29"/>
      <c r="DYX6" s="29"/>
      <c r="DYY6" s="29"/>
      <c r="DYZ6" s="29"/>
      <c r="DZA6" s="29"/>
      <c r="DZB6" s="29"/>
      <c r="DZC6" s="29"/>
      <c r="DZD6" s="29"/>
      <c r="DZE6" s="29"/>
      <c r="DZF6" s="29"/>
      <c r="DZG6" s="29"/>
      <c r="DZH6" s="29"/>
      <c r="DZI6" s="29"/>
      <c r="DZJ6" s="29"/>
      <c r="DZK6" s="29"/>
      <c r="DZL6" s="29"/>
      <c r="DZM6" s="29"/>
      <c r="DZN6" s="29"/>
      <c r="DZO6" s="29"/>
      <c r="DZP6" s="29"/>
      <c r="DZQ6" s="29"/>
      <c r="DZR6" s="29"/>
      <c r="DZS6" s="29"/>
      <c r="DZT6" s="29"/>
      <c r="DZU6" s="29"/>
      <c r="DZV6" s="29"/>
      <c r="DZW6" s="29"/>
      <c r="DZX6" s="29"/>
      <c r="DZY6" s="29"/>
      <c r="DZZ6" s="29"/>
      <c r="EAA6" s="29"/>
      <c r="EAB6" s="29"/>
      <c r="EAC6" s="29"/>
      <c r="EAD6" s="29"/>
      <c r="EAE6" s="29"/>
      <c r="EAF6" s="29"/>
      <c r="EAG6" s="29"/>
      <c r="EAH6" s="29"/>
      <c r="EAI6" s="29"/>
      <c r="EAJ6" s="29"/>
      <c r="EAK6" s="29"/>
      <c r="EAL6" s="29"/>
      <c r="EAM6" s="29"/>
      <c r="EAN6" s="29"/>
      <c r="EAO6" s="29"/>
      <c r="EAP6" s="29"/>
      <c r="EAQ6" s="29"/>
      <c r="EAR6" s="29"/>
      <c r="EAS6" s="29"/>
      <c r="EAT6" s="29"/>
      <c r="EAU6" s="29"/>
      <c r="EAV6" s="29"/>
      <c r="EAW6" s="29"/>
      <c r="EAX6" s="29"/>
      <c r="EAY6" s="29"/>
      <c r="EAZ6" s="29"/>
      <c r="EBA6" s="29"/>
      <c r="EBB6" s="29"/>
      <c r="EBC6" s="29"/>
      <c r="EBD6" s="29"/>
      <c r="EBE6" s="29"/>
      <c r="EBF6" s="29"/>
      <c r="EBG6" s="29"/>
      <c r="EBH6" s="29"/>
      <c r="EBI6" s="29"/>
      <c r="EBJ6" s="29"/>
      <c r="EBK6" s="29"/>
      <c r="EBL6" s="29"/>
      <c r="EBM6" s="29"/>
      <c r="EBN6" s="29"/>
      <c r="EBO6" s="29"/>
      <c r="EBP6" s="29"/>
      <c r="EBQ6" s="29"/>
      <c r="EBR6" s="29"/>
      <c r="EBS6" s="29"/>
      <c r="EBT6" s="29"/>
      <c r="EBU6" s="29"/>
      <c r="EBV6" s="29"/>
      <c r="EBW6" s="29"/>
      <c r="EBX6" s="29"/>
      <c r="EBY6" s="29"/>
      <c r="EBZ6" s="29"/>
      <c r="ECA6" s="29"/>
      <c r="ECB6" s="29"/>
      <c r="ECC6" s="29"/>
      <c r="ECD6" s="29"/>
      <c r="ECE6" s="29"/>
      <c r="ECF6" s="29"/>
      <c r="ECG6" s="29"/>
      <c r="ECH6" s="29"/>
      <c r="ECI6" s="29"/>
      <c r="ECJ6" s="29"/>
      <c r="ECK6" s="29"/>
      <c r="ECL6" s="29"/>
      <c r="ECM6" s="29"/>
      <c r="ECN6" s="29"/>
      <c r="ECO6" s="29"/>
      <c r="ECP6" s="29"/>
      <c r="ECQ6" s="29"/>
      <c r="ECR6" s="29"/>
      <c r="ECS6" s="29"/>
      <c r="ECT6" s="29"/>
      <c r="ECU6" s="29"/>
      <c r="ECV6" s="29"/>
      <c r="ECW6" s="29"/>
      <c r="ECX6" s="29"/>
      <c r="ECY6" s="29"/>
      <c r="ECZ6" s="29"/>
      <c r="EDA6" s="29"/>
      <c r="EDB6" s="29"/>
      <c r="EDC6" s="29"/>
      <c r="EDD6" s="29"/>
      <c r="EDE6" s="29"/>
      <c r="EDF6" s="29"/>
      <c r="EDG6" s="29"/>
      <c r="EDH6" s="29"/>
      <c r="EDI6" s="29"/>
      <c r="EDJ6" s="29"/>
      <c r="EDK6" s="29"/>
      <c r="EDL6" s="29"/>
      <c r="EDM6" s="29"/>
      <c r="EDN6" s="29"/>
      <c r="EDO6" s="29"/>
      <c r="EDP6" s="29"/>
      <c r="EDQ6" s="29"/>
      <c r="EDR6" s="29"/>
      <c r="EDS6" s="29"/>
      <c r="EDT6" s="29"/>
      <c r="EDU6" s="29"/>
      <c r="EDV6" s="29"/>
      <c r="EDW6" s="29"/>
      <c r="EDX6" s="29"/>
      <c r="EDY6" s="29"/>
      <c r="EDZ6" s="29"/>
      <c r="EEA6" s="29"/>
      <c r="EEB6" s="29"/>
      <c r="EEC6" s="29"/>
      <c r="EED6" s="29"/>
      <c r="EEE6" s="29"/>
      <c r="EEF6" s="29"/>
      <c r="EEG6" s="29"/>
      <c r="EEH6" s="29"/>
      <c r="EEI6" s="29"/>
      <c r="EEJ6" s="29"/>
      <c r="EEK6" s="29"/>
      <c r="EEL6" s="29"/>
      <c r="EEM6" s="29"/>
      <c r="EEN6" s="29"/>
      <c r="EEO6" s="29"/>
      <c r="EEP6" s="29"/>
      <c r="EEQ6" s="29"/>
      <c r="EER6" s="29"/>
      <c r="EES6" s="29"/>
      <c r="EET6" s="29"/>
      <c r="EEU6" s="29"/>
      <c r="EEV6" s="29"/>
      <c r="EEW6" s="29"/>
      <c r="EEX6" s="29"/>
      <c r="EEY6" s="29"/>
      <c r="EEZ6" s="29"/>
      <c r="EFA6" s="29"/>
      <c r="EFB6" s="29"/>
      <c r="EFC6" s="29"/>
      <c r="EFD6" s="29"/>
      <c r="EFE6" s="29"/>
      <c r="EFF6" s="29"/>
      <c r="EFG6" s="29"/>
      <c r="EFH6" s="29"/>
      <c r="EFI6" s="29"/>
      <c r="EFJ6" s="29"/>
      <c r="EFK6" s="29"/>
      <c r="EFL6" s="29"/>
      <c r="EFM6" s="29"/>
      <c r="EFN6" s="29"/>
      <c r="EFO6" s="29"/>
      <c r="EFP6" s="29"/>
      <c r="EFQ6" s="29"/>
      <c r="EFR6" s="29"/>
      <c r="EFS6" s="29"/>
      <c r="EFT6" s="29"/>
      <c r="EFU6" s="29"/>
      <c r="EFV6" s="29"/>
      <c r="EFW6" s="29"/>
      <c r="EFX6" s="29"/>
      <c r="EFY6" s="29"/>
      <c r="EFZ6" s="29"/>
      <c r="EGA6" s="29"/>
      <c r="EGB6" s="29"/>
      <c r="EGC6" s="29"/>
      <c r="EGD6" s="29"/>
      <c r="EGE6" s="29"/>
      <c r="EGF6" s="29"/>
      <c r="EGG6" s="29"/>
      <c r="EGH6" s="29"/>
      <c r="EGI6" s="29"/>
      <c r="EGJ6" s="29"/>
      <c r="EGK6" s="29"/>
      <c r="EGL6" s="29"/>
      <c r="EGM6" s="29"/>
      <c r="EGN6" s="29"/>
      <c r="EGO6" s="29"/>
      <c r="EGP6" s="29"/>
      <c r="EGQ6" s="29"/>
      <c r="EGR6" s="29"/>
      <c r="EGS6" s="29"/>
      <c r="EGT6" s="29"/>
      <c r="EGU6" s="29"/>
      <c r="EGV6" s="29"/>
      <c r="EGW6" s="29"/>
      <c r="EGX6" s="29"/>
      <c r="EGY6" s="29"/>
      <c r="EGZ6" s="29"/>
      <c r="EHA6" s="29"/>
      <c r="EHB6" s="29"/>
      <c r="EHC6" s="29"/>
      <c r="EHD6" s="29"/>
      <c r="EHE6" s="29"/>
      <c r="EHF6" s="29"/>
      <c r="EHG6" s="29"/>
      <c r="EHH6" s="29"/>
      <c r="EHI6" s="29"/>
      <c r="EHJ6" s="29"/>
      <c r="EHK6" s="29"/>
      <c r="EHL6" s="29"/>
      <c r="EHM6" s="29"/>
      <c r="EHN6" s="29"/>
      <c r="EHO6" s="29"/>
      <c r="EHP6" s="29"/>
      <c r="EHQ6" s="29"/>
      <c r="EHR6" s="29"/>
      <c r="EHS6" s="29"/>
      <c r="EHT6" s="29"/>
      <c r="EHU6" s="29"/>
      <c r="EHV6" s="29"/>
      <c r="EHW6" s="29"/>
      <c r="EHX6" s="29"/>
      <c r="EHY6" s="29"/>
      <c r="EHZ6" s="29"/>
      <c r="EIA6" s="29"/>
      <c r="EIB6" s="29"/>
      <c r="EIC6" s="29"/>
      <c r="EID6" s="29"/>
      <c r="EIE6" s="29"/>
      <c r="EIF6" s="29"/>
      <c r="EIG6" s="29"/>
      <c r="EIH6" s="29"/>
      <c r="EII6" s="29"/>
      <c r="EIJ6" s="29"/>
      <c r="EIK6" s="29"/>
      <c r="EIL6" s="29"/>
      <c r="EIM6" s="29"/>
      <c r="EIN6" s="29"/>
      <c r="EIO6" s="29"/>
      <c r="EIP6" s="29"/>
      <c r="EIQ6" s="29"/>
      <c r="EIR6" s="29"/>
      <c r="EIS6" s="29"/>
      <c r="EIT6" s="29"/>
      <c r="EIU6" s="29"/>
      <c r="EIV6" s="29"/>
      <c r="EIW6" s="29"/>
      <c r="EIX6" s="29"/>
      <c r="EIY6" s="29"/>
      <c r="EIZ6" s="29"/>
      <c r="EJA6" s="29"/>
      <c r="EJB6" s="29"/>
      <c r="EJC6" s="29"/>
      <c r="EJD6" s="29"/>
      <c r="EJE6" s="29"/>
      <c r="EJF6" s="29"/>
      <c r="EJG6" s="29"/>
      <c r="EJH6" s="29"/>
      <c r="EJI6" s="29"/>
      <c r="EJJ6" s="29"/>
      <c r="EJK6" s="29"/>
      <c r="EJL6" s="29"/>
      <c r="EJM6" s="29"/>
      <c r="EJN6" s="29"/>
      <c r="EJO6" s="29"/>
      <c r="EJP6" s="29"/>
      <c r="EJQ6" s="29"/>
      <c r="EJR6" s="29"/>
      <c r="EJS6" s="29"/>
      <c r="EJT6" s="29"/>
      <c r="EJU6" s="29"/>
      <c r="EJV6" s="29"/>
      <c r="EJW6" s="29"/>
      <c r="EJX6" s="29"/>
      <c r="EJY6" s="29"/>
      <c r="EJZ6" s="29"/>
      <c r="EKA6" s="29"/>
      <c r="EKB6" s="29"/>
      <c r="EKC6" s="29"/>
      <c r="EKD6" s="29"/>
      <c r="EKE6" s="29"/>
      <c r="EKF6" s="29"/>
      <c r="EKG6" s="29"/>
      <c r="EKH6" s="29"/>
      <c r="EKI6" s="29"/>
      <c r="EKJ6" s="29"/>
      <c r="EKK6" s="29"/>
      <c r="EKL6" s="29"/>
      <c r="EKM6" s="29"/>
      <c r="EKN6" s="29"/>
      <c r="EKO6" s="29"/>
      <c r="EKP6" s="29"/>
      <c r="EKQ6" s="29"/>
      <c r="EKR6" s="29"/>
      <c r="EKS6" s="29"/>
      <c r="EKT6" s="29"/>
      <c r="EKU6" s="29"/>
      <c r="EKV6" s="29"/>
      <c r="EKW6" s="29"/>
      <c r="EKX6" s="29"/>
      <c r="EKY6" s="29"/>
      <c r="EKZ6" s="29"/>
      <c r="ELA6" s="29"/>
      <c r="ELB6" s="29"/>
      <c r="ELC6" s="29"/>
      <c r="ELD6" s="29"/>
      <c r="ELE6" s="29"/>
      <c r="ELF6" s="29"/>
      <c r="ELG6" s="29"/>
      <c r="ELH6" s="29"/>
      <c r="ELI6" s="29"/>
      <c r="ELJ6" s="29"/>
      <c r="ELK6" s="29"/>
      <c r="ELL6" s="29"/>
      <c r="ELM6" s="29"/>
      <c r="ELN6" s="29"/>
      <c r="ELO6" s="29"/>
      <c r="ELP6" s="29"/>
      <c r="ELQ6" s="29"/>
      <c r="ELR6" s="29"/>
      <c r="ELS6" s="29"/>
      <c r="ELT6" s="29"/>
      <c r="ELU6" s="29"/>
      <c r="ELV6" s="29"/>
      <c r="ELW6" s="29"/>
      <c r="ELX6" s="29"/>
      <c r="ELY6" s="29"/>
      <c r="ELZ6" s="29"/>
      <c r="EMA6" s="29"/>
      <c r="EMB6" s="29"/>
      <c r="EMC6" s="29"/>
      <c r="EMD6" s="29"/>
      <c r="EME6" s="29"/>
      <c r="EMF6" s="29"/>
      <c r="EMG6" s="29"/>
      <c r="EMH6" s="29"/>
      <c r="EMI6" s="29"/>
      <c r="EMJ6" s="29"/>
      <c r="EMK6" s="29"/>
      <c r="EML6" s="29"/>
      <c r="EMM6" s="29"/>
      <c r="EMN6" s="29"/>
      <c r="EMO6" s="29"/>
      <c r="EMP6" s="29"/>
      <c r="EMQ6" s="29"/>
      <c r="EMR6" s="29"/>
      <c r="EMS6" s="29"/>
      <c r="EMT6" s="29"/>
      <c r="EMU6" s="29"/>
      <c r="EMV6" s="29"/>
      <c r="EMW6" s="29"/>
      <c r="EMX6" s="29"/>
      <c r="EMY6" s="29"/>
      <c r="EMZ6" s="29"/>
      <c r="ENA6" s="29"/>
      <c r="ENB6" s="29"/>
      <c r="ENC6" s="29"/>
      <c r="END6" s="29"/>
      <c r="ENE6" s="29"/>
      <c r="ENF6" s="29"/>
      <c r="ENG6" s="29"/>
      <c r="ENH6" s="29"/>
      <c r="ENI6" s="29"/>
      <c r="ENJ6" s="29"/>
      <c r="ENK6" s="29"/>
      <c r="ENL6" s="29"/>
      <c r="ENM6" s="29"/>
      <c r="ENN6" s="29"/>
      <c r="ENO6" s="29"/>
      <c r="ENP6" s="29"/>
      <c r="ENQ6" s="29"/>
      <c r="ENR6" s="29"/>
      <c r="ENS6" s="29"/>
      <c r="ENT6" s="29"/>
      <c r="ENU6" s="29"/>
      <c r="ENV6" s="29"/>
      <c r="ENW6" s="29"/>
      <c r="ENX6" s="29"/>
      <c r="ENY6" s="29"/>
      <c r="ENZ6" s="29"/>
      <c r="EOA6" s="29"/>
      <c r="EOB6" s="29"/>
      <c r="EOC6" s="29"/>
      <c r="EOD6" s="29"/>
      <c r="EOE6" s="29"/>
      <c r="EOF6" s="29"/>
      <c r="EOG6" s="29"/>
      <c r="EOH6" s="29"/>
      <c r="EOI6" s="29"/>
      <c r="EOJ6" s="29"/>
      <c r="EOK6" s="29"/>
      <c r="EOL6" s="29"/>
      <c r="EOM6" s="29"/>
      <c r="EON6" s="29"/>
      <c r="EOO6" s="29"/>
      <c r="EOP6" s="29"/>
      <c r="EOQ6" s="29"/>
      <c r="EOR6" s="29"/>
      <c r="EOS6" s="29"/>
      <c r="EOT6" s="29"/>
      <c r="EOU6" s="29"/>
      <c r="EOV6" s="29"/>
      <c r="EOW6" s="29"/>
      <c r="EOX6" s="29"/>
      <c r="EOY6" s="29"/>
      <c r="EOZ6" s="29"/>
      <c r="EPA6" s="29"/>
      <c r="EPB6" s="29"/>
      <c r="EPC6" s="29"/>
      <c r="EPD6" s="29"/>
      <c r="EPE6" s="29"/>
      <c r="EPF6" s="29"/>
      <c r="EPG6" s="29"/>
      <c r="EPH6" s="29"/>
      <c r="EPI6" s="29"/>
      <c r="EPJ6" s="29"/>
      <c r="EPK6" s="29"/>
      <c r="EPL6" s="29"/>
      <c r="EPM6" s="29"/>
      <c r="EPN6" s="29"/>
      <c r="EPO6" s="29"/>
      <c r="EPP6" s="29"/>
      <c r="EPQ6" s="29"/>
      <c r="EPR6" s="29"/>
      <c r="EPS6" s="29"/>
      <c r="EPT6" s="29"/>
      <c r="EPU6" s="29"/>
      <c r="EPV6" s="29"/>
      <c r="EPW6" s="29"/>
      <c r="EPX6" s="29"/>
      <c r="EPY6" s="29"/>
      <c r="EPZ6" s="29"/>
      <c r="EQA6" s="29"/>
      <c r="EQB6" s="29"/>
      <c r="EQC6" s="29"/>
      <c r="EQD6" s="29"/>
      <c r="EQE6" s="29"/>
      <c r="EQF6" s="29"/>
      <c r="EQG6" s="29"/>
      <c r="EQH6" s="29"/>
      <c r="EQI6" s="29"/>
      <c r="EQJ6" s="29"/>
      <c r="EQK6" s="29"/>
      <c r="EQL6" s="29"/>
      <c r="EQM6" s="29"/>
      <c r="EQN6" s="29"/>
      <c r="EQO6" s="29"/>
      <c r="EQP6" s="29"/>
      <c r="EQQ6" s="29"/>
      <c r="EQR6" s="29"/>
      <c r="EQS6" s="29"/>
      <c r="EQT6" s="29"/>
      <c r="EQU6" s="29"/>
      <c r="EQV6" s="29"/>
      <c r="EQW6" s="29"/>
      <c r="EQX6" s="29"/>
      <c r="EQY6" s="29"/>
      <c r="EQZ6" s="29"/>
      <c r="ERA6" s="29"/>
      <c r="ERB6" s="29"/>
      <c r="ERC6" s="29"/>
      <c r="ERD6" s="29"/>
      <c r="ERE6" s="29"/>
      <c r="ERF6" s="29"/>
      <c r="ERG6" s="29"/>
      <c r="ERH6" s="29"/>
      <c r="ERI6" s="29"/>
      <c r="ERJ6" s="29"/>
      <c r="ERK6" s="29"/>
      <c r="ERL6" s="29"/>
      <c r="ERM6" s="29"/>
      <c r="ERN6" s="29"/>
      <c r="ERO6" s="29"/>
      <c r="ERP6" s="29"/>
      <c r="ERQ6" s="29"/>
      <c r="ERR6" s="29"/>
      <c r="ERS6" s="29"/>
      <c r="ERT6" s="29"/>
      <c r="ERU6" s="29"/>
      <c r="ERV6" s="29"/>
      <c r="ERW6" s="29"/>
      <c r="ERX6" s="29"/>
      <c r="ERY6" s="29"/>
      <c r="ERZ6" s="29"/>
      <c r="ESA6" s="29"/>
      <c r="ESB6" s="29"/>
      <c r="ESC6" s="29"/>
      <c r="ESD6" s="29"/>
      <c r="ESE6" s="29"/>
      <c r="ESF6" s="29"/>
      <c r="ESG6" s="29"/>
      <c r="ESH6" s="29"/>
      <c r="ESI6" s="29"/>
      <c r="ESJ6" s="29"/>
      <c r="ESK6" s="29"/>
      <c r="ESL6" s="29"/>
      <c r="ESM6" s="29"/>
      <c r="ESN6" s="29"/>
      <c r="ESO6" s="29"/>
      <c r="ESP6" s="29"/>
      <c r="ESQ6" s="29"/>
      <c r="ESR6" s="29"/>
      <c r="ESS6" s="29"/>
      <c r="EST6" s="29"/>
      <c r="ESU6" s="29"/>
      <c r="ESV6" s="29"/>
      <c r="ESW6" s="29"/>
      <c r="ESX6" s="29"/>
      <c r="ESY6" s="29"/>
      <c r="ESZ6" s="29"/>
      <c r="ETA6" s="29"/>
      <c r="ETB6" s="29"/>
      <c r="ETC6" s="29"/>
      <c r="ETD6" s="29"/>
      <c r="ETE6" s="29"/>
      <c r="ETF6" s="29"/>
      <c r="ETG6" s="29"/>
      <c r="ETH6" s="29"/>
      <c r="ETI6" s="29"/>
      <c r="ETJ6" s="29"/>
      <c r="ETK6" s="29"/>
      <c r="ETL6" s="29"/>
      <c r="ETM6" s="29"/>
      <c r="ETN6" s="29"/>
      <c r="ETO6" s="29"/>
      <c r="ETP6" s="29"/>
      <c r="ETQ6" s="29"/>
      <c r="ETR6" s="29"/>
      <c r="ETS6" s="29"/>
      <c r="ETT6" s="29"/>
      <c r="ETU6" s="29"/>
      <c r="ETV6" s="29"/>
      <c r="ETW6" s="29"/>
      <c r="ETX6" s="29"/>
      <c r="ETY6" s="29"/>
      <c r="ETZ6" s="29"/>
      <c r="EUA6" s="29"/>
      <c r="EUB6" s="29"/>
      <c r="EUC6" s="29"/>
      <c r="EUD6" s="29"/>
      <c r="EUE6" s="29"/>
      <c r="EUF6" s="29"/>
      <c r="EUG6" s="29"/>
      <c r="EUH6" s="29"/>
      <c r="EUI6" s="29"/>
      <c r="EUJ6" s="29"/>
      <c r="EUK6" s="29"/>
      <c r="EUL6" s="29"/>
      <c r="EUM6" s="29"/>
      <c r="EUN6" s="29"/>
      <c r="EUO6" s="29"/>
      <c r="EUP6" s="29"/>
      <c r="EUQ6" s="29"/>
      <c r="EUR6" s="29"/>
      <c r="EUS6" s="29"/>
      <c r="EUT6" s="29"/>
      <c r="EUU6" s="29"/>
      <c r="EUV6" s="29"/>
      <c r="EUW6" s="29"/>
      <c r="EUX6" s="29"/>
      <c r="EUY6" s="29"/>
      <c r="EUZ6" s="29"/>
      <c r="EVA6" s="29"/>
      <c r="EVB6" s="29"/>
      <c r="EVC6" s="29"/>
      <c r="EVD6" s="29"/>
      <c r="EVE6" s="29"/>
      <c r="EVF6" s="29"/>
      <c r="EVG6" s="29"/>
      <c r="EVH6" s="29"/>
      <c r="EVI6" s="29"/>
      <c r="EVJ6" s="29"/>
      <c r="EVK6" s="29"/>
      <c r="EVL6" s="29"/>
      <c r="EVM6" s="29"/>
      <c r="EVN6" s="29"/>
      <c r="EVO6" s="29"/>
      <c r="EVP6" s="29"/>
      <c r="EVQ6" s="29"/>
      <c r="EVR6" s="29"/>
      <c r="EVS6" s="29"/>
      <c r="EVT6" s="29"/>
      <c r="EVU6" s="29"/>
      <c r="EVV6" s="29"/>
      <c r="EVW6" s="29"/>
      <c r="EVX6" s="29"/>
      <c r="EVY6" s="29"/>
      <c r="EVZ6" s="29"/>
      <c r="EWA6" s="29"/>
      <c r="EWB6" s="29"/>
      <c r="EWC6" s="29"/>
      <c r="EWD6" s="29"/>
      <c r="EWE6" s="29"/>
      <c r="EWF6" s="29"/>
      <c r="EWG6" s="29"/>
      <c r="EWH6" s="29"/>
      <c r="EWI6" s="29"/>
      <c r="EWJ6" s="29"/>
      <c r="EWK6" s="29"/>
      <c r="EWL6" s="29"/>
      <c r="EWM6" s="29"/>
      <c r="EWN6" s="29"/>
      <c r="EWO6" s="29"/>
      <c r="EWP6" s="29"/>
      <c r="EWQ6" s="29"/>
      <c r="EWR6" s="29"/>
      <c r="EWS6" s="29"/>
      <c r="EWT6" s="29"/>
      <c r="EWU6" s="29"/>
      <c r="EWV6" s="29"/>
      <c r="EWW6" s="29"/>
      <c r="EWX6" s="29"/>
      <c r="EWY6" s="29"/>
      <c r="EWZ6" s="29"/>
      <c r="EXA6" s="29"/>
      <c r="EXB6" s="29"/>
      <c r="EXC6" s="29"/>
      <c r="EXD6" s="29"/>
      <c r="EXE6" s="29"/>
      <c r="EXF6" s="29"/>
      <c r="EXG6" s="29"/>
      <c r="EXH6" s="29"/>
      <c r="EXI6" s="29"/>
      <c r="EXJ6" s="29"/>
      <c r="EXK6" s="29"/>
      <c r="EXL6" s="29"/>
      <c r="EXM6" s="29"/>
      <c r="EXN6" s="29"/>
      <c r="EXO6" s="29"/>
      <c r="EXP6" s="29"/>
      <c r="EXQ6" s="29"/>
      <c r="EXR6" s="29"/>
      <c r="EXS6" s="29"/>
      <c r="EXT6" s="29"/>
      <c r="EXU6" s="29"/>
      <c r="EXV6" s="29"/>
      <c r="EXW6" s="29"/>
      <c r="EXX6" s="29"/>
      <c r="EXY6" s="29"/>
      <c r="EXZ6" s="29"/>
      <c r="EYA6" s="29"/>
      <c r="EYB6" s="29"/>
      <c r="EYC6" s="29"/>
      <c r="EYD6" s="29"/>
      <c r="EYE6" s="29"/>
      <c r="EYF6" s="29"/>
      <c r="EYG6" s="29"/>
      <c r="EYH6" s="29"/>
      <c r="EYI6" s="29"/>
      <c r="EYJ6" s="29"/>
      <c r="EYK6" s="29"/>
      <c r="EYL6" s="29"/>
      <c r="EYM6" s="29"/>
      <c r="EYN6" s="29"/>
      <c r="EYO6" s="29"/>
      <c r="EYP6" s="29"/>
      <c r="EYQ6" s="29"/>
      <c r="EYR6" s="29"/>
      <c r="EYS6" s="29"/>
      <c r="EYT6" s="29"/>
      <c r="EYU6" s="29"/>
      <c r="EYV6" s="29"/>
      <c r="EYW6" s="29"/>
      <c r="EYX6" s="29"/>
      <c r="EYY6" s="29"/>
      <c r="EYZ6" s="29"/>
      <c r="EZA6" s="29"/>
      <c r="EZB6" s="29"/>
      <c r="EZC6" s="29"/>
      <c r="EZD6" s="29"/>
      <c r="EZE6" s="29"/>
      <c r="EZF6" s="29"/>
      <c r="EZG6" s="29"/>
      <c r="EZH6" s="29"/>
      <c r="EZI6" s="29"/>
      <c r="EZJ6" s="29"/>
      <c r="EZK6" s="29"/>
      <c r="EZL6" s="29"/>
      <c r="EZM6" s="29"/>
      <c r="EZN6" s="29"/>
      <c r="EZO6" s="29"/>
      <c r="EZP6" s="29"/>
      <c r="EZQ6" s="29"/>
      <c r="EZR6" s="29"/>
      <c r="EZS6" s="29"/>
      <c r="EZT6" s="29"/>
      <c r="EZU6" s="29"/>
      <c r="EZV6" s="29"/>
      <c r="EZW6" s="29"/>
      <c r="EZX6" s="29"/>
      <c r="EZY6" s="29"/>
      <c r="EZZ6" s="29"/>
      <c r="FAA6" s="29"/>
      <c r="FAB6" s="29"/>
      <c r="FAC6" s="29"/>
      <c r="FAD6" s="29"/>
      <c r="FAE6" s="29"/>
      <c r="FAF6" s="29"/>
      <c r="FAG6" s="29"/>
      <c r="FAH6" s="29"/>
      <c r="FAI6" s="29"/>
      <c r="FAJ6" s="29"/>
      <c r="FAK6" s="29"/>
      <c r="FAL6" s="29"/>
      <c r="FAM6" s="29"/>
      <c r="FAN6" s="29"/>
      <c r="FAO6" s="29"/>
      <c r="FAP6" s="29"/>
      <c r="FAQ6" s="29"/>
      <c r="FAR6" s="29"/>
      <c r="FAS6" s="29"/>
      <c r="FAT6" s="29"/>
      <c r="FAU6" s="29"/>
      <c r="FAV6" s="29"/>
      <c r="FAW6" s="29"/>
      <c r="FAX6" s="29"/>
      <c r="FAY6" s="29"/>
      <c r="FAZ6" s="29"/>
      <c r="FBA6" s="29"/>
      <c r="FBB6" s="29"/>
      <c r="FBC6" s="29"/>
      <c r="FBD6" s="29"/>
      <c r="FBE6" s="29"/>
      <c r="FBF6" s="29"/>
      <c r="FBG6" s="29"/>
      <c r="FBH6" s="29"/>
      <c r="FBI6" s="29"/>
      <c r="FBJ6" s="29"/>
      <c r="FBK6" s="29"/>
      <c r="FBL6" s="29"/>
      <c r="FBM6" s="29"/>
      <c r="FBN6" s="29"/>
      <c r="FBO6" s="29"/>
      <c r="FBP6" s="29"/>
      <c r="FBQ6" s="29"/>
      <c r="FBR6" s="29"/>
      <c r="FBS6" s="29"/>
      <c r="FBT6" s="29"/>
      <c r="FBU6" s="29"/>
      <c r="FBV6" s="29"/>
      <c r="FBW6" s="29"/>
      <c r="FBX6" s="29"/>
      <c r="FBY6" s="29"/>
      <c r="FBZ6" s="29"/>
      <c r="FCA6" s="29"/>
      <c r="FCB6" s="29"/>
      <c r="FCC6" s="29"/>
      <c r="FCD6" s="29"/>
      <c r="FCE6" s="29"/>
      <c r="FCF6" s="29"/>
      <c r="FCG6" s="29"/>
      <c r="FCH6" s="29"/>
      <c r="FCI6" s="29"/>
      <c r="FCJ6" s="29"/>
      <c r="FCK6" s="29"/>
      <c r="FCL6" s="29"/>
      <c r="FCM6" s="29"/>
      <c r="FCN6" s="29"/>
      <c r="FCO6" s="29"/>
      <c r="FCP6" s="29"/>
      <c r="FCQ6" s="29"/>
      <c r="FCR6" s="29"/>
      <c r="FCS6" s="29"/>
      <c r="FCT6" s="29"/>
      <c r="FCU6" s="29"/>
      <c r="FCV6" s="29"/>
      <c r="FCW6" s="29"/>
      <c r="FCX6" s="29"/>
      <c r="FCY6" s="29"/>
      <c r="FCZ6" s="29"/>
      <c r="FDA6" s="29"/>
      <c r="FDB6" s="29"/>
      <c r="FDC6" s="29"/>
      <c r="FDD6" s="29"/>
      <c r="FDE6" s="29"/>
      <c r="FDF6" s="29"/>
      <c r="FDG6" s="29"/>
      <c r="FDH6" s="29"/>
      <c r="FDI6" s="29"/>
      <c r="FDJ6" s="29"/>
      <c r="FDK6" s="29"/>
      <c r="FDL6" s="29"/>
      <c r="FDM6" s="29"/>
      <c r="FDN6" s="29"/>
      <c r="FDO6" s="29"/>
      <c r="FDP6" s="29"/>
      <c r="FDQ6" s="29"/>
      <c r="FDR6" s="29"/>
      <c r="FDS6" s="29"/>
      <c r="FDT6" s="29"/>
      <c r="FDU6" s="29"/>
      <c r="FDV6" s="29"/>
      <c r="FDW6" s="29"/>
      <c r="FDX6" s="29"/>
      <c r="FDY6" s="29"/>
      <c r="FDZ6" s="29"/>
      <c r="FEA6" s="29"/>
      <c r="FEB6" s="29"/>
      <c r="FEC6" s="29"/>
      <c r="FED6" s="29"/>
      <c r="FEE6" s="29"/>
      <c r="FEF6" s="29"/>
      <c r="FEG6" s="29"/>
      <c r="FEH6" s="29"/>
      <c r="FEI6" s="29"/>
      <c r="FEJ6" s="29"/>
      <c r="FEK6" s="29"/>
      <c r="FEL6" s="29"/>
      <c r="FEM6" s="29"/>
      <c r="FEN6" s="29"/>
      <c r="FEO6" s="29"/>
      <c r="FEP6" s="29"/>
      <c r="FEQ6" s="29"/>
      <c r="FER6" s="29"/>
      <c r="FES6" s="29"/>
      <c r="FET6" s="29"/>
      <c r="FEU6" s="29"/>
      <c r="FEV6" s="29"/>
      <c r="FEW6" s="29"/>
      <c r="FEX6" s="29"/>
      <c r="FEY6" s="29"/>
      <c r="FEZ6" s="29"/>
      <c r="FFA6" s="29"/>
      <c r="FFB6" s="29"/>
      <c r="FFC6" s="29"/>
      <c r="FFD6" s="29"/>
      <c r="FFE6" s="29"/>
      <c r="FFF6" s="29"/>
      <c r="FFG6" s="29"/>
      <c r="FFH6" s="29"/>
      <c r="FFI6" s="29"/>
      <c r="FFJ6" s="29"/>
      <c r="FFK6" s="29"/>
      <c r="FFL6" s="29"/>
      <c r="FFM6" s="29"/>
      <c r="FFN6" s="29"/>
      <c r="FFO6" s="29"/>
      <c r="FFP6" s="29"/>
      <c r="FFQ6" s="29"/>
      <c r="FFR6" s="29"/>
      <c r="FFS6" s="29"/>
      <c r="FFT6" s="29"/>
      <c r="FFU6" s="29"/>
      <c r="FFV6" s="29"/>
      <c r="FFW6" s="29"/>
      <c r="FFX6" s="29"/>
      <c r="FFY6" s="29"/>
      <c r="FFZ6" s="29"/>
      <c r="FGA6" s="29"/>
      <c r="FGB6" s="29"/>
      <c r="FGC6" s="29"/>
      <c r="FGD6" s="29"/>
      <c r="FGE6" s="29"/>
      <c r="FGF6" s="29"/>
      <c r="FGG6" s="29"/>
      <c r="FGH6" s="29"/>
      <c r="FGI6" s="29"/>
      <c r="FGJ6" s="29"/>
      <c r="FGK6" s="29"/>
      <c r="FGL6" s="29"/>
      <c r="FGM6" s="29"/>
      <c r="FGN6" s="29"/>
      <c r="FGO6" s="29"/>
      <c r="FGP6" s="29"/>
      <c r="FGQ6" s="29"/>
      <c r="FGR6" s="29"/>
      <c r="FGS6" s="29"/>
      <c r="FGT6" s="29"/>
      <c r="FGU6" s="29"/>
      <c r="FGV6" s="29"/>
      <c r="FGW6" s="29"/>
      <c r="FGX6" s="29"/>
      <c r="FGY6" s="29"/>
      <c r="FGZ6" s="29"/>
      <c r="FHA6" s="29"/>
      <c r="FHB6" s="29"/>
      <c r="FHC6" s="29"/>
      <c r="FHD6" s="29"/>
      <c r="FHE6" s="29"/>
      <c r="FHF6" s="29"/>
      <c r="FHG6" s="29"/>
      <c r="FHH6" s="29"/>
      <c r="FHI6" s="29"/>
      <c r="FHJ6" s="29"/>
      <c r="FHK6" s="29"/>
      <c r="FHL6" s="29"/>
      <c r="FHM6" s="29"/>
      <c r="FHN6" s="29"/>
      <c r="FHO6" s="29"/>
      <c r="FHP6" s="29"/>
      <c r="FHQ6" s="29"/>
      <c r="FHR6" s="29"/>
      <c r="FHS6" s="29"/>
      <c r="FHT6" s="29"/>
      <c r="FHU6" s="29"/>
      <c r="FHV6" s="29"/>
      <c r="FHW6" s="29"/>
      <c r="FHX6" s="29"/>
      <c r="FHY6" s="29"/>
      <c r="FHZ6" s="29"/>
      <c r="FIA6" s="29"/>
      <c r="FIB6" s="29"/>
      <c r="FIC6" s="29"/>
      <c r="FID6" s="29"/>
      <c r="FIE6" s="29"/>
      <c r="FIF6" s="29"/>
      <c r="FIG6" s="29"/>
      <c r="FIH6" s="29"/>
      <c r="FII6" s="29"/>
      <c r="FIJ6" s="29"/>
      <c r="FIK6" s="29"/>
      <c r="FIL6" s="29"/>
      <c r="FIM6" s="29"/>
      <c r="FIN6" s="29"/>
      <c r="FIO6" s="29"/>
      <c r="FIP6" s="29"/>
      <c r="FIQ6" s="29"/>
      <c r="FIR6" s="29"/>
      <c r="FIS6" s="29"/>
      <c r="FIT6" s="29"/>
      <c r="FIU6" s="29"/>
      <c r="FIV6" s="29"/>
      <c r="FIW6" s="29"/>
      <c r="FIX6" s="29"/>
      <c r="FIY6" s="29"/>
      <c r="FIZ6" s="29"/>
      <c r="FJA6" s="29"/>
      <c r="FJB6" s="29"/>
      <c r="FJC6" s="29"/>
      <c r="FJD6" s="29"/>
      <c r="FJE6" s="29"/>
      <c r="FJF6" s="29"/>
      <c r="FJG6" s="29"/>
      <c r="FJH6" s="29"/>
      <c r="FJI6" s="29"/>
      <c r="FJJ6" s="29"/>
      <c r="FJK6" s="29"/>
      <c r="FJL6" s="29"/>
      <c r="FJM6" s="29"/>
      <c r="FJN6" s="29"/>
      <c r="FJO6" s="29"/>
      <c r="FJP6" s="29"/>
      <c r="FJQ6" s="29"/>
      <c r="FJR6" s="29"/>
      <c r="FJS6" s="29"/>
      <c r="FJT6" s="29"/>
      <c r="FJU6" s="29"/>
      <c r="FJV6" s="29"/>
      <c r="FJW6" s="29"/>
      <c r="FJX6" s="29"/>
      <c r="FJY6" s="29"/>
      <c r="FJZ6" s="29"/>
      <c r="FKA6" s="29"/>
      <c r="FKB6" s="29"/>
      <c r="FKC6" s="29"/>
      <c r="FKD6" s="29"/>
      <c r="FKE6" s="29"/>
      <c r="FKF6" s="29"/>
      <c r="FKG6" s="29"/>
      <c r="FKH6" s="29"/>
      <c r="FKI6" s="29"/>
      <c r="FKJ6" s="29"/>
      <c r="FKK6" s="29"/>
      <c r="FKL6" s="29"/>
      <c r="FKM6" s="29"/>
      <c r="FKN6" s="29"/>
      <c r="FKO6" s="29"/>
      <c r="FKP6" s="29"/>
      <c r="FKQ6" s="29"/>
      <c r="FKR6" s="29"/>
      <c r="FKS6" s="29"/>
      <c r="FKT6" s="29"/>
      <c r="FKU6" s="29"/>
      <c r="FKV6" s="29"/>
      <c r="FKW6" s="29"/>
      <c r="FKX6" s="29"/>
      <c r="FKY6" s="29"/>
      <c r="FKZ6" s="29"/>
      <c r="FLA6" s="29"/>
      <c r="FLB6" s="29"/>
      <c r="FLC6" s="29"/>
      <c r="FLD6" s="29"/>
      <c r="FLE6" s="29"/>
      <c r="FLF6" s="29"/>
      <c r="FLG6" s="29"/>
      <c r="FLH6" s="29"/>
      <c r="FLI6" s="29"/>
      <c r="FLJ6" s="29"/>
      <c r="FLK6" s="29"/>
      <c r="FLL6" s="29"/>
      <c r="FLM6" s="29"/>
      <c r="FLN6" s="29"/>
      <c r="FLO6" s="29"/>
      <c r="FLP6" s="29"/>
      <c r="FLQ6" s="29"/>
      <c r="FLR6" s="29"/>
      <c r="FLS6" s="29"/>
      <c r="FLT6" s="29"/>
      <c r="FLU6" s="29"/>
      <c r="FLV6" s="29"/>
      <c r="FLW6" s="29"/>
      <c r="FLX6" s="29"/>
      <c r="FLY6" s="29"/>
      <c r="FLZ6" s="29"/>
      <c r="FMA6" s="29"/>
      <c r="FMB6" s="29"/>
      <c r="FMC6" s="29"/>
      <c r="FMD6" s="29"/>
      <c r="FME6" s="29"/>
      <c r="FMF6" s="29"/>
      <c r="FMG6" s="29"/>
      <c r="FMH6" s="29"/>
      <c r="FMI6" s="29"/>
      <c r="FMJ6" s="29"/>
      <c r="FMK6" s="29"/>
      <c r="FML6" s="29"/>
      <c r="FMM6" s="29"/>
      <c r="FMN6" s="29"/>
      <c r="FMO6" s="29"/>
      <c r="FMP6" s="29"/>
      <c r="FMQ6" s="29"/>
      <c r="FMR6" s="29"/>
      <c r="FMS6" s="29"/>
      <c r="FMT6" s="29"/>
      <c r="FMU6" s="29"/>
      <c r="FMV6" s="29"/>
      <c r="FMW6" s="29"/>
      <c r="FMX6" s="29"/>
      <c r="FMY6" s="29"/>
      <c r="FMZ6" s="29"/>
      <c r="FNA6" s="29"/>
      <c r="FNB6" s="29"/>
      <c r="FNC6" s="29"/>
      <c r="FND6" s="29"/>
      <c r="FNE6" s="29"/>
      <c r="FNF6" s="29"/>
      <c r="FNG6" s="29"/>
      <c r="FNH6" s="29"/>
      <c r="FNI6" s="29"/>
      <c r="FNJ6" s="29"/>
      <c r="FNK6" s="29"/>
      <c r="FNL6" s="29"/>
      <c r="FNM6" s="29"/>
      <c r="FNN6" s="29"/>
      <c r="FNO6" s="29"/>
      <c r="FNP6" s="29"/>
      <c r="FNQ6" s="29"/>
      <c r="FNR6" s="29"/>
      <c r="FNS6" s="29"/>
      <c r="FNT6" s="29"/>
      <c r="FNU6" s="29"/>
      <c r="FNV6" s="29"/>
      <c r="FNW6" s="29"/>
      <c r="FNX6" s="29"/>
      <c r="FNY6" s="29"/>
      <c r="FNZ6" s="29"/>
      <c r="FOA6" s="29"/>
      <c r="FOB6" s="29"/>
      <c r="FOC6" s="29"/>
      <c r="FOD6" s="29"/>
      <c r="FOE6" s="29"/>
      <c r="FOF6" s="29"/>
      <c r="FOG6" s="29"/>
      <c r="FOH6" s="29"/>
      <c r="FOI6" s="29"/>
      <c r="FOJ6" s="29"/>
      <c r="FOK6" s="29"/>
      <c r="FOL6" s="29"/>
      <c r="FOM6" s="29"/>
      <c r="FON6" s="29"/>
      <c r="FOO6" s="29"/>
      <c r="FOP6" s="29"/>
      <c r="FOQ6" s="29"/>
      <c r="FOR6" s="29"/>
      <c r="FOS6" s="29"/>
      <c r="FOT6" s="29"/>
      <c r="FOU6" s="29"/>
      <c r="FOV6" s="29"/>
      <c r="FOW6" s="29"/>
      <c r="FOX6" s="29"/>
      <c r="FOY6" s="29"/>
      <c r="FOZ6" s="29"/>
      <c r="FPA6" s="29"/>
      <c r="FPB6" s="29"/>
      <c r="FPC6" s="29"/>
      <c r="FPD6" s="29"/>
      <c r="FPE6" s="29"/>
      <c r="FPF6" s="29"/>
      <c r="FPG6" s="29"/>
      <c r="FPH6" s="29"/>
      <c r="FPI6" s="29"/>
      <c r="FPJ6" s="29"/>
      <c r="FPK6" s="29"/>
      <c r="FPL6" s="29"/>
      <c r="FPM6" s="29"/>
      <c r="FPN6" s="29"/>
      <c r="FPO6" s="29"/>
      <c r="FPP6" s="29"/>
      <c r="FPQ6" s="29"/>
      <c r="FPR6" s="29"/>
      <c r="FPS6" s="29"/>
      <c r="FPT6" s="29"/>
      <c r="FPU6" s="29"/>
      <c r="FPV6" s="29"/>
      <c r="FPW6" s="29"/>
      <c r="FPX6" s="29"/>
      <c r="FPY6" s="29"/>
      <c r="FPZ6" s="29"/>
      <c r="FQA6" s="29"/>
      <c r="FQB6" s="29"/>
      <c r="FQC6" s="29"/>
      <c r="FQD6" s="29"/>
      <c r="FQE6" s="29"/>
      <c r="FQF6" s="29"/>
      <c r="FQG6" s="29"/>
      <c r="FQH6" s="29"/>
      <c r="FQI6" s="29"/>
      <c r="FQJ6" s="29"/>
      <c r="FQK6" s="29"/>
      <c r="FQL6" s="29"/>
      <c r="FQM6" s="29"/>
      <c r="FQN6" s="29"/>
      <c r="FQO6" s="29"/>
      <c r="FQP6" s="29"/>
      <c r="FQQ6" s="29"/>
      <c r="FQR6" s="29"/>
      <c r="FQS6" s="29"/>
      <c r="FQT6" s="29"/>
      <c r="FQU6" s="29"/>
      <c r="FQV6" s="29"/>
      <c r="FQW6" s="29"/>
      <c r="FQX6" s="29"/>
      <c r="FQY6" s="29"/>
      <c r="FQZ6" s="29"/>
      <c r="FRA6" s="29"/>
      <c r="FRB6" s="29"/>
      <c r="FRC6" s="29"/>
      <c r="FRD6" s="29"/>
      <c r="FRE6" s="29"/>
      <c r="FRF6" s="29"/>
      <c r="FRG6" s="29"/>
      <c r="FRH6" s="29"/>
      <c r="FRI6" s="29"/>
      <c r="FRJ6" s="29"/>
      <c r="FRK6" s="29"/>
      <c r="FRL6" s="29"/>
      <c r="FRM6" s="29"/>
      <c r="FRN6" s="29"/>
      <c r="FRO6" s="29"/>
      <c r="FRP6" s="29"/>
      <c r="FRQ6" s="29"/>
      <c r="FRR6" s="29"/>
      <c r="FRS6" s="29"/>
      <c r="FRT6" s="29"/>
      <c r="FRU6" s="29"/>
      <c r="FRV6" s="29"/>
      <c r="FRW6" s="29"/>
      <c r="FRX6" s="29"/>
      <c r="FRY6" s="29"/>
      <c r="FRZ6" s="29"/>
      <c r="FSA6" s="29"/>
      <c r="FSB6" s="29"/>
      <c r="FSC6" s="29"/>
      <c r="FSD6" s="29"/>
      <c r="FSE6" s="29"/>
      <c r="FSF6" s="29"/>
      <c r="FSG6" s="29"/>
      <c r="FSH6" s="29"/>
      <c r="FSI6" s="29"/>
      <c r="FSJ6" s="29"/>
      <c r="FSK6" s="29"/>
      <c r="FSL6" s="29"/>
      <c r="FSM6" s="29"/>
      <c r="FSN6" s="29"/>
      <c r="FSO6" s="29"/>
      <c r="FSP6" s="29"/>
      <c r="FSQ6" s="29"/>
      <c r="FSR6" s="29"/>
      <c r="FSS6" s="29"/>
      <c r="FST6" s="29"/>
      <c r="FSU6" s="29"/>
      <c r="FSV6" s="29"/>
      <c r="FSW6" s="29"/>
      <c r="FSX6" s="29"/>
      <c r="FSY6" s="29"/>
      <c r="FSZ6" s="29"/>
      <c r="FTA6" s="29"/>
      <c r="FTB6" s="29"/>
      <c r="FTC6" s="29"/>
      <c r="FTD6" s="29"/>
      <c r="FTE6" s="29"/>
      <c r="FTF6" s="29"/>
      <c r="FTG6" s="29"/>
      <c r="FTH6" s="29"/>
      <c r="FTI6" s="29"/>
      <c r="FTJ6" s="29"/>
      <c r="FTK6" s="29"/>
      <c r="FTL6" s="29"/>
      <c r="FTM6" s="29"/>
      <c r="FTN6" s="29"/>
      <c r="FTO6" s="29"/>
      <c r="FTP6" s="29"/>
      <c r="FTQ6" s="29"/>
      <c r="FTR6" s="29"/>
      <c r="FTS6" s="29"/>
      <c r="FTT6" s="29"/>
      <c r="FTU6" s="29"/>
      <c r="FTV6" s="29"/>
      <c r="FTW6" s="29"/>
      <c r="FTX6" s="29"/>
      <c r="FTY6" s="29"/>
      <c r="FTZ6" s="29"/>
      <c r="FUA6" s="29"/>
      <c r="FUB6" s="29"/>
      <c r="FUC6" s="29"/>
      <c r="FUD6" s="29"/>
      <c r="FUE6" s="29"/>
      <c r="FUF6" s="29"/>
      <c r="FUG6" s="29"/>
      <c r="FUH6" s="29"/>
      <c r="FUI6" s="29"/>
      <c r="FUJ6" s="29"/>
      <c r="FUK6" s="29"/>
      <c r="FUL6" s="29"/>
      <c r="FUM6" s="29"/>
      <c r="FUN6" s="29"/>
      <c r="FUO6" s="29"/>
      <c r="FUP6" s="29"/>
      <c r="FUQ6" s="29"/>
      <c r="FUR6" s="29"/>
      <c r="FUS6" s="29"/>
      <c r="FUT6" s="29"/>
      <c r="FUU6" s="29"/>
      <c r="FUV6" s="29"/>
      <c r="FUW6" s="29"/>
      <c r="FUX6" s="29"/>
      <c r="FUY6" s="29"/>
      <c r="FUZ6" s="29"/>
      <c r="FVA6" s="29"/>
      <c r="FVB6" s="29"/>
      <c r="FVC6" s="29"/>
      <c r="FVD6" s="29"/>
      <c r="FVE6" s="29"/>
      <c r="FVF6" s="29"/>
      <c r="FVG6" s="29"/>
      <c r="FVH6" s="29"/>
      <c r="FVI6" s="29"/>
      <c r="FVJ6" s="29"/>
      <c r="FVK6" s="29"/>
      <c r="FVL6" s="29"/>
      <c r="FVM6" s="29"/>
      <c r="FVN6" s="29"/>
      <c r="FVO6" s="29"/>
      <c r="FVP6" s="29"/>
      <c r="FVQ6" s="29"/>
      <c r="FVR6" s="29"/>
      <c r="FVS6" s="29"/>
      <c r="FVT6" s="29"/>
      <c r="FVU6" s="29"/>
      <c r="FVV6" s="29"/>
      <c r="FVW6" s="29"/>
      <c r="FVX6" s="29"/>
      <c r="FVY6" s="29"/>
      <c r="FVZ6" s="29"/>
      <c r="FWA6" s="29"/>
      <c r="FWB6" s="29"/>
      <c r="FWC6" s="29"/>
      <c r="FWD6" s="29"/>
      <c r="FWE6" s="29"/>
      <c r="FWF6" s="29"/>
      <c r="FWG6" s="29"/>
      <c r="FWH6" s="29"/>
      <c r="FWI6" s="29"/>
      <c r="FWJ6" s="29"/>
      <c r="FWK6" s="29"/>
      <c r="FWL6" s="29"/>
      <c r="FWM6" s="29"/>
      <c r="FWN6" s="29"/>
      <c r="FWO6" s="29"/>
      <c r="FWP6" s="29"/>
      <c r="FWQ6" s="29"/>
      <c r="FWR6" s="29"/>
      <c r="FWS6" s="29"/>
      <c r="FWT6" s="29"/>
      <c r="FWU6" s="29"/>
      <c r="FWV6" s="29"/>
      <c r="FWW6" s="29"/>
      <c r="FWX6" s="29"/>
      <c r="FWY6" s="29"/>
      <c r="FWZ6" s="29"/>
      <c r="FXA6" s="29"/>
      <c r="FXB6" s="29"/>
      <c r="FXC6" s="29"/>
      <c r="FXD6" s="29"/>
      <c r="FXE6" s="29"/>
      <c r="FXF6" s="29"/>
      <c r="FXG6" s="29"/>
      <c r="FXH6" s="29"/>
      <c r="FXI6" s="29"/>
      <c r="FXJ6" s="29"/>
      <c r="FXK6" s="29"/>
      <c r="FXL6" s="29"/>
      <c r="FXM6" s="29"/>
      <c r="FXN6" s="29"/>
      <c r="FXO6" s="29"/>
      <c r="FXP6" s="29"/>
      <c r="FXQ6" s="29"/>
      <c r="FXR6" s="29"/>
      <c r="FXS6" s="29"/>
      <c r="FXT6" s="29"/>
      <c r="FXU6" s="29"/>
      <c r="FXV6" s="29"/>
      <c r="FXW6" s="29"/>
      <c r="FXX6" s="29"/>
      <c r="FXY6" s="29"/>
      <c r="FXZ6" s="29"/>
      <c r="FYA6" s="29"/>
      <c r="FYB6" s="29"/>
      <c r="FYC6" s="29"/>
      <c r="FYD6" s="29"/>
      <c r="FYE6" s="29"/>
      <c r="FYF6" s="29"/>
      <c r="FYG6" s="29"/>
      <c r="FYH6" s="29"/>
      <c r="FYI6" s="29"/>
      <c r="FYJ6" s="29"/>
      <c r="FYK6" s="29"/>
      <c r="FYL6" s="29"/>
      <c r="FYM6" s="29"/>
      <c r="FYN6" s="29"/>
      <c r="FYO6" s="29"/>
      <c r="FYP6" s="29"/>
      <c r="FYQ6" s="29"/>
      <c r="FYR6" s="29"/>
      <c r="FYS6" s="29"/>
      <c r="FYT6" s="29"/>
      <c r="FYU6" s="29"/>
      <c r="FYV6" s="29"/>
      <c r="FYW6" s="29"/>
      <c r="FYX6" s="29"/>
      <c r="FYY6" s="29"/>
      <c r="FYZ6" s="29"/>
      <c r="FZA6" s="29"/>
      <c r="FZB6" s="29"/>
      <c r="FZC6" s="29"/>
      <c r="FZD6" s="29"/>
      <c r="FZE6" s="29"/>
      <c r="FZF6" s="29"/>
      <c r="FZG6" s="29"/>
      <c r="FZH6" s="29"/>
      <c r="FZI6" s="29"/>
      <c r="FZJ6" s="29"/>
      <c r="FZK6" s="29"/>
      <c r="FZL6" s="29"/>
      <c r="FZM6" s="29"/>
      <c r="FZN6" s="29"/>
      <c r="FZO6" s="29"/>
      <c r="FZP6" s="29"/>
      <c r="FZQ6" s="29"/>
      <c r="FZR6" s="29"/>
      <c r="FZS6" s="29"/>
      <c r="FZT6" s="29"/>
      <c r="FZU6" s="29"/>
      <c r="FZV6" s="29"/>
      <c r="FZW6" s="29"/>
      <c r="FZX6" s="29"/>
      <c r="FZY6" s="29"/>
      <c r="FZZ6" s="29"/>
      <c r="GAA6" s="29"/>
      <c r="GAB6" s="29"/>
      <c r="GAC6" s="29"/>
      <c r="GAD6" s="29"/>
      <c r="GAE6" s="29"/>
      <c r="GAF6" s="29"/>
      <c r="GAG6" s="29"/>
      <c r="GAH6" s="29"/>
      <c r="GAI6" s="29"/>
      <c r="GAJ6" s="29"/>
      <c r="GAK6" s="29"/>
      <c r="GAL6" s="29"/>
      <c r="GAM6" s="29"/>
      <c r="GAN6" s="29"/>
      <c r="GAO6" s="29"/>
      <c r="GAP6" s="29"/>
      <c r="GAQ6" s="29"/>
      <c r="GAR6" s="29"/>
      <c r="GAS6" s="29"/>
      <c r="GAT6" s="29"/>
      <c r="GAU6" s="29"/>
      <c r="GAV6" s="29"/>
      <c r="GAW6" s="29"/>
      <c r="GAX6" s="29"/>
      <c r="GAY6" s="29"/>
      <c r="GAZ6" s="29"/>
      <c r="GBA6" s="29"/>
      <c r="GBB6" s="29"/>
      <c r="GBC6" s="29"/>
      <c r="GBD6" s="29"/>
      <c r="GBE6" s="29"/>
      <c r="GBF6" s="29"/>
      <c r="GBG6" s="29"/>
      <c r="GBH6" s="29"/>
      <c r="GBI6" s="29"/>
      <c r="GBJ6" s="29"/>
      <c r="GBK6" s="29"/>
      <c r="GBL6" s="29"/>
      <c r="GBM6" s="29"/>
      <c r="GBN6" s="29"/>
      <c r="GBO6" s="29"/>
      <c r="GBP6" s="29"/>
      <c r="GBQ6" s="29"/>
      <c r="GBR6" s="29"/>
      <c r="GBS6" s="29"/>
      <c r="GBT6" s="29"/>
      <c r="GBU6" s="29"/>
      <c r="GBV6" s="29"/>
      <c r="GBW6" s="29"/>
      <c r="GBX6" s="29"/>
      <c r="GBY6" s="29"/>
      <c r="GBZ6" s="29"/>
      <c r="GCA6" s="29"/>
      <c r="GCB6" s="29"/>
      <c r="GCC6" s="29"/>
      <c r="GCD6" s="29"/>
      <c r="GCE6" s="29"/>
      <c r="GCF6" s="29"/>
      <c r="GCG6" s="29"/>
      <c r="GCH6" s="29"/>
      <c r="GCI6" s="29"/>
      <c r="GCJ6" s="29"/>
      <c r="GCK6" s="29"/>
      <c r="GCL6" s="29"/>
      <c r="GCM6" s="29"/>
      <c r="GCN6" s="29"/>
      <c r="GCO6" s="29"/>
      <c r="GCP6" s="29"/>
      <c r="GCQ6" s="29"/>
      <c r="GCR6" s="29"/>
      <c r="GCS6" s="29"/>
      <c r="GCT6" s="29"/>
      <c r="GCU6" s="29"/>
      <c r="GCV6" s="29"/>
      <c r="GCW6" s="29"/>
      <c r="GCX6" s="29"/>
      <c r="GCY6" s="29"/>
      <c r="GCZ6" s="29"/>
      <c r="GDA6" s="29"/>
      <c r="GDB6" s="29"/>
      <c r="GDC6" s="29"/>
      <c r="GDD6" s="29"/>
      <c r="GDE6" s="29"/>
      <c r="GDF6" s="29"/>
      <c r="GDG6" s="29"/>
      <c r="GDH6" s="29"/>
      <c r="GDI6" s="29"/>
      <c r="GDJ6" s="29"/>
      <c r="GDK6" s="29"/>
      <c r="GDL6" s="29"/>
      <c r="GDM6" s="29"/>
      <c r="GDN6" s="29"/>
      <c r="GDO6" s="29"/>
      <c r="GDP6" s="29"/>
      <c r="GDQ6" s="29"/>
      <c r="GDR6" s="29"/>
      <c r="GDS6" s="29"/>
      <c r="GDT6" s="29"/>
      <c r="GDU6" s="29"/>
      <c r="GDV6" s="29"/>
      <c r="GDW6" s="29"/>
      <c r="GDX6" s="29"/>
      <c r="GDY6" s="29"/>
      <c r="GDZ6" s="29"/>
      <c r="GEA6" s="29"/>
      <c r="GEB6" s="29"/>
      <c r="GEC6" s="29"/>
      <c r="GED6" s="29"/>
      <c r="GEE6" s="29"/>
      <c r="GEF6" s="29"/>
      <c r="GEG6" s="29"/>
      <c r="GEH6" s="29"/>
      <c r="GEI6" s="29"/>
      <c r="GEJ6" s="29"/>
      <c r="GEK6" s="29"/>
      <c r="GEL6" s="29"/>
      <c r="GEM6" s="29"/>
      <c r="GEN6" s="29"/>
      <c r="GEO6" s="29"/>
      <c r="GEP6" s="29"/>
      <c r="GEQ6" s="29"/>
      <c r="GER6" s="29"/>
      <c r="GES6" s="29"/>
      <c r="GET6" s="29"/>
      <c r="GEU6" s="29"/>
      <c r="GEV6" s="29"/>
      <c r="GEW6" s="29"/>
      <c r="GEX6" s="29"/>
      <c r="GEY6" s="29"/>
      <c r="GEZ6" s="29"/>
      <c r="GFA6" s="29"/>
      <c r="GFB6" s="29"/>
      <c r="GFC6" s="29"/>
      <c r="GFD6" s="29"/>
      <c r="GFE6" s="29"/>
      <c r="GFF6" s="29"/>
      <c r="GFG6" s="29"/>
      <c r="GFH6" s="29"/>
      <c r="GFI6" s="29"/>
      <c r="GFJ6" s="29"/>
      <c r="GFK6" s="29"/>
      <c r="GFL6" s="29"/>
      <c r="GFM6" s="29"/>
      <c r="GFN6" s="29"/>
      <c r="GFO6" s="29"/>
      <c r="GFP6" s="29"/>
      <c r="GFQ6" s="29"/>
      <c r="GFR6" s="29"/>
      <c r="GFS6" s="29"/>
      <c r="GFT6" s="29"/>
      <c r="GFU6" s="29"/>
      <c r="GFV6" s="29"/>
      <c r="GFW6" s="29"/>
      <c r="GFX6" s="29"/>
      <c r="GFY6" s="29"/>
      <c r="GFZ6" s="29"/>
      <c r="GGA6" s="29"/>
      <c r="GGB6" s="29"/>
      <c r="GGC6" s="29"/>
      <c r="GGD6" s="29"/>
      <c r="GGE6" s="29"/>
      <c r="GGF6" s="29"/>
      <c r="GGG6" s="29"/>
      <c r="GGH6" s="29"/>
      <c r="GGI6" s="29"/>
      <c r="GGJ6" s="29"/>
      <c r="GGK6" s="29"/>
      <c r="GGL6" s="29"/>
      <c r="GGM6" s="29"/>
      <c r="GGN6" s="29"/>
      <c r="GGO6" s="29"/>
      <c r="GGP6" s="29"/>
      <c r="GGQ6" s="29"/>
      <c r="GGR6" s="29"/>
      <c r="GGS6" s="29"/>
      <c r="GGT6" s="29"/>
      <c r="GGU6" s="29"/>
      <c r="GGV6" s="29"/>
      <c r="GGW6" s="29"/>
      <c r="GGX6" s="29"/>
      <c r="GGY6" s="29"/>
      <c r="GGZ6" s="29"/>
      <c r="GHA6" s="29"/>
      <c r="GHB6" s="29"/>
      <c r="GHC6" s="29"/>
      <c r="GHD6" s="29"/>
      <c r="GHE6" s="29"/>
      <c r="GHF6" s="29"/>
      <c r="GHG6" s="29"/>
      <c r="GHH6" s="29"/>
      <c r="GHI6" s="29"/>
      <c r="GHJ6" s="29"/>
      <c r="GHK6" s="29"/>
      <c r="GHL6" s="29"/>
      <c r="GHM6" s="29"/>
      <c r="GHN6" s="29"/>
      <c r="GHO6" s="29"/>
      <c r="GHP6" s="29"/>
      <c r="GHQ6" s="29"/>
      <c r="GHR6" s="29"/>
      <c r="GHS6" s="29"/>
      <c r="GHT6" s="29"/>
      <c r="GHU6" s="29"/>
      <c r="GHV6" s="29"/>
      <c r="GHW6" s="29"/>
      <c r="GHX6" s="29"/>
      <c r="GHY6" s="29"/>
      <c r="GHZ6" s="29"/>
      <c r="GIA6" s="29"/>
      <c r="GIB6" s="29"/>
      <c r="GIC6" s="29"/>
      <c r="GID6" s="29"/>
      <c r="GIE6" s="29"/>
      <c r="GIF6" s="29"/>
      <c r="GIG6" s="29"/>
      <c r="GIH6" s="29"/>
      <c r="GII6" s="29"/>
      <c r="GIJ6" s="29"/>
      <c r="GIK6" s="29"/>
      <c r="GIL6" s="29"/>
      <c r="GIM6" s="29"/>
      <c r="GIN6" s="29"/>
      <c r="GIO6" s="29"/>
      <c r="GIP6" s="29"/>
      <c r="GIQ6" s="29"/>
      <c r="GIR6" s="29"/>
      <c r="GIS6" s="29"/>
      <c r="GIT6" s="29"/>
      <c r="GIU6" s="29"/>
      <c r="GIV6" s="29"/>
      <c r="GIW6" s="29"/>
      <c r="GIX6" s="29"/>
      <c r="GIY6" s="29"/>
      <c r="GIZ6" s="29"/>
      <c r="GJA6" s="29"/>
      <c r="GJB6" s="29"/>
      <c r="GJC6" s="29"/>
      <c r="GJD6" s="29"/>
      <c r="GJE6" s="29"/>
      <c r="GJF6" s="29"/>
      <c r="GJG6" s="29"/>
      <c r="GJH6" s="29"/>
      <c r="GJI6" s="29"/>
      <c r="GJJ6" s="29"/>
      <c r="GJK6" s="29"/>
      <c r="GJL6" s="29"/>
      <c r="GJM6" s="29"/>
      <c r="GJN6" s="29"/>
      <c r="GJO6" s="29"/>
      <c r="GJP6" s="29"/>
      <c r="GJQ6" s="29"/>
      <c r="GJR6" s="29"/>
      <c r="GJS6" s="29"/>
      <c r="GJT6" s="29"/>
      <c r="GJU6" s="29"/>
      <c r="GJV6" s="29"/>
      <c r="GJW6" s="29"/>
      <c r="GJX6" s="29"/>
      <c r="GJY6" s="29"/>
      <c r="GJZ6" s="29"/>
      <c r="GKA6" s="29"/>
      <c r="GKB6" s="29"/>
      <c r="GKC6" s="29"/>
      <c r="GKD6" s="29"/>
      <c r="GKE6" s="29"/>
      <c r="GKF6" s="29"/>
      <c r="GKG6" s="29"/>
      <c r="GKH6" s="29"/>
      <c r="GKI6" s="29"/>
      <c r="GKJ6" s="29"/>
      <c r="GKK6" s="29"/>
      <c r="GKL6" s="29"/>
      <c r="GKM6" s="29"/>
      <c r="GKN6" s="29"/>
      <c r="GKO6" s="29"/>
      <c r="GKP6" s="29"/>
      <c r="GKQ6" s="29"/>
      <c r="GKR6" s="29"/>
      <c r="GKS6" s="29"/>
      <c r="GKT6" s="29"/>
      <c r="GKU6" s="29"/>
      <c r="GKV6" s="29"/>
      <c r="GKW6" s="29"/>
      <c r="GKX6" s="29"/>
      <c r="GKY6" s="29"/>
      <c r="GKZ6" s="29"/>
      <c r="GLA6" s="29"/>
      <c r="GLB6" s="29"/>
      <c r="GLC6" s="29"/>
      <c r="GLD6" s="29"/>
      <c r="GLE6" s="29"/>
      <c r="GLF6" s="29"/>
      <c r="GLG6" s="29"/>
      <c r="GLH6" s="29"/>
      <c r="GLI6" s="29"/>
      <c r="GLJ6" s="29"/>
      <c r="GLK6" s="29"/>
      <c r="GLL6" s="29"/>
      <c r="GLM6" s="29"/>
      <c r="GLN6" s="29"/>
      <c r="GLO6" s="29"/>
      <c r="GLP6" s="29"/>
      <c r="GLQ6" s="29"/>
      <c r="GLR6" s="29"/>
      <c r="GLS6" s="29"/>
      <c r="GLT6" s="29"/>
      <c r="GLU6" s="29"/>
      <c r="GLV6" s="29"/>
      <c r="GLW6" s="29"/>
      <c r="GLX6" s="29"/>
      <c r="GLY6" s="29"/>
      <c r="GLZ6" s="29"/>
      <c r="GMA6" s="29"/>
      <c r="GMB6" s="29"/>
      <c r="GMC6" s="29"/>
      <c r="GMD6" s="29"/>
      <c r="GME6" s="29"/>
      <c r="GMF6" s="29"/>
      <c r="GMG6" s="29"/>
      <c r="GMH6" s="29"/>
      <c r="GMI6" s="29"/>
      <c r="GMJ6" s="29"/>
      <c r="GMK6" s="29"/>
      <c r="GML6" s="29"/>
      <c r="GMM6" s="29"/>
      <c r="GMN6" s="29"/>
      <c r="GMO6" s="29"/>
      <c r="GMP6" s="29"/>
      <c r="GMQ6" s="29"/>
      <c r="GMR6" s="29"/>
      <c r="GMS6" s="29"/>
      <c r="GMT6" s="29"/>
      <c r="GMU6" s="29"/>
      <c r="GMV6" s="29"/>
      <c r="GMW6" s="29"/>
      <c r="GMX6" s="29"/>
      <c r="GMY6" s="29"/>
      <c r="GMZ6" s="29"/>
      <c r="GNA6" s="29"/>
      <c r="GNB6" s="29"/>
      <c r="GNC6" s="29"/>
      <c r="GND6" s="29"/>
      <c r="GNE6" s="29"/>
      <c r="GNF6" s="29"/>
      <c r="GNG6" s="29"/>
      <c r="GNH6" s="29"/>
      <c r="GNI6" s="29"/>
      <c r="GNJ6" s="29"/>
      <c r="GNK6" s="29"/>
      <c r="GNL6" s="29"/>
      <c r="GNM6" s="29"/>
      <c r="GNN6" s="29"/>
      <c r="GNO6" s="29"/>
      <c r="GNP6" s="29"/>
      <c r="GNQ6" s="29"/>
      <c r="GNR6" s="29"/>
      <c r="GNS6" s="29"/>
      <c r="GNT6" s="29"/>
      <c r="GNU6" s="29"/>
      <c r="GNV6" s="29"/>
      <c r="GNW6" s="29"/>
      <c r="GNX6" s="29"/>
      <c r="GNY6" s="29"/>
      <c r="GNZ6" s="29"/>
      <c r="GOA6" s="29"/>
      <c r="GOB6" s="29"/>
      <c r="GOC6" s="29"/>
      <c r="GOD6" s="29"/>
      <c r="GOE6" s="29"/>
      <c r="GOF6" s="29"/>
      <c r="GOG6" s="29"/>
      <c r="GOH6" s="29"/>
      <c r="GOI6" s="29"/>
      <c r="GOJ6" s="29"/>
      <c r="GOK6" s="29"/>
      <c r="GOL6" s="29"/>
      <c r="GOM6" s="29"/>
      <c r="GON6" s="29"/>
      <c r="GOO6" s="29"/>
      <c r="GOP6" s="29"/>
      <c r="GOQ6" s="29"/>
      <c r="GOR6" s="29"/>
      <c r="GOS6" s="29"/>
      <c r="GOT6" s="29"/>
      <c r="GOU6" s="29"/>
      <c r="GOV6" s="29"/>
      <c r="GOW6" s="29"/>
      <c r="GOX6" s="29"/>
      <c r="GOY6" s="29"/>
      <c r="GOZ6" s="29"/>
      <c r="GPA6" s="29"/>
      <c r="GPB6" s="29"/>
      <c r="GPC6" s="29"/>
      <c r="GPD6" s="29"/>
      <c r="GPE6" s="29"/>
      <c r="GPF6" s="29"/>
      <c r="GPG6" s="29"/>
      <c r="GPH6" s="29"/>
      <c r="GPI6" s="29"/>
      <c r="GPJ6" s="29"/>
      <c r="GPK6" s="29"/>
      <c r="GPL6" s="29"/>
      <c r="GPM6" s="29"/>
      <c r="GPN6" s="29"/>
      <c r="GPO6" s="29"/>
      <c r="GPP6" s="29"/>
      <c r="GPQ6" s="29"/>
      <c r="GPR6" s="29"/>
      <c r="GPS6" s="29"/>
      <c r="GPT6" s="29"/>
      <c r="GPU6" s="29"/>
      <c r="GPV6" s="29"/>
      <c r="GPW6" s="29"/>
      <c r="GPX6" s="29"/>
      <c r="GPY6" s="29"/>
      <c r="GPZ6" s="29"/>
      <c r="GQA6" s="29"/>
      <c r="GQB6" s="29"/>
      <c r="GQC6" s="29"/>
      <c r="GQD6" s="29"/>
      <c r="GQE6" s="29"/>
      <c r="GQF6" s="29"/>
      <c r="GQG6" s="29"/>
      <c r="GQH6" s="29"/>
      <c r="GQI6" s="29"/>
      <c r="GQJ6" s="29"/>
      <c r="GQK6" s="29"/>
      <c r="GQL6" s="29"/>
      <c r="GQM6" s="29"/>
      <c r="GQN6" s="29"/>
      <c r="GQO6" s="29"/>
      <c r="GQP6" s="29"/>
      <c r="GQQ6" s="29"/>
      <c r="GQR6" s="29"/>
      <c r="GQS6" s="29"/>
      <c r="GQT6" s="29"/>
      <c r="GQU6" s="29"/>
      <c r="GQV6" s="29"/>
      <c r="GQW6" s="29"/>
      <c r="GQX6" s="29"/>
      <c r="GQY6" s="29"/>
      <c r="GQZ6" s="29"/>
      <c r="GRA6" s="29"/>
      <c r="GRB6" s="29"/>
      <c r="GRC6" s="29"/>
      <c r="GRD6" s="29"/>
      <c r="GRE6" s="29"/>
      <c r="GRF6" s="29"/>
      <c r="GRG6" s="29"/>
      <c r="GRH6" s="29"/>
      <c r="GRI6" s="29"/>
      <c r="GRJ6" s="29"/>
      <c r="GRK6" s="29"/>
      <c r="GRL6" s="29"/>
      <c r="GRM6" s="29"/>
      <c r="GRN6" s="29"/>
      <c r="GRO6" s="29"/>
      <c r="GRP6" s="29"/>
      <c r="GRQ6" s="29"/>
      <c r="GRR6" s="29"/>
      <c r="GRS6" s="29"/>
      <c r="GRT6" s="29"/>
      <c r="GRU6" s="29"/>
      <c r="GRV6" s="29"/>
      <c r="GRW6" s="29"/>
      <c r="GRX6" s="29"/>
      <c r="GRY6" s="29"/>
      <c r="GRZ6" s="29"/>
      <c r="GSA6" s="29"/>
      <c r="GSB6" s="29"/>
      <c r="GSC6" s="29"/>
      <c r="GSD6" s="29"/>
      <c r="GSE6" s="29"/>
      <c r="GSF6" s="29"/>
      <c r="GSG6" s="29"/>
      <c r="GSH6" s="29"/>
      <c r="GSI6" s="29"/>
      <c r="GSJ6" s="29"/>
      <c r="GSK6" s="29"/>
      <c r="GSL6" s="29"/>
      <c r="GSM6" s="29"/>
      <c r="GSN6" s="29"/>
      <c r="GSO6" s="29"/>
      <c r="GSP6" s="29"/>
      <c r="GSQ6" s="29"/>
      <c r="GSR6" s="29"/>
      <c r="GSS6" s="29"/>
      <c r="GST6" s="29"/>
      <c r="GSU6" s="29"/>
      <c r="GSV6" s="29"/>
      <c r="GSW6" s="29"/>
      <c r="GSX6" s="29"/>
      <c r="GSY6" s="29"/>
      <c r="GSZ6" s="29"/>
      <c r="GTA6" s="29"/>
      <c r="GTB6" s="29"/>
      <c r="GTC6" s="29"/>
      <c r="GTD6" s="29"/>
      <c r="GTE6" s="29"/>
      <c r="GTF6" s="29"/>
      <c r="GTG6" s="29"/>
      <c r="GTH6" s="29"/>
      <c r="GTI6" s="29"/>
      <c r="GTJ6" s="29"/>
      <c r="GTK6" s="29"/>
      <c r="GTL6" s="29"/>
      <c r="GTM6" s="29"/>
      <c r="GTN6" s="29"/>
      <c r="GTO6" s="29"/>
      <c r="GTP6" s="29"/>
      <c r="GTQ6" s="29"/>
      <c r="GTR6" s="29"/>
      <c r="GTS6" s="29"/>
      <c r="GTT6" s="29"/>
      <c r="GTU6" s="29"/>
      <c r="GTV6" s="29"/>
      <c r="GTW6" s="29"/>
      <c r="GTX6" s="29"/>
      <c r="GTY6" s="29"/>
      <c r="GTZ6" s="29"/>
      <c r="GUA6" s="29"/>
      <c r="GUB6" s="29"/>
      <c r="GUC6" s="29"/>
      <c r="GUD6" s="29"/>
      <c r="GUE6" s="29"/>
      <c r="GUF6" s="29"/>
      <c r="GUG6" s="29"/>
      <c r="GUH6" s="29"/>
      <c r="GUI6" s="29"/>
      <c r="GUJ6" s="29"/>
      <c r="GUK6" s="29"/>
      <c r="GUL6" s="29"/>
      <c r="GUM6" s="29"/>
      <c r="GUN6" s="29"/>
      <c r="GUO6" s="29"/>
      <c r="GUP6" s="29"/>
      <c r="GUQ6" s="29"/>
      <c r="GUR6" s="29"/>
      <c r="GUS6" s="29"/>
      <c r="GUT6" s="29"/>
      <c r="GUU6" s="29"/>
      <c r="GUV6" s="29"/>
      <c r="GUW6" s="29"/>
      <c r="GUX6" s="29"/>
      <c r="GUY6" s="29"/>
      <c r="GUZ6" s="29"/>
      <c r="GVA6" s="29"/>
      <c r="GVB6" s="29"/>
      <c r="GVC6" s="29"/>
      <c r="GVD6" s="29"/>
      <c r="GVE6" s="29"/>
      <c r="GVF6" s="29"/>
      <c r="GVG6" s="29"/>
      <c r="GVH6" s="29"/>
      <c r="GVI6" s="29"/>
      <c r="GVJ6" s="29"/>
      <c r="GVK6" s="29"/>
      <c r="GVL6" s="29"/>
      <c r="GVM6" s="29"/>
      <c r="GVN6" s="29"/>
      <c r="GVO6" s="29"/>
      <c r="GVP6" s="29"/>
      <c r="GVQ6" s="29"/>
      <c r="GVR6" s="29"/>
      <c r="GVS6" s="29"/>
      <c r="GVT6" s="29"/>
      <c r="GVU6" s="29"/>
      <c r="GVV6" s="29"/>
      <c r="GVW6" s="29"/>
      <c r="GVX6" s="29"/>
      <c r="GVY6" s="29"/>
      <c r="GVZ6" s="29"/>
      <c r="GWA6" s="29"/>
      <c r="GWB6" s="29"/>
      <c r="GWC6" s="29"/>
      <c r="GWD6" s="29"/>
      <c r="GWE6" s="29"/>
      <c r="GWF6" s="29"/>
      <c r="GWG6" s="29"/>
      <c r="GWH6" s="29"/>
      <c r="GWI6" s="29"/>
      <c r="GWJ6" s="29"/>
      <c r="GWK6" s="29"/>
      <c r="GWL6" s="29"/>
      <c r="GWM6" s="29"/>
      <c r="GWN6" s="29"/>
      <c r="GWO6" s="29"/>
      <c r="GWP6" s="29"/>
      <c r="GWQ6" s="29"/>
      <c r="GWR6" s="29"/>
      <c r="GWS6" s="29"/>
      <c r="GWT6" s="29"/>
      <c r="GWU6" s="29"/>
      <c r="GWV6" s="29"/>
      <c r="GWW6" s="29"/>
      <c r="GWX6" s="29"/>
      <c r="GWY6" s="29"/>
      <c r="GWZ6" s="29"/>
      <c r="GXA6" s="29"/>
      <c r="GXB6" s="29"/>
      <c r="GXC6" s="29"/>
      <c r="GXD6" s="29"/>
      <c r="GXE6" s="29"/>
      <c r="GXF6" s="29"/>
      <c r="GXG6" s="29"/>
      <c r="GXH6" s="29"/>
      <c r="GXI6" s="29"/>
      <c r="GXJ6" s="29"/>
      <c r="GXK6" s="29"/>
      <c r="GXL6" s="29"/>
      <c r="GXM6" s="29"/>
      <c r="GXN6" s="29"/>
      <c r="GXO6" s="29"/>
      <c r="GXP6" s="29"/>
      <c r="GXQ6" s="29"/>
      <c r="GXR6" s="29"/>
      <c r="GXS6" s="29"/>
      <c r="GXT6" s="29"/>
      <c r="GXU6" s="29"/>
      <c r="GXV6" s="29"/>
      <c r="GXW6" s="29"/>
      <c r="GXX6" s="29"/>
      <c r="GXY6" s="29"/>
      <c r="GXZ6" s="29"/>
      <c r="GYA6" s="29"/>
      <c r="GYB6" s="29"/>
      <c r="GYC6" s="29"/>
      <c r="GYD6" s="29"/>
      <c r="GYE6" s="29"/>
      <c r="GYF6" s="29"/>
      <c r="GYG6" s="29"/>
      <c r="GYH6" s="29"/>
      <c r="GYI6" s="29"/>
      <c r="GYJ6" s="29"/>
      <c r="GYK6" s="29"/>
      <c r="GYL6" s="29"/>
      <c r="GYM6" s="29"/>
      <c r="GYN6" s="29"/>
      <c r="GYO6" s="29"/>
      <c r="GYP6" s="29"/>
      <c r="GYQ6" s="29"/>
      <c r="GYR6" s="29"/>
      <c r="GYS6" s="29"/>
      <c r="GYT6" s="29"/>
      <c r="GYU6" s="29"/>
      <c r="GYV6" s="29"/>
      <c r="GYW6" s="29"/>
      <c r="GYX6" s="29"/>
      <c r="GYY6" s="29"/>
      <c r="GYZ6" s="29"/>
      <c r="GZA6" s="29"/>
      <c r="GZB6" s="29"/>
      <c r="GZC6" s="29"/>
      <c r="GZD6" s="29"/>
      <c r="GZE6" s="29"/>
      <c r="GZF6" s="29"/>
      <c r="GZG6" s="29"/>
      <c r="GZH6" s="29"/>
      <c r="GZI6" s="29"/>
      <c r="GZJ6" s="29"/>
      <c r="GZK6" s="29"/>
      <c r="GZL6" s="29"/>
      <c r="GZM6" s="29"/>
      <c r="GZN6" s="29"/>
      <c r="GZO6" s="29"/>
      <c r="GZP6" s="29"/>
      <c r="GZQ6" s="29"/>
      <c r="GZR6" s="29"/>
      <c r="GZS6" s="29"/>
      <c r="GZT6" s="29"/>
      <c r="GZU6" s="29"/>
      <c r="GZV6" s="29"/>
      <c r="GZW6" s="29"/>
      <c r="GZX6" s="29"/>
      <c r="GZY6" s="29"/>
      <c r="GZZ6" s="29"/>
      <c r="HAA6" s="29"/>
      <c r="HAB6" s="29"/>
      <c r="HAC6" s="29"/>
      <c r="HAD6" s="29"/>
      <c r="HAE6" s="29"/>
      <c r="HAF6" s="29"/>
      <c r="HAG6" s="29"/>
      <c r="HAH6" s="29"/>
      <c r="HAI6" s="29"/>
      <c r="HAJ6" s="29"/>
      <c r="HAK6" s="29"/>
      <c r="HAL6" s="29"/>
      <c r="HAM6" s="29"/>
      <c r="HAN6" s="29"/>
      <c r="HAO6" s="29"/>
      <c r="HAP6" s="29"/>
      <c r="HAQ6" s="29"/>
      <c r="HAR6" s="29"/>
      <c r="HAS6" s="29"/>
      <c r="HAT6" s="29"/>
      <c r="HAU6" s="29"/>
      <c r="HAV6" s="29"/>
      <c r="HAW6" s="29"/>
      <c r="HAX6" s="29"/>
      <c r="HAY6" s="29"/>
      <c r="HAZ6" s="29"/>
      <c r="HBA6" s="29"/>
      <c r="HBB6" s="29"/>
      <c r="HBC6" s="29"/>
      <c r="HBD6" s="29"/>
      <c r="HBE6" s="29"/>
      <c r="HBF6" s="29"/>
      <c r="HBG6" s="29"/>
      <c r="HBH6" s="29"/>
      <c r="HBI6" s="29"/>
      <c r="HBJ6" s="29"/>
      <c r="HBK6" s="29"/>
      <c r="HBL6" s="29"/>
      <c r="HBM6" s="29"/>
      <c r="HBN6" s="29"/>
      <c r="HBO6" s="29"/>
      <c r="HBP6" s="29"/>
      <c r="HBQ6" s="29"/>
      <c r="HBR6" s="29"/>
      <c r="HBS6" s="29"/>
      <c r="HBT6" s="29"/>
      <c r="HBU6" s="29"/>
      <c r="HBV6" s="29"/>
      <c r="HBW6" s="29"/>
      <c r="HBX6" s="29"/>
      <c r="HBY6" s="29"/>
      <c r="HBZ6" s="29"/>
      <c r="HCA6" s="29"/>
      <c r="HCB6" s="29"/>
      <c r="HCC6" s="29"/>
      <c r="HCD6" s="29"/>
      <c r="HCE6" s="29"/>
      <c r="HCF6" s="29"/>
      <c r="HCG6" s="29"/>
      <c r="HCH6" s="29"/>
      <c r="HCI6" s="29"/>
      <c r="HCJ6" s="29"/>
      <c r="HCK6" s="29"/>
      <c r="HCL6" s="29"/>
      <c r="HCM6" s="29"/>
      <c r="HCN6" s="29"/>
      <c r="HCO6" s="29"/>
      <c r="HCP6" s="29"/>
      <c r="HCQ6" s="29"/>
      <c r="HCR6" s="29"/>
      <c r="HCS6" s="29"/>
      <c r="HCT6" s="29"/>
      <c r="HCU6" s="29"/>
      <c r="HCV6" s="29"/>
      <c r="HCW6" s="29"/>
      <c r="HCX6" s="29"/>
      <c r="HCY6" s="29"/>
      <c r="HCZ6" s="29"/>
      <c r="HDA6" s="29"/>
      <c r="HDB6" s="29"/>
      <c r="HDC6" s="29"/>
      <c r="HDD6" s="29"/>
      <c r="HDE6" s="29"/>
      <c r="HDF6" s="29"/>
      <c r="HDG6" s="29"/>
      <c r="HDH6" s="29"/>
      <c r="HDI6" s="29"/>
      <c r="HDJ6" s="29"/>
      <c r="HDK6" s="29"/>
      <c r="HDL6" s="29"/>
      <c r="HDM6" s="29"/>
      <c r="HDN6" s="29"/>
      <c r="HDO6" s="29"/>
      <c r="HDP6" s="29"/>
      <c r="HDQ6" s="29"/>
      <c r="HDR6" s="29"/>
      <c r="HDS6" s="29"/>
      <c r="HDT6" s="29"/>
      <c r="HDU6" s="29"/>
      <c r="HDV6" s="29"/>
      <c r="HDW6" s="29"/>
      <c r="HDX6" s="29"/>
      <c r="HDY6" s="29"/>
      <c r="HDZ6" s="29"/>
      <c r="HEA6" s="29"/>
      <c r="HEB6" s="29"/>
      <c r="HEC6" s="29"/>
      <c r="HED6" s="29"/>
      <c r="HEE6" s="29"/>
      <c r="HEF6" s="29"/>
      <c r="HEG6" s="29"/>
      <c r="HEH6" s="29"/>
      <c r="HEI6" s="29"/>
      <c r="HEJ6" s="29"/>
      <c r="HEK6" s="29"/>
      <c r="HEL6" s="29"/>
      <c r="HEM6" s="29"/>
      <c r="HEN6" s="29"/>
      <c r="HEO6" s="29"/>
      <c r="HEP6" s="29"/>
      <c r="HEQ6" s="29"/>
      <c r="HER6" s="29"/>
      <c r="HES6" s="29"/>
      <c r="HET6" s="29"/>
      <c r="HEU6" s="29"/>
      <c r="HEV6" s="29"/>
      <c r="HEW6" s="29"/>
      <c r="HEX6" s="29"/>
      <c r="HEY6" s="29"/>
      <c r="HEZ6" s="29"/>
      <c r="HFA6" s="29"/>
      <c r="HFB6" s="29"/>
      <c r="HFC6" s="29"/>
      <c r="HFD6" s="29"/>
      <c r="HFE6" s="29"/>
      <c r="HFF6" s="29"/>
      <c r="HFG6" s="29"/>
      <c r="HFH6" s="29"/>
      <c r="HFI6" s="29"/>
      <c r="HFJ6" s="29"/>
      <c r="HFK6" s="29"/>
      <c r="HFL6" s="29"/>
      <c r="HFM6" s="29"/>
      <c r="HFN6" s="29"/>
      <c r="HFO6" s="29"/>
      <c r="HFP6" s="29"/>
      <c r="HFQ6" s="29"/>
      <c r="HFR6" s="29"/>
      <c r="HFS6" s="29"/>
      <c r="HFT6" s="29"/>
      <c r="HFU6" s="29"/>
      <c r="HFV6" s="29"/>
      <c r="HFW6" s="29"/>
      <c r="HFX6" s="29"/>
      <c r="HFY6" s="29"/>
      <c r="HFZ6" s="29"/>
      <c r="HGA6" s="29"/>
      <c r="HGB6" s="29"/>
      <c r="HGC6" s="29"/>
      <c r="HGD6" s="29"/>
      <c r="HGE6" s="29"/>
      <c r="HGF6" s="29"/>
      <c r="HGG6" s="29"/>
      <c r="HGH6" s="29"/>
      <c r="HGI6" s="29"/>
      <c r="HGJ6" s="29"/>
      <c r="HGK6" s="29"/>
      <c r="HGL6" s="29"/>
      <c r="HGM6" s="29"/>
      <c r="HGN6" s="29"/>
      <c r="HGO6" s="29"/>
      <c r="HGP6" s="29"/>
      <c r="HGQ6" s="29"/>
      <c r="HGR6" s="29"/>
      <c r="HGS6" s="29"/>
      <c r="HGT6" s="29"/>
      <c r="HGU6" s="29"/>
      <c r="HGV6" s="29"/>
      <c r="HGW6" s="29"/>
      <c r="HGX6" s="29"/>
      <c r="HGY6" s="29"/>
      <c r="HGZ6" s="29"/>
      <c r="HHA6" s="29"/>
      <c r="HHB6" s="29"/>
      <c r="HHC6" s="29"/>
      <c r="HHD6" s="29"/>
      <c r="HHE6" s="29"/>
      <c r="HHF6" s="29"/>
      <c r="HHG6" s="29"/>
      <c r="HHH6" s="29"/>
      <c r="HHI6" s="29"/>
      <c r="HHJ6" s="29"/>
      <c r="HHK6" s="29"/>
      <c r="HHL6" s="29"/>
      <c r="HHM6" s="29"/>
      <c r="HHN6" s="29"/>
      <c r="HHO6" s="29"/>
      <c r="HHP6" s="29"/>
      <c r="HHQ6" s="29"/>
      <c r="HHR6" s="29"/>
      <c r="HHS6" s="29"/>
      <c r="HHT6" s="29"/>
      <c r="HHU6" s="29"/>
      <c r="HHV6" s="29"/>
      <c r="HHW6" s="29"/>
      <c r="HHX6" s="29"/>
      <c r="HHY6" s="29"/>
      <c r="HHZ6" s="29"/>
      <c r="HIA6" s="29"/>
      <c r="HIB6" s="29"/>
      <c r="HIC6" s="29"/>
      <c r="HID6" s="29"/>
      <c r="HIE6" s="29"/>
      <c r="HIF6" s="29"/>
      <c r="HIG6" s="29"/>
      <c r="HIH6" s="29"/>
      <c r="HII6" s="29"/>
      <c r="HIJ6" s="29"/>
      <c r="HIK6" s="29"/>
      <c r="HIL6" s="29"/>
      <c r="HIM6" s="29"/>
      <c r="HIN6" s="29"/>
      <c r="HIO6" s="29"/>
      <c r="HIP6" s="29"/>
      <c r="HIQ6" s="29"/>
      <c r="HIR6" s="29"/>
      <c r="HIS6" s="29"/>
      <c r="HIT6" s="29"/>
      <c r="HIU6" s="29"/>
      <c r="HIV6" s="29"/>
      <c r="HIW6" s="29"/>
      <c r="HIX6" s="29"/>
      <c r="HIY6" s="29"/>
      <c r="HIZ6" s="29"/>
      <c r="HJA6" s="29"/>
      <c r="HJB6" s="29"/>
      <c r="HJC6" s="29"/>
      <c r="HJD6" s="29"/>
      <c r="HJE6" s="29"/>
      <c r="HJF6" s="29"/>
      <c r="HJG6" s="29"/>
      <c r="HJH6" s="29"/>
      <c r="HJI6" s="29"/>
      <c r="HJJ6" s="29"/>
      <c r="HJK6" s="29"/>
      <c r="HJL6" s="29"/>
      <c r="HJM6" s="29"/>
      <c r="HJN6" s="29"/>
      <c r="HJO6" s="29"/>
      <c r="HJP6" s="29"/>
      <c r="HJQ6" s="29"/>
      <c r="HJR6" s="29"/>
      <c r="HJS6" s="29"/>
      <c r="HJT6" s="29"/>
      <c r="HJU6" s="29"/>
      <c r="HJV6" s="29"/>
      <c r="HJW6" s="29"/>
      <c r="HJX6" s="29"/>
      <c r="HJY6" s="29"/>
      <c r="HJZ6" s="29"/>
      <c r="HKA6" s="29"/>
      <c r="HKB6" s="29"/>
      <c r="HKC6" s="29"/>
      <c r="HKD6" s="29"/>
      <c r="HKE6" s="29"/>
      <c r="HKF6" s="29"/>
      <c r="HKG6" s="29"/>
      <c r="HKH6" s="29"/>
      <c r="HKI6" s="29"/>
      <c r="HKJ6" s="29"/>
      <c r="HKK6" s="29"/>
      <c r="HKL6" s="29"/>
      <c r="HKM6" s="29"/>
      <c r="HKN6" s="29"/>
      <c r="HKO6" s="29"/>
      <c r="HKP6" s="29"/>
      <c r="HKQ6" s="29"/>
      <c r="HKR6" s="29"/>
      <c r="HKS6" s="29"/>
      <c r="HKT6" s="29"/>
      <c r="HKU6" s="29"/>
      <c r="HKV6" s="29"/>
      <c r="HKW6" s="29"/>
      <c r="HKX6" s="29"/>
      <c r="HKY6" s="29"/>
      <c r="HKZ6" s="29"/>
      <c r="HLA6" s="29"/>
      <c r="HLB6" s="29"/>
      <c r="HLC6" s="29"/>
      <c r="HLD6" s="29"/>
      <c r="HLE6" s="29"/>
      <c r="HLF6" s="29"/>
      <c r="HLG6" s="29"/>
      <c r="HLH6" s="29"/>
      <c r="HLI6" s="29"/>
      <c r="HLJ6" s="29"/>
      <c r="HLK6" s="29"/>
      <c r="HLL6" s="29"/>
      <c r="HLM6" s="29"/>
      <c r="HLN6" s="29"/>
      <c r="HLO6" s="29"/>
      <c r="HLP6" s="29"/>
      <c r="HLQ6" s="29"/>
      <c r="HLR6" s="29"/>
      <c r="HLS6" s="29"/>
      <c r="HLT6" s="29"/>
      <c r="HLU6" s="29"/>
      <c r="HLV6" s="29"/>
      <c r="HLW6" s="29"/>
      <c r="HLX6" s="29"/>
      <c r="HLY6" s="29"/>
      <c r="HLZ6" s="29"/>
      <c r="HMA6" s="29"/>
      <c r="HMB6" s="29"/>
      <c r="HMC6" s="29"/>
      <c r="HMD6" s="29"/>
      <c r="HME6" s="29"/>
      <c r="HMF6" s="29"/>
      <c r="HMG6" s="29"/>
      <c r="HMH6" s="29"/>
      <c r="HMI6" s="29"/>
      <c r="HMJ6" s="29"/>
      <c r="HMK6" s="29"/>
      <c r="HML6" s="29"/>
      <c r="HMM6" s="29"/>
      <c r="HMN6" s="29"/>
      <c r="HMO6" s="29"/>
      <c r="HMP6" s="29"/>
      <c r="HMQ6" s="29"/>
      <c r="HMR6" s="29"/>
      <c r="HMS6" s="29"/>
      <c r="HMT6" s="29"/>
      <c r="HMU6" s="29"/>
      <c r="HMV6" s="29"/>
      <c r="HMW6" s="29"/>
      <c r="HMX6" s="29"/>
      <c r="HMY6" s="29"/>
      <c r="HMZ6" s="29"/>
      <c r="HNA6" s="29"/>
      <c r="HNB6" s="29"/>
      <c r="HNC6" s="29"/>
      <c r="HND6" s="29"/>
      <c r="HNE6" s="29"/>
      <c r="HNF6" s="29"/>
      <c r="HNG6" s="29"/>
      <c r="HNH6" s="29"/>
      <c r="HNI6" s="29"/>
      <c r="HNJ6" s="29"/>
      <c r="HNK6" s="29"/>
      <c r="HNL6" s="29"/>
      <c r="HNM6" s="29"/>
      <c r="HNN6" s="29"/>
      <c r="HNO6" s="29"/>
      <c r="HNP6" s="29"/>
      <c r="HNQ6" s="29"/>
      <c r="HNR6" s="29"/>
      <c r="HNS6" s="29"/>
      <c r="HNT6" s="29"/>
      <c r="HNU6" s="29"/>
      <c r="HNV6" s="29"/>
      <c r="HNW6" s="29"/>
      <c r="HNX6" s="29"/>
      <c r="HNY6" s="29"/>
      <c r="HNZ6" s="29"/>
      <c r="HOA6" s="29"/>
      <c r="HOB6" s="29"/>
      <c r="HOC6" s="29"/>
      <c r="HOD6" s="29"/>
      <c r="HOE6" s="29"/>
      <c r="HOF6" s="29"/>
      <c r="HOG6" s="29"/>
      <c r="HOH6" s="29"/>
      <c r="HOI6" s="29"/>
      <c r="HOJ6" s="29"/>
      <c r="HOK6" s="29"/>
      <c r="HOL6" s="29"/>
      <c r="HOM6" s="29"/>
      <c r="HON6" s="29"/>
      <c r="HOO6" s="29"/>
      <c r="HOP6" s="29"/>
      <c r="HOQ6" s="29"/>
      <c r="HOR6" s="29"/>
      <c r="HOS6" s="29"/>
      <c r="HOT6" s="29"/>
      <c r="HOU6" s="29"/>
      <c r="HOV6" s="29"/>
      <c r="HOW6" s="29"/>
      <c r="HOX6" s="29"/>
      <c r="HOY6" s="29"/>
      <c r="HOZ6" s="29"/>
      <c r="HPA6" s="29"/>
      <c r="HPB6" s="29"/>
      <c r="HPC6" s="29"/>
      <c r="HPD6" s="29"/>
      <c r="HPE6" s="29"/>
      <c r="HPF6" s="29"/>
      <c r="HPG6" s="29"/>
      <c r="HPH6" s="29"/>
      <c r="HPI6" s="29"/>
      <c r="HPJ6" s="29"/>
      <c r="HPK6" s="29"/>
      <c r="HPL6" s="29"/>
      <c r="HPM6" s="29"/>
      <c r="HPN6" s="29"/>
      <c r="HPO6" s="29"/>
      <c r="HPP6" s="29"/>
      <c r="HPQ6" s="29"/>
      <c r="HPR6" s="29"/>
      <c r="HPS6" s="29"/>
      <c r="HPT6" s="29"/>
      <c r="HPU6" s="29"/>
      <c r="HPV6" s="29"/>
      <c r="HPW6" s="29"/>
      <c r="HPX6" s="29"/>
      <c r="HPY6" s="29"/>
      <c r="HPZ6" s="29"/>
      <c r="HQA6" s="29"/>
      <c r="HQB6" s="29"/>
      <c r="HQC6" s="29"/>
      <c r="HQD6" s="29"/>
      <c r="HQE6" s="29"/>
      <c r="HQF6" s="29"/>
      <c r="HQG6" s="29"/>
      <c r="HQH6" s="29"/>
      <c r="HQI6" s="29"/>
      <c r="HQJ6" s="29"/>
      <c r="HQK6" s="29"/>
      <c r="HQL6" s="29"/>
      <c r="HQM6" s="29"/>
      <c r="HQN6" s="29"/>
      <c r="HQO6" s="29"/>
      <c r="HQP6" s="29"/>
      <c r="HQQ6" s="29"/>
      <c r="HQR6" s="29"/>
      <c r="HQS6" s="29"/>
      <c r="HQT6" s="29"/>
      <c r="HQU6" s="29"/>
      <c r="HQV6" s="29"/>
      <c r="HQW6" s="29"/>
      <c r="HQX6" s="29"/>
      <c r="HQY6" s="29"/>
      <c r="HQZ6" s="29"/>
      <c r="HRA6" s="29"/>
      <c r="HRB6" s="29"/>
      <c r="HRC6" s="29"/>
      <c r="HRD6" s="29"/>
      <c r="HRE6" s="29"/>
      <c r="HRF6" s="29"/>
      <c r="HRG6" s="29"/>
      <c r="HRH6" s="29"/>
      <c r="HRI6" s="29"/>
      <c r="HRJ6" s="29"/>
      <c r="HRK6" s="29"/>
      <c r="HRL6" s="29"/>
      <c r="HRM6" s="29"/>
      <c r="HRN6" s="29"/>
      <c r="HRO6" s="29"/>
      <c r="HRP6" s="29"/>
      <c r="HRQ6" s="29"/>
      <c r="HRR6" s="29"/>
      <c r="HRS6" s="29"/>
      <c r="HRT6" s="29"/>
      <c r="HRU6" s="29"/>
      <c r="HRV6" s="29"/>
      <c r="HRW6" s="29"/>
      <c r="HRX6" s="29"/>
      <c r="HRY6" s="29"/>
      <c r="HRZ6" s="29"/>
      <c r="HSA6" s="29"/>
      <c r="HSB6" s="29"/>
      <c r="HSC6" s="29"/>
      <c r="HSD6" s="29"/>
      <c r="HSE6" s="29"/>
      <c r="HSF6" s="29"/>
      <c r="HSG6" s="29"/>
      <c r="HSH6" s="29"/>
      <c r="HSI6" s="29"/>
      <c r="HSJ6" s="29"/>
      <c r="HSK6" s="29"/>
      <c r="HSL6" s="29"/>
      <c r="HSM6" s="29"/>
      <c r="HSN6" s="29"/>
      <c r="HSO6" s="29"/>
      <c r="HSP6" s="29"/>
      <c r="HSQ6" s="29"/>
      <c r="HSR6" s="29"/>
      <c r="HSS6" s="29"/>
      <c r="HST6" s="29"/>
      <c r="HSU6" s="29"/>
      <c r="HSV6" s="29"/>
      <c r="HSW6" s="29"/>
      <c r="HSX6" s="29"/>
      <c r="HSY6" s="29"/>
      <c r="HSZ6" s="29"/>
      <c r="HTA6" s="29"/>
      <c r="HTB6" s="29"/>
      <c r="HTC6" s="29"/>
      <c r="HTD6" s="29"/>
      <c r="HTE6" s="29"/>
      <c r="HTF6" s="29"/>
      <c r="HTG6" s="29"/>
      <c r="HTH6" s="29"/>
      <c r="HTI6" s="29"/>
      <c r="HTJ6" s="29"/>
      <c r="HTK6" s="29"/>
      <c r="HTL6" s="29"/>
      <c r="HTM6" s="29"/>
      <c r="HTN6" s="29"/>
      <c r="HTO6" s="29"/>
      <c r="HTP6" s="29"/>
      <c r="HTQ6" s="29"/>
      <c r="HTR6" s="29"/>
      <c r="HTS6" s="29"/>
      <c r="HTT6" s="29"/>
      <c r="HTU6" s="29"/>
      <c r="HTV6" s="29"/>
      <c r="HTW6" s="29"/>
      <c r="HTX6" s="29"/>
      <c r="HTY6" s="29"/>
      <c r="HTZ6" s="29"/>
      <c r="HUA6" s="29"/>
      <c r="HUB6" s="29"/>
      <c r="HUC6" s="29"/>
      <c r="HUD6" s="29"/>
      <c r="HUE6" s="29"/>
      <c r="HUF6" s="29"/>
      <c r="HUG6" s="29"/>
      <c r="HUH6" s="29"/>
      <c r="HUI6" s="29"/>
      <c r="HUJ6" s="29"/>
      <c r="HUK6" s="29"/>
      <c r="HUL6" s="29"/>
      <c r="HUM6" s="29"/>
      <c r="HUN6" s="29"/>
      <c r="HUO6" s="29"/>
      <c r="HUP6" s="29"/>
      <c r="HUQ6" s="29"/>
      <c r="HUR6" s="29"/>
      <c r="HUS6" s="29"/>
      <c r="HUT6" s="29"/>
      <c r="HUU6" s="29"/>
      <c r="HUV6" s="29"/>
      <c r="HUW6" s="29"/>
      <c r="HUX6" s="29"/>
      <c r="HUY6" s="29"/>
      <c r="HUZ6" s="29"/>
      <c r="HVA6" s="29"/>
      <c r="HVB6" s="29"/>
      <c r="HVC6" s="29"/>
      <c r="HVD6" s="29"/>
      <c r="HVE6" s="29"/>
      <c r="HVF6" s="29"/>
      <c r="HVG6" s="29"/>
      <c r="HVH6" s="29"/>
      <c r="HVI6" s="29"/>
      <c r="HVJ6" s="29"/>
      <c r="HVK6" s="29"/>
      <c r="HVL6" s="29"/>
      <c r="HVM6" s="29"/>
      <c r="HVN6" s="29"/>
      <c r="HVO6" s="29"/>
      <c r="HVP6" s="29"/>
      <c r="HVQ6" s="29"/>
      <c r="HVR6" s="29"/>
      <c r="HVS6" s="29"/>
      <c r="HVT6" s="29"/>
      <c r="HVU6" s="29"/>
      <c r="HVV6" s="29"/>
      <c r="HVW6" s="29"/>
      <c r="HVX6" s="29"/>
      <c r="HVY6" s="29"/>
      <c r="HVZ6" s="29"/>
      <c r="HWA6" s="29"/>
      <c r="HWB6" s="29"/>
      <c r="HWC6" s="29"/>
      <c r="HWD6" s="29"/>
      <c r="HWE6" s="29"/>
      <c r="HWF6" s="29"/>
      <c r="HWG6" s="29"/>
      <c r="HWH6" s="29"/>
      <c r="HWI6" s="29"/>
      <c r="HWJ6" s="29"/>
      <c r="HWK6" s="29"/>
      <c r="HWL6" s="29"/>
      <c r="HWM6" s="29"/>
      <c r="HWN6" s="29"/>
      <c r="HWO6" s="29"/>
      <c r="HWP6" s="29"/>
      <c r="HWQ6" s="29"/>
      <c r="HWR6" s="29"/>
      <c r="HWS6" s="29"/>
      <c r="HWT6" s="29"/>
      <c r="HWU6" s="29"/>
      <c r="HWV6" s="29"/>
      <c r="HWW6" s="29"/>
      <c r="HWX6" s="29"/>
      <c r="HWY6" s="29"/>
      <c r="HWZ6" s="29"/>
      <c r="HXA6" s="29"/>
      <c r="HXB6" s="29"/>
      <c r="HXC6" s="29"/>
      <c r="HXD6" s="29"/>
      <c r="HXE6" s="29"/>
      <c r="HXF6" s="29"/>
      <c r="HXG6" s="29"/>
      <c r="HXH6" s="29"/>
      <c r="HXI6" s="29"/>
      <c r="HXJ6" s="29"/>
      <c r="HXK6" s="29"/>
      <c r="HXL6" s="29"/>
      <c r="HXM6" s="29"/>
      <c r="HXN6" s="29"/>
      <c r="HXO6" s="29"/>
      <c r="HXP6" s="29"/>
      <c r="HXQ6" s="29"/>
      <c r="HXR6" s="29"/>
      <c r="HXS6" s="29"/>
      <c r="HXT6" s="29"/>
      <c r="HXU6" s="29"/>
      <c r="HXV6" s="29"/>
      <c r="HXW6" s="29"/>
      <c r="HXX6" s="29"/>
      <c r="HXY6" s="29"/>
      <c r="HXZ6" s="29"/>
      <c r="HYA6" s="29"/>
      <c r="HYB6" s="29"/>
      <c r="HYC6" s="29"/>
      <c r="HYD6" s="29"/>
      <c r="HYE6" s="29"/>
      <c r="HYF6" s="29"/>
      <c r="HYG6" s="29"/>
      <c r="HYH6" s="29"/>
      <c r="HYI6" s="29"/>
      <c r="HYJ6" s="29"/>
      <c r="HYK6" s="29"/>
      <c r="HYL6" s="29"/>
      <c r="HYM6" s="29"/>
      <c r="HYN6" s="29"/>
      <c r="HYO6" s="29"/>
      <c r="HYP6" s="29"/>
      <c r="HYQ6" s="29"/>
      <c r="HYR6" s="29"/>
      <c r="HYS6" s="29"/>
      <c r="HYT6" s="29"/>
      <c r="HYU6" s="29"/>
      <c r="HYV6" s="29"/>
      <c r="HYW6" s="29"/>
      <c r="HYX6" s="29"/>
      <c r="HYY6" s="29"/>
      <c r="HYZ6" s="29"/>
      <c r="HZA6" s="29"/>
      <c r="HZB6" s="29"/>
      <c r="HZC6" s="29"/>
      <c r="HZD6" s="29"/>
      <c r="HZE6" s="29"/>
      <c r="HZF6" s="29"/>
      <c r="HZG6" s="29"/>
      <c r="HZH6" s="29"/>
      <c r="HZI6" s="29"/>
      <c r="HZJ6" s="29"/>
      <c r="HZK6" s="29"/>
      <c r="HZL6" s="29"/>
      <c r="HZM6" s="29"/>
      <c r="HZN6" s="29"/>
      <c r="HZO6" s="29"/>
      <c r="HZP6" s="29"/>
      <c r="HZQ6" s="29"/>
      <c r="HZR6" s="29"/>
      <c r="HZS6" s="29"/>
      <c r="HZT6" s="29"/>
      <c r="HZU6" s="29"/>
      <c r="HZV6" s="29"/>
      <c r="HZW6" s="29"/>
      <c r="HZX6" s="29"/>
      <c r="HZY6" s="29"/>
      <c r="HZZ6" s="29"/>
      <c r="IAA6" s="29"/>
      <c r="IAB6" s="29"/>
      <c r="IAC6" s="29"/>
      <c r="IAD6" s="29"/>
      <c r="IAE6" s="29"/>
      <c r="IAF6" s="29"/>
      <c r="IAG6" s="29"/>
      <c r="IAH6" s="29"/>
      <c r="IAI6" s="29"/>
      <c r="IAJ6" s="29"/>
      <c r="IAK6" s="29"/>
      <c r="IAL6" s="29"/>
      <c r="IAM6" s="29"/>
      <c r="IAN6" s="29"/>
      <c r="IAO6" s="29"/>
      <c r="IAP6" s="29"/>
      <c r="IAQ6" s="29"/>
      <c r="IAR6" s="29"/>
      <c r="IAS6" s="29"/>
      <c r="IAT6" s="29"/>
      <c r="IAU6" s="29"/>
      <c r="IAV6" s="29"/>
      <c r="IAW6" s="29"/>
      <c r="IAX6" s="29"/>
      <c r="IAY6" s="29"/>
      <c r="IAZ6" s="29"/>
      <c r="IBA6" s="29"/>
      <c r="IBB6" s="29"/>
      <c r="IBC6" s="29"/>
      <c r="IBD6" s="29"/>
      <c r="IBE6" s="29"/>
      <c r="IBF6" s="29"/>
      <c r="IBG6" s="29"/>
      <c r="IBH6" s="29"/>
      <c r="IBI6" s="29"/>
      <c r="IBJ6" s="29"/>
      <c r="IBK6" s="29"/>
      <c r="IBL6" s="29"/>
      <c r="IBM6" s="29"/>
      <c r="IBN6" s="29"/>
      <c r="IBO6" s="29"/>
      <c r="IBP6" s="29"/>
      <c r="IBQ6" s="29"/>
      <c r="IBR6" s="29"/>
      <c r="IBS6" s="29"/>
      <c r="IBT6" s="29"/>
      <c r="IBU6" s="29"/>
      <c r="IBV6" s="29"/>
      <c r="IBW6" s="29"/>
      <c r="IBX6" s="29"/>
      <c r="IBY6" s="29"/>
      <c r="IBZ6" s="29"/>
      <c r="ICA6" s="29"/>
      <c r="ICB6" s="29"/>
      <c r="ICC6" s="29"/>
      <c r="ICD6" s="29"/>
      <c r="ICE6" s="29"/>
      <c r="ICF6" s="29"/>
      <c r="ICG6" s="29"/>
      <c r="ICH6" s="29"/>
      <c r="ICI6" s="29"/>
      <c r="ICJ6" s="29"/>
      <c r="ICK6" s="29"/>
      <c r="ICL6" s="29"/>
      <c r="ICM6" s="29"/>
      <c r="ICN6" s="29"/>
      <c r="ICO6" s="29"/>
      <c r="ICP6" s="29"/>
      <c r="ICQ6" s="29"/>
      <c r="ICR6" s="29"/>
      <c r="ICS6" s="29"/>
      <c r="ICT6" s="29"/>
      <c r="ICU6" s="29"/>
      <c r="ICV6" s="29"/>
      <c r="ICW6" s="29"/>
      <c r="ICX6" s="29"/>
      <c r="ICY6" s="29"/>
      <c r="ICZ6" s="29"/>
      <c r="IDA6" s="29"/>
      <c r="IDB6" s="29"/>
      <c r="IDC6" s="29"/>
      <c r="IDD6" s="29"/>
      <c r="IDE6" s="29"/>
      <c r="IDF6" s="29"/>
      <c r="IDG6" s="29"/>
      <c r="IDH6" s="29"/>
      <c r="IDI6" s="29"/>
      <c r="IDJ6" s="29"/>
      <c r="IDK6" s="29"/>
      <c r="IDL6" s="29"/>
      <c r="IDM6" s="29"/>
      <c r="IDN6" s="29"/>
      <c r="IDO6" s="29"/>
      <c r="IDP6" s="29"/>
      <c r="IDQ6" s="29"/>
      <c r="IDR6" s="29"/>
      <c r="IDS6" s="29"/>
      <c r="IDT6" s="29"/>
      <c r="IDU6" s="29"/>
      <c r="IDV6" s="29"/>
      <c r="IDW6" s="29"/>
      <c r="IDX6" s="29"/>
      <c r="IDY6" s="29"/>
      <c r="IDZ6" s="29"/>
      <c r="IEA6" s="29"/>
      <c r="IEB6" s="29"/>
      <c r="IEC6" s="29"/>
      <c r="IED6" s="29"/>
      <c r="IEE6" s="29"/>
      <c r="IEF6" s="29"/>
      <c r="IEG6" s="29"/>
      <c r="IEH6" s="29"/>
      <c r="IEI6" s="29"/>
      <c r="IEJ6" s="29"/>
      <c r="IEK6" s="29"/>
      <c r="IEL6" s="29"/>
      <c r="IEM6" s="29"/>
      <c r="IEN6" s="29"/>
      <c r="IEO6" s="29"/>
      <c r="IEP6" s="29"/>
      <c r="IEQ6" s="29"/>
      <c r="IER6" s="29"/>
      <c r="IES6" s="29"/>
      <c r="IET6" s="29"/>
      <c r="IEU6" s="29"/>
      <c r="IEV6" s="29"/>
      <c r="IEW6" s="29"/>
      <c r="IEX6" s="29"/>
      <c r="IEY6" s="29"/>
      <c r="IEZ6" s="29"/>
      <c r="IFA6" s="29"/>
      <c r="IFB6" s="29"/>
      <c r="IFC6" s="29"/>
      <c r="IFD6" s="29"/>
      <c r="IFE6" s="29"/>
      <c r="IFF6" s="29"/>
      <c r="IFG6" s="29"/>
      <c r="IFH6" s="29"/>
      <c r="IFI6" s="29"/>
      <c r="IFJ6" s="29"/>
      <c r="IFK6" s="29"/>
      <c r="IFL6" s="29"/>
      <c r="IFM6" s="29"/>
      <c r="IFN6" s="29"/>
      <c r="IFO6" s="29"/>
      <c r="IFP6" s="29"/>
      <c r="IFQ6" s="29"/>
      <c r="IFR6" s="29"/>
      <c r="IFS6" s="29"/>
      <c r="IFT6" s="29"/>
      <c r="IFU6" s="29"/>
      <c r="IFV6" s="29"/>
      <c r="IFW6" s="29"/>
      <c r="IFX6" s="29"/>
      <c r="IFY6" s="29"/>
      <c r="IFZ6" s="29"/>
      <c r="IGA6" s="29"/>
      <c r="IGB6" s="29"/>
      <c r="IGC6" s="29"/>
      <c r="IGD6" s="29"/>
      <c r="IGE6" s="29"/>
      <c r="IGF6" s="29"/>
      <c r="IGG6" s="29"/>
      <c r="IGH6" s="29"/>
      <c r="IGI6" s="29"/>
      <c r="IGJ6" s="29"/>
      <c r="IGK6" s="29"/>
      <c r="IGL6" s="29"/>
      <c r="IGM6" s="29"/>
      <c r="IGN6" s="29"/>
      <c r="IGO6" s="29"/>
      <c r="IGP6" s="29"/>
      <c r="IGQ6" s="29"/>
      <c r="IGR6" s="29"/>
      <c r="IGS6" s="29"/>
      <c r="IGT6" s="29"/>
      <c r="IGU6" s="29"/>
      <c r="IGV6" s="29"/>
      <c r="IGW6" s="29"/>
      <c r="IGX6" s="29"/>
      <c r="IGY6" s="29"/>
      <c r="IGZ6" s="29"/>
      <c r="IHA6" s="29"/>
      <c r="IHB6" s="29"/>
      <c r="IHC6" s="29"/>
      <c r="IHD6" s="29"/>
      <c r="IHE6" s="29"/>
      <c r="IHF6" s="29"/>
      <c r="IHG6" s="29"/>
      <c r="IHH6" s="29"/>
      <c r="IHI6" s="29"/>
      <c r="IHJ6" s="29"/>
      <c r="IHK6" s="29"/>
      <c r="IHL6" s="29"/>
      <c r="IHM6" s="29"/>
      <c r="IHN6" s="29"/>
      <c r="IHO6" s="29"/>
      <c r="IHP6" s="29"/>
      <c r="IHQ6" s="29"/>
      <c r="IHR6" s="29"/>
      <c r="IHS6" s="29"/>
      <c r="IHT6" s="29"/>
      <c r="IHU6" s="29"/>
      <c r="IHV6" s="29"/>
      <c r="IHW6" s="29"/>
      <c r="IHX6" s="29"/>
      <c r="IHY6" s="29"/>
      <c r="IHZ6" s="29"/>
      <c r="IIA6" s="29"/>
      <c r="IIB6" s="29"/>
      <c r="IIC6" s="29"/>
      <c r="IID6" s="29"/>
      <c r="IIE6" s="29"/>
      <c r="IIF6" s="29"/>
      <c r="IIG6" s="29"/>
      <c r="IIH6" s="29"/>
      <c r="III6" s="29"/>
      <c r="IIJ6" s="29"/>
      <c r="IIK6" s="29"/>
      <c r="IIL6" s="29"/>
      <c r="IIM6" s="29"/>
      <c r="IIN6" s="29"/>
      <c r="IIO6" s="29"/>
      <c r="IIP6" s="29"/>
      <c r="IIQ6" s="29"/>
      <c r="IIR6" s="29"/>
      <c r="IIS6" s="29"/>
      <c r="IIT6" s="29"/>
      <c r="IIU6" s="29"/>
      <c r="IIV6" s="29"/>
      <c r="IIW6" s="29"/>
      <c r="IIX6" s="29"/>
      <c r="IIY6" s="29"/>
      <c r="IIZ6" s="29"/>
      <c r="IJA6" s="29"/>
      <c r="IJB6" s="29"/>
      <c r="IJC6" s="29"/>
      <c r="IJD6" s="29"/>
      <c r="IJE6" s="29"/>
      <c r="IJF6" s="29"/>
      <c r="IJG6" s="29"/>
      <c r="IJH6" s="29"/>
      <c r="IJI6" s="29"/>
      <c r="IJJ6" s="29"/>
      <c r="IJK6" s="29"/>
      <c r="IJL6" s="29"/>
      <c r="IJM6" s="29"/>
      <c r="IJN6" s="29"/>
      <c r="IJO6" s="29"/>
      <c r="IJP6" s="29"/>
      <c r="IJQ6" s="29"/>
      <c r="IJR6" s="29"/>
      <c r="IJS6" s="29"/>
      <c r="IJT6" s="29"/>
      <c r="IJU6" s="29"/>
      <c r="IJV6" s="29"/>
      <c r="IJW6" s="29"/>
      <c r="IJX6" s="29"/>
      <c r="IJY6" s="29"/>
      <c r="IJZ6" s="29"/>
      <c r="IKA6" s="29"/>
      <c r="IKB6" s="29"/>
      <c r="IKC6" s="29"/>
      <c r="IKD6" s="29"/>
      <c r="IKE6" s="29"/>
      <c r="IKF6" s="29"/>
      <c r="IKG6" s="29"/>
      <c r="IKH6" s="29"/>
      <c r="IKI6" s="29"/>
      <c r="IKJ6" s="29"/>
      <c r="IKK6" s="29"/>
      <c r="IKL6" s="29"/>
      <c r="IKM6" s="29"/>
      <c r="IKN6" s="29"/>
      <c r="IKO6" s="29"/>
      <c r="IKP6" s="29"/>
      <c r="IKQ6" s="29"/>
      <c r="IKR6" s="29"/>
      <c r="IKS6" s="29"/>
      <c r="IKT6" s="29"/>
      <c r="IKU6" s="29"/>
      <c r="IKV6" s="29"/>
      <c r="IKW6" s="29"/>
      <c r="IKX6" s="29"/>
      <c r="IKY6" s="29"/>
      <c r="IKZ6" s="29"/>
      <c r="ILA6" s="29"/>
      <c r="ILB6" s="29"/>
      <c r="ILC6" s="29"/>
      <c r="ILD6" s="29"/>
      <c r="ILE6" s="29"/>
      <c r="ILF6" s="29"/>
      <c r="ILG6" s="29"/>
      <c r="ILH6" s="29"/>
      <c r="ILI6" s="29"/>
      <c r="ILJ6" s="29"/>
      <c r="ILK6" s="29"/>
      <c r="ILL6" s="29"/>
      <c r="ILM6" s="29"/>
      <c r="ILN6" s="29"/>
      <c r="ILO6" s="29"/>
      <c r="ILP6" s="29"/>
      <c r="ILQ6" s="29"/>
      <c r="ILR6" s="29"/>
      <c r="ILS6" s="29"/>
      <c r="ILT6" s="29"/>
      <c r="ILU6" s="29"/>
      <c r="ILV6" s="29"/>
      <c r="ILW6" s="29"/>
      <c r="ILX6" s="29"/>
      <c r="ILY6" s="29"/>
      <c r="ILZ6" s="29"/>
      <c r="IMA6" s="29"/>
      <c r="IMB6" s="29"/>
      <c r="IMC6" s="29"/>
      <c r="IMD6" s="29"/>
      <c r="IME6" s="29"/>
      <c r="IMF6" s="29"/>
      <c r="IMG6" s="29"/>
      <c r="IMH6" s="29"/>
      <c r="IMI6" s="29"/>
      <c r="IMJ6" s="29"/>
      <c r="IMK6" s="29"/>
      <c r="IML6" s="29"/>
      <c r="IMM6" s="29"/>
      <c r="IMN6" s="29"/>
      <c r="IMO6" s="29"/>
      <c r="IMP6" s="29"/>
      <c r="IMQ6" s="29"/>
      <c r="IMR6" s="29"/>
      <c r="IMS6" s="29"/>
      <c r="IMT6" s="29"/>
      <c r="IMU6" s="29"/>
      <c r="IMV6" s="29"/>
      <c r="IMW6" s="29"/>
      <c r="IMX6" s="29"/>
      <c r="IMY6" s="29"/>
      <c r="IMZ6" s="29"/>
      <c r="INA6" s="29"/>
      <c r="INB6" s="29"/>
      <c r="INC6" s="29"/>
      <c r="IND6" s="29"/>
      <c r="INE6" s="29"/>
      <c r="INF6" s="29"/>
      <c r="ING6" s="29"/>
      <c r="INH6" s="29"/>
      <c r="INI6" s="29"/>
      <c r="INJ6" s="29"/>
      <c r="INK6" s="29"/>
      <c r="INL6" s="29"/>
      <c r="INM6" s="29"/>
      <c r="INN6" s="29"/>
      <c r="INO6" s="29"/>
      <c r="INP6" s="29"/>
      <c r="INQ6" s="29"/>
      <c r="INR6" s="29"/>
      <c r="INS6" s="29"/>
      <c r="INT6" s="29"/>
      <c r="INU6" s="29"/>
      <c r="INV6" s="29"/>
      <c r="INW6" s="29"/>
      <c r="INX6" s="29"/>
      <c r="INY6" s="29"/>
      <c r="INZ6" s="29"/>
      <c r="IOA6" s="29"/>
      <c r="IOB6" s="29"/>
      <c r="IOC6" s="29"/>
      <c r="IOD6" s="29"/>
      <c r="IOE6" s="29"/>
      <c r="IOF6" s="29"/>
      <c r="IOG6" s="29"/>
      <c r="IOH6" s="29"/>
      <c r="IOI6" s="29"/>
      <c r="IOJ6" s="29"/>
      <c r="IOK6" s="29"/>
      <c r="IOL6" s="29"/>
      <c r="IOM6" s="29"/>
      <c r="ION6" s="29"/>
      <c r="IOO6" s="29"/>
      <c r="IOP6" s="29"/>
      <c r="IOQ6" s="29"/>
      <c r="IOR6" s="29"/>
      <c r="IOS6" s="29"/>
      <c r="IOT6" s="29"/>
      <c r="IOU6" s="29"/>
      <c r="IOV6" s="29"/>
      <c r="IOW6" s="29"/>
      <c r="IOX6" s="29"/>
      <c r="IOY6" s="29"/>
      <c r="IOZ6" s="29"/>
      <c r="IPA6" s="29"/>
      <c r="IPB6" s="29"/>
      <c r="IPC6" s="29"/>
      <c r="IPD6" s="29"/>
      <c r="IPE6" s="29"/>
      <c r="IPF6" s="29"/>
      <c r="IPG6" s="29"/>
      <c r="IPH6" s="29"/>
      <c r="IPI6" s="29"/>
      <c r="IPJ6" s="29"/>
      <c r="IPK6" s="29"/>
      <c r="IPL6" s="29"/>
      <c r="IPM6" s="29"/>
      <c r="IPN6" s="29"/>
      <c r="IPO6" s="29"/>
      <c r="IPP6" s="29"/>
      <c r="IPQ6" s="29"/>
      <c r="IPR6" s="29"/>
      <c r="IPS6" s="29"/>
      <c r="IPT6" s="29"/>
      <c r="IPU6" s="29"/>
      <c r="IPV6" s="29"/>
      <c r="IPW6" s="29"/>
      <c r="IPX6" s="29"/>
      <c r="IPY6" s="29"/>
      <c r="IPZ6" s="29"/>
      <c r="IQA6" s="29"/>
      <c r="IQB6" s="29"/>
      <c r="IQC6" s="29"/>
      <c r="IQD6" s="29"/>
      <c r="IQE6" s="29"/>
      <c r="IQF6" s="29"/>
      <c r="IQG6" s="29"/>
      <c r="IQH6" s="29"/>
      <c r="IQI6" s="29"/>
      <c r="IQJ6" s="29"/>
      <c r="IQK6" s="29"/>
      <c r="IQL6" s="29"/>
      <c r="IQM6" s="29"/>
      <c r="IQN6" s="29"/>
      <c r="IQO6" s="29"/>
      <c r="IQP6" s="29"/>
      <c r="IQQ6" s="29"/>
      <c r="IQR6" s="29"/>
      <c r="IQS6" s="29"/>
      <c r="IQT6" s="29"/>
      <c r="IQU6" s="29"/>
      <c r="IQV6" s="29"/>
      <c r="IQW6" s="29"/>
      <c r="IQX6" s="29"/>
      <c r="IQY6" s="29"/>
      <c r="IQZ6" s="29"/>
      <c r="IRA6" s="29"/>
      <c r="IRB6" s="29"/>
      <c r="IRC6" s="29"/>
      <c r="IRD6" s="29"/>
      <c r="IRE6" s="29"/>
      <c r="IRF6" s="29"/>
      <c r="IRG6" s="29"/>
      <c r="IRH6" s="29"/>
      <c r="IRI6" s="29"/>
      <c r="IRJ6" s="29"/>
      <c r="IRK6" s="29"/>
      <c r="IRL6" s="29"/>
      <c r="IRM6" s="29"/>
      <c r="IRN6" s="29"/>
      <c r="IRO6" s="29"/>
      <c r="IRP6" s="29"/>
      <c r="IRQ6" s="29"/>
      <c r="IRR6" s="29"/>
      <c r="IRS6" s="29"/>
      <c r="IRT6" s="29"/>
      <c r="IRU6" s="29"/>
      <c r="IRV6" s="29"/>
      <c r="IRW6" s="29"/>
      <c r="IRX6" s="29"/>
      <c r="IRY6" s="29"/>
      <c r="IRZ6" s="29"/>
      <c r="ISA6" s="29"/>
      <c r="ISB6" s="29"/>
      <c r="ISC6" s="29"/>
      <c r="ISD6" s="29"/>
      <c r="ISE6" s="29"/>
      <c r="ISF6" s="29"/>
      <c r="ISG6" s="29"/>
      <c r="ISH6" s="29"/>
      <c r="ISI6" s="29"/>
      <c r="ISJ6" s="29"/>
      <c r="ISK6" s="29"/>
      <c r="ISL6" s="29"/>
      <c r="ISM6" s="29"/>
      <c r="ISN6" s="29"/>
      <c r="ISO6" s="29"/>
      <c r="ISP6" s="29"/>
      <c r="ISQ6" s="29"/>
      <c r="ISR6" s="29"/>
      <c r="ISS6" s="29"/>
      <c r="IST6" s="29"/>
      <c r="ISU6" s="29"/>
      <c r="ISV6" s="29"/>
      <c r="ISW6" s="29"/>
      <c r="ISX6" s="29"/>
      <c r="ISY6" s="29"/>
      <c r="ISZ6" s="29"/>
      <c r="ITA6" s="29"/>
      <c r="ITB6" s="29"/>
      <c r="ITC6" s="29"/>
      <c r="ITD6" s="29"/>
      <c r="ITE6" s="29"/>
      <c r="ITF6" s="29"/>
      <c r="ITG6" s="29"/>
      <c r="ITH6" s="29"/>
      <c r="ITI6" s="29"/>
      <c r="ITJ6" s="29"/>
      <c r="ITK6" s="29"/>
      <c r="ITL6" s="29"/>
      <c r="ITM6" s="29"/>
      <c r="ITN6" s="29"/>
      <c r="ITO6" s="29"/>
      <c r="ITP6" s="29"/>
      <c r="ITQ6" s="29"/>
      <c r="ITR6" s="29"/>
      <c r="ITS6" s="29"/>
      <c r="ITT6" s="29"/>
      <c r="ITU6" s="29"/>
      <c r="ITV6" s="29"/>
      <c r="ITW6" s="29"/>
      <c r="ITX6" s="29"/>
      <c r="ITY6" s="29"/>
      <c r="ITZ6" s="29"/>
      <c r="IUA6" s="29"/>
      <c r="IUB6" s="29"/>
      <c r="IUC6" s="29"/>
      <c r="IUD6" s="29"/>
      <c r="IUE6" s="29"/>
      <c r="IUF6" s="29"/>
      <c r="IUG6" s="29"/>
      <c r="IUH6" s="29"/>
      <c r="IUI6" s="29"/>
      <c r="IUJ6" s="29"/>
      <c r="IUK6" s="29"/>
      <c r="IUL6" s="29"/>
      <c r="IUM6" s="29"/>
      <c r="IUN6" s="29"/>
      <c r="IUO6" s="29"/>
      <c r="IUP6" s="29"/>
      <c r="IUQ6" s="29"/>
      <c r="IUR6" s="29"/>
      <c r="IUS6" s="29"/>
      <c r="IUT6" s="29"/>
      <c r="IUU6" s="29"/>
      <c r="IUV6" s="29"/>
      <c r="IUW6" s="29"/>
      <c r="IUX6" s="29"/>
      <c r="IUY6" s="29"/>
      <c r="IUZ6" s="29"/>
      <c r="IVA6" s="29"/>
      <c r="IVB6" s="29"/>
      <c r="IVC6" s="29"/>
      <c r="IVD6" s="29"/>
      <c r="IVE6" s="29"/>
      <c r="IVF6" s="29"/>
      <c r="IVG6" s="29"/>
      <c r="IVH6" s="29"/>
      <c r="IVI6" s="29"/>
      <c r="IVJ6" s="29"/>
      <c r="IVK6" s="29"/>
      <c r="IVL6" s="29"/>
      <c r="IVM6" s="29"/>
      <c r="IVN6" s="29"/>
      <c r="IVO6" s="29"/>
      <c r="IVP6" s="29"/>
      <c r="IVQ6" s="29"/>
      <c r="IVR6" s="29"/>
      <c r="IVS6" s="29"/>
      <c r="IVT6" s="29"/>
      <c r="IVU6" s="29"/>
      <c r="IVV6" s="29"/>
      <c r="IVW6" s="29"/>
      <c r="IVX6" s="29"/>
      <c r="IVY6" s="29"/>
      <c r="IVZ6" s="29"/>
      <c r="IWA6" s="29"/>
      <c r="IWB6" s="29"/>
      <c r="IWC6" s="29"/>
      <c r="IWD6" s="29"/>
      <c r="IWE6" s="29"/>
      <c r="IWF6" s="29"/>
      <c r="IWG6" s="29"/>
      <c r="IWH6" s="29"/>
      <c r="IWI6" s="29"/>
      <c r="IWJ6" s="29"/>
      <c r="IWK6" s="29"/>
      <c r="IWL6" s="29"/>
      <c r="IWM6" s="29"/>
      <c r="IWN6" s="29"/>
      <c r="IWO6" s="29"/>
      <c r="IWP6" s="29"/>
      <c r="IWQ6" s="29"/>
      <c r="IWR6" s="29"/>
      <c r="IWS6" s="29"/>
      <c r="IWT6" s="29"/>
      <c r="IWU6" s="29"/>
      <c r="IWV6" s="29"/>
      <c r="IWW6" s="29"/>
      <c r="IWX6" s="29"/>
      <c r="IWY6" s="29"/>
      <c r="IWZ6" s="29"/>
      <c r="IXA6" s="29"/>
      <c r="IXB6" s="29"/>
      <c r="IXC6" s="29"/>
      <c r="IXD6" s="29"/>
      <c r="IXE6" s="29"/>
      <c r="IXF6" s="29"/>
      <c r="IXG6" s="29"/>
      <c r="IXH6" s="29"/>
      <c r="IXI6" s="29"/>
      <c r="IXJ6" s="29"/>
      <c r="IXK6" s="29"/>
      <c r="IXL6" s="29"/>
      <c r="IXM6" s="29"/>
      <c r="IXN6" s="29"/>
      <c r="IXO6" s="29"/>
      <c r="IXP6" s="29"/>
      <c r="IXQ6" s="29"/>
      <c r="IXR6" s="29"/>
      <c r="IXS6" s="29"/>
      <c r="IXT6" s="29"/>
      <c r="IXU6" s="29"/>
      <c r="IXV6" s="29"/>
      <c r="IXW6" s="29"/>
      <c r="IXX6" s="29"/>
      <c r="IXY6" s="29"/>
      <c r="IXZ6" s="29"/>
      <c r="IYA6" s="29"/>
      <c r="IYB6" s="29"/>
      <c r="IYC6" s="29"/>
      <c r="IYD6" s="29"/>
      <c r="IYE6" s="29"/>
      <c r="IYF6" s="29"/>
      <c r="IYG6" s="29"/>
      <c r="IYH6" s="29"/>
      <c r="IYI6" s="29"/>
      <c r="IYJ6" s="29"/>
      <c r="IYK6" s="29"/>
      <c r="IYL6" s="29"/>
      <c r="IYM6" s="29"/>
      <c r="IYN6" s="29"/>
      <c r="IYO6" s="29"/>
      <c r="IYP6" s="29"/>
      <c r="IYQ6" s="29"/>
      <c r="IYR6" s="29"/>
      <c r="IYS6" s="29"/>
      <c r="IYT6" s="29"/>
      <c r="IYU6" s="29"/>
      <c r="IYV6" s="29"/>
      <c r="IYW6" s="29"/>
      <c r="IYX6" s="29"/>
      <c r="IYY6" s="29"/>
      <c r="IYZ6" s="29"/>
      <c r="IZA6" s="29"/>
      <c r="IZB6" s="29"/>
      <c r="IZC6" s="29"/>
      <c r="IZD6" s="29"/>
      <c r="IZE6" s="29"/>
      <c r="IZF6" s="29"/>
      <c r="IZG6" s="29"/>
      <c r="IZH6" s="29"/>
      <c r="IZI6" s="29"/>
      <c r="IZJ6" s="29"/>
      <c r="IZK6" s="29"/>
      <c r="IZL6" s="29"/>
      <c r="IZM6" s="29"/>
      <c r="IZN6" s="29"/>
      <c r="IZO6" s="29"/>
      <c r="IZP6" s="29"/>
      <c r="IZQ6" s="29"/>
      <c r="IZR6" s="29"/>
      <c r="IZS6" s="29"/>
      <c r="IZT6" s="29"/>
      <c r="IZU6" s="29"/>
      <c r="IZV6" s="29"/>
      <c r="IZW6" s="29"/>
      <c r="IZX6" s="29"/>
      <c r="IZY6" s="29"/>
      <c r="IZZ6" s="29"/>
      <c r="JAA6" s="29"/>
      <c r="JAB6" s="29"/>
      <c r="JAC6" s="29"/>
      <c r="JAD6" s="29"/>
      <c r="JAE6" s="29"/>
      <c r="JAF6" s="29"/>
      <c r="JAG6" s="29"/>
      <c r="JAH6" s="29"/>
      <c r="JAI6" s="29"/>
      <c r="JAJ6" s="29"/>
      <c r="JAK6" s="29"/>
      <c r="JAL6" s="29"/>
      <c r="JAM6" s="29"/>
      <c r="JAN6" s="29"/>
      <c r="JAO6" s="29"/>
      <c r="JAP6" s="29"/>
      <c r="JAQ6" s="29"/>
      <c r="JAR6" s="29"/>
      <c r="JAS6" s="29"/>
      <c r="JAT6" s="29"/>
      <c r="JAU6" s="29"/>
      <c r="JAV6" s="29"/>
      <c r="JAW6" s="29"/>
      <c r="JAX6" s="29"/>
      <c r="JAY6" s="29"/>
      <c r="JAZ6" s="29"/>
      <c r="JBA6" s="29"/>
      <c r="JBB6" s="29"/>
      <c r="JBC6" s="29"/>
      <c r="JBD6" s="29"/>
      <c r="JBE6" s="29"/>
      <c r="JBF6" s="29"/>
      <c r="JBG6" s="29"/>
      <c r="JBH6" s="29"/>
      <c r="JBI6" s="29"/>
      <c r="JBJ6" s="29"/>
      <c r="JBK6" s="29"/>
      <c r="JBL6" s="29"/>
      <c r="JBM6" s="29"/>
      <c r="JBN6" s="29"/>
      <c r="JBO6" s="29"/>
      <c r="JBP6" s="29"/>
      <c r="JBQ6" s="29"/>
      <c r="JBR6" s="29"/>
      <c r="JBS6" s="29"/>
      <c r="JBT6" s="29"/>
      <c r="JBU6" s="29"/>
      <c r="JBV6" s="29"/>
      <c r="JBW6" s="29"/>
      <c r="JBX6" s="29"/>
      <c r="JBY6" s="29"/>
      <c r="JBZ6" s="29"/>
      <c r="JCA6" s="29"/>
      <c r="JCB6" s="29"/>
      <c r="JCC6" s="29"/>
      <c r="JCD6" s="29"/>
      <c r="JCE6" s="29"/>
      <c r="JCF6" s="29"/>
      <c r="JCG6" s="29"/>
      <c r="JCH6" s="29"/>
      <c r="JCI6" s="29"/>
      <c r="JCJ6" s="29"/>
      <c r="JCK6" s="29"/>
      <c r="JCL6" s="29"/>
      <c r="JCM6" s="29"/>
      <c r="JCN6" s="29"/>
      <c r="JCO6" s="29"/>
      <c r="JCP6" s="29"/>
      <c r="JCQ6" s="29"/>
      <c r="JCR6" s="29"/>
      <c r="JCS6" s="29"/>
      <c r="JCT6" s="29"/>
      <c r="JCU6" s="29"/>
      <c r="JCV6" s="29"/>
      <c r="JCW6" s="29"/>
      <c r="JCX6" s="29"/>
      <c r="JCY6" s="29"/>
      <c r="JCZ6" s="29"/>
      <c r="JDA6" s="29"/>
      <c r="JDB6" s="29"/>
      <c r="JDC6" s="29"/>
      <c r="JDD6" s="29"/>
      <c r="JDE6" s="29"/>
      <c r="JDF6" s="29"/>
      <c r="JDG6" s="29"/>
      <c r="JDH6" s="29"/>
      <c r="JDI6" s="29"/>
      <c r="JDJ6" s="29"/>
      <c r="JDK6" s="29"/>
      <c r="JDL6" s="29"/>
      <c r="JDM6" s="29"/>
      <c r="JDN6" s="29"/>
      <c r="JDO6" s="29"/>
      <c r="JDP6" s="29"/>
      <c r="JDQ6" s="29"/>
      <c r="JDR6" s="29"/>
      <c r="JDS6" s="29"/>
      <c r="JDT6" s="29"/>
      <c r="JDU6" s="29"/>
      <c r="JDV6" s="29"/>
      <c r="JDW6" s="29"/>
      <c r="JDX6" s="29"/>
      <c r="JDY6" s="29"/>
      <c r="JDZ6" s="29"/>
      <c r="JEA6" s="29"/>
      <c r="JEB6" s="29"/>
      <c r="JEC6" s="29"/>
      <c r="JED6" s="29"/>
      <c r="JEE6" s="29"/>
      <c r="JEF6" s="29"/>
      <c r="JEG6" s="29"/>
      <c r="JEH6" s="29"/>
      <c r="JEI6" s="29"/>
      <c r="JEJ6" s="29"/>
      <c r="JEK6" s="29"/>
      <c r="JEL6" s="29"/>
      <c r="JEM6" s="29"/>
      <c r="JEN6" s="29"/>
      <c r="JEO6" s="29"/>
      <c r="JEP6" s="29"/>
      <c r="JEQ6" s="29"/>
      <c r="JER6" s="29"/>
      <c r="JES6" s="29"/>
      <c r="JET6" s="29"/>
      <c r="JEU6" s="29"/>
      <c r="JEV6" s="29"/>
      <c r="JEW6" s="29"/>
      <c r="JEX6" s="29"/>
      <c r="JEY6" s="29"/>
      <c r="JEZ6" s="29"/>
      <c r="JFA6" s="29"/>
      <c r="JFB6" s="29"/>
      <c r="JFC6" s="29"/>
      <c r="JFD6" s="29"/>
      <c r="JFE6" s="29"/>
      <c r="JFF6" s="29"/>
      <c r="JFG6" s="29"/>
      <c r="JFH6" s="29"/>
      <c r="JFI6" s="29"/>
      <c r="JFJ6" s="29"/>
      <c r="JFK6" s="29"/>
      <c r="JFL6" s="29"/>
      <c r="JFM6" s="29"/>
      <c r="JFN6" s="29"/>
      <c r="JFO6" s="29"/>
      <c r="JFP6" s="29"/>
      <c r="JFQ6" s="29"/>
      <c r="JFR6" s="29"/>
      <c r="JFS6" s="29"/>
      <c r="JFT6" s="29"/>
      <c r="JFU6" s="29"/>
      <c r="JFV6" s="29"/>
      <c r="JFW6" s="29"/>
      <c r="JFX6" s="29"/>
      <c r="JFY6" s="29"/>
      <c r="JFZ6" s="29"/>
      <c r="JGA6" s="29"/>
      <c r="JGB6" s="29"/>
      <c r="JGC6" s="29"/>
      <c r="JGD6" s="29"/>
      <c r="JGE6" s="29"/>
      <c r="JGF6" s="29"/>
      <c r="JGG6" s="29"/>
      <c r="JGH6" s="29"/>
      <c r="JGI6" s="29"/>
      <c r="JGJ6" s="29"/>
      <c r="JGK6" s="29"/>
      <c r="JGL6" s="29"/>
      <c r="JGM6" s="29"/>
      <c r="JGN6" s="29"/>
      <c r="JGO6" s="29"/>
      <c r="JGP6" s="29"/>
      <c r="JGQ6" s="29"/>
      <c r="JGR6" s="29"/>
      <c r="JGS6" s="29"/>
      <c r="JGT6" s="29"/>
      <c r="JGU6" s="29"/>
      <c r="JGV6" s="29"/>
      <c r="JGW6" s="29"/>
      <c r="JGX6" s="29"/>
      <c r="JGY6" s="29"/>
      <c r="JGZ6" s="29"/>
      <c r="JHA6" s="29"/>
      <c r="JHB6" s="29"/>
      <c r="JHC6" s="29"/>
      <c r="JHD6" s="29"/>
      <c r="JHE6" s="29"/>
      <c r="JHF6" s="29"/>
      <c r="JHG6" s="29"/>
      <c r="JHH6" s="29"/>
      <c r="JHI6" s="29"/>
      <c r="JHJ6" s="29"/>
      <c r="JHK6" s="29"/>
      <c r="JHL6" s="29"/>
      <c r="JHM6" s="29"/>
      <c r="JHN6" s="29"/>
      <c r="JHO6" s="29"/>
      <c r="JHP6" s="29"/>
      <c r="JHQ6" s="29"/>
      <c r="JHR6" s="29"/>
      <c r="JHS6" s="29"/>
      <c r="JHT6" s="29"/>
      <c r="JHU6" s="29"/>
      <c r="JHV6" s="29"/>
      <c r="JHW6" s="29"/>
      <c r="JHX6" s="29"/>
      <c r="JHY6" s="29"/>
      <c r="JHZ6" s="29"/>
      <c r="JIA6" s="29"/>
      <c r="JIB6" s="29"/>
      <c r="JIC6" s="29"/>
      <c r="JID6" s="29"/>
      <c r="JIE6" s="29"/>
      <c r="JIF6" s="29"/>
      <c r="JIG6" s="29"/>
      <c r="JIH6" s="29"/>
      <c r="JII6" s="29"/>
      <c r="JIJ6" s="29"/>
      <c r="JIK6" s="29"/>
      <c r="JIL6" s="29"/>
      <c r="JIM6" s="29"/>
      <c r="JIN6" s="29"/>
      <c r="JIO6" s="29"/>
      <c r="JIP6" s="29"/>
      <c r="JIQ6" s="29"/>
      <c r="JIR6" s="29"/>
      <c r="JIS6" s="29"/>
      <c r="JIT6" s="29"/>
      <c r="JIU6" s="29"/>
      <c r="JIV6" s="29"/>
      <c r="JIW6" s="29"/>
      <c r="JIX6" s="29"/>
      <c r="JIY6" s="29"/>
      <c r="JIZ6" s="29"/>
      <c r="JJA6" s="29"/>
      <c r="JJB6" s="29"/>
      <c r="JJC6" s="29"/>
      <c r="JJD6" s="29"/>
      <c r="JJE6" s="29"/>
      <c r="JJF6" s="29"/>
      <c r="JJG6" s="29"/>
      <c r="JJH6" s="29"/>
      <c r="JJI6" s="29"/>
      <c r="JJJ6" s="29"/>
      <c r="JJK6" s="29"/>
      <c r="JJL6" s="29"/>
      <c r="JJM6" s="29"/>
      <c r="JJN6" s="29"/>
      <c r="JJO6" s="29"/>
      <c r="JJP6" s="29"/>
      <c r="JJQ6" s="29"/>
      <c r="JJR6" s="29"/>
      <c r="JJS6" s="29"/>
      <c r="JJT6" s="29"/>
      <c r="JJU6" s="29"/>
      <c r="JJV6" s="29"/>
      <c r="JJW6" s="29"/>
      <c r="JJX6" s="29"/>
      <c r="JJY6" s="29"/>
      <c r="JJZ6" s="29"/>
      <c r="JKA6" s="29"/>
      <c r="JKB6" s="29"/>
      <c r="JKC6" s="29"/>
      <c r="JKD6" s="29"/>
      <c r="JKE6" s="29"/>
      <c r="JKF6" s="29"/>
      <c r="JKG6" s="29"/>
      <c r="JKH6" s="29"/>
      <c r="JKI6" s="29"/>
      <c r="JKJ6" s="29"/>
      <c r="JKK6" s="29"/>
      <c r="JKL6" s="29"/>
      <c r="JKM6" s="29"/>
      <c r="JKN6" s="29"/>
      <c r="JKO6" s="29"/>
      <c r="JKP6" s="29"/>
      <c r="JKQ6" s="29"/>
      <c r="JKR6" s="29"/>
      <c r="JKS6" s="29"/>
      <c r="JKT6" s="29"/>
      <c r="JKU6" s="29"/>
      <c r="JKV6" s="29"/>
      <c r="JKW6" s="29"/>
      <c r="JKX6" s="29"/>
      <c r="JKY6" s="29"/>
      <c r="JKZ6" s="29"/>
      <c r="JLA6" s="29"/>
      <c r="JLB6" s="29"/>
      <c r="JLC6" s="29"/>
      <c r="JLD6" s="29"/>
      <c r="JLE6" s="29"/>
      <c r="JLF6" s="29"/>
      <c r="JLG6" s="29"/>
      <c r="JLH6" s="29"/>
      <c r="JLI6" s="29"/>
      <c r="JLJ6" s="29"/>
      <c r="JLK6" s="29"/>
      <c r="JLL6" s="29"/>
      <c r="JLM6" s="29"/>
      <c r="JLN6" s="29"/>
      <c r="JLO6" s="29"/>
      <c r="JLP6" s="29"/>
      <c r="JLQ6" s="29"/>
      <c r="JLR6" s="29"/>
      <c r="JLS6" s="29"/>
      <c r="JLT6" s="29"/>
      <c r="JLU6" s="29"/>
      <c r="JLV6" s="29"/>
      <c r="JLW6" s="29"/>
      <c r="JLX6" s="29"/>
      <c r="JLY6" s="29"/>
      <c r="JLZ6" s="29"/>
      <c r="JMA6" s="29"/>
      <c r="JMB6" s="29"/>
      <c r="JMC6" s="29"/>
      <c r="JMD6" s="29"/>
      <c r="JME6" s="29"/>
      <c r="JMF6" s="29"/>
      <c r="JMG6" s="29"/>
      <c r="JMH6" s="29"/>
      <c r="JMI6" s="29"/>
      <c r="JMJ6" s="29"/>
      <c r="JMK6" s="29"/>
      <c r="JML6" s="29"/>
      <c r="JMM6" s="29"/>
      <c r="JMN6" s="29"/>
      <c r="JMO6" s="29"/>
      <c r="JMP6" s="29"/>
      <c r="JMQ6" s="29"/>
      <c r="JMR6" s="29"/>
      <c r="JMS6" s="29"/>
      <c r="JMT6" s="29"/>
      <c r="JMU6" s="29"/>
      <c r="JMV6" s="29"/>
      <c r="JMW6" s="29"/>
      <c r="JMX6" s="29"/>
      <c r="JMY6" s="29"/>
      <c r="JMZ6" s="29"/>
      <c r="JNA6" s="29"/>
      <c r="JNB6" s="29"/>
      <c r="JNC6" s="29"/>
      <c r="JND6" s="29"/>
      <c r="JNE6" s="29"/>
      <c r="JNF6" s="29"/>
      <c r="JNG6" s="29"/>
      <c r="JNH6" s="29"/>
      <c r="JNI6" s="29"/>
      <c r="JNJ6" s="29"/>
      <c r="JNK6" s="29"/>
      <c r="JNL6" s="29"/>
      <c r="JNM6" s="29"/>
      <c r="JNN6" s="29"/>
      <c r="JNO6" s="29"/>
      <c r="JNP6" s="29"/>
      <c r="JNQ6" s="29"/>
      <c r="JNR6" s="29"/>
      <c r="JNS6" s="29"/>
      <c r="JNT6" s="29"/>
      <c r="JNU6" s="29"/>
      <c r="JNV6" s="29"/>
      <c r="JNW6" s="29"/>
      <c r="JNX6" s="29"/>
      <c r="JNY6" s="29"/>
      <c r="JNZ6" s="29"/>
      <c r="JOA6" s="29"/>
      <c r="JOB6" s="29"/>
      <c r="JOC6" s="29"/>
      <c r="JOD6" s="29"/>
      <c r="JOE6" s="29"/>
      <c r="JOF6" s="29"/>
      <c r="JOG6" s="29"/>
      <c r="JOH6" s="29"/>
      <c r="JOI6" s="29"/>
      <c r="JOJ6" s="29"/>
      <c r="JOK6" s="29"/>
      <c r="JOL6" s="29"/>
      <c r="JOM6" s="29"/>
      <c r="JON6" s="29"/>
      <c r="JOO6" s="29"/>
      <c r="JOP6" s="29"/>
      <c r="JOQ6" s="29"/>
      <c r="JOR6" s="29"/>
      <c r="JOS6" s="29"/>
      <c r="JOT6" s="29"/>
      <c r="JOU6" s="29"/>
      <c r="JOV6" s="29"/>
      <c r="JOW6" s="29"/>
      <c r="JOX6" s="29"/>
      <c r="JOY6" s="29"/>
      <c r="JOZ6" s="29"/>
      <c r="JPA6" s="29"/>
      <c r="JPB6" s="29"/>
      <c r="JPC6" s="29"/>
      <c r="JPD6" s="29"/>
      <c r="JPE6" s="29"/>
      <c r="JPF6" s="29"/>
      <c r="JPG6" s="29"/>
      <c r="JPH6" s="29"/>
      <c r="JPI6" s="29"/>
      <c r="JPJ6" s="29"/>
      <c r="JPK6" s="29"/>
      <c r="JPL6" s="29"/>
      <c r="JPM6" s="29"/>
      <c r="JPN6" s="29"/>
      <c r="JPO6" s="29"/>
      <c r="JPP6" s="29"/>
      <c r="JPQ6" s="29"/>
      <c r="JPR6" s="29"/>
      <c r="JPS6" s="29"/>
      <c r="JPT6" s="29"/>
      <c r="JPU6" s="29"/>
      <c r="JPV6" s="29"/>
      <c r="JPW6" s="29"/>
      <c r="JPX6" s="29"/>
      <c r="JPY6" s="29"/>
      <c r="JPZ6" s="29"/>
      <c r="JQA6" s="29"/>
      <c r="JQB6" s="29"/>
      <c r="JQC6" s="29"/>
      <c r="JQD6" s="29"/>
      <c r="JQE6" s="29"/>
      <c r="JQF6" s="29"/>
      <c r="JQG6" s="29"/>
      <c r="JQH6" s="29"/>
      <c r="JQI6" s="29"/>
      <c r="JQJ6" s="29"/>
      <c r="JQK6" s="29"/>
      <c r="JQL6" s="29"/>
      <c r="JQM6" s="29"/>
      <c r="JQN6" s="29"/>
      <c r="JQO6" s="29"/>
      <c r="JQP6" s="29"/>
      <c r="JQQ6" s="29"/>
      <c r="JQR6" s="29"/>
      <c r="JQS6" s="29"/>
      <c r="JQT6" s="29"/>
      <c r="JQU6" s="29"/>
      <c r="JQV6" s="29"/>
      <c r="JQW6" s="29"/>
      <c r="JQX6" s="29"/>
      <c r="JQY6" s="29"/>
      <c r="JQZ6" s="29"/>
      <c r="JRA6" s="29"/>
      <c r="JRB6" s="29"/>
      <c r="JRC6" s="29"/>
      <c r="JRD6" s="29"/>
      <c r="JRE6" s="29"/>
      <c r="JRF6" s="29"/>
      <c r="JRG6" s="29"/>
      <c r="JRH6" s="29"/>
      <c r="JRI6" s="29"/>
      <c r="JRJ6" s="29"/>
      <c r="JRK6" s="29"/>
      <c r="JRL6" s="29"/>
      <c r="JRM6" s="29"/>
      <c r="JRN6" s="29"/>
      <c r="JRO6" s="29"/>
      <c r="JRP6" s="29"/>
      <c r="JRQ6" s="29"/>
      <c r="JRR6" s="29"/>
      <c r="JRS6" s="29"/>
      <c r="JRT6" s="29"/>
      <c r="JRU6" s="29"/>
      <c r="JRV6" s="29"/>
      <c r="JRW6" s="29"/>
      <c r="JRX6" s="29"/>
      <c r="JRY6" s="29"/>
      <c r="JRZ6" s="29"/>
      <c r="JSA6" s="29"/>
      <c r="JSB6" s="29"/>
      <c r="JSC6" s="29"/>
      <c r="JSD6" s="29"/>
      <c r="JSE6" s="29"/>
      <c r="JSF6" s="29"/>
      <c r="JSG6" s="29"/>
      <c r="JSH6" s="29"/>
      <c r="JSI6" s="29"/>
      <c r="JSJ6" s="29"/>
      <c r="JSK6" s="29"/>
      <c r="JSL6" s="29"/>
      <c r="JSM6" s="29"/>
      <c r="JSN6" s="29"/>
      <c r="JSO6" s="29"/>
      <c r="JSP6" s="29"/>
      <c r="JSQ6" s="29"/>
      <c r="JSR6" s="29"/>
      <c r="JSS6" s="29"/>
      <c r="JST6" s="29"/>
      <c r="JSU6" s="29"/>
      <c r="JSV6" s="29"/>
      <c r="JSW6" s="29"/>
      <c r="JSX6" s="29"/>
      <c r="JSY6" s="29"/>
      <c r="JSZ6" s="29"/>
      <c r="JTA6" s="29"/>
      <c r="JTB6" s="29"/>
      <c r="JTC6" s="29"/>
      <c r="JTD6" s="29"/>
      <c r="JTE6" s="29"/>
      <c r="JTF6" s="29"/>
      <c r="JTG6" s="29"/>
      <c r="JTH6" s="29"/>
      <c r="JTI6" s="29"/>
      <c r="JTJ6" s="29"/>
      <c r="JTK6" s="29"/>
      <c r="JTL6" s="29"/>
      <c r="JTM6" s="29"/>
      <c r="JTN6" s="29"/>
      <c r="JTO6" s="29"/>
      <c r="JTP6" s="29"/>
      <c r="JTQ6" s="29"/>
      <c r="JTR6" s="29"/>
      <c r="JTS6" s="29"/>
      <c r="JTT6" s="29"/>
      <c r="JTU6" s="29"/>
      <c r="JTV6" s="29"/>
      <c r="JTW6" s="29"/>
      <c r="JTX6" s="29"/>
      <c r="JTY6" s="29"/>
      <c r="JTZ6" s="29"/>
      <c r="JUA6" s="29"/>
      <c r="JUB6" s="29"/>
      <c r="JUC6" s="29"/>
      <c r="JUD6" s="29"/>
      <c r="JUE6" s="29"/>
      <c r="JUF6" s="29"/>
      <c r="JUG6" s="29"/>
      <c r="JUH6" s="29"/>
      <c r="JUI6" s="29"/>
      <c r="JUJ6" s="29"/>
      <c r="JUK6" s="29"/>
      <c r="JUL6" s="29"/>
      <c r="JUM6" s="29"/>
      <c r="JUN6" s="29"/>
      <c r="JUO6" s="29"/>
      <c r="JUP6" s="29"/>
      <c r="JUQ6" s="29"/>
      <c r="JUR6" s="29"/>
      <c r="JUS6" s="29"/>
      <c r="JUT6" s="29"/>
      <c r="JUU6" s="29"/>
      <c r="JUV6" s="29"/>
      <c r="JUW6" s="29"/>
      <c r="JUX6" s="29"/>
      <c r="JUY6" s="29"/>
      <c r="JUZ6" s="29"/>
      <c r="JVA6" s="29"/>
      <c r="JVB6" s="29"/>
      <c r="JVC6" s="29"/>
      <c r="JVD6" s="29"/>
      <c r="JVE6" s="29"/>
      <c r="JVF6" s="29"/>
      <c r="JVG6" s="29"/>
      <c r="JVH6" s="29"/>
      <c r="JVI6" s="29"/>
      <c r="JVJ6" s="29"/>
      <c r="JVK6" s="29"/>
      <c r="JVL6" s="29"/>
      <c r="JVM6" s="29"/>
      <c r="JVN6" s="29"/>
      <c r="JVO6" s="29"/>
      <c r="JVP6" s="29"/>
      <c r="JVQ6" s="29"/>
      <c r="JVR6" s="29"/>
      <c r="JVS6" s="29"/>
      <c r="JVT6" s="29"/>
      <c r="JVU6" s="29"/>
      <c r="JVV6" s="29"/>
      <c r="JVW6" s="29"/>
      <c r="JVX6" s="29"/>
      <c r="JVY6" s="29"/>
      <c r="JVZ6" s="29"/>
      <c r="JWA6" s="29"/>
      <c r="JWB6" s="29"/>
      <c r="JWC6" s="29"/>
      <c r="JWD6" s="29"/>
      <c r="JWE6" s="29"/>
      <c r="JWF6" s="29"/>
      <c r="JWG6" s="29"/>
      <c r="JWH6" s="29"/>
      <c r="JWI6" s="29"/>
      <c r="JWJ6" s="29"/>
      <c r="JWK6" s="29"/>
      <c r="JWL6" s="29"/>
      <c r="JWM6" s="29"/>
      <c r="JWN6" s="29"/>
      <c r="JWO6" s="29"/>
      <c r="JWP6" s="29"/>
      <c r="JWQ6" s="29"/>
      <c r="JWR6" s="29"/>
      <c r="JWS6" s="29"/>
      <c r="JWT6" s="29"/>
      <c r="JWU6" s="29"/>
      <c r="JWV6" s="29"/>
      <c r="JWW6" s="29"/>
      <c r="JWX6" s="29"/>
      <c r="JWY6" s="29"/>
      <c r="JWZ6" s="29"/>
      <c r="JXA6" s="29"/>
      <c r="JXB6" s="29"/>
      <c r="JXC6" s="29"/>
      <c r="JXD6" s="29"/>
      <c r="JXE6" s="29"/>
      <c r="JXF6" s="29"/>
      <c r="JXG6" s="29"/>
      <c r="JXH6" s="29"/>
      <c r="JXI6" s="29"/>
      <c r="JXJ6" s="29"/>
      <c r="JXK6" s="29"/>
      <c r="JXL6" s="29"/>
      <c r="JXM6" s="29"/>
      <c r="JXN6" s="29"/>
      <c r="JXO6" s="29"/>
      <c r="JXP6" s="29"/>
      <c r="JXQ6" s="29"/>
      <c r="JXR6" s="29"/>
      <c r="JXS6" s="29"/>
      <c r="JXT6" s="29"/>
      <c r="JXU6" s="29"/>
      <c r="JXV6" s="29"/>
      <c r="JXW6" s="29"/>
      <c r="JXX6" s="29"/>
      <c r="JXY6" s="29"/>
      <c r="JXZ6" s="29"/>
      <c r="JYA6" s="29"/>
      <c r="JYB6" s="29"/>
      <c r="JYC6" s="29"/>
      <c r="JYD6" s="29"/>
      <c r="JYE6" s="29"/>
      <c r="JYF6" s="29"/>
      <c r="JYG6" s="29"/>
      <c r="JYH6" s="29"/>
      <c r="JYI6" s="29"/>
      <c r="JYJ6" s="29"/>
      <c r="JYK6" s="29"/>
      <c r="JYL6" s="29"/>
      <c r="JYM6" s="29"/>
      <c r="JYN6" s="29"/>
      <c r="JYO6" s="29"/>
      <c r="JYP6" s="29"/>
      <c r="JYQ6" s="29"/>
      <c r="JYR6" s="29"/>
      <c r="JYS6" s="29"/>
      <c r="JYT6" s="29"/>
      <c r="JYU6" s="29"/>
      <c r="JYV6" s="29"/>
      <c r="JYW6" s="29"/>
      <c r="JYX6" s="29"/>
      <c r="JYY6" s="29"/>
      <c r="JYZ6" s="29"/>
      <c r="JZA6" s="29"/>
      <c r="JZB6" s="29"/>
      <c r="JZC6" s="29"/>
      <c r="JZD6" s="29"/>
      <c r="JZE6" s="29"/>
      <c r="JZF6" s="29"/>
      <c r="JZG6" s="29"/>
      <c r="JZH6" s="29"/>
      <c r="JZI6" s="29"/>
      <c r="JZJ6" s="29"/>
      <c r="JZK6" s="29"/>
      <c r="JZL6" s="29"/>
      <c r="JZM6" s="29"/>
      <c r="JZN6" s="29"/>
      <c r="JZO6" s="29"/>
      <c r="JZP6" s="29"/>
      <c r="JZQ6" s="29"/>
      <c r="JZR6" s="29"/>
      <c r="JZS6" s="29"/>
      <c r="JZT6" s="29"/>
      <c r="JZU6" s="29"/>
      <c r="JZV6" s="29"/>
      <c r="JZW6" s="29"/>
      <c r="JZX6" s="29"/>
      <c r="JZY6" s="29"/>
      <c r="JZZ6" s="29"/>
      <c r="KAA6" s="29"/>
      <c r="KAB6" s="29"/>
      <c r="KAC6" s="29"/>
      <c r="KAD6" s="29"/>
      <c r="KAE6" s="29"/>
      <c r="KAF6" s="29"/>
      <c r="KAG6" s="29"/>
      <c r="KAH6" s="29"/>
      <c r="KAI6" s="29"/>
      <c r="KAJ6" s="29"/>
      <c r="KAK6" s="29"/>
      <c r="KAL6" s="29"/>
      <c r="KAM6" s="29"/>
      <c r="KAN6" s="29"/>
      <c r="KAO6" s="29"/>
      <c r="KAP6" s="29"/>
      <c r="KAQ6" s="29"/>
      <c r="KAR6" s="29"/>
      <c r="KAS6" s="29"/>
      <c r="KAT6" s="29"/>
      <c r="KAU6" s="29"/>
      <c r="KAV6" s="29"/>
      <c r="KAW6" s="29"/>
      <c r="KAX6" s="29"/>
      <c r="KAY6" s="29"/>
      <c r="KAZ6" s="29"/>
      <c r="KBA6" s="29"/>
      <c r="KBB6" s="29"/>
      <c r="KBC6" s="29"/>
      <c r="KBD6" s="29"/>
      <c r="KBE6" s="29"/>
      <c r="KBF6" s="29"/>
      <c r="KBG6" s="29"/>
      <c r="KBH6" s="29"/>
      <c r="KBI6" s="29"/>
      <c r="KBJ6" s="29"/>
      <c r="KBK6" s="29"/>
      <c r="KBL6" s="29"/>
      <c r="KBM6" s="29"/>
      <c r="KBN6" s="29"/>
      <c r="KBO6" s="29"/>
      <c r="KBP6" s="29"/>
      <c r="KBQ6" s="29"/>
      <c r="KBR6" s="29"/>
      <c r="KBS6" s="29"/>
      <c r="KBT6" s="29"/>
      <c r="KBU6" s="29"/>
      <c r="KBV6" s="29"/>
      <c r="KBW6" s="29"/>
      <c r="KBX6" s="29"/>
      <c r="KBY6" s="29"/>
      <c r="KBZ6" s="29"/>
      <c r="KCA6" s="29"/>
      <c r="KCB6" s="29"/>
      <c r="KCC6" s="29"/>
      <c r="KCD6" s="29"/>
      <c r="KCE6" s="29"/>
      <c r="KCF6" s="29"/>
      <c r="KCG6" s="29"/>
      <c r="KCH6" s="29"/>
      <c r="KCI6" s="29"/>
      <c r="KCJ6" s="29"/>
      <c r="KCK6" s="29"/>
      <c r="KCL6" s="29"/>
      <c r="KCM6" s="29"/>
      <c r="KCN6" s="29"/>
      <c r="KCO6" s="29"/>
      <c r="KCP6" s="29"/>
      <c r="KCQ6" s="29"/>
      <c r="KCR6" s="29"/>
      <c r="KCS6" s="29"/>
      <c r="KCT6" s="29"/>
      <c r="KCU6" s="29"/>
      <c r="KCV6" s="29"/>
      <c r="KCW6" s="29"/>
      <c r="KCX6" s="29"/>
      <c r="KCY6" s="29"/>
      <c r="KCZ6" s="29"/>
      <c r="KDA6" s="29"/>
      <c r="KDB6" s="29"/>
      <c r="KDC6" s="29"/>
      <c r="KDD6" s="29"/>
      <c r="KDE6" s="29"/>
      <c r="KDF6" s="29"/>
      <c r="KDG6" s="29"/>
      <c r="KDH6" s="29"/>
      <c r="KDI6" s="29"/>
      <c r="KDJ6" s="29"/>
      <c r="KDK6" s="29"/>
      <c r="KDL6" s="29"/>
      <c r="KDM6" s="29"/>
      <c r="KDN6" s="29"/>
      <c r="KDO6" s="29"/>
      <c r="KDP6" s="29"/>
      <c r="KDQ6" s="29"/>
      <c r="KDR6" s="29"/>
      <c r="KDS6" s="29"/>
      <c r="KDT6" s="29"/>
      <c r="KDU6" s="29"/>
      <c r="KDV6" s="29"/>
      <c r="KDW6" s="29"/>
      <c r="KDX6" s="29"/>
      <c r="KDY6" s="29"/>
      <c r="KDZ6" s="29"/>
      <c r="KEA6" s="29"/>
      <c r="KEB6" s="29"/>
      <c r="KEC6" s="29"/>
      <c r="KED6" s="29"/>
      <c r="KEE6" s="29"/>
      <c r="KEF6" s="29"/>
      <c r="KEG6" s="29"/>
      <c r="KEH6" s="29"/>
      <c r="KEI6" s="29"/>
      <c r="KEJ6" s="29"/>
      <c r="KEK6" s="29"/>
      <c r="KEL6" s="29"/>
      <c r="KEM6" s="29"/>
      <c r="KEN6" s="29"/>
      <c r="KEO6" s="29"/>
      <c r="KEP6" s="29"/>
      <c r="KEQ6" s="29"/>
      <c r="KER6" s="29"/>
      <c r="KES6" s="29"/>
      <c r="KET6" s="29"/>
      <c r="KEU6" s="29"/>
      <c r="KEV6" s="29"/>
      <c r="KEW6" s="29"/>
      <c r="KEX6" s="29"/>
      <c r="KEY6" s="29"/>
      <c r="KEZ6" s="29"/>
      <c r="KFA6" s="29"/>
      <c r="KFB6" s="29"/>
      <c r="KFC6" s="29"/>
      <c r="KFD6" s="29"/>
      <c r="KFE6" s="29"/>
      <c r="KFF6" s="29"/>
      <c r="KFG6" s="29"/>
      <c r="KFH6" s="29"/>
      <c r="KFI6" s="29"/>
      <c r="KFJ6" s="29"/>
      <c r="KFK6" s="29"/>
      <c r="KFL6" s="29"/>
      <c r="KFM6" s="29"/>
      <c r="KFN6" s="29"/>
      <c r="KFO6" s="29"/>
      <c r="KFP6" s="29"/>
      <c r="KFQ6" s="29"/>
      <c r="KFR6" s="29"/>
      <c r="KFS6" s="29"/>
      <c r="KFT6" s="29"/>
      <c r="KFU6" s="29"/>
      <c r="KFV6" s="29"/>
      <c r="KFW6" s="29"/>
      <c r="KFX6" s="29"/>
      <c r="KFY6" s="29"/>
      <c r="KFZ6" s="29"/>
      <c r="KGA6" s="29"/>
      <c r="KGB6" s="29"/>
      <c r="KGC6" s="29"/>
      <c r="KGD6" s="29"/>
      <c r="KGE6" s="29"/>
      <c r="KGF6" s="29"/>
      <c r="KGG6" s="29"/>
      <c r="KGH6" s="29"/>
      <c r="KGI6" s="29"/>
      <c r="KGJ6" s="29"/>
      <c r="KGK6" s="29"/>
      <c r="KGL6" s="29"/>
      <c r="KGM6" s="29"/>
      <c r="KGN6" s="29"/>
      <c r="KGO6" s="29"/>
      <c r="KGP6" s="29"/>
      <c r="KGQ6" s="29"/>
      <c r="KGR6" s="29"/>
      <c r="KGS6" s="29"/>
      <c r="KGT6" s="29"/>
      <c r="KGU6" s="29"/>
      <c r="KGV6" s="29"/>
      <c r="KGW6" s="29"/>
      <c r="KGX6" s="29"/>
      <c r="KGY6" s="29"/>
      <c r="KGZ6" s="29"/>
      <c r="KHA6" s="29"/>
      <c r="KHB6" s="29"/>
      <c r="KHC6" s="29"/>
      <c r="KHD6" s="29"/>
      <c r="KHE6" s="29"/>
      <c r="KHF6" s="29"/>
      <c r="KHG6" s="29"/>
      <c r="KHH6" s="29"/>
      <c r="KHI6" s="29"/>
      <c r="KHJ6" s="29"/>
      <c r="KHK6" s="29"/>
      <c r="KHL6" s="29"/>
      <c r="KHM6" s="29"/>
      <c r="KHN6" s="29"/>
      <c r="KHO6" s="29"/>
      <c r="KHP6" s="29"/>
      <c r="KHQ6" s="29"/>
      <c r="KHR6" s="29"/>
      <c r="KHS6" s="29"/>
      <c r="KHT6" s="29"/>
      <c r="KHU6" s="29"/>
      <c r="KHV6" s="29"/>
      <c r="KHW6" s="29"/>
      <c r="KHX6" s="29"/>
      <c r="KHY6" s="29"/>
      <c r="KHZ6" s="29"/>
      <c r="KIA6" s="29"/>
      <c r="KIB6" s="29"/>
      <c r="KIC6" s="29"/>
      <c r="KID6" s="29"/>
      <c r="KIE6" s="29"/>
      <c r="KIF6" s="29"/>
      <c r="KIG6" s="29"/>
      <c r="KIH6" s="29"/>
      <c r="KII6" s="29"/>
      <c r="KIJ6" s="29"/>
      <c r="KIK6" s="29"/>
      <c r="KIL6" s="29"/>
      <c r="KIM6" s="29"/>
      <c r="KIN6" s="29"/>
      <c r="KIO6" s="29"/>
      <c r="KIP6" s="29"/>
      <c r="KIQ6" s="29"/>
      <c r="KIR6" s="29"/>
      <c r="KIS6" s="29"/>
      <c r="KIT6" s="29"/>
      <c r="KIU6" s="29"/>
      <c r="KIV6" s="29"/>
      <c r="KIW6" s="29"/>
      <c r="KIX6" s="29"/>
      <c r="KIY6" s="29"/>
      <c r="KIZ6" s="29"/>
      <c r="KJA6" s="29"/>
      <c r="KJB6" s="29"/>
      <c r="KJC6" s="29"/>
      <c r="KJD6" s="29"/>
      <c r="KJE6" s="29"/>
      <c r="KJF6" s="29"/>
      <c r="KJG6" s="29"/>
      <c r="KJH6" s="29"/>
      <c r="KJI6" s="29"/>
      <c r="KJJ6" s="29"/>
      <c r="KJK6" s="29"/>
      <c r="KJL6" s="29"/>
      <c r="KJM6" s="29"/>
      <c r="KJN6" s="29"/>
      <c r="KJO6" s="29"/>
      <c r="KJP6" s="29"/>
      <c r="KJQ6" s="29"/>
      <c r="KJR6" s="29"/>
      <c r="KJS6" s="29"/>
      <c r="KJT6" s="29"/>
      <c r="KJU6" s="29"/>
      <c r="KJV6" s="29"/>
      <c r="KJW6" s="29"/>
      <c r="KJX6" s="29"/>
      <c r="KJY6" s="29"/>
      <c r="KJZ6" s="29"/>
      <c r="KKA6" s="29"/>
      <c r="KKB6" s="29"/>
      <c r="KKC6" s="29"/>
      <c r="KKD6" s="29"/>
      <c r="KKE6" s="29"/>
      <c r="KKF6" s="29"/>
      <c r="KKG6" s="29"/>
      <c r="KKH6" s="29"/>
      <c r="KKI6" s="29"/>
      <c r="KKJ6" s="29"/>
      <c r="KKK6" s="29"/>
      <c r="KKL6" s="29"/>
      <c r="KKM6" s="29"/>
      <c r="KKN6" s="29"/>
      <c r="KKO6" s="29"/>
      <c r="KKP6" s="29"/>
      <c r="KKQ6" s="29"/>
      <c r="KKR6" s="29"/>
      <c r="KKS6" s="29"/>
      <c r="KKT6" s="29"/>
      <c r="KKU6" s="29"/>
      <c r="KKV6" s="29"/>
      <c r="KKW6" s="29"/>
      <c r="KKX6" s="29"/>
      <c r="KKY6" s="29"/>
      <c r="KKZ6" s="29"/>
      <c r="KLA6" s="29"/>
      <c r="KLB6" s="29"/>
      <c r="KLC6" s="29"/>
      <c r="KLD6" s="29"/>
      <c r="KLE6" s="29"/>
      <c r="KLF6" s="29"/>
      <c r="KLG6" s="29"/>
      <c r="KLH6" s="29"/>
      <c r="KLI6" s="29"/>
      <c r="KLJ6" s="29"/>
      <c r="KLK6" s="29"/>
      <c r="KLL6" s="29"/>
      <c r="KLM6" s="29"/>
      <c r="KLN6" s="29"/>
      <c r="KLO6" s="29"/>
      <c r="KLP6" s="29"/>
      <c r="KLQ6" s="29"/>
      <c r="KLR6" s="29"/>
      <c r="KLS6" s="29"/>
      <c r="KLT6" s="29"/>
      <c r="KLU6" s="29"/>
      <c r="KLV6" s="29"/>
      <c r="KLW6" s="29"/>
      <c r="KLX6" s="29"/>
      <c r="KLY6" s="29"/>
      <c r="KLZ6" s="29"/>
      <c r="KMA6" s="29"/>
      <c r="KMB6" s="29"/>
      <c r="KMC6" s="29"/>
      <c r="KMD6" s="29"/>
      <c r="KME6" s="29"/>
      <c r="KMF6" s="29"/>
      <c r="KMG6" s="29"/>
      <c r="KMH6" s="29"/>
      <c r="KMI6" s="29"/>
      <c r="KMJ6" s="29"/>
      <c r="KMK6" s="29"/>
      <c r="KML6" s="29"/>
      <c r="KMM6" s="29"/>
      <c r="KMN6" s="29"/>
      <c r="KMO6" s="29"/>
      <c r="KMP6" s="29"/>
      <c r="KMQ6" s="29"/>
      <c r="KMR6" s="29"/>
      <c r="KMS6" s="29"/>
      <c r="KMT6" s="29"/>
      <c r="KMU6" s="29"/>
      <c r="KMV6" s="29"/>
      <c r="KMW6" s="29"/>
      <c r="KMX6" s="29"/>
      <c r="KMY6" s="29"/>
      <c r="KMZ6" s="29"/>
      <c r="KNA6" s="29"/>
      <c r="KNB6" s="29"/>
      <c r="KNC6" s="29"/>
      <c r="KND6" s="29"/>
      <c r="KNE6" s="29"/>
      <c r="KNF6" s="29"/>
      <c r="KNG6" s="29"/>
      <c r="KNH6" s="29"/>
      <c r="KNI6" s="29"/>
      <c r="KNJ6" s="29"/>
      <c r="KNK6" s="29"/>
      <c r="KNL6" s="29"/>
      <c r="KNM6" s="29"/>
      <c r="KNN6" s="29"/>
      <c r="KNO6" s="29"/>
      <c r="KNP6" s="29"/>
      <c r="KNQ6" s="29"/>
      <c r="KNR6" s="29"/>
      <c r="KNS6" s="29"/>
      <c r="KNT6" s="29"/>
      <c r="KNU6" s="29"/>
      <c r="KNV6" s="29"/>
      <c r="KNW6" s="29"/>
      <c r="KNX6" s="29"/>
      <c r="KNY6" s="29"/>
      <c r="KNZ6" s="29"/>
      <c r="KOA6" s="29"/>
      <c r="KOB6" s="29"/>
      <c r="KOC6" s="29"/>
      <c r="KOD6" s="29"/>
      <c r="KOE6" s="29"/>
      <c r="KOF6" s="29"/>
      <c r="KOG6" s="29"/>
      <c r="KOH6" s="29"/>
      <c r="KOI6" s="29"/>
      <c r="KOJ6" s="29"/>
      <c r="KOK6" s="29"/>
      <c r="KOL6" s="29"/>
      <c r="KOM6" s="29"/>
      <c r="KON6" s="29"/>
      <c r="KOO6" s="29"/>
      <c r="KOP6" s="29"/>
      <c r="KOQ6" s="29"/>
      <c r="KOR6" s="29"/>
      <c r="KOS6" s="29"/>
      <c r="KOT6" s="29"/>
      <c r="KOU6" s="29"/>
      <c r="KOV6" s="29"/>
      <c r="KOW6" s="29"/>
      <c r="KOX6" s="29"/>
      <c r="KOY6" s="29"/>
      <c r="KOZ6" s="29"/>
      <c r="KPA6" s="29"/>
      <c r="KPB6" s="29"/>
      <c r="KPC6" s="29"/>
      <c r="KPD6" s="29"/>
      <c r="KPE6" s="29"/>
      <c r="KPF6" s="29"/>
      <c r="KPG6" s="29"/>
      <c r="KPH6" s="29"/>
      <c r="KPI6" s="29"/>
      <c r="KPJ6" s="29"/>
      <c r="KPK6" s="29"/>
      <c r="KPL6" s="29"/>
      <c r="KPM6" s="29"/>
      <c r="KPN6" s="29"/>
      <c r="KPO6" s="29"/>
      <c r="KPP6" s="29"/>
      <c r="KPQ6" s="29"/>
      <c r="KPR6" s="29"/>
      <c r="KPS6" s="29"/>
      <c r="KPT6" s="29"/>
      <c r="KPU6" s="29"/>
      <c r="KPV6" s="29"/>
      <c r="KPW6" s="29"/>
      <c r="KPX6" s="29"/>
      <c r="KPY6" s="29"/>
      <c r="KPZ6" s="29"/>
      <c r="KQA6" s="29"/>
      <c r="KQB6" s="29"/>
      <c r="KQC6" s="29"/>
      <c r="KQD6" s="29"/>
      <c r="KQE6" s="29"/>
      <c r="KQF6" s="29"/>
      <c r="KQG6" s="29"/>
      <c r="KQH6" s="29"/>
      <c r="KQI6" s="29"/>
      <c r="KQJ6" s="29"/>
      <c r="KQK6" s="29"/>
      <c r="KQL6" s="29"/>
      <c r="KQM6" s="29"/>
      <c r="KQN6" s="29"/>
      <c r="KQO6" s="29"/>
      <c r="KQP6" s="29"/>
      <c r="KQQ6" s="29"/>
      <c r="KQR6" s="29"/>
      <c r="KQS6" s="29"/>
      <c r="KQT6" s="29"/>
      <c r="KQU6" s="29"/>
      <c r="KQV6" s="29"/>
      <c r="KQW6" s="29"/>
      <c r="KQX6" s="29"/>
      <c r="KQY6" s="29"/>
      <c r="KQZ6" s="29"/>
      <c r="KRA6" s="29"/>
      <c r="KRB6" s="29"/>
      <c r="KRC6" s="29"/>
      <c r="KRD6" s="29"/>
      <c r="KRE6" s="29"/>
      <c r="KRF6" s="29"/>
      <c r="KRG6" s="29"/>
      <c r="KRH6" s="29"/>
      <c r="KRI6" s="29"/>
      <c r="KRJ6" s="29"/>
      <c r="KRK6" s="29"/>
      <c r="KRL6" s="29"/>
      <c r="KRM6" s="29"/>
      <c r="KRN6" s="29"/>
      <c r="KRO6" s="29"/>
      <c r="KRP6" s="29"/>
      <c r="KRQ6" s="29"/>
      <c r="KRR6" s="29"/>
      <c r="KRS6" s="29"/>
      <c r="KRT6" s="29"/>
      <c r="KRU6" s="29"/>
      <c r="KRV6" s="29"/>
      <c r="KRW6" s="29"/>
      <c r="KRX6" s="29"/>
      <c r="KRY6" s="29"/>
      <c r="KRZ6" s="29"/>
      <c r="KSA6" s="29"/>
      <c r="KSB6" s="29"/>
      <c r="KSC6" s="29"/>
      <c r="KSD6" s="29"/>
      <c r="KSE6" s="29"/>
      <c r="KSF6" s="29"/>
      <c r="KSG6" s="29"/>
      <c r="KSH6" s="29"/>
      <c r="KSI6" s="29"/>
      <c r="KSJ6" s="29"/>
      <c r="KSK6" s="29"/>
      <c r="KSL6" s="29"/>
      <c r="KSM6" s="29"/>
      <c r="KSN6" s="29"/>
      <c r="KSO6" s="29"/>
      <c r="KSP6" s="29"/>
      <c r="KSQ6" s="29"/>
      <c r="KSR6" s="29"/>
      <c r="KSS6" s="29"/>
      <c r="KST6" s="29"/>
      <c r="KSU6" s="29"/>
      <c r="KSV6" s="29"/>
      <c r="KSW6" s="29"/>
      <c r="KSX6" s="29"/>
      <c r="KSY6" s="29"/>
      <c r="KSZ6" s="29"/>
      <c r="KTA6" s="29"/>
      <c r="KTB6" s="29"/>
      <c r="KTC6" s="29"/>
      <c r="KTD6" s="29"/>
      <c r="KTE6" s="29"/>
      <c r="KTF6" s="29"/>
      <c r="KTG6" s="29"/>
      <c r="KTH6" s="29"/>
      <c r="KTI6" s="29"/>
      <c r="KTJ6" s="29"/>
      <c r="KTK6" s="29"/>
      <c r="KTL6" s="29"/>
      <c r="KTM6" s="29"/>
      <c r="KTN6" s="29"/>
      <c r="KTO6" s="29"/>
      <c r="KTP6" s="29"/>
      <c r="KTQ6" s="29"/>
      <c r="KTR6" s="29"/>
      <c r="KTS6" s="29"/>
      <c r="KTT6" s="29"/>
      <c r="KTU6" s="29"/>
      <c r="KTV6" s="29"/>
      <c r="KTW6" s="29"/>
      <c r="KTX6" s="29"/>
      <c r="KTY6" s="29"/>
      <c r="KTZ6" s="29"/>
      <c r="KUA6" s="29"/>
      <c r="KUB6" s="29"/>
      <c r="KUC6" s="29"/>
      <c r="KUD6" s="29"/>
      <c r="KUE6" s="29"/>
      <c r="KUF6" s="29"/>
      <c r="KUG6" s="29"/>
      <c r="KUH6" s="29"/>
      <c r="KUI6" s="29"/>
      <c r="KUJ6" s="29"/>
      <c r="KUK6" s="29"/>
      <c r="KUL6" s="29"/>
      <c r="KUM6" s="29"/>
      <c r="KUN6" s="29"/>
      <c r="KUO6" s="29"/>
      <c r="KUP6" s="29"/>
      <c r="KUQ6" s="29"/>
      <c r="KUR6" s="29"/>
      <c r="KUS6" s="29"/>
      <c r="KUT6" s="29"/>
      <c r="KUU6" s="29"/>
      <c r="KUV6" s="29"/>
      <c r="KUW6" s="29"/>
      <c r="KUX6" s="29"/>
      <c r="KUY6" s="29"/>
      <c r="KUZ6" s="29"/>
      <c r="KVA6" s="29"/>
      <c r="KVB6" s="29"/>
      <c r="KVC6" s="29"/>
      <c r="KVD6" s="29"/>
      <c r="KVE6" s="29"/>
      <c r="KVF6" s="29"/>
      <c r="KVG6" s="29"/>
      <c r="KVH6" s="29"/>
      <c r="KVI6" s="29"/>
      <c r="KVJ6" s="29"/>
      <c r="KVK6" s="29"/>
      <c r="KVL6" s="29"/>
      <c r="KVM6" s="29"/>
      <c r="KVN6" s="29"/>
      <c r="KVO6" s="29"/>
      <c r="KVP6" s="29"/>
      <c r="KVQ6" s="29"/>
      <c r="KVR6" s="29"/>
      <c r="KVS6" s="29"/>
      <c r="KVT6" s="29"/>
      <c r="KVU6" s="29"/>
      <c r="KVV6" s="29"/>
      <c r="KVW6" s="29"/>
      <c r="KVX6" s="29"/>
      <c r="KVY6" s="29"/>
      <c r="KVZ6" s="29"/>
      <c r="KWA6" s="29"/>
      <c r="KWB6" s="29"/>
      <c r="KWC6" s="29"/>
      <c r="KWD6" s="29"/>
      <c r="KWE6" s="29"/>
      <c r="KWF6" s="29"/>
      <c r="KWG6" s="29"/>
      <c r="KWH6" s="29"/>
      <c r="KWI6" s="29"/>
      <c r="KWJ6" s="29"/>
      <c r="KWK6" s="29"/>
      <c r="KWL6" s="29"/>
      <c r="KWM6" s="29"/>
      <c r="KWN6" s="29"/>
      <c r="KWO6" s="29"/>
      <c r="KWP6" s="29"/>
      <c r="KWQ6" s="29"/>
      <c r="KWR6" s="29"/>
      <c r="KWS6" s="29"/>
      <c r="KWT6" s="29"/>
      <c r="KWU6" s="29"/>
      <c r="KWV6" s="29"/>
      <c r="KWW6" s="29"/>
      <c r="KWX6" s="29"/>
      <c r="KWY6" s="29"/>
      <c r="KWZ6" s="29"/>
      <c r="KXA6" s="29"/>
      <c r="KXB6" s="29"/>
      <c r="KXC6" s="29"/>
      <c r="KXD6" s="29"/>
      <c r="KXE6" s="29"/>
      <c r="KXF6" s="29"/>
      <c r="KXG6" s="29"/>
      <c r="KXH6" s="29"/>
      <c r="KXI6" s="29"/>
      <c r="KXJ6" s="29"/>
      <c r="KXK6" s="29"/>
      <c r="KXL6" s="29"/>
      <c r="KXM6" s="29"/>
      <c r="KXN6" s="29"/>
      <c r="KXO6" s="29"/>
      <c r="KXP6" s="29"/>
      <c r="KXQ6" s="29"/>
      <c r="KXR6" s="29"/>
      <c r="KXS6" s="29"/>
      <c r="KXT6" s="29"/>
      <c r="KXU6" s="29"/>
      <c r="KXV6" s="29"/>
      <c r="KXW6" s="29"/>
      <c r="KXX6" s="29"/>
      <c r="KXY6" s="29"/>
      <c r="KXZ6" s="29"/>
      <c r="KYA6" s="29"/>
      <c r="KYB6" s="29"/>
      <c r="KYC6" s="29"/>
      <c r="KYD6" s="29"/>
      <c r="KYE6" s="29"/>
      <c r="KYF6" s="29"/>
      <c r="KYG6" s="29"/>
      <c r="KYH6" s="29"/>
      <c r="KYI6" s="29"/>
      <c r="KYJ6" s="29"/>
      <c r="KYK6" s="29"/>
      <c r="KYL6" s="29"/>
      <c r="KYM6" s="29"/>
      <c r="KYN6" s="29"/>
      <c r="KYO6" s="29"/>
      <c r="KYP6" s="29"/>
      <c r="KYQ6" s="29"/>
      <c r="KYR6" s="29"/>
      <c r="KYS6" s="29"/>
      <c r="KYT6" s="29"/>
      <c r="KYU6" s="29"/>
      <c r="KYV6" s="29"/>
      <c r="KYW6" s="29"/>
      <c r="KYX6" s="29"/>
      <c r="KYY6" s="29"/>
      <c r="KYZ6" s="29"/>
      <c r="KZA6" s="29"/>
      <c r="KZB6" s="29"/>
      <c r="KZC6" s="29"/>
      <c r="KZD6" s="29"/>
      <c r="KZE6" s="29"/>
      <c r="KZF6" s="29"/>
      <c r="KZG6" s="29"/>
      <c r="KZH6" s="29"/>
      <c r="KZI6" s="29"/>
      <c r="KZJ6" s="29"/>
      <c r="KZK6" s="29"/>
      <c r="KZL6" s="29"/>
      <c r="KZM6" s="29"/>
      <c r="KZN6" s="29"/>
      <c r="KZO6" s="29"/>
      <c r="KZP6" s="29"/>
      <c r="KZQ6" s="29"/>
      <c r="KZR6" s="29"/>
      <c r="KZS6" s="29"/>
      <c r="KZT6" s="29"/>
      <c r="KZU6" s="29"/>
      <c r="KZV6" s="29"/>
      <c r="KZW6" s="29"/>
      <c r="KZX6" s="29"/>
      <c r="KZY6" s="29"/>
      <c r="KZZ6" s="29"/>
      <c r="LAA6" s="29"/>
      <c r="LAB6" s="29"/>
      <c r="LAC6" s="29"/>
      <c r="LAD6" s="29"/>
      <c r="LAE6" s="29"/>
      <c r="LAF6" s="29"/>
      <c r="LAG6" s="29"/>
      <c r="LAH6" s="29"/>
      <c r="LAI6" s="29"/>
      <c r="LAJ6" s="29"/>
      <c r="LAK6" s="29"/>
      <c r="LAL6" s="29"/>
      <c r="LAM6" s="29"/>
      <c r="LAN6" s="29"/>
      <c r="LAO6" s="29"/>
      <c r="LAP6" s="29"/>
      <c r="LAQ6" s="29"/>
      <c r="LAR6" s="29"/>
      <c r="LAS6" s="29"/>
      <c r="LAT6" s="29"/>
      <c r="LAU6" s="29"/>
      <c r="LAV6" s="29"/>
      <c r="LAW6" s="29"/>
      <c r="LAX6" s="29"/>
      <c r="LAY6" s="29"/>
      <c r="LAZ6" s="29"/>
      <c r="LBA6" s="29"/>
      <c r="LBB6" s="29"/>
      <c r="LBC6" s="29"/>
      <c r="LBD6" s="29"/>
      <c r="LBE6" s="29"/>
      <c r="LBF6" s="29"/>
      <c r="LBG6" s="29"/>
      <c r="LBH6" s="29"/>
      <c r="LBI6" s="29"/>
      <c r="LBJ6" s="29"/>
      <c r="LBK6" s="29"/>
      <c r="LBL6" s="29"/>
      <c r="LBM6" s="29"/>
      <c r="LBN6" s="29"/>
      <c r="LBO6" s="29"/>
      <c r="LBP6" s="29"/>
      <c r="LBQ6" s="29"/>
      <c r="LBR6" s="29"/>
      <c r="LBS6" s="29"/>
      <c r="LBT6" s="29"/>
      <c r="LBU6" s="29"/>
      <c r="LBV6" s="29"/>
      <c r="LBW6" s="29"/>
      <c r="LBX6" s="29"/>
      <c r="LBY6" s="29"/>
      <c r="LBZ6" s="29"/>
      <c r="LCA6" s="29"/>
      <c r="LCB6" s="29"/>
      <c r="LCC6" s="29"/>
      <c r="LCD6" s="29"/>
      <c r="LCE6" s="29"/>
      <c r="LCF6" s="29"/>
      <c r="LCG6" s="29"/>
      <c r="LCH6" s="29"/>
      <c r="LCI6" s="29"/>
      <c r="LCJ6" s="29"/>
      <c r="LCK6" s="29"/>
      <c r="LCL6" s="29"/>
      <c r="LCM6" s="29"/>
      <c r="LCN6" s="29"/>
      <c r="LCO6" s="29"/>
      <c r="LCP6" s="29"/>
      <c r="LCQ6" s="29"/>
      <c r="LCR6" s="29"/>
      <c r="LCS6" s="29"/>
      <c r="LCT6" s="29"/>
      <c r="LCU6" s="29"/>
      <c r="LCV6" s="29"/>
      <c r="LCW6" s="29"/>
      <c r="LCX6" s="29"/>
      <c r="LCY6" s="29"/>
      <c r="LCZ6" s="29"/>
      <c r="LDA6" s="29"/>
      <c r="LDB6" s="29"/>
      <c r="LDC6" s="29"/>
      <c r="LDD6" s="29"/>
      <c r="LDE6" s="29"/>
      <c r="LDF6" s="29"/>
      <c r="LDG6" s="29"/>
      <c r="LDH6" s="29"/>
      <c r="LDI6" s="29"/>
      <c r="LDJ6" s="29"/>
      <c r="LDK6" s="29"/>
      <c r="LDL6" s="29"/>
      <c r="LDM6" s="29"/>
      <c r="LDN6" s="29"/>
      <c r="LDO6" s="29"/>
      <c r="LDP6" s="29"/>
      <c r="LDQ6" s="29"/>
      <c r="LDR6" s="29"/>
      <c r="LDS6" s="29"/>
      <c r="LDT6" s="29"/>
      <c r="LDU6" s="29"/>
      <c r="LDV6" s="29"/>
      <c r="LDW6" s="29"/>
      <c r="LDX6" s="29"/>
      <c r="LDY6" s="29"/>
      <c r="LDZ6" s="29"/>
      <c r="LEA6" s="29"/>
      <c r="LEB6" s="29"/>
      <c r="LEC6" s="29"/>
      <c r="LED6" s="29"/>
      <c r="LEE6" s="29"/>
      <c r="LEF6" s="29"/>
      <c r="LEG6" s="29"/>
      <c r="LEH6" s="29"/>
      <c r="LEI6" s="29"/>
      <c r="LEJ6" s="29"/>
      <c r="LEK6" s="29"/>
      <c r="LEL6" s="29"/>
      <c r="LEM6" s="29"/>
      <c r="LEN6" s="29"/>
      <c r="LEO6" s="29"/>
      <c r="LEP6" s="29"/>
      <c r="LEQ6" s="29"/>
      <c r="LER6" s="29"/>
      <c r="LES6" s="29"/>
      <c r="LET6" s="29"/>
      <c r="LEU6" s="29"/>
      <c r="LEV6" s="29"/>
      <c r="LEW6" s="29"/>
      <c r="LEX6" s="29"/>
      <c r="LEY6" s="29"/>
      <c r="LEZ6" s="29"/>
      <c r="LFA6" s="29"/>
      <c r="LFB6" s="29"/>
      <c r="LFC6" s="29"/>
      <c r="LFD6" s="29"/>
      <c r="LFE6" s="29"/>
      <c r="LFF6" s="29"/>
      <c r="LFG6" s="29"/>
      <c r="LFH6" s="29"/>
      <c r="LFI6" s="29"/>
      <c r="LFJ6" s="29"/>
      <c r="LFK6" s="29"/>
      <c r="LFL6" s="29"/>
      <c r="LFM6" s="29"/>
      <c r="LFN6" s="29"/>
      <c r="LFO6" s="29"/>
      <c r="LFP6" s="29"/>
      <c r="LFQ6" s="29"/>
      <c r="LFR6" s="29"/>
      <c r="LFS6" s="29"/>
      <c r="LFT6" s="29"/>
      <c r="LFU6" s="29"/>
      <c r="LFV6" s="29"/>
      <c r="LFW6" s="29"/>
      <c r="LFX6" s="29"/>
      <c r="LFY6" s="29"/>
      <c r="LFZ6" s="29"/>
      <c r="LGA6" s="29"/>
      <c r="LGB6" s="29"/>
      <c r="LGC6" s="29"/>
      <c r="LGD6" s="29"/>
      <c r="LGE6" s="29"/>
      <c r="LGF6" s="29"/>
      <c r="LGG6" s="29"/>
      <c r="LGH6" s="29"/>
      <c r="LGI6" s="29"/>
      <c r="LGJ6" s="29"/>
      <c r="LGK6" s="29"/>
      <c r="LGL6" s="29"/>
      <c r="LGM6" s="29"/>
      <c r="LGN6" s="29"/>
      <c r="LGO6" s="29"/>
      <c r="LGP6" s="29"/>
      <c r="LGQ6" s="29"/>
      <c r="LGR6" s="29"/>
      <c r="LGS6" s="29"/>
      <c r="LGT6" s="29"/>
      <c r="LGU6" s="29"/>
      <c r="LGV6" s="29"/>
      <c r="LGW6" s="29"/>
      <c r="LGX6" s="29"/>
      <c r="LGY6" s="29"/>
      <c r="LGZ6" s="29"/>
      <c r="LHA6" s="29"/>
      <c r="LHB6" s="29"/>
      <c r="LHC6" s="29"/>
      <c r="LHD6" s="29"/>
      <c r="LHE6" s="29"/>
      <c r="LHF6" s="29"/>
      <c r="LHG6" s="29"/>
      <c r="LHH6" s="29"/>
      <c r="LHI6" s="29"/>
      <c r="LHJ6" s="29"/>
      <c r="LHK6" s="29"/>
      <c r="LHL6" s="29"/>
      <c r="LHM6" s="29"/>
      <c r="LHN6" s="29"/>
      <c r="LHO6" s="29"/>
      <c r="LHP6" s="29"/>
      <c r="LHQ6" s="29"/>
      <c r="LHR6" s="29"/>
      <c r="LHS6" s="29"/>
      <c r="LHT6" s="29"/>
      <c r="LHU6" s="29"/>
      <c r="LHV6" s="29"/>
      <c r="LHW6" s="29"/>
      <c r="LHX6" s="29"/>
      <c r="LHY6" s="29"/>
      <c r="LHZ6" s="29"/>
      <c r="LIA6" s="29"/>
      <c r="LIB6" s="29"/>
      <c r="LIC6" s="29"/>
      <c r="LID6" s="29"/>
      <c r="LIE6" s="29"/>
      <c r="LIF6" s="29"/>
      <c r="LIG6" s="29"/>
      <c r="LIH6" s="29"/>
      <c r="LII6" s="29"/>
      <c r="LIJ6" s="29"/>
      <c r="LIK6" s="29"/>
      <c r="LIL6" s="29"/>
      <c r="LIM6" s="29"/>
      <c r="LIN6" s="29"/>
      <c r="LIO6" s="29"/>
      <c r="LIP6" s="29"/>
      <c r="LIQ6" s="29"/>
      <c r="LIR6" s="29"/>
      <c r="LIS6" s="29"/>
      <c r="LIT6" s="29"/>
      <c r="LIU6" s="29"/>
      <c r="LIV6" s="29"/>
      <c r="LIW6" s="29"/>
      <c r="LIX6" s="29"/>
      <c r="LIY6" s="29"/>
      <c r="LIZ6" s="29"/>
      <c r="LJA6" s="29"/>
      <c r="LJB6" s="29"/>
      <c r="LJC6" s="29"/>
      <c r="LJD6" s="29"/>
      <c r="LJE6" s="29"/>
      <c r="LJF6" s="29"/>
      <c r="LJG6" s="29"/>
      <c r="LJH6" s="29"/>
      <c r="LJI6" s="29"/>
      <c r="LJJ6" s="29"/>
      <c r="LJK6" s="29"/>
      <c r="LJL6" s="29"/>
      <c r="LJM6" s="29"/>
      <c r="LJN6" s="29"/>
      <c r="LJO6" s="29"/>
      <c r="LJP6" s="29"/>
      <c r="LJQ6" s="29"/>
      <c r="LJR6" s="29"/>
      <c r="LJS6" s="29"/>
      <c r="LJT6" s="29"/>
      <c r="LJU6" s="29"/>
      <c r="LJV6" s="29"/>
      <c r="LJW6" s="29"/>
      <c r="LJX6" s="29"/>
      <c r="LJY6" s="29"/>
      <c r="LJZ6" s="29"/>
      <c r="LKA6" s="29"/>
      <c r="LKB6" s="29"/>
      <c r="LKC6" s="29"/>
      <c r="LKD6" s="29"/>
      <c r="LKE6" s="29"/>
      <c r="LKF6" s="29"/>
      <c r="LKG6" s="29"/>
      <c r="LKH6" s="29"/>
      <c r="LKI6" s="29"/>
      <c r="LKJ6" s="29"/>
      <c r="LKK6" s="29"/>
      <c r="LKL6" s="29"/>
      <c r="LKM6" s="29"/>
      <c r="LKN6" s="29"/>
      <c r="LKO6" s="29"/>
      <c r="LKP6" s="29"/>
      <c r="LKQ6" s="29"/>
      <c r="LKR6" s="29"/>
      <c r="LKS6" s="29"/>
      <c r="LKT6" s="29"/>
      <c r="LKU6" s="29"/>
      <c r="LKV6" s="29"/>
      <c r="LKW6" s="29"/>
      <c r="LKX6" s="29"/>
      <c r="LKY6" s="29"/>
      <c r="LKZ6" s="29"/>
      <c r="LLA6" s="29"/>
      <c r="LLB6" s="29"/>
      <c r="LLC6" s="29"/>
      <c r="LLD6" s="29"/>
      <c r="LLE6" s="29"/>
      <c r="LLF6" s="29"/>
      <c r="LLG6" s="29"/>
      <c r="LLH6" s="29"/>
      <c r="LLI6" s="29"/>
      <c r="LLJ6" s="29"/>
      <c r="LLK6" s="29"/>
      <c r="LLL6" s="29"/>
      <c r="LLM6" s="29"/>
      <c r="LLN6" s="29"/>
      <c r="LLO6" s="29"/>
      <c r="LLP6" s="29"/>
      <c r="LLQ6" s="29"/>
      <c r="LLR6" s="29"/>
      <c r="LLS6" s="29"/>
      <c r="LLT6" s="29"/>
      <c r="LLU6" s="29"/>
      <c r="LLV6" s="29"/>
      <c r="LLW6" s="29"/>
      <c r="LLX6" s="29"/>
      <c r="LLY6" s="29"/>
      <c r="LLZ6" s="29"/>
      <c r="LMA6" s="29"/>
      <c r="LMB6" s="29"/>
      <c r="LMC6" s="29"/>
      <c r="LMD6" s="29"/>
      <c r="LME6" s="29"/>
      <c r="LMF6" s="29"/>
      <c r="LMG6" s="29"/>
      <c r="LMH6" s="29"/>
      <c r="LMI6" s="29"/>
      <c r="LMJ6" s="29"/>
      <c r="LMK6" s="29"/>
      <c r="LML6" s="29"/>
      <c r="LMM6" s="29"/>
      <c r="LMN6" s="29"/>
      <c r="LMO6" s="29"/>
      <c r="LMP6" s="29"/>
      <c r="LMQ6" s="29"/>
      <c r="LMR6" s="29"/>
      <c r="LMS6" s="29"/>
      <c r="LMT6" s="29"/>
      <c r="LMU6" s="29"/>
      <c r="LMV6" s="29"/>
      <c r="LMW6" s="29"/>
      <c r="LMX6" s="29"/>
      <c r="LMY6" s="29"/>
      <c r="LMZ6" s="29"/>
      <c r="LNA6" s="29"/>
      <c r="LNB6" s="29"/>
      <c r="LNC6" s="29"/>
      <c r="LND6" s="29"/>
      <c r="LNE6" s="29"/>
      <c r="LNF6" s="29"/>
      <c r="LNG6" s="29"/>
      <c r="LNH6" s="29"/>
      <c r="LNI6" s="29"/>
      <c r="LNJ6" s="29"/>
      <c r="LNK6" s="29"/>
      <c r="LNL6" s="29"/>
      <c r="LNM6" s="29"/>
      <c r="LNN6" s="29"/>
      <c r="LNO6" s="29"/>
      <c r="LNP6" s="29"/>
      <c r="LNQ6" s="29"/>
      <c r="LNR6" s="29"/>
      <c r="LNS6" s="29"/>
      <c r="LNT6" s="29"/>
      <c r="LNU6" s="29"/>
      <c r="LNV6" s="29"/>
      <c r="LNW6" s="29"/>
      <c r="LNX6" s="29"/>
      <c r="LNY6" s="29"/>
      <c r="LNZ6" s="29"/>
      <c r="LOA6" s="29"/>
      <c r="LOB6" s="29"/>
      <c r="LOC6" s="29"/>
      <c r="LOD6" s="29"/>
      <c r="LOE6" s="29"/>
      <c r="LOF6" s="29"/>
      <c r="LOG6" s="29"/>
      <c r="LOH6" s="29"/>
      <c r="LOI6" s="29"/>
      <c r="LOJ6" s="29"/>
      <c r="LOK6" s="29"/>
      <c r="LOL6" s="29"/>
      <c r="LOM6" s="29"/>
      <c r="LON6" s="29"/>
      <c r="LOO6" s="29"/>
      <c r="LOP6" s="29"/>
      <c r="LOQ6" s="29"/>
      <c r="LOR6" s="29"/>
      <c r="LOS6" s="29"/>
      <c r="LOT6" s="29"/>
      <c r="LOU6" s="29"/>
      <c r="LOV6" s="29"/>
      <c r="LOW6" s="29"/>
      <c r="LOX6" s="29"/>
      <c r="LOY6" s="29"/>
      <c r="LOZ6" s="29"/>
      <c r="LPA6" s="29"/>
      <c r="LPB6" s="29"/>
      <c r="LPC6" s="29"/>
      <c r="LPD6" s="29"/>
      <c r="LPE6" s="29"/>
      <c r="LPF6" s="29"/>
      <c r="LPG6" s="29"/>
      <c r="LPH6" s="29"/>
      <c r="LPI6" s="29"/>
      <c r="LPJ6" s="29"/>
      <c r="LPK6" s="29"/>
      <c r="LPL6" s="29"/>
      <c r="LPM6" s="29"/>
      <c r="LPN6" s="29"/>
      <c r="LPO6" s="29"/>
      <c r="LPP6" s="29"/>
      <c r="LPQ6" s="29"/>
      <c r="LPR6" s="29"/>
      <c r="LPS6" s="29"/>
      <c r="LPT6" s="29"/>
      <c r="LPU6" s="29"/>
      <c r="LPV6" s="29"/>
      <c r="LPW6" s="29"/>
      <c r="LPX6" s="29"/>
      <c r="LPY6" s="29"/>
      <c r="LPZ6" s="29"/>
      <c r="LQA6" s="29"/>
      <c r="LQB6" s="29"/>
      <c r="LQC6" s="29"/>
      <c r="LQD6" s="29"/>
      <c r="LQE6" s="29"/>
      <c r="LQF6" s="29"/>
      <c r="LQG6" s="29"/>
      <c r="LQH6" s="29"/>
      <c r="LQI6" s="29"/>
      <c r="LQJ6" s="29"/>
      <c r="LQK6" s="29"/>
      <c r="LQL6" s="29"/>
      <c r="LQM6" s="29"/>
      <c r="LQN6" s="29"/>
      <c r="LQO6" s="29"/>
      <c r="LQP6" s="29"/>
      <c r="LQQ6" s="29"/>
      <c r="LQR6" s="29"/>
      <c r="LQS6" s="29"/>
      <c r="LQT6" s="29"/>
      <c r="LQU6" s="29"/>
      <c r="LQV6" s="29"/>
      <c r="LQW6" s="29"/>
      <c r="LQX6" s="29"/>
      <c r="LQY6" s="29"/>
      <c r="LQZ6" s="29"/>
      <c r="LRA6" s="29"/>
      <c r="LRB6" s="29"/>
      <c r="LRC6" s="29"/>
      <c r="LRD6" s="29"/>
      <c r="LRE6" s="29"/>
      <c r="LRF6" s="29"/>
      <c r="LRG6" s="29"/>
      <c r="LRH6" s="29"/>
      <c r="LRI6" s="29"/>
      <c r="LRJ6" s="29"/>
      <c r="LRK6" s="29"/>
      <c r="LRL6" s="29"/>
      <c r="LRM6" s="29"/>
      <c r="LRN6" s="29"/>
      <c r="LRO6" s="29"/>
      <c r="LRP6" s="29"/>
      <c r="LRQ6" s="29"/>
      <c r="LRR6" s="29"/>
      <c r="LRS6" s="29"/>
      <c r="LRT6" s="29"/>
      <c r="LRU6" s="29"/>
      <c r="LRV6" s="29"/>
      <c r="LRW6" s="29"/>
      <c r="LRX6" s="29"/>
      <c r="LRY6" s="29"/>
      <c r="LRZ6" s="29"/>
      <c r="LSA6" s="29"/>
      <c r="LSB6" s="29"/>
      <c r="LSC6" s="29"/>
      <c r="LSD6" s="29"/>
      <c r="LSE6" s="29"/>
      <c r="LSF6" s="29"/>
      <c r="LSG6" s="29"/>
      <c r="LSH6" s="29"/>
      <c r="LSI6" s="29"/>
      <c r="LSJ6" s="29"/>
      <c r="LSK6" s="29"/>
      <c r="LSL6" s="29"/>
      <c r="LSM6" s="29"/>
      <c r="LSN6" s="29"/>
      <c r="LSO6" s="29"/>
      <c r="LSP6" s="29"/>
      <c r="LSQ6" s="29"/>
      <c r="LSR6" s="29"/>
      <c r="LSS6" s="29"/>
      <c r="LST6" s="29"/>
      <c r="LSU6" s="29"/>
      <c r="LSV6" s="29"/>
      <c r="LSW6" s="29"/>
      <c r="LSX6" s="29"/>
      <c r="LSY6" s="29"/>
      <c r="LSZ6" s="29"/>
      <c r="LTA6" s="29"/>
      <c r="LTB6" s="29"/>
      <c r="LTC6" s="29"/>
      <c r="LTD6" s="29"/>
      <c r="LTE6" s="29"/>
      <c r="LTF6" s="29"/>
      <c r="LTG6" s="29"/>
      <c r="LTH6" s="29"/>
      <c r="LTI6" s="29"/>
      <c r="LTJ6" s="29"/>
      <c r="LTK6" s="29"/>
      <c r="LTL6" s="29"/>
      <c r="LTM6" s="29"/>
      <c r="LTN6" s="29"/>
      <c r="LTO6" s="29"/>
      <c r="LTP6" s="29"/>
      <c r="LTQ6" s="29"/>
      <c r="LTR6" s="29"/>
      <c r="LTS6" s="29"/>
      <c r="LTT6" s="29"/>
      <c r="LTU6" s="29"/>
      <c r="LTV6" s="29"/>
      <c r="LTW6" s="29"/>
      <c r="LTX6" s="29"/>
      <c r="LTY6" s="29"/>
      <c r="LTZ6" s="29"/>
      <c r="LUA6" s="29"/>
      <c r="LUB6" s="29"/>
      <c r="LUC6" s="29"/>
      <c r="LUD6" s="29"/>
      <c r="LUE6" s="29"/>
      <c r="LUF6" s="29"/>
      <c r="LUG6" s="29"/>
      <c r="LUH6" s="29"/>
      <c r="LUI6" s="29"/>
      <c r="LUJ6" s="29"/>
      <c r="LUK6" s="29"/>
      <c r="LUL6" s="29"/>
      <c r="LUM6" s="29"/>
      <c r="LUN6" s="29"/>
      <c r="LUO6" s="29"/>
      <c r="LUP6" s="29"/>
      <c r="LUQ6" s="29"/>
      <c r="LUR6" s="29"/>
      <c r="LUS6" s="29"/>
      <c r="LUT6" s="29"/>
      <c r="LUU6" s="29"/>
      <c r="LUV6" s="29"/>
      <c r="LUW6" s="29"/>
      <c r="LUX6" s="29"/>
      <c r="LUY6" s="29"/>
      <c r="LUZ6" s="29"/>
      <c r="LVA6" s="29"/>
      <c r="LVB6" s="29"/>
      <c r="LVC6" s="29"/>
      <c r="LVD6" s="29"/>
      <c r="LVE6" s="29"/>
      <c r="LVF6" s="29"/>
      <c r="LVG6" s="29"/>
      <c r="LVH6" s="29"/>
      <c r="LVI6" s="29"/>
      <c r="LVJ6" s="29"/>
      <c r="LVK6" s="29"/>
      <c r="LVL6" s="29"/>
      <c r="LVM6" s="29"/>
      <c r="LVN6" s="29"/>
      <c r="LVO6" s="29"/>
      <c r="LVP6" s="29"/>
      <c r="LVQ6" s="29"/>
      <c r="LVR6" s="29"/>
      <c r="LVS6" s="29"/>
      <c r="LVT6" s="29"/>
      <c r="LVU6" s="29"/>
      <c r="LVV6" s="29"/>
      <c r="LVW6" s="29"/>
      <c r="LVX6" s="29"/>
      <c r="LVY6" s="29"/>
      <c r="LVZ6" s="29"/>
      <c r="LWA6" s="29"/>
      <c r="LWB6" s="29"/>
      <c r="LWC6" s="29"/>
      <c r="LWD6" s="29"/>
      <c r="LWE6" s="29"/>
      <c r="LWF6" s="29"/>
      <c r="LWG6" s="29"/>
      <c r="LWH6" s="29"/>
      <c r="LWI6" s="29"/>
      <c r="LWJ6" s="29"/>
      <c r="LWK6" s="29"/>
      <c r="LWL6" s="29"/>
      <c r="LWM6" s="29"/>
      <c r="LWN6" s="29"/>
      <c r="LWO6" s="29"/>
      <c r="LWP6" s="29"/>
      <c r="LWQ6" s="29"/>
      <c r="LWR6" s="29"/>
      <c r="LWS6" s="29"/>
      <c r="LWT6" s="29"/>
      <c r="LWU6" s="29"/>
      <c r="LWV6" s="29"/>
      <c r="LWW6" s="29"/>
      <c r="LWX6" s="29"/>
      <c r="LWY6" s="29"/>
      <c r="LWZ6" s="29"/>
      <c r="LXA6" s="29"/>
      <c r="LXB6" s="29"/>
      <c r="LXC6" s="29"/>
      <c r="LXD6" s="29"/>
      <c r="LXE6" s="29"/>
      <c r="LXF6" s="29"/>
      <c r="LXG6" s="29"/>
      <c r="LXH6" s="29"/>
      <c r="LXI6" s="29"/>
      <c r="LXJ6" s="29"/>
      <c r="LXK6" s="29"/>
      <c r="LXL6" s="29"/>
      <c r="LXM6" s="29"/>
      <c r="LXN6" s="29"/>
      <c r="LXO6" s="29"/>
      <c r="LXP6" s="29"/>
      <c r="LXQ6" s="29"/>
      <c r="LXR6" s="29"/>
      <c r="LXS6" s="29"/>
      <c r="LXT6" s="29"/>
      <c r="LXU6" s="29"/>
      <c r="LXV6" s="29"/>
      <c r="LXW6" s="29"/>
      <c r="LXX6" s="29"/>
      <c r="LXY6" s="29"/>
      <c r="LXZ6" s="29"/>
      <c r="LYA6" s="29"/>
      <c r="LYB6" s="29"/>
      <c r="LYC6" s="29"/>
      <c r="LYD6" s="29"/>
      <c r="LYE6" s="29"/>
      <c r="LYF6" s="29"/>
      <c r="LYG6" s="29"/>
      <c r="LYH6" s="29"/>
      <c r="LYI6" s="29"/>
      <c r="LYJ6" s="29"/>
      <c r="LYK6" s="29"/>
      <c r="LYL6" s="29"/>
      <c r="LYM6" s="29"/>
      <c r="LYN6" s="29"/>
      <c r="LYO6" s="29"/>
      <c r="LYP6" s="29"/>
      <c r="LYQ6" s="29"/>
      <c r="LYR6" s="29"/>
      <c r="LYS6" s="29"/>
      <c r="LYT6" s="29"/>
      <c r="LYU6" s="29"/>
      <c r="LYV6" s="29"/>
      <c r="LYW6" s="29"/>
      <c r="LYX6" s="29"/>
      <c r="LYY6" s="29"/>
      <c r="LYZ6" s="29"/>
      <c r="LZA6" s="29"/>
      <c r="LZB6" s="29"/>
      <c r="LZC6" s="29"/>
      <c r="LZD6" s="29"/>
      <c r="LZE6" s="29"/>
      <c r="LZF6" s="29"/>
      <c r="LZG6" s="29"/>
      <c r="LZH6" s="29"/>
      <c r="LZI6" s="29"/>
      <c r="LZJ6" s="29"/>
      <c r="LZK6" s="29"/>
      <c r="LZL6" s="29"/>
      <c r="LZM6" s="29"/>
      <c r="LZN6" s="29"/>
      <c r="LZO6" s="29"/>
      <c r="LZP6" s="29"/>
      <c r="LZQ6" s="29"/>
      <c r="LZR6" s="29"/>
      <c r="LZS6" s="29"/>
      <c r="LZT6" s="29"/>
      <c r="LZU6" s="29"/>
      <c r="LZV6" s="29"/>
      <c r="LZW6" s="29"/>
      <c r="LZX6" s="29"/>
      <c r="LZY6" s="29"/>
      <c r="LZZ6" s="29"/>
      <c r="MAA6" s="29"/>
      <c r="MAB6" s="29"/>
      <c r="MAC6" s="29"/>
      <c r="MAD6" s="29"/>
      <c r="MAE6" s="29"/>
      <c r="MAF6" s="29"/>
      <c r="MAG6" s="29"/>
      <c r="MAH6" s="29"/>
      <c r="MAI6" s="29"/>
      <c r="MAJ6" s="29"/>
      <c r="MAK6" s="29"/>
      <c r="MAL6" s="29"/>
      <c r="MAM6" s="29"/>
      <c r="MAN6" s="29"/>
      <c r="MAO6" s="29"/>
      <c r="MAP6" s="29"/>
      <c r="MAQ6" s="29"/>
      <c r="MAR6" s="29"/>
      <c r="MAS6" s="29"/>
      <c r="MAT6" s="29"/>
      <c r="MAU6" s="29"/>
      <c r="MAV6" s="29"/>
      <c r="MAW6" s="29"/>
      <c r="MAX6" s="29"/>
      <c r="MAY6" s="29"/>
      <c r="MAZ6" s="29"/>
      <c r="MBA6" s="29"/>
      <c r="MBB6" s="29"/>
      <c r="MBC6" s="29"/>
      <c r="MBD6" s="29"/>
      <c r="MBE6" s="29"/>
      <c r="MBF6" s="29"/>
      <c r="MBG6" s="29"/>
      <c r="MBH6" s="29"/>
      <c r="MBI6" s="29"/>
      <c r="MBJ6" s="29"/>
      <c r="MBK6" s="29"/>
      <c r="MBL6" s="29"/>
      <c r="MBM6" s="29"/>
      <c r="MBN6" s="29"/>
      <c r="MBO6" s="29"/>
      <c r="MBP6" s="29"/>
      <c r="MBQ6" s="29"/>
      <c r="MBR6" s="29"/>
      <c r="MBS6" s="29"/>
      <c r="MBT6" s="29"/>
      <c r="MBU6" s="29"/>
      <c r="MBV6" s="29"/>
      <c r="MBW6" s="29"/>
      <c r="MBX6" s="29"/>
      <c r="MBY6" s="29"/>
      <c r="MBZ6" s="29"/>
      <c r="MCA6" s="29"/>
      <c r="MCB6" s="29"/>
      <c r="MCC6" s="29"/>
      <c r="MCD6" s="29"/>
      <c r="MCE6" s="29"/>
      <c r="MCF6" s="29"/>
      <c r="MCG6" s="29"/>
      <c r="MCH6" s="29"/>
      <c r="MCI6" s="29"/>
      <c r="MCJ6" s="29"/>
      <c r="MCK6" s="29"/>
      <c r="MCL6" s="29"/>
      <c r="MCM6" s="29"/>
      <c r="MCN6" s="29"/>
      <c r="MCO6" s="29"/>
      <c r="MCP6" s="29"/>
      <c r="MCQ6" s="29"/>
      <c r="MCR6" s="29"/>
      <c r="MCS6" s="29"/>
      <c r="MCT6" s="29"/>
      <c r="MCU6" s="29"/>
      <c r="MCV6" s="29"/>
      <c r="MCW6" s="29"/>
      <c r="MCX6" s="29"/>
      <c r="MCY6" s="29"/>
      <c r="MCZ6" s="29"/>
      <c r="MDA6" s="29"/>
      <c r="MDB6" s="29"/>
      <c r="MDC6" s="29"/>
      <c r="MDD6" s="29"/>
      <c r="MDE6" s="29"/>
      <c r="MDF6" s="29"/>
      <c r="MDG6" s="29"/>
      <c r="MDH6" s="29"/>
      <c r="MDI6" s="29"/>
      <c r="MDJ6" s="29"/>
      <c r="MDK6" s="29"/>
      <c r="MDL6" s="29"/>
      <c r="MDM6" s="29"/>
      <c r="MDN6" s="29"/>
      <c r="MDO6" s="29"/>
      <c r="MDP6" s="29"/>
      <c r="MDQ6" s="29"/>
      <c r="MDR6" s="29"/>
      <c r="MDS6" s="29"/>
      <c r="MDT6" s="29"/>
      <c r="MDU6" s="29"/>
      <c r="MDV6" s="29"/>
      <c r="MDW6" s="29"/>
      <c r="MDX6" s="29"/>
      <c r="MDY6" s="29"/>
      <c r="MDZ6" s="29"/>
      <c r="MEA6" s="29"/>
      <c r="MEB6" s="29"/>
      <c r="MEC6" s="29"/>
      <c r="MED6" s="29"/>
      <c r="MEE6" s="29"/>
      <c r="MEF6" s="29"/>
      <c r="MEG6" s="29"/>
      <c r="MEH6" s="29"/>
      <c r="MEI6" s="29"/>
      <c r="MEJ6" s="29"/>
      <c r="MEK6" s="29"/>
      <c r="MEL6" s="29"/>
      <c r="MEM6" s="29"/>
      <c r="MEN6" s="29"/>
      <c r="MEO6" s="29"/>
      <c r="MEP6" s="29"/>
      <c r="MEQ6" s="29"/>
      <c r="MER6" s="29"/>
      <c r="MES6" s="29"/>
      <c r="MET6" s="29"/>
      <c r="MEU6" s="29"/>
      <c r="MEV6" s="29"/>
      <c r="MEW6" s="29"/>
      <c r="MEX6" s="29"/>
      <c r="MEY6" s="29"/>
      <c r="MEZ6" s="29"/>
      <c r="MFA6" s="29"/>
      <c r="MFB6" s="29"/>
      <c r="MFC6" s="29"/>
      <c r="MFD6" s="29"/>
      <c r="MFE6" s="29"/>
      <c r="MFF6" s="29"/>
      <c r="MFG6" s="29"/>
      <c r="MFH6" s="29"/>
      <c r="MFI6" s="29"/>
      <c r="MFJ6" s="29"/>
      <c r="MFK6" s="29"/>
      <c r="MFL6" s="29"/>
      <c r="MFM6" s="29"/>
      <c r="MFN6" s="29"/>
      <c r="MFO6" s="29"/>
      <c r="MFP6" s="29"/>
      <c r="MFQ6" s="29"/>
      <c r="MFR6" s="29"/>
      <c r="MFS6" s="29"/>
      <c r="MFT6" s="29"/>
      <c r="MFU6" s="29"/>
      <c r="MFV6" s="29"/>
      <c r="MFW6" s="29"/>
      <c r="MFX6" s="29"/>
      <c r="MFY6" s="29"/>
      <c r="MFZ6" s="29"/>
      <c r="MGA6" s="29"/>
      <c r="MGB6" s="29"/>
      <c r="MGC6" s="29"/>
      <c r="MGD6" s="29"/>
      <c r="MGE6" s="29"/>
      <c r="MGF6" s="29"/>
      <c r="MGG6" s="29"/>
      <c r="MGH6" s="29"/>
      <c r="MGI6" s="29"/>
      <c r="MGJ6" s="29"/>
      <c r="MGK6" s="29"/>
      <c r="MGL6" s="29"/>
      <c r="MGM6" s="29"/>
      <c r="MGN6" s="29"/>
      <c r="MGO6" s="29"/>
      <c r="MGP6" s="29"/>
      <c r="MGQ6" s="29"/>
      <c r="MGR6" s="29"/>
      <c r="MGS6" s="29"/>
      <c r="MGT6" s="29"/>
      <c r="MGU6" s="29"/>
      <c r="MGV6" s="29"/>
      <c r="MGW6" s="29"/>
      <c r="MGX6" s="29"/>
      <c r="MGY6" s="29"/>
      <c r="MGZ6" s="29"/>
      <c r="MHA6" s="29"/>
      <c r="MHB6" s="29"/>
      <c r="MHC6" s="29"/>
      <c r="MHD6" s="29"/>
      <c r="MHE6" s="29"/>
      <c r="MHF6" s="29"/>
      <c r="MHG6" s="29"/>
      <c r="MHH6" s="29"/>
      <c r="MHI6" s="29"/>
      <c r="MHJ6" s="29"/>
      <c r="MHK6" s="29"/>
      <c r="MHL6" s="29"/>
      <c r="MHM6" s="29"/>
      <c r="MHN6" s="29"/>
      <c r="MHO6" s="29"/>
      <c r="MHP6" s="29"/>
      <c r="MHQ6" s="29"/>
      <c r="MHR6" s="29"/>
      <c r="MHS6" s="29"/>
      <c r="MHT6" s="29"/>
      <c r="MHU6" s="29"/>
      <c r="MHV6" s="29"/>
      <c r="MHW6" s="29"/>
      <c r="MHX6" s="29"/>
      <c r="MHY6" s="29"/>
      <c r="MHZ6" s="29"/>
      <c r="MIA6" s="29"/>
      <c r="MIB6" s="29"/>
      <c r="MIC6" s="29"/>
      <c r="MID6" s="29"/>
      <c r="MIE6" s="29"/>
      <c r="MIF6" s="29"/>
      <c r="MIG6" s="29"/>
      <c r="MIH6" s="29"/>
      <c r="MII6" s="29"/>
      <c r="MIJ6" s="29"/>
      <c r="MIK6" s="29"/>
      <c r="MIL6" s="29"/>
      <c r="MIM6" s="29"/>
      <c r="MIN6" s="29"/>
      <c r="MIO6" s="29"/>
      <c r="MIP6" s="29"/>
      <c r="MIQ6" s="29"/>
      <c r="MIR6" s="29"/>
      <c r="MIS6" s="29"/>
      <c r="MIT6" s="29"/>
      <c r="MIU6" s="29"/>
      <c r="MIV6" s="29"/>
      <c r="MIW6" s="29"/>
      <c r="MIX6" s="29"/>
      <c r="MIY6" s="29"/>
      <c r="MIZ6" s="29"/>
      <c r="MJA6" s="29"/>
      <c r="MJB6" s="29"/>
      <c r="MJC6" s="29"/>
      <c r="MJD6" s="29"/>
      <c r="MJE6" s="29"/>
      <c r="MJF6" s="29"/>
      <c r="MJG6" s="29"/>
      <c r="MJH6" s="29"/>
      <c r="MJI6" s="29"/>
      <c r="MJJ6" s="29"/>
      <c r="MJK6" s="29"/>
      <c r="MJL6" s="29"/>
      <c r="MJM6" s="29"/>
      <c r="MJN6" s="29"/>
      <c r="MJO6" s="29"/>
      <c r="MJP6" s="29"/>
      <c r="MJQ6" s="29"/>
      <c r="MJR6" s="29"/>
      <c r="MJS6" s="29"/>
      <c r="MJT6" s="29"/>
      <c r="MJU6" s="29"/>
      <c r="MJV6" s="29"/>
      <c r="MJW6" s="29"/>
      <c r="MJX6" s="29"/>
      <c r="MJY6" s="29"/>
      <c r="MJZ6" s="29"/>
      <c r="MKA6" s="29"/>
      <c r="MKB6" s="29"/>
      <c r="MKC6" s="29"/>
      <c r="MKD6" s="29"/>
      <c r="MKE6" s="29"/>
      <c r="MKF6" s="29"/>
      <c r="MKG6" s="29"/>
      <c r="MKH6" s="29"/>
      <c r="MKI6" s="29"/>
      <c r="MKJ6" s="29"/>
      <c r="MKK6" s="29"/>
      <c r="MKL6" s="29"/>
      <c r="MKM6" s="29"/>
      <c r="MKN6" s="29"/>
      <c r="MKO6" s="29"/>
      <c r="MKP6" s="29"/>
      <c r="MKQ6" s="29"/>
      <c r="MKR6" s="29"/>
      <c r="MKS6" s="29"/>
      <c r="MKT6" s="29"/>
      <c r="MKU6" s="29"/>
      <c r="MKV6" s="29"/>
      <c r="MKW6" s="29"/>
      <c r="MKX6" s="29"/>
      <c r="MKY6" s="29"/>
      <c r="MKZ6" s="29"/>
      <c r="MLA6" s="29"/>
      <c r="MLB6" s="29"/>
      <c r="MLC6" s="29"/>
      <c r="MLD6" s="29"/>
      <c r="MLE6" s="29"/>
      <c r="MLF6" s="29"/>
      <c r="MLG6" s="29"/>
      <c r="MLH6" s="29"/>
      <c r="MLI6" s="29"/>
      <c r="MLJ6" s="29"/>
      <c r="MLK6" s="29"/>
      <c r="MLL6" s="29"/>
      <c r="MLM6" s="29"/>
      <c r="MLN6" s="29"/>
      <c r="MLO6" s="29"/>
      <c r="MLP6" s="29"/>
      <c r="MLQ6" s="29"/>
      <c r="MLR6" s="29"/>
      <c r="MLS6" s="29"/>
      <c r="MLT6" s="29"/>
      <c r="MLU6" s="29"/>
      <c r="MLV6" s="29"/>
      <c r="MLW6" s="29"/>
      <c r="MLX6" s="29"/>
      <c r="MLY6" s="29"/>
      <c r="MLZ6" s="29"/>
      <c r="MMA6" s="29"/>
      <c r="MMB6" s="29"/>
      <c r="MMC6" s="29"/>
      <c r="MMD6" s="29"/>
      <c r="MME6" s="29"/>
      <c r="MMF6" s="29"/>
      <c r="MMG6" s="29"/>
      <c r="MMH6" s="29"/>
      <c r="MMI6" s="29"/>
      <c r="MMJ6" s="29"/>
      <c r="MMK6" s="29"/>
      <c r="MML6" s="29"/>
      <c r="MMM6" s="29"/>
      <c r="MMN6" s="29"/>
      <c r="MMO6" s="29"/>
      <c r="MMP6" s="29"/>
      <c r="MMQ6" s="29"/>
      <c r="MMR6" s="29"/>
      <c r="MMS6" s="29"/>
      <c r="MMT6" s="29"/>
      <c r="MMU6" s="29"/>
      <c r="MMV6" s="29"/>
      <c r="MMW6" s="29"/>
      <c r="MMX6" s="29"/>
      <c r="MMY6" s="29"/>
      <c r="MMZ6" s="29"/>
      <c r="MNA6" s="29"/>
      <c r="MNB6" s="29"/>
      <c r="MNC6" s="29"/>
      <c r="MND6" s="29"/>
      <c r="MNE6" s="29"/>
      <c r="MNF6" s="29"/>
      <c r="MNG6" s="29"/>
      <c r="MNH6" s="29"/>
      <c r="MNI6" s="29"/>
      <c r="MNJ6" s="29"/>
      <c r="MNK6" s="29"/>
      <c r="MNL6" s="29"/>
      <c r="MNM6" s="29"/>
      <c r="MNN6" s="29"/>
      <c r="MNO6" s="29"/>
      <c r="MNP6" s="29"/>
      <c r="MNQ6" s="29"/>
      <c r="MNR6" s="29"/>
      <c r="MNS6" s="29"/>
      <c r="MNT6" s="29"/>
      <c r="MNU6" s="29"/>
      <c r="MNV6" s="29"/>
      <c r="MNW6" s="29"/>
      <c r="MNX6" s="29"/>
      <c r="MNY6" s="29"/>
      <c r="MNZ6" s="29"/>
      <c r="MOA6" s="29"/>
      <c r="MOB6" s="29"/>
      <c r="MOC6" s="29"/>
      <c r="MOD6" s="29"/>
      <c r="MOE6" s="29"/>
      <c r="MOF6" s="29"/>
      <c r="MOG6" s="29"/>
      <c r="MOH6" s="29"/>
      <c r="MOI6" s="29"/>
      <c r="MOJ6" s="29"/>
      <c r="MOK6" s="29"/>
      <c r="MOL6" s="29"/>
      <c r="MOM6" s="29"/>
      <c r="MON6" s="29"/>
      <c r="MOO6" s="29"/>
      <c r="MOP6" s="29"/>
      <c r="MOQ6" s="29"/>
      <c r="MOR6" s="29"/>
      <c r="MOS6" s="29"/>
      <c r="MOT6" s="29"/>
      <c r="MOU6" s="29"/>
      <c r="MOV6" s="29"/>
      <c r="MOW6" s="29"/>
      <c r="MOX6" s="29"/>
      <c r="MOY6" s="29"/>
      <c r="MOZ6" s="29"/>
      <c r="MPA6" s="29"/>
      <c r="MPB6" s="29"/>
      <c r="MPC6" s="29"/>
      <c r="MPD6" s="29"/>
      <c r="MPE6" s="29"/>
      <c r="MPF6" s="29"/>
      <c r="MPG6" s="29"/>
      <c r="MPH6" s="29"/>
      <c r="MPI6" s="29"/>
      <c r="MPJ6" s="29"/>
      <c r="MPK6" s="29"/>
      <c r="MPL6" s="29"/>
      <c r="MPM6" s="29"/>
      <c r="MPN6" s="29"/>
      <c r="MPO6" s="29"/>
      <c r="MPP6" s="29"/>
      <c r="MPQ6" s="29"/>
      <c r="MPR6" s="29"/>
      <c r="MPS6" s="29"/>
      <c r="MPT6" s="29"/>
      <c r="MPU6" s="29"/>
      <c r="MPV6" s="29"/>
      <c r="MPW6" s="29"/>
      <c r="MPX6" s="29"/>
      <c r="MPY6" s="29"/>
      <c r="MPZ6" s="29"/>
      <c r="MQA6" s="29"/>
      <c r="MQB6" s="29"/>
      <c r="MQC6" s="29"/>
      <c r="MQD6" s="29"/>
      <c r="MQE6" s="29"/>
      <c r="MQF6" s="29"/>
      <c r="MQG6" s="29"/>
      <c r="MQH6" s="29"/>
      <c r="MQI6" s="29"/>
      <c r="MQJ6" s="29"/>
      <c r="MQK6" s="29"/>
      <c r="MQL6" s="29"/>
      <c r="MQM6" s="29"/>
      <c r="MQN6" s="29"/>
      <c r="MQO6" s="29"/>
      <c r="MQP6" s="29"/>
      <c r="MQQ6" s="29"/>
      <c r="MQR6" s="29"/>
      <c r="MQS6" s="29"/>
      <c r="MQT6" s="29"/>
      <c r="MQU6" s="29"/>
      <c r="MQV6" s="29"/>
      <c r="MQW6" s="29"/>
      <c r="MQX6" s="29"/>
      <c r="MQY6" s="29"/>
      <c r="MQZ6" s="29"/>
      <c r="MRA6" s="29"/>
      <c r="MRB6" s="29"/>
      <c r="MRC6" s="29"/>
      <c r="MRD6" s="29"/>
      <c r="MRE6" s="29"/>
      <c r="MRF6" s="29"/>
      <c r="MRG6" s="29"/>
      <c r="MRH6" s="29"/>
      <c r="MRI6" s="29"/>
      <c r="MRJ6" s="29"/>
      <c r="MRK6" s="29"/>
      <c r="MRL6" s="29"/>
      <c r="MRM6" s="29"/>
      <c r="MRN6" s="29"/>
      <c r="MRO6" s="29"/>
      <c r="MRP6" s="29"/>
      <c r="MRQ6" s="29"/>
      <c r="MRR6" s="29"/>
      <c r="MRS6" s="29"/>
      <c r="MRT6" s="29"/>
      <c r="MRU6" s="29"/>
      <c r="MRV6" s="29"/>
      <c r="MRW6" s="29"/>
      <c r="MRX6" s="29"/>
      <c r="MRY6" s="29"/>
      <c r="MRZ6" s="29"/>
      <c r="MSA6" s="29"/>
      <c r="MSB6" s="29"/>
      <c r="MSC6" s="29"/>
      <c r="MSD6" s="29"/>
      <c r="MSE6" s="29"/>
      <c r="MSF6" s="29"/>
      <c r="MSG6" s="29"/>
      <c r="MSH6" s="29"/>
      <c r="MSI6" s="29"/>
      <c r="MSJ6" s="29"/>
      <c r="MSK6" s="29"/>
      <c r="MSL6" s="29"/>
      <c r="MSM6" s="29"/>
      <c r="MSN6" s="29"/>
      <c r="MSO6" s="29"/>
      <c r="MSP6" s="29"/>
      <c r="MSQ6" s="29"/>
      <c r="MSR6" s="29"/>
      <c r="MSS6" s="29"/>
      <c r="MST6" s="29"/>
      <c r="MSU6" s="29"/>
      <c r="MSV6" s="29"/>
      <c r="MSW6" s="29"/>
      <c r="MSX6" s="29"/>
      <c r="MSY6" s="29"/>
      <c r="MSZ6" s="29"/>
      <c r="MTA6" s="29"/>
      <c r="MTB6" s="29"/>
      <c r="MTC6" s="29"/>
      <c r="MTD6" s="29"/>
      <c r="MTE6" s="29"/>
      <c r="MTF6" s="29"/>
      <c r="MTG6" s="29"/>
      <c r="MTH6" s="29"/>
      <c r="MTI6" s="29"/>
      <c r="MTJ6" s="29"/>
      <c r="MTK6" s="29"/>
      <c r="MTL6" s="29"/>
      <c r="MTM6" s="29"/>
      <c r="MTN6" s="29"/>
      <c r="MTO6" s="29"/>
      <c r="MTP6" s="29"/>
      <c r="MTQ6" s="29"/>
      <c r="MTR6" s="29"/>
      <c r="MTS6" s="29"/>
      <c r="MTT6" s="29"/>
      <c r="MTU6" s="29"/>
      <c r="MTV6" s="29"/>
      <c r="MTW6" s="29"/>
      <c r="MTX6" s="29"/>
      <c r="MTY6" s="29"/>
      <c r="MTZ6" s="29"/>
      <c r="MUA6" s="29"/>
      <c r="MUB6" s="29"/>
      <c r="MUC6" s="29"/>
      <c r="MUD6" s="29"/>
      <c r="MUE6" s="29"/>
      <c r="MUF6" s="29"/>
      <c r="MUG6" s="29"/>
      <c r="MUH6" s="29"/>
      <c r="MUI6" s="29"/>
      <c r="MUJ6" s="29"/>
      <c r="MUK6" s="29"/>
      <c r="MUL6" s="29"/>
      <c r="MUM6" s="29"/>
      <c r="MUN6" s="29"/>
      <c r="MUO6" s="29"/>
      <c r="MUP6" s="29"/>
      <c r="MUQ6" s="29"/>
      <c r="MUR6" s="29"/>
      <c r="MUS6" s="29"/>
      <c r="MUT6" s="29"/>
      <c r="MUU6" s="29"/>
      <c r="MUV6" s="29"/>
      <c r="MUW6" s="29"/>
      <c r="MUX6" s="29"/>
      <c r="MUY6" s="29"/>
      <c r="MUZ6" s="29"/>
      <c r="MVA6" s="29"/>
      <c r="MVB6" s="29"/>
      <c r="MVC6" s="29"/>
      <c r="MVD6" s="29"/>
      <c r="MVE6" s="29"/>
      <c r="MVF6" s="29"/>
      <c r="MVG6" s="29"/>
      <c r="MVH6" s="29"/>
      <c r="MVI6" s="29"/>
      <c r="MVJ6" s="29"/>
      <c r="MVK6" s="29"/>
      <c r="MVL6" s="29"/>
      <c r="MVM6" s="29"/>
      <c r="MVN6" s="29"/>
      <c r="MVO6" s="29"/>
      <c r="MVP6" s="29"/>
      <c r="MVQ6" s="29"/>
      <c r="MVR6" s="29"/>
      <c r="MVS6" s="29"/>
      <c r="MVT6" s="29"/>
      <c r="MVU6" s="29"/>
      <c r="MVV6" s="29"/>
      <c r="MVW6" s="29"/>
      <c r="MVX6" s="29"/>
      <c r="MVY6" s="29"/>
      <c r="MVZ6" s="29"/>
      <c r="MWA6" s="29"/>
      <c r="MWB6" s="29"/>
      <c r="MWC6" s="29"/>
      <c r="MWD6" s="29"/>
      <c r="MWE6" s="29"/>
      <c r="MWF6" s="29"/>
      <c r="MWG6" s="29"/>
      <c r="MWH6" s="29"/>
      <c r="MWI6" s="29"/>
      <c r="MWJ6" s="29"/>
      <c r="MWK6" s="29"/>
      <c r="MWL6" s="29"/>
      <c r="MWM6" s="29"/>
      <c r="MWN6" s="29"/>
      <c r="MWO6" s="29"/>
      <c r="MWP6" s="29"/>
      <c r="MWQ6" s="29"/>
      <c r="MWR6" s="29"/>
      <c r="MWS6" s="29"/>
      <c r="MWT6" s="29"/>
      <c r="MWU6" s="29"/>
      <c r="MWV6" s="29"/>
      <c r="MWW6" s="29"/>
      <c r="MWX6" s="29"/>
      <c r="MWY6" s="29"/>
      <c r="MWZ6" s="29"/>
      <c r="MXA6" s="29"/>
      <c r="MXB6" s="29"/>
      <c r="MXC6" s="29"/>
      <c r="MXD6" s="29"/>
      <c r="MXE6" s="29"/>
      <c r="MXF6" s="29"/>
      <c r="MXG6" s="29"/>
      <c r="MXH6" s="29"/>
      <c r="MXI6" s="29"/>
      <c r="MXJ6" s="29"/>
      <c r="MXK6" s="29"/>
      <c r="MXL6" s="29"/>
      <c r="MXM6" s="29"/>
      <c r="MXN6" s="29"/>
      <c r="MXO6" s="29"/>
      <c r="MXP6" s="29"/>
      <c r="MXQ6" s="29"/>
      <c r="MXR6" s="29"/>
      <c r="MXS6" s="29"/>
      <c r="MXT6" s="29"/>
      <c r="MXU6" s="29"/>
      <c r="MXV6" s="29"/>
      <c r="MXW6" s="29"/>
      <c r="MXX6" s="29"/>
      <c r="MXY6" s="29"/>
      <c r="MXZ6" s="29"/>
      <c r="MYA6" s="29"/>
      <c r="MYB6" s="29"/>
      <c r="MYC6" s="29"/>
      <c r="MYD6" s="29"/>
      <c r="MYE6" s="29"/>
      <c r="MYF6" s="29"/>
      <c r="MYG6" s="29"/>
      <c r="MYH6" s="29"/>
      <c r="MYI6" s="29"/>
      <c r="MYJ6" s="29"/>
      <c r="MYK6" s="29"/>
      <c r="MYL6" s="29"/>
      <c r="MYM6" s="29"/>
      <c r="MYN6" s="29"/>
      <c r="MYO6" s="29"/>
      <c r="MYP6" s="29"/>
      <c r="MYQ6" s="29"/>
      <c r="MYR6" s="29"/>
      <c r="MYS6" s="29"/>
      <c r="MYT6" s="29"/>
      <c r="MYU6" s="29"/>
      <c r="MYV6" s="29"/>
      <c r="MYW6" s="29"/>
      <c r="MYX6" s="29"/>
      <c r="MYY6" s="29"/>
      <c r="MYZ6" s="29"/>
      <c r="MZA6" s="29"/>
      <c r="MZB6" s="29"/>
      <c r="MZC6" s="29"/>
      <c r="MZD6" s="29"/>
      <c r="MZE6" s="29"/>
      <c r="MZF6" s="29"/>
      <c r="MZG6" s="29"/>
      <c r="MZH6" s="29"/>
      <c r="MZI6" s="29"/>
      <c r="MZJ6" s="29"/>
      <c r="MZK6" s="29"/>
      <c r="MZL6" s="29"/>
      <c r="MZM6" s="29"/>
      <c r="MZN6" s="29"/>
      <c r="MZO6" s="29"/>
      <c r="MZP6" s="29"/>
      <c r="MZQ6" s="29"/>
      <c r="MZR6" s="29"/>
      <c r="MZS6" s="29"/>
      <c r="MZT6" s="29"/>
      <c r="MZU6" s="29"/>
      <c r="MZV6" s="29"/>
      <c r="MZW6" s="29"/>
      <c r="MZX6" s="29"/>
      <c r="MZY6" s="29"/>
      <c r="MZZ6" s="29"/>
      <c r="NAA6" s="29"/>
      <c r="NAB6" s="29"/>
      <c r="NAC6" s="29"/>
      <c r="NAD6" s="29"/>
      <c r="NAE6" s="29"/>
      <c r="NAF6" s="29"/>
      <c r="NAG6" s="29"/>
      <c r="NAH6" s="29"/>
      <c r="NAI6" s="29"/>
      <c r="NAJ6" s="29"/>
      <c r="NAK6" s="29"/>
      <c r="NAL6" s="29"/>
      <c r="NAM6" s="29"/>
      <c r="NAN6" s="29"/>
      <c r="NAO6" s="29"/>
      <c r="NAP6" s="29"/>
      <c r="NAQ6" s="29"/>
      <c r="NAR6" s="29"/>
      <c r="NAS6" s="29"/>
      <c r="NAT6" s="29"/>
      <c r="NAU6" s="29"/>
      <c r="NAV6" s="29"/>
      <c r="NAW6" s="29"/>
      <c r="NAX6" s="29"/>
      <c r="NAY6" s="29"/>
      <c r="NAZ6" s="29"/>
      <c r="NBA6" s="29"/>
      <c r="NBB6" s="29"/>
      <c r="NBC6" s="29"/>
      <c r="NBD6" s="29"/>
      <c r="NBE6" s="29"/>
      <c r="NBF6" s="29"/>
      <c r="NBG6" s="29"/>
      <c r="NBH6" s="29"/>
      <c r="NBI6" s="29"/>
      <c r="NBJ6" s="29"/>
      <c r="NBK6" s="29"/>
      <c r="NBL6" s="29"/>
      <c r="NBM6" s="29"/>
      <c r="NBN6" s="29"/>
      <c r="NBO6" s="29"/>
      <c r="NBP6" s="29"/>
      <c r="NBQ6" s="29"/>
      <c r="NBR6" s="29"/>
      <c r="NBS6" s="29"/>
      <c r="NBT6" s="29"/>
      <c r="NBU6" s="29"/>
      <c r="NBV6" s="29"/>
      <c r="NBW6" s="29"/>
      <c r="NBX6" s="29"/>
      <c r="NBY6" s="29"/>
      <c r="NBZ6" s="29"/>
      <c r="NCA6" s="29"/>
      <c r="NCB6" s="29"/>
      <c r="NCC6" s="29"/>
      <c r="NCD6" s="29"/>
      <c r="NCE6" s="29"/>
      <c r="NCF6" s="29"/>
      <c r="NCG6" s="29"/>
      <c r="NCH6" s="29"/>
      <c r="NCI6" s="29"/>
      <c r="NCJ6" s="29"/>
      <c r="NCK6" s="29"/>
      <c r="NCL6" s="29"/>
      <c r="NCM6" s="29"/>
      <c r="NCN6" s="29"/>
      <c r="NCO6" s="29"/>
      <c r="NCP6" s="29"/>
      <c r="NCQ6" s="29"/>
      <c r="NCR6" s="29"/>
      <c r="NCS6" s="29"/>
      <c r="NCT6" s="29"/>
      <c r="NCU6" s="29"/>
      <c r="NCV6" s="29"/>
      <c r="NCW6" s="29"/>
      <c r="NCX6" s="29"/>
      <c r="NCY6" s="29"/>
      <c r="NCZ6" s="29"/>
      <c r="NDA6" s="29"/>
      <c r="NDB6" s="29"/>
      <c r="NDC6" s="29"/>
      <c r="NDD6" s="29"/>
      <c r="NDE6" s="29"/>
      <c r="NDF6" s="29"/>
      <c r="NDG6" s="29"/>
      <c r="NDH6" s="29"/>
      <c r="NDI6" s="29"/>
      <c r="NDJ6" s="29"/>
      <c r="NDK6" s="29"/>
      <c r="NDL6" s="29"/>
      <c r="NDM6" s="29"/>
      <c r="NDN6" s="29"/>
      <c r="NDO6" s="29"/>
      <c r="NDP6" s="29"/>
      <c r="NDQ6" s="29"/>
      <c r="NDR6" s="29"/>
      <c r="NDS6" s="29"/>
      <c r="NDT6" s="29"/>
      <c r="NDU6" s="29"/>
      <c r="NDV6" s="29"/>
      <c r="NDW6" s="29"/>
      <c r="NDX6" s="29"/>
      <c r="NDY6" s="29"/>
      <c r="NDZ6" s="29"/>
      <c r="NEA6" s="29"/>
      <c r="NEB6" s="29"/>
      <c r="NEC6" s="29"/>
      <c r="NED6" s="29"/>
      <c r="NEE6" s="29"/>
      <c r="NEF6" s="29"/>
      <c r="NEG6" s="29"/>
      <c r="NEH6" s="29"/>
      <c r="NEI6" s="29"/>
      <c r="NEJ6" s="29"/>
      <c r="NEK6" s="29"/>
      <c r="NEL6" s="29"/>
      <c r="NEM6" s="29"/>
      <c r="NEN6" s="29"/>
      <c r="NEO6" s="29"/>
      <c r="NEP6" s="29"/>
      <c r="NEQ6" s="29"/>
      <c r="NER6" s="29"/>
      <c r="NES6" s="29"/>
      <c r="NET6" s="29"/>
      <c r="NEU6" s="29"/>
      <c r="NEV6" s="29"/>
      <c r="NEW6" s="29"/>
      <c r="NEX6" s="29"/>
      <c r="NEY6" s="29"/>
      <c r="NEZ6" s="29"/>
      <c r="NFA6" s="29"/>
      <c r="NFB6" s="29"/>
      <c r="NFC6" s="29"/>
      <c r="NFD6" s="29"/>
      <c r="NFE6" s="29"/>
      <c r="NFF6" s="29"/>
      <c r="NFG6" s="29"/>
      <c r="NFH6" s="29"/>
      <c r="NFI6" s="29"/>
      <c r="NFJ6" s="29"/>
      <c r="NFK6" s="29"/>
      <c r="NFL6" s="29"/>
      <c r="NFM6" s="29"/>
      <c r="NFN6" s="29"/>
      <c r="NFO6" s="29"/>
      <c r="NFP6" s="29"/>
      <c r="NFQ6" s="29"/>
      <c r="NFR6" s="29"/>
      <c r="NFS6" s="29"/>
      <c r="NFT6" s="29"/>
      <c r="NFU6" s="29"/>
      <c r="NFV6" s="29"/>
      <c r="NFW6" s="29"/>
      <c r="NFX6" s="29"/>
      <c r="NFY6" s="29"/>
      <c r="NFZ6" s="29"/>
      <c r="NGA6" s="29"/>
      <c r="NGB6" s="29"/>
      <c r="NGC6" s="29"/>
      <c r="NGD6" s="29"/>
      <c r="NGE6" s="29"/>
      <c r="NGF6" s="29"/>
      <c r="NGG6" s="29"/>
      <c r="NGH6" s="29"/>
      <c r="NGI6" s="29"/>
      <c r="NGJ6" s="29"/>
      <c r="NGK6" s="29"/>
      <c r="NGL6" s="29"/>
      <c r="NGM6" s="29"/>
      <c r="NGN6" s="29"/>
      <c r="NGO6" s="29"/>
      <c r="NGP6" s="29"/>
      <c r="NGQ6" s="29"/>
      <c r="NGR6" s="29"/>
      <c r="NGS6" s="29"/>
      <c r="NGT6" s="29"/>
      <c r="NGU6" s="29"/>
      <c r="NGV6" s="29"/>
      <c r="NGW6" s="29"/>
      <c r="NGX6" s="29"/>
      <c r="NGY6" s="29"/>
      <c r="NGZ6" s="29"/>
      <c r="NHA6" s="29"/>
      <c r="NHB6" s="29"/>
      <c r="NHC6" s="29"/>
      <c r="NHD6" s="29"/>
      <c r="NHE6" s="29"/>
      <c r="NHF6" s="29"/>
      <c r="NHG6" s="29"/>
      <c r="NHH6" s="29"/>
      <c r="NHI6" s="29"/>
      <c r="NHJ6" s="29"/>
      <c r="NHK6" s="29"/>
      <c r="NHL6" s="29"/>
      <c r="NHM6" s="29"/>
      <c r="NHN6" s="29"/>
      <c r="NHO6" s="29"/>
      <c r="NHP6" s="29"/>
      <c r="NHQ6" s="29"/>
      <c r="NHR6" s="29"/>
      <c r="NHS6" s="29"/>
      <c r="NHT6" s="29"/>
      <c r="NHU6" s="29"/>
      <c r="NHV6" s="29"/>
      <c r="NHW6" s="29"/>
      <c r="NHX6" s="29"/>
      <c r="NHY6" s="29"/>
      <c r="NHZ6" s="29"/>
      <c r="NIA6" s="29"/>
      <c r="NIB6" s="29"/>
      <c r="NIC6" s="29"/>
      <c r="NID6" s="29"/>
      <c r="NIE6" s="29"/>
      <c r="NIF6" s="29"/>
      <c r="NIG6" s="29"/>
      <c r="NIH6" s="29"/>
      <c r="NII6" s="29"/>
      <c r="NIJ6" s="29"/>
      <c r="NIK6" s="29"/>
      <c r="NIL6" s="29"/>
      <c r="NIM6" s="29"/>
      <c r="NIN6" s="29"/>
      <c r="NIO6" s="29"/>
      <c r="NIP6" s="29"/>
      <c r="NIQ6" s="29"/>
      <c r="NIR6" s="29"/>
      <c r="NIS6" s="29"/>
      <c r="NIT6" s="29"/>
      <c r="NIU6" s="29"/>
      <c r="NIV6" s="29"/>
      <c r="NIW6" s="29"/>
      <c r="NIX6" s="29"/>
      <c r="NIY6" s="29"/>
      <c r="NIZ6" s="29"/>
      <c r="NJA6" s="29"/>
      <c r="NJB6" s="29"/>
      <c r="NJC6" s="29"/>
      <c r="NJD6" s="29"/>
      <c r="NJE6" s="29"/>
      <c r="NJF6" s="29"/>
      <c r="NJG6" s="29"/>
      <c r="NJH6" s="29"/>
      <c r="NJI6" s="29"/>
      <c r="NJJ6" s="29"/>
      <c r="NJK6" s="29"/>
      <c r="NJL6" s="29"/>
      <c r="NJM6" s="29"/>
      <c r="NJN6" s="29"/>
      <c r="NJO6" s="29"/>
      <c r="NJP6" s="29"/>
      <c r="NJQ6" s="29"/>
      <c r="NJR6" s="29"/>
      <c r="NJS6" s="29"/>
      <c r="NJT6" s="29"/>
      <c r="NJU6" s="29"/>
      <c r="NJV6" s="29"/>
      <c r="NJW6" s="29"/>
      <c r="NJX6" s="29"/>
      <c r="NJY6" s="29"/>
      <c r="NJZ6" s="29"/>
      <c r="NKA6" s="29"/>
      <c r="NKB6" s="29"/>
      <c r="NKC6" s="29"/>
      <c r="NKD6" s="29"/>
      <c r="NKE6" s="29"/>
      <c r="NKF6" s="29"/>
      <c r="NKG6" s="29"/>
      <c r="NKH6" s="29"/>
      <c r="NKI6" s="29"/>
      <c r="NKJ6" s="29"/>
      <c r="NKK6" s="29"/>
      <c r="NKL6" s="29"/>
      <c r="NKM6" s="29"/>
      <c r="NKN6" s="29"/>
      <c r="NKO6" s="29"/>
      <c r="NKP6" s="29"/>
      <c r="NKQ6" s="29"/>
      <c r="NKR6" s="29"/>
      <c r="NKS6" s="29"/>
      <c r="NKT6" s="29"/>
      <c r="NKU6" s="29"/>
      <c r="NKV6" s="29"/>
      <c r="NKW6" s="29"/>
      <c r="NKX6" s="29"/>
      <c r="NKY6" s="29"/>
      <c r="NKZ6" s="29"/>
      <c r="NLA6" s="29"/>
      <c r="NLB6" s="29"/>
      <c r="NLC6" s="29"/>
      <c r="NLD6" s="29"/>
      <c r="NLE6" s="29"/>
      <c r="NLF6" s="29"/>
      <c r="NLG6" s="29"/>
      <c r="NLH6" s="29"/>
      <c r="NLI6" s="29"/>
      <c r="NLJ6" s="29"/>
      <c r="NLK6" s="29"/>
      <c r="NLL6" s="29"/>
      <c r="NLM6" s="29"/>
      <c r="NLN6" s="29"/>
      <c r="NLO6" s="29"/>
      <c r="NLP6" s="29"/>
      <c r="NLQ6" s="29"/>
      <c r="NLR6" s="29"/>
      <c r="NLS6" s="29"/>
      <c r="NLT6" s="29"/>
      <c r="NLU6" s="29"/>
      <c r="NLV6" s="29"/>
      <c r="NLW6" s="29"/>
      <c r="NLX6" s="29"/>
      <c r="NLY6" s="29"/>
      <c r="NLZ6" s="29"/>
      <c r="NMA6" s="29"/>
      <c r="NMB6" s="29"/>
      <c r="NMC6" s="29"/>
      <c r="NMD6" s="29"/>
      <c r="NME6" s="29"/>
      <c r="NMF6" s="29"/>
      <c r="NMG6" s="29"/>
      <c r="NMH6" s="29"/>
      <c r="NMI6" s="29"/>
      <c r="NMJ6" s="29"/>
      <c r="NMK6" s="29"/>
      <c r="NML6" s="29"/>
      <c r="NMM6" s="29"/>
      <c r="NMN6" s="29"/>
      <c r="NMO6" s="29"/>
      <c r="NMP6" s="29"/>
      <c r="NMQ6" s="29"/>
      <c r="NMR6" s="29"/>
      <c r="NMS6" s="29"/>
      <c r="NMT6" s="29"/>
      <c r="NMU6" s="29"/>
      <c r="NMV6" s="29"/>
      <c r="NMW6" s="29"/>
      <c r="NMX6" s="29"/>
      <c r="NMY6" s="29"/>
      <c r="NMZ6" s="29"/>
      <c r="NNA6" s="29"/>
      <c r="NNB6" s="29"/>
      <c r="NNC6" s="29"/>
      <c r="NND6" s="29"/>
      <c r="NNE6" s="29"/>
      <c r="NNF6" s="29"/>
      <c r="NNG6" s="29"/>
      <c r="NNH6" s="29"/>
      <c r="NNI6" s="29"/>
      <c r="NNJ6" s="29"/>
      <c r="NNK6" s="29"/>
      <c r="NNL6" s="29"/>
      <c r="NNM6" s="29"/>
      <c r="NNN6" s="29"/>
      <c r="NNO6" s="29"/>
      <c r="NNP6" s="29"/>
      <c r="NNQ6" s="29"/>
      <c r="NNR6" s="29"/>
      <c r="NNS6" s="29"/>
      <c r="NNT6" s="29"/>
      <c r="NNU6" s="29"/>
      <c r="NNV6" s="29"/>
      <c r="NNW6" s="29"/>
      <c r="NNX6" s="29"/>
      <c r="NNY6" s="29"/>
      <c r="NNZ6" s="29"/>
      <c r="NOA6" s="29"/>
      <c r="NOB6" s="29"/>
      <c r="NOC6" s="29"/>
      <c r="NOD6" s="29"/>
      <c r="NOE6" s="29"/>
      <c r="NOF6" s="29"/>
      <c r="NOG6" s="29"/>
      <c r="NOH6" s="29"/>
      <c r="NOI6" s="29"/>
      <c r="NOJ6" s="29"/>
      <c r="NOK6" s="29"/>
      <c r="NOL6" s="29"/>
      <c r="NOM6" s="29"/>
      <c r="NON6" s="29"/>
      <c r="NOO6" s="29"/>
      <c r="NOP6" s="29"/>
      <c r="NOQ6" s="29"/>
      <c r="NOR6" s="29"/>
      <c r="NOS6" s="29"/>
      <c r="NOT6" s="29"/>
      <c r="NOU6" s="29"/>
      <c r="NOV6" s="29"/>
      <c r="NOW6" s="29"/>
      <c r="NOX6" s="29"/>
      <c r="NOY6" s="29"/>
      <c r="NOZ6" s="29"/>
      <c r="NPA6" s="29"/>
      <c r="NPB6" s="29"/>
      <c r="NPC6" s="29"/>
      <c r="NPD6" s="29"/>
      <c r="NPE6" s="29"/>
      <c r="NPF6" s="29"/>
      <c r="NPG6" s="29"/>
      <c r="NPH6" s="29"/>
      <c r="NPI6" s="29"/>
      <c r="NPJ6" s="29"/>
      <c r="NPK6" s="29"/>
      <c r="NPL6" s="29"/>
      <c r="NPM6" s="29"/>
      <c r="NPN6" s="29"/>
      <c r="NPO6" s="29"/>
      <c r="NPP6" s="29"/>
      <c r="NPQ6" s="29"/>
      <c r="NPR6" s="29"/>
      <c r="NPS6" s="29"/>
      <c r="NPT6" s="29"/>
      <c r="NPU6" s="29"/>
      <c r="NPV6" s="29"/>
      <c r="NPW6" s="29"/>
      <c r="NPX6" s="29"/>
      <c r="NPY6" s="29"/>
      <c r="NPZ6" s="29"/>
      <c r="NQA6" s="29"/>
      <c r="NQB6" s="29"/>
      <c r="NQC6" s="29"/>
      <c r="NQD6" s="29"/>
      <c r="NQE6" s="29"/>
      <c r="NQF6" s="29"/>
      <c r="NQG6" s="29"/>
      <c r="NQH6" s="29"/>
      <c r="NQI6" s="29"/>
      <c r="NQJ6" s="29"/>
      <c r="NQK6" s="29"/>
      <c r="NQL6" s="29"/>
      <c r="NQM6" s="29"/>
      <c r="NQN6" s="29"/>
      <c r="NQO6" s="29"/>
      <c r="NQP6" s="29"/>
      <c r="NQQ6" s="29"/>
      <c r="NQR6" s="29"/>
      <c r="NQS6" s="29"/>
      <c r="NQT6" s="29"/>
      <c r="NQU6" s="29"/>
      <c r="NQV6" s="29"/>
      <c r="NQW6" s="29"/>
      <c r="NQX6" s="29"/>
      <c r="NQY6" s="29"/>
      <c r="NQZ6" s="29"/>
      <c r="NRA6" s="29"/>
      <c r="NRB6" s="29"/>
      <c r="NRC6" s="29"/>
      <c r="NRD6" s="29"/>
      <c r="NRE6" s="29"/>
      <c r="NRF6" s="29"/>
      <c r="NRG6" s="29"/>
      <c r="NRH6" s="29"/>
      <c r="NRI6" s="29"/>
      <c r="NRJ6" s="29"/>
      <c r="NRK6" s="29"/>
      <c r="NRL6" s="29"/>
      <c r="NRM6" s="29"/>
      <c r="NRN6" s="29"/>
      <c r="NRO6" s="29"/>
      <c r="NRP6" s="29"/>
      <c r="NRQ6" s="29"/>
      <c r="NRR6" s="29"/>
      <c r="NRS6" s="29"/>
      <c r="NRT6" s="29"/>
      <c r="NRU6" s="29"/>
      <c r="NRV6" s="29"/>
      <c r="NRW6" s="29"/>
      <c r="NRX6" s="29"/>
      <c r="NRY6" s="29"/>
      <c r="NRZ6" s="29"/>
      <c r="NSA6" s="29"/>
      <c r="NSB6" s="29"/>
      <c r="NSC6" s="29"/>
      <c r="NSD6" s="29"/>
      <c r="NSE6" s="29"/>
      <c r="NSF6" s="29"/>
      <c r="NSG6" s="29"/>
      <c r="NSH6" s="29"/>
      <c r="NSI6" s="29"/>
      <c r="NSJ6" s="29"/>
      <c r="NSK6" s="29"/>
      <c r="NSL6" s="29"/>
      <c r="NSM6" s="29"/>
      <c r="NSN6" s="29"/>
      <c r="NSO6" s="29"/>
      <c r="NSP6" s="29"/>
      <c r="NSQ6" s="29"/>
      <c r="NSR6" s="29"/>
      <c r="NSS6" s="29"/>
      <c r="NST6" s="29"/>
      <c r="NSU6" s="29"/>
      <c r="NSV6" s="29"/>
      <c r="NSW6" s="29"/>
      <c r="NSX6" s="29"/>
      <c r="NSY6" s="29"/>
      <c r="NSZ6" s="29"/>
      <c r="NTA6" s="29"/>
      <c r="NTB6" s="29"/>
      <c r="NTC6" s="29"/>
      <c r="NTD6" s="29"/>
      <c r="NTE6" s="29"/>
      <c r="NTF6" s="29"/>
      <c r="NTG6" s="29"/>
      <c r="NTH6" s="29"/>
      <c r="NTI6" s="29"/>
      <c r="NTJ6" s="29"/>
      <c r="NTK6" s="29"/>
      <c r="NTL6" s="29"/>
      <c r="NTM6" s="29"/>
      <c r="NTN6" s="29"/>
      <c r="NTO6" s="29"/>
      <c r="NTP6" s="29"/>
      <c r="NTQ6" s="29"/>
      <c r="NTR6" s="29"/>
      <c r="NTS6" s="29"/>
      <c r="NTT6" s="29"/>
      <c r="NTU6" s="29"/>
      <c r="NTV6" s="29"/>
      <c r="NTW6" s="29"/>
      <c r="NTX6" s="29"/>
      <c r="NTY6" s="29"/>
      <c r="NTZ6" s="29"/>
      <c r="NUA6" s="29"/>
      <c r="NUB6" s="29"/>
      <c r="NUC6" s="29"/>
      <c r="NUD6" s="29"/>
      <c r="NUE6" s="29"/>
      <c r="NUF6" s="29"/>
      <c r="NUG6" s="29"/>
      <c r="NUH6" s="29"/>
      <c r="NUI6" s="29"/>
      <c r="NUJ6" s="29"/>
      <c r="NUK6" s="29"/>
      <c r="NUL6" s="29"/>
      <c r="NUM6" s="29"/>
      <c r="NUN6" s="29"/>
      <c r="NUO6" s="29"/>
      <c r="NUP6" s="29"/>
      <c r="NUQ6" s="29"/>
      <c r="NUR6" s="29"/>
      <c r="NUS6" s="29"/>
      <c r="NUT6" s="29"/>
      <c r="NUU6" s="29"/>
      <c r="NUV6" s="29"/>
      <c r="NUW6" s="29"/>
      <c r="NUX6" s="29"/>
      <c r="NUY6" s="29"/>
      <c r="NUZ6" s="29"/>
      <c r="NVA6" s="29"/>
      <c r="NVB6" s="29"/>
      <c r="NVC6" s="29"/>
      <c r="NVD6" s="29"/>
      <c r="NVE6" s="29"/>
      <c r="NVF6" s="29"/>
      <c r="NVG6" s="29"/>
      <c r="NVH6" s="29"/>
      <c r="NVI6" s="29"/>
      <c r="NVJ6" s="29"/>
      <c r="NVK6" s="29"/>
      <c r="NVL6" s="29"/>
      <c r="NVM6" s="29"/>
      <c r="NVN6" s="29"/>
      <c r="NVO6" s="29"/>
      <c r="NVP6" s="29"/>
      <c r="NVQ6" s="29"/>
      <c r="NVR6" s="29"/>
      <c r="NVS6" s="29"/>
      <c r="NVT6" s="29"/>
      <c r="NVU6" s="29"/>
      <c r="NVV6" s="29"/>
      <c r="NVW6" s="29"/>
      <c r="NVX6" s="29"/>
      <c r="NVY6" s="29"/>
      <c r="NVZ6" s="29"/>
      <c r="NWA6" s="29"/>
      <c r="NWB6" s="29"/>
      <c r="NWC6" s="29"/>
      <c r="NWD6" s="29"/>
      <c r="NWE6" s="29"/>
      <c r="NWF6" s="29"/>
      <c r="NWG6" s="29"/>
      <c r="NWH6" s="29"/>
      <c r="NWI6" s="29"/>
      <c r="NWJ6" s="29"/>
      <c r="NWK6" s="29"/>
      <c r="NWL6" s="29"/>
      <c r="NWM6" s="29"/>
      <c r="NWN6" s="29"/>
      <c r="NWO6" s="29"/>
      <c r="NWP6" s="29"/>
      <c r="NWQ6" s="29"/>
      <c r="NWR6" s="29"/>
      <c r="NWS6" s="29"/>
      <c r="NWT6" s="29"/>
      <c r="NWU6" s="29"/>
      <c r="NWV6" s="29"/>
      <c r="NWW6" s="29"/>
      <c r="NWX6" s="29"/>
      <c r="NWY6" s="29"/>
      <c r="NWZ6" s="29"/>
      <c r="NXA6" s="29"/>
      <c r="NXB6" s="29"/>
      <c r="NXC6" s="29"/>
      <c r="NXD6" s="29"/>
      <c r="NXE6" s="29"/>
      <c r="NXF6" s="29"/>
      <c r="NXG6" s="29"/>
      <c r="NXH6" s="29"/>
      <c r="NXI6" s="29"/>
      <c r="NXJ6" s="29"/>
      <c r="NXK6" s="29"/>
      <c r="NXL6" s="29"/>
      <c r="NXM6" s="29"/>
      <c r="NXN6" s="29"/>
      <c r="NXO6" s="29"/>
      <c r="NXP6" s="29"/>
      <c r="NXQ6" s="29"/>
      <c r="NXR6" s="29"/>
      <c r="NXS6" s="29"/>
      <c r="NXT6" s="29"/>
      <c r="NXU6" s="29"/>
      <c r="NXV6" s="29"/>
      <c r="NXW6" s="29"/>
      <c r="NXX6" s="29"/>
      <c r="NXY6" s="29"/>
      <c r="NXZ6" s="29"/>
      <c r="NYA6" s="29"/>
      <c r="NYB6" s="29"/>
      <c r="NYC6" s="29"/>
      <c r="NYD6" s="29"/>
      <c r="NYE6" s="29"/>
      <c r="NYF6" s="29"/>
      <c r="NYG6" s="29"/>
      <c r="NYH6" s="29"/>
      <c r="NYI6" s="29"/>
      <c r="NYJ6" s="29"/>
      <c r="NYK6" s="29"/>
      <c r="NYL6" s="29"/>
      <c r="NYM6" s="29"/>
      <c r="NYN6" s="29"/>
      <c r="NYO6" s="29"/>
      <c r="NYP6" s="29"/>
      <c r="NYQ6" s="29"/>
      <c r="NYR6" s="29"/>
      <c r="NYS6" s="29"/>
      <c r="NYT6" s="29"/>
      <c r="NYU6" s="29"/>
      <c r="NYV6" s="29"/>
      <c r="NYW6" s="29"/>
      <c r="NYX6" s="29"/>
      <c r="NYY6" s="29"/>
      <c r="NYZ6" s="29"/>
      <c r="NZA6" s="29"/>
      <c r="NZB6" s="29"/>
      <c r="NZC6" s="29"/>
      <c r="NZD6" s="29"/>
      <c r="NZE6" s="29"/>
      <c r="NZF6" s="29"/>
      <c r="NZG6" s="29"/>
      <c r="NZH6" s="29"/>
      <c r="NZI6" s="29"/>
      <c r="NZJ6" s="29"/>
      <c r="NZK6" s="29"/>
      <c r="NZL6" s="29"/>
      <c r="NZM6" s="29"/>
      <c r="NZN6" s="29"/>
      <c r="NZO6" s="29"/>
      <c r="NZP6" s="29"/>
      <c r="NZQ6" s="29"/>
      <c r="NZR6" s="29"/>
      <c r="NZS6" s="29"/>
      <c r="NZT6" s="29"/>
      <c r="NZU6" s="29"/>
      <c r="NZV6" s="29"/>
      <c r="NZW6" s="29"/>
      <c r="NZX6" s="29"/>
      <c r="NZY6" s="29"/>
      <c r="NZZ6" s="29"/>
      <c r="OAA6" s="29"/>
      <c r="OAB6" s="29"/>
      <c r="OAC6" s="29"/>
      <c r="OAD6" s="29"/>
      <c r="OAE6" s="29"/>
      <c r="OAF6" s="29"/>
      <c r="OAG6" s="29"/>
      <c r="OAH6" s="29"/>
      <c r="OAI6" s="29"/>
      <c r="OAJ6" s="29"/>
      <c r="OAK6" s="29"/>
      <c r="OAL6" s="29"/>
      <c r="OAM6" s="29"/>
      <c r="OAN6" s="29"/>
      <c r="OAO6" s="29"/>
      <c r="OAP6" s="29"/>
      <c r="OAQ6" s="29"/>
      <c r="OAR6" s="29"/>
      <c r="OAS6" s="29"/>
      <c r="OAT6" s="29"/>
      <c r="OAU6" s="29"/>
      <c r="OAV6" s="29"/>
      <c r="OAW6" s="29"/>
      <c r="OAX6" s="29"/>
      <c r="OAY6" s="29"/>
      <c r="OAZ6" s="29"/>
      <c r="OBA6" s="29"/>
      <c r="OBB6" s="29"/>
      <c r="OBC6" s="29"/>
      <c r="OBD6" s="29"/>
      <c r="OBE6" s="29"/>
      <c r="OBF6" s="29"/>
      <c r="OBG6" s="29"/>
      <c r="OBH6" s="29"/>
      <c r="OBI6" s="29"/>
      <c r="OBJ6" s="29"/>
      <c r="OBK6" s="29"/>
      <c r="OBL6" s="29"/>
      <c r="OBM6" s="29"/>
      <c r="OBN6" s="29"/>
      <c r="OBO6" s="29"/>
      <c r="OBP6" s="29"/>
      <c r="OBQ6" s="29"/>
      <c r="OBR6" s="29"/>
      <c r="OBS6" s="29"/>
      <c r="OBT6" s="29"/>
      <c r="OBU6" s="29"/>
      <c r="OBV6" s="29"/>
      <c r="OBW6" s="29"/>
      <c r="OBX6" s="29"/>
      <c r="OBY6" s="29"/>
      <c r="OBZ6" s="29"/>
      <c r="OCA6" s="29"/>
      <c r="OCB6" s="29"/>
      <c r="OCC6" s="29"/>
      <c r="OCD6" s="29"/>
      <c r="OCE6" s="29"/>
      <c r="OCF6" s="29"/>
      <c r="OCG6" s="29"/>
      <c r="OCH6" s="29"/>
      <c r="OCI6" s="29"/>
      <c r="OCJ6" s="29"/>
      <c r="OCK6" s="29"/>
      <c r="OCL6" s="29"/>
      <c r="OCM6" s="29"/>
      <c r="OCN6" s="29"/>
      <c r="OCO6" s="29"/>
      <c r="OCP6" s="29"/>
      <c r="OCQ6" s="29"/>
      <c r="OCR6" s="29"/>
      <c r="OCS6" s="29"/>
      <c r="OCT6" s="29"/>
      <c r="OCU6" s="29"/>
      <c r="OCV6" s="29"/>
      <c r="OCW6" s="29"/>
      <c r="OCX6" s="29"/>
      <c r="OCY6" s="29"/>
      <c r="OCZ6" s="29"/>
      <c r="ODA6" s="29"/>
      <c r="ODB6" s="29"/>
      <c r="ODC6" s="29"/>
      <c r="ODD6" s="29"/>
      <c r="ODE6" s="29"/>
      <c r="ODF6" s="29"/>
      <c r="ODG6" s="29"/>
      <c r="ODH6" s="29"/>
      <c r="ODI6" s="29"/>
      <c r="ODJ6" s="29"/>
      <c r="ODK6" s="29"/>
      <c r="ODL6" s="29"/>
      <c r="ODM6" s="29"/>
      <c r="ODN6" s="29"/>
      <c r="ODO6" s="29"/>
      <c r="ODP6" s="29"/>
      <c r="ODQ6" s="29"/>
      <c r="ODR6" s="29"/>
      <c r="ODS6" s="29"/>
      <c r="ODT6" s="29"/>
      <c r="ODU6" s="29"/>
      <c r="ODV6" s="29"/>
      <c r="ODW6" s="29"/>
      <c r="ODX6" s="29"/>
      <c r="ODY6" s="29"/>
      <c r="ODZ6" s="29"/>
      <c r="OEA6" s="29"/>
      <c r="OEB6" s="29"/>
      <c r="OEC6" s="29"/>
      <c r="OED6" s="29"/>
      <c r="OEE6" s="29"/>
      <c r="OEF6" s="29"/>
      <c r="OEG6" s="29"/>
      <c r="OEH6" s="29"/>
      <c r="OEI6" s="29"/>
      <c r="OEJ6" s="29"/>
      <c r="OEK6" s="29"/>
      <c r="OEL6" s="29"/>
      <c r="OEM6" s="29"/>
      <c r="OEN6" s="29"/>
      <c r="OEO6" s="29"/>
      <c r="OEP6" s="29"/>
      <c r="OEQ6" s="29"/>
      <c r="OER6" s="29"/>
      <c r="OES6" s="29"/>
      <c r="OET6" s="29"/>
      <c r="OEU6" s="29"/>
      <c r="OEV6" s="29"/>
      <c r="OEW6" s="29"/>
      <c r="OEX6" s="29"/>
      <c r="OEY6" s="29"/>
      <c r="OEZ6" s="29"/>
      <c r="OFA6" s="29"/>
      <c r="OFB6" s="29"/>
      <c r="OFC6" s="29"/>
      <c r="OFD6" s="29"/>
      <c r="OFE6" s="29"/>
      <c r="OFF6" s="29"/>
      <c r="OFG6" s="29"/>
      <c r="OFH6" s="29"/>
      <c r="OFI6" s="29"/>
      <c r="OFJ6" s="29"/>
      <c r="OFK6" s="29"/>
      <c r="OFL6" s="29"/>
      <c r="OFM6" s="29"/>
      <c r="OFN6" s="29"/>
      <c r="OFO6" s="29"/>
      <c r="OFP6" s="29"/>
      <c r="OFQ6" s="29"/>
      <c r="OFR6" s="29"/>
      <c r="OFS6" s="29"/>
      <c r="OFT6" s="29"/>
      <c r="OFU6" s="29"/>
      <c r="OFV6" s="29"/>
      <c r="OFW6" s="29"/>
      <c r="OFX6" s="29"/>
      <c r="OFY6" s="29"/>
      <c r="OFZ6" s="29"/>
      <c r="OGA6" s="29"/>
      <c r="OGB6" s="29"/>
      <c r="OGC6" s="29"/>
      <c r="OGD6" s="29"/>
      <c r="OGE6" s="29"/>
      <c r="OGF6" s="29"/>
      <c r="OGG6" s="29"/>
      <c r="OGH6" s="29"/>
      <c r="OGI6" s="29"/>
      <c r="OGJ6" s="29"/>
      <c r="OGK6" s="29"/>
      <c r="OGL6" s="29"/>
      <c r="OGM6" s="29"/>
      <c r="OGN6" s="29"/>
      <c r="OGO6" s="29"/>
      <c r="OGP6" s="29"/>
      <c r="OGQ6" s="29"/>
      <c r="OGR6" s="29"/>
      <c r="OGS6" s="29"/>
      <c r="OGT6" s="29"/>
      <c r="OGU6" s="29"/>
      <c r="OGV6" s="29"/>
      <c r="OGW6" s="29"/>
      <c r="OGX6" s="29"/>
      <c r="OGY6" s="29"/>
      <c r="OGZ6" s="29"/>
      <c r="OHA6" s="29"/>
      <c r="OHB6" s="29"/>
      <c r="OHC6" s="29"/>
      <c r="OHD6" s="29"/>
      <c r="OHE6" s="29"/>
      <c r="OHF6" s="29"/>
      <c r="OHG6" s="29"/>
      <c r="OHH6" s="29"/>
      <c r="OHI6" s="29"/>
      <c r="OHJ6" s="29"/>
      <c r="OHK6" s="29"/>
      <c r="OHL6" s="29"/>
      <c r="OHM6" s="29"/>
      <c r="OHN6" s="29"/>
      <c r="OHO6" s="29"/>
      <c r="OHP6" s="29"/>
      <c r="OHQ6" s="29"/>
      <c r="OHR6" s="29"/>
      <c r="OHS6" s="29"/>
      <c r="OHT6" s="29"/>
      <c r="OHU6" s="29"/>
      <c r="OHV6" s="29"/>
      <c r="OHW6" s="29"/>
      <c r="OHX6" s="29"/>
      <c r="OHY6" s="29"/>
      <c r="OHZ6" s="29"/>
      <c r="OIA6" s="29"/>
      <c r="OIB6" s="29"/>
      <c r="OIC6" s="29"/>
      <c r="OID6" s="29"/>
      <c r="OIE6" s="29"/>
      <c r="OIF6" s="29"/>
      <c r="OIG6" s="29"/>
      <c r="OIH6" s="29"/>
      <c r="OII6" s="29"/>
      <c r="OIJ6" s="29"/>
      <c r="OIK6" s="29"/>
      <c r="OIL6" s="29"/>
      <c r="OIM6" s="29"/>
      <c r="OIN6" s="29"/>
      <c r="OIO6" s="29"/>
      <c r="OIP6" s="29"/>
      <c r="OIQ6" s="29"/>
      <c r="OIR6" s="29"/>
      <c r="OIS6" s="29"/>
      <c r="OIT6" s="29"/>
      <c r="OIU6" s="29"/>
      <c r="OIV6" s="29"/>
      <c r="OIW6" s="29"/>
      <c r="OIX6" s="29"/>
      <c r="OIY6" s="29"/>
      <c r="OIZ6" s="29"/>
      <c r="OJA6" s="29"/>
      <c r="OJB6" s="29"/>
      <c r="OJC6" s="29"/>
      <c r="OJD6" s="29"/>
      <c r="OJE6" s="29"/>
      <c r="OJF6" s="29"/>
      <c r="OJG6" s="29"/>
      <c r="OJH6" s="29"/>
      <c r="OJI6" s="29"/>
      <c r="OJJ6" s="29"/>
      <c r="OJK6" s="29"/>
      <c r="OJL6" s="29"/>
      <c r="OJM6" s="29"/>
      <c r="OJN6" s="29"/>
      <c r="OJO6" s="29"/>
      <c r="OJP6" s="29"/>
      <c r="OJQ6" s="29"/>
      <c r="OJR6" s="29"/>
      <c r="OJS6" s="29"/>
      <c r="OJT6" s="29"/>
      <c r="OJU6" s="29"/>
      <c r="OJV6" s="29"/>
      <c r="OJW6" s="29"/>
      <c r="OJX6" s="29"/>
      <c r="OJY6" s="29"/>
      <c r="OJZ6" s="29"/>
      <c r="OKA6" s="29"/>
      <c r="OKB6" s="29"/>
      <c r="OKC6" s="29"/>
      <c r="OKD6" s="29"/>
      <c r="OKE6" s="29"/>
      <c r="OKF6" s="29"/>
      <c r="OKG6" s="29"/>
      <c r="OKH6" s="29"/>
      <c r="OKI6" s="29"/>
      <c r="OKJ6" s="29"/>
      <c r="OKK6" s="29"/>
      <c r="OKL6" s="29"/>
      <c r="OKM6" s="29"/>
      <c r="OKN6" s="29"/>
      <c r="OKO6" s="29"/>
      <c r="OKP6" s="29"/>
      <c r="OKQ6" s="29"/>
      <c r="OKR6" s="29"/>
      <c r="OKS6" s="29"/>
      <c r="OKT6" s="29"/>
      <c r="OKU6" s="29"/>
      <c r="OKV6" s="29"/>
      <c r="OKW6" s="29"/>
      <c r="OKX6" s="29"/>
      <c r="OKY6" s="29"/>
      <c r="OKZ6" s="29"/>
      <c r="OLA6" s="29"/>
      <c r="OLB6" s="29"/>
      <c r="OLC6" s="29"/>
      <c r="OLD6" s="29"/>
      <c r="OLE6" s="29"/>
      <c r="OLF6" s="29"/>
      <c r="OLG6" s="29"/>
      <c r="OLH6" s="29"/>
      <c r="OLI6" s="29"/>
      <c r="OLJ6" s="29"/>
      <c r="OLK6" s="29"/>
      <c r="OLL6" s="29"/>
      <c r="OLM6" s="29"/>
      <c r="OLN6" s="29"/>
      <c r="OLO6" s="29"/>
      <c r="OLP6" s="29"/>
      <c r="OLQ6" s="29"/>
      <c r="OLR6" s="29"/>
      <c r="OLS6" s="29"/>
      <c r="OLT6" s="29"/>
      <c r="OLU6" s="29"/>
      <c r="OLV6" s="29"/>
      <c r="OLW6" s="29"/>
      <c r="OLX6" s="29"/>
      <c r="OLY6" s="29"/>
      <c r="OLZ6" s="29"/>
      <c r="OMA6" s="29"/>
      <c r="OMB6" s="29"/>
      <c r="OMC6" s="29"/>
      <c r="OMD6" s="29"/>
      <c r="OME6" s="29"/>
      <c r="OMF6" s="29"/>
      <c r="OMG6" s="29"/>
      <c r="OMH6" s="29"/>
      <c r="OMI6" s="29"/>
      <c r="OMJ6" s="29"/>
      <c r="OMK6" s="29"/>
      <c r="OML6" s="29"/>
      <c r="OMM6" s="29"/>
      <c r="OMN6" s="29"/>
      <c r="OMO6" s="29"/>
      <c r="OMP6" s="29"/>
      <c r="OMQ6" s="29"/>
      <c r="OMR6" s="29"/>
      <c r="OMS6" s="29"/>
      <c r="OMT6" s="29"/>
      <c r="OMU6" s="29"/>
      <c r="OMV6" s="29"/>
      <c r="OMW6" s="29"/>
      <c r="OMX6" s="29"/>
      <c r="OMY6" s="29"/>
      <c r="OMZ6" s="29"/>
      <c r="ONA6" s="29"/>
      <c r="ONB6" s="29"/>
      <c r="ONC6" s="29"/>
      <c r="OND6" s="29"/>
      <c r="ONE6" s="29"/>
      <c r="ONF6" s="29"/>
      <c r="ONG6" s="29"/>
      <c r="ONH6" s="29"/>
      <c r="ONI6" s="29"/>
      <c r="ONJ6" s="29"/>
      <c r="ONK6" s="29"/>
      <c r="ONL6" s="29"/>
      <c r="ONM6" s="29"/>
      <c r="ONN6" s="29"/>
      <c r="ONO6" s="29"/>
      <c r="ONP6" s="29"/>
      <c r="ONQ6" s="29"/>
      <c r="ONR6" s="29"/>
      <c r="ONS6" s="29"/>
      <c r="ONT6" s="29"/>
      <c r="ONU6" s="29"/>
      <c r="ONV6" s="29"/>
      <c r="ONW6" s="29"/>
      <c r="ONX6" s="29"/>
      <c r="ONY6" s="29"/>
      <c r="ONZ6" s="29"/>
      <c r="OOA6" s="29"/>
      <c r="OOB6" s="29"/>
      <c r="OOC6" s="29"/>
      <c r="OOD6" s="29"/>
      <c r="OOE6" s="29"/>
      <c r="OOF6" s="29"/>
      <c r="OOG6" s="29"/>
      <c r="OOH6" s="29"/>
      <c r="OOI6" s="29"/>
      <c r="OOJ6" s="29"/>
      <c r="OOK6" s="29"/>
      <c r="OOL6" s="29"/>
      <c r="OOM6" s="29"/>
      <c r="OON6" s="29"/>
      <c r="OOO6" s="29"/>
      <c r="OOP6" s="29"/>
      <c r="OOQ6" s="29"/>
      <c r="OOR6" s="29"/>
      <c r="OOS6" s="29"/>
      <c r="OOT6" s="29"/>
      <c r="OOU6" s="29"/>
      <c r="OOV6" s="29"/>
      <c r="OOW6" s="29"/>
      <c r="OOX6" s="29"/>
      <c r="OOY6" s="29"/>
      <c r="OOZ6" s="29"/>
      <c r="OPA6" s="29"/>
      <c r="OPB6" s="29"/>
      <c r="OPC6" s="29"/>
      <c r="OPD6" s="29"/>
      <c r="OPE6" s="29"/>
      <c r="OPF6" s="29"/>
      <c r="OPG6" s="29"/>
      <c r="OPH6" s="29"/>
      <c r="OPI6" s="29"/>
      <c r="OPJ6" s="29"/>
      <c r="OPK6" s="29"/>
      <c r="OPL6" s="29"/>
      <c r="OPM6" s="29"/>
      <c r="OPN6" s="29"/>
      <c r="OPO6" s="29"/>
      <c r="OPP6" s="29"/>
      <c r="OPQ6" s="29"/>
      <c r="OPR6" s="29"/>
      <c r="OPS6" s="29"/>
      <c r="OPT6" s="29"/>
      <c r="OPU6" s="29"/>
      <c r="OPV6" s="29"/>
      <c r="OPW6" s="29"/>
      <c r="OPX6" s="29"/>
      <c r="OPY6" s="29"/>
      <c r="OPZ6" s="29"/>
      <c r="OQA6" s="29"/>
      <c r="OQB6" s="29"/>
      <c r="OQC6" s="29"/>
      <c r="OQD6" s="29"/>
      <c r="OQE6" s="29"/>
      <c r="OQF6" s="29"/>
      <c r="OQG6" s="29"/>
      <c r="OQH6" s="29"/>
      <c r="OQI6" s="29"/>
      <c r="OQJ6" s="29"/>
      <c r="OQK6" s="29"/>
      <c r="OQL6" s="29"/>
      <c r="OQM6" s="29"/>
      <c r="OQN6" s="29"/>
      <c r="OQO6" s="29"/>
      <c r="OQP6" s="29"/>
      <c r="OQQ6" s="29"/>
      <c r="OQR6" s="29"/>
      <c r="OQS6" s="29"/>
      <c r="OQT6" s="29"/>
      <c r="OQU6" s="29"/>
      <c r="OQV6" s="29"/>
      <c r="OQW6" s="29"/>
      <c r="OQX6" s="29"/>
      <c r="OQY6" s="29"/>
      <c r="OQZ6" s="29"/>
      <c r="ORA6" s="29"/>
      <c r="ORB6" s="29"/>
      <c r="ORC6" s="29"/>
      <c r="ORD6" s="29"/>
      <c r="ORE6" s="29"/>
      <c r="ORF6" s="29"/>
      <c r="ORG6" s="29"/>
      <c r="ORH6" s="29"/>
      <c r="ORI6" s="29"/>
      <c r="ORJ6" s="29"/>
      <c r="ORK6" s="29"/>
      <c r="ORL6" s="29"/>
      <c r="ORM6" s="29"/>
      <c r="ORN6" s="29"/>
      <c r="ORO6" s="29"/>
      <c r="ORP6" s="29"/>
      <c r="ORQ6" s="29"/>
      <c r="ORR6" s="29"/>
      <c r="ORS6" s="29"/>
      <c r="ORT6" s="29"/>
      <c r="ORU6" s="29"/>
      <c r="ORV6" s="29"/>
      <c r="ORW6" s="29"/>
      <c r="ORX6" s="29"/>
      <c r="ORY6" s="29"/>
      <c r="ORZ6" s="29"/>
      <c r="OSA6" s="29"/>
      <c r="OSB6" s="29"/>
      <c r="OSC6" s="29"/>
      <c r="OSD6" s="29"/>
      <c r="OSE6" s="29"/>
      <c r="OSF6" s="29"/>
      <c r="OSG6" s="29"/>
      <c r="OSH6" s="29"/>
      <c r="OSI6" s="29"/>
      <c r="OSJ6" s="29"/>
      <c r="OSK6" s="29"/>
      <c r="OSL6" s="29"/>
      <c r="OSM6" s="29"/>
      <c r="OSN6" s="29"/>
      <c r="OSO6" s="29"/>
      <c r="OSP6" s="29"/>
      <c r="OSQ6" s="29"/>
      <c r="OSR6" s="29"/>
      <c r="OSS6" s="29"/>
      <c r="OST6" s="29"/>
      <c r="OSU6" s="29"/>
      <c r="OSV6" s="29"/>
      <c r="OSW6" s="29"/>
      <c r="OSX6" s="29"/>
      <c r="OSY6" s="29"/>
      <c r="OSZ6" s="29"/>
      <c r="OTA6" s="29"/>
      <c r="OTB6" s="29"/>
      <c r="OTC6" s="29"/>
      <c r="OTD6" s="29"/>
      <c r="OTE6" s="29"/>
      <c r="OTF6" s="29"/>
      <c r="OTG6" s="29"/>
      <c r="OTH6" s="29"/>
      <c r="OTI6" s="29"/>
      <c r="OTJ6" s="29"/>
      <c r="OTK6" s="29"/>
      <c r="OTL6" s="29"/>
      <c r="OTM6" s="29"/>
      <c r="OTN6" s="29"/>
      <c r="OTO6" s="29"/>
      <c r="OTP6" s="29"/>
      <c r="OTQ6" s="29"/>
      <c r="OTR6" s="29"/>
      <c r="OTS6" s="29"/>
      <c r="OTT6" s="29"/>
      <c r="OTU6" s="29"/>
      <c r="OTV6" s="29"/>
      <c r="OTW6" s="29"/>
      <c r="OTX6" s="29"/>
      <c r="OTY6" s="29"/>
      <c r="OTZ6" s="29"/>
      <c r="OUA6" s="29"/>
      <c r="OUB6" s="29"/>
      <c r="OUC6" s="29"/>
      <c r="OUD6" s="29"/>
      <c r="OUE6" s="29"/>
      <c r="OUF6" s="29"/>
      <c r="OUG6" s="29"/>
      <c r="OUH6" s="29"/>
      <c r="OUI6" s="29"/>
      <c r="OUJ6" s="29"/>
      <c r="OUK6" s="29"/>
      <c r="OUL6" s="29"/>
      <c r="OUM6" s="29"/>
      <c r="OUN6" s="29"/>
      <c r="OUO6" s="29"/>
      <c r="OUP6" s="29"/>
      <c r="OUQ6" s="29"/>
      <c r="OUR6" s="29"/>
      <c r="OUS6" s="29"/>
      <c r="OUT6" s="29"/>
      <c r="OUU6" s="29"/>
      <c r="OUV6" s="29"/>
      <c r="OUW6" s="29"/>
      <c r="OUX6" s="29"/>
      <c r="OUY6" s="29"/>
      <c r="OUZ6" s="29"/>
      <c r="OVA6" s="29"/>
      <c r="OVB6" s="29"/>
      <c r="OVC6" s="29"/>
      <c r="OVD6" s="29"/>
      <c r="OVE6" s="29"/>
      <c r="OVF6" s="29"/>
      <c r="OVG6" s="29"/>
      <c r="OVH6" s="29"/>
      <c r="OVI6" s="29"/>
      <c r="OVJ6" s="29"/>
      <c r="OVK6" s="29"/>
      <c r="OVL6" s="29"/>
      <c r="OVM6" s="29"/>
      <c r="OVN6" s="29"/>
      <c r="OVO6" s="29"/>
      <c r="OVP6" s="29"/>
      <c r="OVQ6" s="29"/>
      <c r="OVR6" s="29"/>
      <c r="OVS6" s="29"/>
      <c r="OVT6" s="29"/>
      <c r="OVU6" s="29"/>
      <c r="OVV6" s="29"/>
      <c r="OVW6" s="29"/>
      <c r="OVX6" s="29"/>
      <c r="OVY6" s="29"/>
      <c r="OVZ6" s="29"/>
      <c r="OWA6" s="29"/>
      <c r="OWB6" s="29"/>
      <c r="OWC6" s="29"/>
      <c r="OWD6" s="29"/>
      <c r="OWE6" s="29"/>
      <c r="OWF6" s="29"/>
      <c r="OWG6" s="29"/>
      <c r="OWH6" s="29"/>
      <c r="OWI6" s="29"/>
      <c r="OWJ6" s="29"/>
      <c r="OWK6" s="29"/>
      <c r="OWL6" s="29"/>
      <c r="OWM6" s="29"/>
      <c r="OWN6" s="29"/>
      <c r="OWO6" s="29"/>
      <c r="OWP6" s="29"/>
      <c r="OWQ6" s="29"/>
      <c r="OWR6" s="29"/>
      <c r="OWS6" s="29"/>
      <c r="OWT6" s="29"/>
      <c r="OWU6" s="29"/>
      <c r="OWV6" s="29"/>
      <c r="OWW6" s="29"/>
      <c r="OWX6" s="29"/>
      <c r="OWY6" s="29"/>
      <c r="OWZ6" s="29"/>
      <c r="OXA6" s="29"/>
      <c r="OXB6" s="29"/>
      <c r="OXC6" s="29"/>
      <c r="OXD6" s="29"/>
      <c r="OXE6" s="29"/>
      <c r="OXF6" s="29"/>
      <c r="OXG6" s="29"/>
      <c r="OXH6" s="29"/>
      <c r="OXI6" s="29"/>
      <c r="OXJ6" s="29"/>
      <c r="OXK6" s="29"/>
      <c r="OXL6" s="29"/>
      <c r="OXM6" s="29"/>
      <c r="OXN6" s="29"/>
      <c r="OXO6" s="29"/>
      <c r="OXP6" s="29"/>
      <c r="OXQ6" s="29"/>
      <c r="OXR6" s="29"/>
      <c r="OXS6" s="29"/>
      <c r="OXT6" s="29"/>
      <c r="OXU6" s="29"/>
      <c r="OXV6" s="29"/>
      <c r="OXW6" s="29"/>
      <c r="OXX6" s="29"/>
      <c r="OXY6" s="29"/>
      <c r="OXZ6" s="29"/>
      <c r="OYA6" s="29"/>
      <c r="OYB6" s="29"/>
      <c r="OYC6" s="29"/>
      <c r="OYD6" s="29"/>
      <c r="OYE6" s="29"/>
      <c r="OYF6" s="29"/>
      <c r="OYG6" s="29"/>
      <c r="OYH6" s="29"/>
      <c r="OYI6" s="29"/>
      <c r="OYJ6" s="29"/>
      <c r="OYK6" s="29"/>
      <c r="OYL6" s="29"/>
      <c r="OYM6" s="29"/>
      <c r="OYN6" s="29"/>
      <c r="OYO6" s="29"/>
      <c r="OYP6" s="29"/>
      <c r="OYQ6" s="29"/>
      <c r="OYR6" s="29"/>
      <c r="OYS6" s="29"/>
      <c r="OYT6" s="29"/>
      <c r="OYU6" s="29"/>
      <c r="OYV6" s="29"/>
      <c r="OYW6" s="29"/>
      <c r="OYX6" s="29"/>
      <c r="OYY6" s="29"/>
      <c r="OYZ6" s="29"/>
      <c r="OZA6" s="29"/>
      <c r="OZB6" s="29"/>
      <c r="OZC6" s="29"/>
      <c r="OZD6" s="29"/>
      <c r="OZE6" s="29"/>
      <c r="OZF6" s="29"/>
      <c r="OZG6" s="29"/>
      <c r="OZH6" s="29"/>
      <c r="OZI6" s="29"/>
      <c r="OZJ6" s="29"/>
      <c r="OZK6" s="29"/>
      <c r="OZL6" s="29"/>
      <c r="OZM6" s="29"/>
      <c r="OZN6" s="29"/>
      <c r="OZO6" s="29"/>
      <c r="OZP6" s="29"/>
      <c r="OZQ6" s="29"/>
      <c r="OZR6" s="29"/>
      <c r="OZS6" s="29"/>
      <c r="OZT6" s="29"/>
      <c r="OZU6" s="29"/>
      <c r="OZV6" s="29"/>
      <c r="OZW6" s="29"/>
      <c r="OZX6" s="29"/>
      <c r="OZY6" s="29"/>
      <c r="OZZ6" s="29"/>
      <c r="PAA6" s="29"/>
      <c r="PAB6" s="29"/>
      <c r="PAC6" s="29"/>
      <c r="PAD6" s="29"/>
      <c r="PAE6" s="29"/>
      <c r="PAF6" s="29"/>
      <c r="PAG6" s="29"/>
      <c r="PAH6" s="29"/>
      <c r="PAI6" s="29"/>
      <c r="PAJ6" s="29"/>
      <c r="PAK6" s="29"/>
      <c r="PAL6" s="29"/>
      <c r="PAM6" s="29"/>
      <c r="PAN6" s="29"/>
      <c r="PAO6" s="29"/>
      <c r="PAP6" s="29"/>
      <c r="PAQ6" s="29"/>
      <c r="PAR6" s="29"/>
      <c r="PAS6" s="29"/>
      <c r="PAT6" s="29"/>
      <c r="PAU6" s="29"/>
      <c r="PAV6" s="29"/>
      <c r="PAW6" s="29"/>
      <c r="PAX6" s="29"/>
      <c r="PAY6" s="29"/>
      <c r="PAZ6" s="29"/>
      <c r="PBA6" s="29"/>
      <c r="PBB6" s="29"/>
      <c r="PBC6" s="29"/>
      <c r="PBD6" s="29"/>
      <c r="PBE6" s="29"/>
      <c r="PBF6" s="29"/>
      <c r="PBG6" s="29"/>
      <c r="PBH6" s="29"/>
      <c r="PBI6" s="29"/>
      <c r="PBJ6" s="29"/>
      <c r="PBK6" s="29"/>
      <c r="PBL6" s="29"/>
      <c r="PBM6" s="29"/>
      <c r="PBN6" s="29"/>
      <c r="PBO6" s="29"/>
      <c r="PBP6" s="29"/>
      <c r="PBQ6" s="29"/>
      <c r="PBR6" s="29"/>
      <c r="PBS6" s="29"/>
      <c r="PBT6" s="29"/>
      <c r="PBU6" s="29"/>
      <c r="PBV6" s="29"/>
      <c r="PBW6" s="29"/>
      <c r="PBX6" s="29"/>
      <c r="PBY6" s="29"/>
      <c r="PBZ6" s="29"/>
      <c r="PCA6" s="29"/>
      <c r="PCB6" s="29"/>
      <c r="PCC6" s="29"/>
      <c r="PCD6" s="29"/>
      <c r="PCE6" s="29"/>
      <c r="PCF6" s="29"/>
      <c r="PCG6" s="29"/>
      <c r="PCH6" s="29"/>
      <c r="PCI6" s="29"/>
      <c r="PCJ6" s="29"/>
      <c r="PCK6" s="29"/>
      <c r="PCL6" s="29"/>
      <c r="PCM6" s="29"/>
      <c r="PCN6" s="29"/>
      <c r="PCO6" s="29"/>
      <c r="PCP6" s="29"/>
      <c r="PCQ6" s="29"/>
      <c r="PCR6" s="29"/>
      <c r="PCS6" s="29"/>
      <c r="PCT6" s="29"/>
      <c r="PCU6" s="29"/>
      <c r="PCV6" s="29"/>
      <c r="PCW6" s="29"/>
      <c r="PCX6" s="29"/>
      <c r="PCY6" s="29"/>
      <c r="PCZ6" s="29"/>
      <c r="PDA6" s="29"/>
      <c r="PDB6" s="29"/>
      <c r="PDC6" s="29"/>
      <c r="PDD6" s="29"/>
      <c r="PDE6" s="29"/>
      <c r="PDF6" s="29"/>
      <c r="PDG6" s="29"/>
      <c r="PDH6" s="29"/>
      <c r="PDI6" s="29"/>
      <c r="PDJ6" s="29"/>
      <c r="PDK6" s="29"/>
      <c r="PDL6" s="29"/>
      <c r="PDM6" s="29"/>
      <c r="PDN6" s="29"/>
      <c r="PDO6" s="29"/>
      <c r="PDP6" s="29"/>
      <c r="PDQ6" s="29"/>
      <c r="PDR6" s="29"/>
      <c r="PDS6" s="29"/>
      <c r="PDT6" s="29"/>
      <c r="PDU6" s="29"/>
      <c r="PDV6" s="29"/>
      <c r="PDW6" s="29"/>
      <c r="PDX6" s="29"/>
      <c r="PDY6" s="29"/>
      <c r="PDZ6" s="29"/>
      <c r="PEA6" s="29"/>
      <c r="PEB6" s="29"/>
      <c r="PEC6" s="29"/>
      <c r="PED6" s="29"/>
      <c r="PEE6" s="29"/>
      <c r="PEF6" s="29"/>
      <c r="PEG6" s="29"/>
      <c r="PEH6" s="29"/>
      <c r="PEI6" s="29"/>
      <c r="PEJ6" s="29"/>
      <c r="PEK6" s="29"/>
      <c r="PEL6" s="29"/>
      <c r="PEM6" s="29"/>
      <c r="PEN6" s="29"/>
      <c r="PEO6" s="29"/>
      <c r="PEP6" s="29"/>
      <c r="PEQ6" s="29"/>
      <c r="PER6" s="29"/>
      <c r="PES6" s="29"/>
      <c r="PET6" s="29"/>
      <c r="PEU6" s="29"/>
      <c r="PEV6" s="29"/>
      <c r="PEW6" s="29"/>
      <c r="PEX6" s="29"/>
      <c r="PEY6" s="29"/>
      <c r="PEZ6" s="29"/>
      <c r="PFA6" s="29"/>
      <c r="PFB6" s="29"/>
      <c r="PFC6" s="29"/>
      <c r="PFD6" s="29"/>
      <c r="PFE6" s="29"/>
      <c r="PFF6" s="29"/>
      <c r="PFG6" s="29"/>
      <c r="PFH6" s="29"/>
      <c r="PFI6" s="29"/>
      <c r="PFJ6" s="29"/>
      <c r="PFK6" s="29"/>
      <c r="PFL6" s="29"/>
      <c r="PFM6" s="29"/>
      <c r="PFN6" s="29"/>
      <c r="PFO6" s="29"/>
      <c r="PFP6" s="29"/>
      <c r="PFQ6" s="29"/>
      <c r="PFR6" s="29"/>
      <c r="PFS6" s="29"/>
      <c r="PFT6" s="29"/>
      <c r="PFU6" s="29"/>
      <c r="PFV6" s="29"/>
      <c r="PFW6" s="29"/>
      <c r="PFX6" s="29"/>
      <c r="PFY6" s="29"/>
      <c r="PFZ6" s="29"/>
      <c r="PGA6" s="29"/>
      <c r="PGB6" s="29"/>
      <c r="PGC6" s="29"/>
      <c r="PGD6" s="29"/>
      <c r="PGE6" s="29"/>
      <c r="PGF6" s="29"/>
      <c r="PGG6" s="29"/>
      <c r="PGH6" s="29"/>
      <c r="PGI6" s="29"/>
      <c r="PGJ6" s="29"/>
      <c r="PGK6" s="29"/>
      <c r="PGL6" s="29"/>
      <c r="PGM6" s="29"/>
      <c r="PGN6" s="29"/>
      <c r="PGO6" s="29"/>
      <c r="PGP6" s="29"/>
      <c r="PGQ6" s="29"/>
      <c r="PGR6" s="29"/>
      <c r="PGS6" s="29"/>
      <c r="PGT6" s="29"/>
      <c r="PGU6" s="29"/>
      <c r="PGV6" s="29"/>
      <c r="PGW6" s="29"/>
      <c r="PGX6" s="29"/>
      <c r="PGY6" s="29"/>
      <c r="PGZ6" s="29"/>
      <c r="PHA6" s="29"/>
      <c r="PHB6" s="29"/>
      <c r="PHC6" s="29"/>
      <c r="PHD6" s="29"/>
      <c r="PHE6" s="29"/>
      <c r="PHF6" s="29"/>
      <c r="PHG6" s="29"/>
      <c r="PHH6" s="29"/>
      <c r="PHI6" s="29"/>
      <c r="PHJ6" s="29"/>
      <c r="PHK6" s="29"/>
      <c r="PHL6" s="29"/>
      <c r="PHM6" s="29"/>
      <c r="PHN6" s="29"/>
      <c r="PHO6" s="29"/>
      <c r="PHP6" s="29"/>
      <c r="PHQ6" s="29"/>
      <c r="PHR6" s="29"/>
      <c r="PHS6" s="29"/>
      <c r="PHT6" s="29"/>
      <c r="PHU6" s="29"/>
      <c r="PHV6" s="29"/>
      <c r="PHW6" s="29"/>
      <c r="PHX6" s="29"/>
      <c r="PHY6" s="29"/>
      <c r="PHZ6" s="29"/>
      <c r="PIA6" s="29"/>
      <c r="PIB6" s="29"/>
      <c r="PIC6" s="29"/>
      <c r="PID6" s="29"/>
      <c r="PIE6" s="29"/>
      <c r="PIF6" s="29"/>
      <c r="PIG6" s="29"/>
      <c r="PIH6" s="29"/>
      <c r="PII6" s="29"/>
      <c r="PIJ6" s="29"/>
      <c r="PIK6" s="29"/>
      <c r="PIL6" s="29"/>
      <c r="PIM6" s="29"/>
      <c r="PIN6" s="29"/>
      <c r="PIO6" s="29"/>
      <c r="PIP6" s="29"/>
      <c r="PIQ6" s="29"/>
      <c r="PIR6" s="29"/>
      <c r="PIS6" s="29"/>
      <c r="PIT6" s="29"/>
      <c r="PIU6" s="29"/>
      <c r="PIV6" s="29"/>
      <c r="PIW6" s="29"/>
      <c r="PIX6" s="29"/>
      <c r="PIY6" s="29"/>
      <c r="PIZ6" s="29"/>
      <c r="PJA6" s="29"/>
      <c r="PJB6" s="29"/>
      <c r="PJC6" s="29"/>
      <c r="PJD6" s="29"/>
      <c r="PJE6" s="29"/>
      <c r="PJF6" s="29"/>
      <c r="PJG6" s="29"/>
      <c r="PJH6" s="29"/>
      <c r="PJI6" s="29"/>
      <c r="PJJ6" s="29"/>
      <c r="PJK6" s="29"/>
      <c r="PJL6" s="29"/>
      <c r="PJM6" s="29"/>
      <c r="PJN6" s="29"/>
      <c r="PJO6" s="29"/>
      <c r="PJP6" s="29"/>
      <c r="PJQ6" s="29"/>
      <c r="PJR6" s="29"/>
      <c r="PJS6" s="29"/>
      <c r="PJT6" s="29"/>
      <c r="PJU6" s="29"/>
      <c r="PJV6" s="29"/>
      <c r="PJW6" s="29"/>
      <c r="PJX6" s="29"/>
      <c r="PJY6" s="29"/>
      <c r="PJZ6" s="29"/>
      <c r="PKA6" s="29"/>
      <c r="PKB6" s="29"/>
      <c r="PKC6" s="29"/>
      <c r="PKD6" s="29"/>
      <c r="PKE6" s="29"/>
      <c r="PKF6" s="29"/>
      <c r="PKG6" s="29"/>
      <c r="PKH6" s="29"/>
      <c r="PKI6" s="29"/>
      <c r="PKJ6" s="29"/>
      <c r="PKK6" s="29"/>
      <c r="PKL6" s="29"/>
      <c r="PKM6" s="29"/>
      <c r="PKN6" s="29"/>
      <c r="PKO6" s="29"/>
      <c r="PKP6" s="29"/>
      <c r="PKQ6" s="29"/>
      <c r="PKR6" s="29"/>
      <c r="PKS6" s="29"/>
      <c r="PKT6" s="29"/>
      <c r="PKU6" s="29"/>
      <c r="PKV6" s="29"/>
      <c r="PKW6" s="29"/>
      <c r="PKX6" s="29"/>
      <c r="PKY6" s="29"/>
      <c r="PKZ6" s="29"/>
      <c r="PLA6" s="29"/>
      <c r="PLB6" s="29"/>
      <c r="PLC6" s="29"/>
      <c r="PLD6" s="29"/>
      <c r="PLE6" s="29"/>
      <c r="PLF6" s="29"/>
      <c r="PLG6" s="29"/>
      <c r="PLH6" s="29"/>
      <c r="PLI6" s="29"/>
      <c r="PLJ6" s="29"/>
      <c r="PLK6" s="29"/>
      <c r="PLL6" s="29"/>
      <c r="PLM6" s="29"/>
      <c r="PLN6" s="29"/>
      <c r="PLO6" s="29"/>
      <c r="PLP6" s="29"/>
      <c r="PLQ6" s="29"/>
      <c r="PLR6" s="29"/>
      <c r="PLS6" s="29"/>
      <c r="PLT6" s="29"/>
      <c r="PLU6" s="29"/>
      <c r="PLV6" s="29"/>
      <c r="PLW6" s="29"/>
      <c r="PLX6" s="29"/>
      <c r="PLY6" s="29"/>
      <c r="PLZ6" s="29"/>
      <c r="PMA6" s="29"/>
      <c r="PMB6" s="29"/>
      <c r="PMC6" s="29"/>
      <c r="PMD6" s="29"/>
      <c r="PME6" s="29"/>
      <c r="PMF6" s="29"/>
      <c r="PMG6" s="29"/>
      <c r="PMH6" s="29"/>
      <c r="PMI6" s="29"/>
      <c r="PMJ6" s="29"/>
      <c r="PMK6" s="29"/>
      <c r="PML6" s="29"/>
      <c r="PMM6" s="29"/>
      <c r="PMN6" s="29"/>
      <c r="PMO6" s="29"/>
      <c r="PMP6" s="29"/>
      <c r="PMQ6" s="29"/>
      <c r="PMR6" s="29"/>
      <c r="PMS6" s="29"/>
      <c r="PMT6" s="29"/>
      <c r="PMU6" s="29"/>
      <c r="PMV6" s="29"/>
      <c r="PMW6" s="29"/>
      <c r="PMX6" s="29"/>
      <c r="PMY6" s="29"/>
      <c r="PMZ6" s="29"/>
      <c r="PNA6" s="29"/>
      <c r="PNB6" s="29"/>
      <c r="PNC6" s="29"/>
      <c r="PND6" s="29"/>
      <c r="PNE6" s="29"/>
      <c r="PNF6" s="29"/>
      <c r="PNG6" s="29"/>
      <c r="PNH6" s="29"/>
      <c r="PNI6" s="29"/>
      <c r="PNJ6" s="29"/>
      <c r="PNK6" s="29"/>
      <c r="PNL6" s="29"/>
      <c r="PNM6" s="29"/>
      <c r="PNN6" s="29"/>
      <c r="PNO6" s="29"/>
      <c r="PNP6" s="29"/>
      <c r="PNQ6" s="29"/>
      <c r="PNR6" s="29"/>
      <c r="PNS6" s="29"/>
      <c r="PNT6" s="29"/>
      <c r="PNU6" s="29"/>
      <c r="PNV6" s="29"/>
      <c r="PNW6" s="29"/>
      <c r="PNX6" s="29"/>
      <c r="PNY6" s="29"/>
      <c r="PNZ6" s="29"/>
      <c r="POA6" s="29"/>
      <c r="POB6" s="29"/>
      <c r="POC6" s="29"/>
      <c r="POD6" s="29"/>
      <c r="POE6" s="29"/>
      <c r="POF6" s="29"/>
      <c r="POG6" s="29"/>
      <c r="POH6" s="29"/>
      <c r="POI6" s="29"/>
      <c r="POJ6" s="29"/>
      <c r="POK6" s="29"/>
      <c r="POL6" s="29"/>
      <c r="POM6" s="29"/>
      <c r="PON6" s="29"/>
      <c r="POO6" s="29"/>
      <c r="POP6" s="29"/>
      <c r="POQ6" s="29"/>
      <c r="POR6" s="29"/>
      <c r="POS6" s="29"/>
      <c r="POT6" s="29"/>
      <c r="POU6" s="29"/>
      <c r="POV6" s="29"/>
      <c r="POW6" s="29"/>
      <c r="POX6" s="29"/>
      <c r="POY6" s="29"/>
      <c r="POZ6" s="29"/>
      <c r="PPA6" s="29"/>
      <c r="PPB6" s="29"/>
      <c r="PPC6" s="29"/>
      <c r="PPD6" s="29"/>
      <c r="PPE6" s="29"/>
      <c r="PPF6" s="29"/>
      <c r="PPG6" s="29"/>
      <c r="PPH6" s="29"/>
      <c r="PPI6" s="29"/>
      <c r="PPJ6" s="29"/>
      <c r="PPK6" s="29"/>
      <c r="PPL6" s="29"/>
      <c r="PPM6" s="29"/>
      <c r="PPN6" s="29"/>
      <c r="PPO6" s="29"/>
      <c r="PPP6" s="29"/>
      <c r="PPQ6" s="29"/>
      <c r="PPR6" s="29"/>
      <c r="PPS6" s="29"/>
      <c r="PPT6" s="29"/>
      <c r="PPU6" s="29"/>
      <c r="PPV6" s="29"/>
      <c r="PPW6" s="29"/>
      <c r="PPX6" s="29"/>
      <c r="PPY6" s="29"/>
      <c r="PPZ6" s="29"/>
      <c r="PQA6" s="29"/>
      <c r="PQB6" s="29"/>
      <c r="PQC6" s="29"/>
      <c r="PQD6" s="29"/>
      <c r="PQE6" s="29"/>
      <c r="PQF6" s="29"/>
      <c r="PQG6" s="29"/>
      <c r="PQH6" s="29"/>
      <c r="PQI6" s="29"/>
      <c r="PQJ6" s="29"/>
      <c r="PQK6" s="29"/>
      <c r="PQL6" s="29"/>
      <c r="PQM6" s="29"/>
      <c r="PQN6" s="29"/>
      <c r="PQO6" s="29"/>
      <c r="PQP6" s="29"/>
      <c r="PQQ6" s="29"/>
      <c r="PQR6" s="29"/>
      <c r="PQS6" s="29"/>
      <c r="PQT6" s="29"/>
      <c r="PQU6" s="29"/>
      <c r="PQV6" s="29"/>
      <c r="PQW6" s="29"/>
      <c r="PQX6" s="29"/>
      <c r="PQY6" s="29"/>
      <c r="PQZ6" s="29"/>
      <c r="PRA6" s="29"/>
      <c r="PRB6" s="29"/>
      <c r="PRC6" s="29"/>
      <c r="PRD6" s="29"/>
      <c r="PRE6" s="29"/>
      <c r="PRF6" s="29"/>
      <c r="PRG6" s="29"/>
      <c r="PRH6" s="29"/>
      <c r="PRI6" s="29"/>
      <c r="PRJ6" s="29"/>
      <c r="PRK6" s="29"/>
      <c r="PRL6" s="29"/>
      <c r="PRM6" s="29"/>
      <c r="PRN6" s="29"/>
      <c r="PRO6" s="29"/>
      <c r="PRP6" s="29"/>
      <c r="PRQ6" s="29"/>
      <c r="PRR6" s="29"/>
      <c r="PRS6" s="29"/>
      <c r="PRT6" s="29"/>
      <c r="PRU6" s="29"/>
      <c r="PRV6" s="29"/>
      <c r="PRW6" s="29"/>
      <c r="PRX6" s="29"/>
      <c r="PRY6" s="29"/>
      <c r="PRZ6" s="29"/>
      <c r="PSA6" s="29"/>
      <c r="PSB6" s="29"/>
      <c r="PSC6" s="29"/>
      <c r="PSD6" s="29"/>
      <c r="PSE6" s="29"/>
      <c r="PSF6" s="29"/>
      <c r="PSG6" s="29"/>
      <c r="PSH6" s="29"/>
      <c r="PSI6" s="29"/>
      <c r="PSJ6" s="29"/>
      <c r="PSK6" s="29"/>
      <c r="PSL6" s="29"/>
      <c r="PSM6" s="29"/>
      <c r="PSN6" s="29"/>
      <c r="PSO6" s="29"/>
      <c r="PSP6" s="29"/>
      <c r="PSQ6" s="29"/>
      <c r="PSR6" s="29"/>
      <c r="PSS6" s="29"/>
      <c r="PST6" s="29"/>
      <c r="PSU6" s="29"/>
      <c r="PSV6" s="29"/>
      <c r="PSW6" s="29"/>
      <c r="PSX6" s="29"/>
      <c r="PSY6" s="29"/>
      <c r="PSZ6" s="29"/>
      <c r="PTA6" s="29"/>
      <c r="PTB6" s="29"/>
      <c r="PTC6" s="29"/>
      <c r="PTD6" s="29"/>
      <c r="PTE6" s="29"/>
      <c r="PTF6" s="29"/>
      <c r="PTG6" s="29"/>
      <c r="PTH6" s="29"/>
      <c r="PTI6" s="29"/>
      <c r="PTJ6" s="29"/>
      <c r="PTK6" s="29"/>
      <c r="PTL6" s="29"/>
      <c r="PTM6" s="29"/>
      <c r="PTN6" s="29"/>
      <c r="PTO6" s="29"/>
      <c r="PTP6" s="29"/>
      <c r="PTQ6" s="29"/>
      <c r="PTR6" s="29"/>
      <c r="PTS6" s="29"/>
      <c r="PTT6" s="29"/>
      <c r="PTU6" s="29"/>
      <c r="PTV6" s="29"/>
      <c r="PTW6" s="29"/>
      <c r="PTX6" s="29"/>
      <c r="PTY6" s="29"/>
      <c r="PTZ6" s="29"/>
      <c r="PUA6" s="29"/>
      <c r="PUB6" s="29"/>
      <c r="PUC6" s="29"/>
      <c r="PUD6" s="29"/>
      <c r="PUE6" s="29"/>
      <c r="PUF6" s="29"/>
      <c r="PUG6" s="29"/>
      <c r="PUH6" s="29"/>
      <c r="PUI6" s="29"/>
      <c r="PUJ6" s="29"/>
      <c r="PUK6" s="29"/>
      <c r="PUL6" s="29"/>
      <c r="PUM6" s="29"/>
      <c r="PUN6" s="29"/>
      <c r="PUO6" s="29"/>
      <c r="PUP6" s="29"/>
      <c r="PUQ6" s="29"/>
      <c r="PUR6" s="29"/>
      <c r="PUS6" s="29"/>
      <c r="PUT6" s="29"/>
      <c r="PUU6" s="29"/>
      <c r="PUV6" s="29"/>
      <c r="PUW6" s="29"/>
      <c r="PUX6" s="29"/>
      <c r="PUY6" s="29"/>
      <c r="PUZ6" s="29"/>
      <c r="PVA6" s="29"/>
      <c r="PVB6" s="29"/>
      <c r="PVC6" s="29"/>
      <c r="PVD6" s="29"/>
      <c r="PVE6" s="29"/>
      <c r="PVF6" s="29"/>
      <c r="PVG6" s="29"/>
      <c r="PVH6" s="29"/>
      <c r="PVI6" s="29"/>
      <c r="PVJ6" s="29"/>
      <c r="PVK6" s="29"/>
      <c r="PVL6" s="29"/>
      <c r="PVM6" s="29"/>
      <c r="PVN6" s="29"/>
      <c r="PVO6" s="29"/>
      <c r="PVP6" s="29"/>
      <c r="PVQ6" s="29"/>
      <c r="PVR6" s="29"/>
      <c r="PVS6" s="29"/>
      <c r="PVT6" s="29"/>
      <c r="PVU6" s="29"/>
      <c r="PVV6" s="29"/>
      <c r="PVW6" s="29"/>
      <c r="PVX6" s="29"/>
      <c r="PVY6" s="29"/>
      <c r="PVZ6" s="29"/>
      <c r="PWA6" s="29"/>
      <c r="PWB6" s="29"/>
      <c r="PWC6" s="29"/>
      <c r="PWD6" s="29"/>
      <c r="PWE6" s="29"/>
      <c r="PWF6" s="29"/>
      <c r="PWG6" s="29"/>
      <c r="PWH6" s="29"/>
      <c r="PWI6" s="29"/>
      <c r="PWJ6" s="29"/>
      <c r="PWK6" s="29"/>
      <c r="PWL6" s="29"/>
      <c r="PWM6" s="29"/>
      <c r="PWN6" s="29"/>
      <c r="PWO6" s="29"/>
      <c r="PWP6" s="29"/>
      <c r="PWQ6" s="29"/>
      <c r="PWR6" s="29"/>
      <c r="PWS6" s="29"/>
      <c r="PWT6" s="29"/>
      <c r="PWU6" s="29"/>
      <c r="PWV6" s="29"/>
      <c r="PWW6" s="29"/>
      <c r="PWX6" s="29"/>
      <c r="PWY6" s="29"/>
      <c r="PWZ6" s="29"/>
      <c r="PXA6" s="29"/>
      <c r="PXB6" s="29"/>
      <c r="PXC6" s="29"/>
      <c r="PXD6" s="29"/>
      <c r="PXE6" s="29"/>
      <c r="PXF6" s="29"/>
      <c r="PXG6" s="29"/>
      <c r="PXH6" s="29"/>
      <c r="PXI6" s="29"/>
      <c r="PXJ6" s="29"/>
      <c r="PXK6" s="29"/>
      <c r="PXL6" s="29"/>
      <c r="PXM6" s="29"/>
      <c r="PXN6" s="29"/>
      <c r="PXO6" s="29"/>
      <c r="PXP6" s="29"/>
      <c r="PXQ6" s="29"/>
      <c r="PXR6" s="29"/>
      <c r="PXS6" s="29"/>
      <c r="PXT6" s="29"/>
      <c r="PXU6" s="29"/>
      <c r="PXV6" s="29"/>
      <c r="PXW6" s="29"/>
      <c r="PXX6" s="29"/>
      <c r="PXY6" s="29"/>
      <c r="PXZ6" s="29"/>
      <c r="PYA6" s="29"/>
      <c r="PYB6" s="29"/>
      <c r="PYC6" s="29"/>
      <c r="PYD6" s="29"/>
      <c r="PYE6" s="29"/>
      <c r="PYF6" s="29"/>
      <c r="PYG6" s="29"/>
      <c r="PYH6" s="29"/>
      <c r="PYI6" s="29"/>
      <c r="PYJ6" s="29"/>
      <c r="PYK6" s="29"/>
      <c r="PYL6" s="29"/>
      <c r="PYM6" s="29"/>
      <c r="PYN6" s="29"/>
      <c r="PYO6" s="29"/>
      <c r="PYP6" s="29"/>
      <c r="PYQ6" s="29"/>
      <c r="PYR6" s="29"/>
      <c r="PYS6" s="29"/>
      <c r="PYT6" s="29"/>
      <c r="PYU6" s="29"/>
      <c r="PYV6" s="29"/>
      <c r="PYW6" s="29"/>
      <c r="PYX6" s="29"/>
      <c r="PYY6" s="29"/>
      <c r="PYZ6" s="29"/>
      <c r="PZA6" s="29"/>
      <c r="PZB6" s="29"/>
      <c r="PZC6" s="29"/>
      <c r="PZD6" s="29"/>
      <c r="PZE6" s="29"/>
      <c r="PZF6" s="29"/>
      <c r="PZG6" s="29"/>
      <c r="PZH6" s="29"/>
      <c r="PZI6" s="29"/>
      <c r="PZJ6" s="29"/>
      <c r="PZK6" s="29"/>
      <c r="PZL6" s="29"/>
      <c r="PZM6" s="29"/>
      <c r="PZN6" s="29"/>
      <c r="PZO6" s="29"/>
      <c r="PZP6" s="29"/>
      <c r="PZQ6" s="29"/>
      <c r="PZR6" s="29"/>
      <c r="PZS6" s="29"/>
      <c r="PZT6" s="29"/>
      <c r="PZU6" s="29"/>
      <c r="PZV6" s="29"/>
      <c r="PZW6" s="29"/>
      <c r="PZX6" s="29"/>
      <c r="PZY6" s="29"/>
      <c r="PZZ6" s="29"/>
      <c r="QAA6" s="29"/>
      <c r="QAB6" s="29"/>
      <c r="QAC6" s="29"/>
      <c r="QAD6" s="29"/>
      <c r="QAE6" s="29"/>
      <c r="QAF6" s="29"/>
      <c r="QAG6" s="29"/>
      <c r="QAH6" s="29"/>
      <c r="QAI6" s="29"/>
      <c r="QAJ6" s="29"/>
      <c r="QAK6" s="29"/>
      <c r="QAL6" s="29"/>
      <c r="QAM6" s="29"/>
      <c r="QAN6" s="29"/>
      <c r="QAO6" s="29"/>
      <c r="QAP6" s="29"/>
      <c r="QAQ6" s="29"/>
      <c r="QAR6" s="29"/>
      <c r="QAS6" s="29"/>
      <c r="QAT6" s="29"/>
      <c r="QAU6" s="29"/>
      <c r="QAV6" s="29"/>
      <c r="QAW6" s="29"/>
      <c r="QAX6" s="29"/>
      <c r="QAY6" s="29"/>
      <c r="QAZ6" s="29"/>
      <c r="QBA6" s="29"/>
      <c r="QBB6" s="29"/>
      <c r="QBC6" s="29"/>
      <c r="QBD6" s="29"/>
      <c r="QBE6" s="29"/>
      <c r="QBF6" s="29"/>
      <c r="QBG6" s="29"/>
      <c r="QBH6" s="29"/>
      <c r="QBI6" s="29"/>
      <c r="QBJ6" s="29"/>
      <c r="QBK6" s="29"/>
      <c r="QBL6" s="29"/>
      <c r="QBM6" s="29"/>
      <c r="QBN6" s="29"/>
      <c r="QBO6" s="29"/>
      <c r="QBP6" s="29"/>
      <c r="QBQ6" s="29"/>
      <c r="QBR6" s="29"/>
      <c r="QBS6" s="29"/>
      <c r="QBT6" s="29"/>
      <c r="QBU6" s="29"/>
      <c r="QBV6" s="29"/>
      <c r="QBW6" s="29"/>
      <c r="QBX6" s="29"/>
      <c r="QBY6" s="29"/>
      <c r="QBZ6" s="29"/>
      <c r="QCA6" s="29"/>
      <c r="QCB6" s="29"/>
      <c r="QCC6" s="29"/>
      <c r="QCD6" s="29"/>
      <c r="QCE6" s="29"/>
      <c r="QCF6" s="29"/>
      <c r="QCG6" s="29"/>
      <c r="QCH6" s="29"/>
      <c r="QCI6" s="29"/>
      <c r="QCJ6" s="29"/>
      <c r="QCK6" s="29"/>
      <c r="QCL6" s="29"/>
      <c r="QCM6" s="29"/>
      <c r="QCN6" s="29"/>
      <c r="QCO6" s="29"/>
      <c r="QCP6" s="29"/>
      <c r="QCQ6" s="29"/>
      <c r="QCR6" s="29"/>
      <c r="QCS6" s="29"/>
      <c r="QCT6" s="29"/>
      <c r="QCU6" s="29"/>
      <c r="QCV6" s="29"/>
      <c r="QCW6" s="29"/>
      <c r="QCX6" s="29"/>
      <c r="QCY6" s="29"/>
      <c r="QCZ6" s="29"/>
      <c r="QDA6" s="29"/>
      <c r="QDB6" s="29"/>
      <c r="QDC6" s="29"/>
      <c r="QDD6" s="29"/>
      <c r="QDE6" s="29"/>
      <c r="QDF6" s="29"/>
      <c r="QDG6" s="29"/>
      <c r="QDH6" s="29"/>
      <c r="QDI6" s="29"/>
      <c r="QDJ6" s="29"/>
      <c r="QDK6" s="29"/>
      <c r="QDL6" s="29"/>
      <c r="QDM6" s="29"/>
      <c r="QDN6" s="29"/>
      <c r="QDO6" s="29"/>
      <c r="QDP6" s="29"/>
      <c r="QDQ6" s="29"/>
      <c r="QDR6" s="29"/>
      <c r="QDS6" s="29"/>
      <c r="QDT6" s="29"/>
      <c r="QDU6" s="29"/>
      <c r="QDV6" s="29"/>
      <c r="QDW6" s="29"/>
      <c r="QDX6" s="29"/>
      <c r="QDY6" s="29"/>
      <c r="QDZ6" s="29"/>
      <c r="QEA6" s="29"/>
      <c r="QEB6" s="29"/>
      <c r="QEC6" s="29"/>
      <c r="QED6" s="29"/>
      <c r="QEE6" s="29"/>
      <c r="QEF6" s="29"/>
      <c r="QEG6" s="29"/>
      <c r="QEH6" s="29"/>
      <c r="QEI6" s="29"/>
      <c r="QEJ6" s="29"/>
      <c r="QEK6" s="29"/>
      <c r="QEL6" s="29"/>
      <c r="QEM6" s="29"/>
      <c r="QEN6" s="29"/>
      <c r="QEO6" s="29"/>
      <c r="QEP6" s="29"/>
      <c r="QEQ6" s="29"/>
      <c r="QER6" s="29"/>
      <c r="QES6" s="29"/>
      <c r="QET6" s="29"/>
      <c r="QEU6" s="29"/>
      <c r="QEV6" s="29"/>
      <c r="QEW6" s="29"/>
      <c r="QEX6" s="29"/>
      <c r="QEY6" s="29"/>
      <c r="QEZ6" s="29"/>
      <c r="QFA6" s="29"/>
      <c r="QFB6" s="29"/>
      <c r="QFC6" s="29"/>
      <c r="QFD6" s="29"/>
      <c r="QFE6" s="29"/>
      <c r="QFF6" s="29"/>
      <c r="QFG6" s="29"/>
      <c r="QFH6" s="29"/>
      <c r="QFI6" s="29"/>
      <c r="QFJ6" s="29"/>
      <c r="QFK6" s="29"/>
      <c r="QFL6" s="29"/>
      <c r="QFM6" s="29"/>
      <c r="QFN6" s="29"/>
      <c r="QFO6" s="29"/>
      <c r="QFP6" s="29"/>
      <c r="QFQ6" s="29"/>
      <c r="QFR6" s="29"/>
      <c r="QFS6" s="29"/>
      <c r="QFT6" s="29"/>
      <c r="QFU6" s="29"/>
      <c r="QFV6" s="29"/>
      <c r="QFW6" s="29"/>
      <c r="QFX6" s="29"/>
      <c r="QFY6" s="29"/>
      <c r="QFZ6" s="29"/>
      <c r="QGA6" s="29"/>
      <c r="QGB6" s="29"/>
      <c r="QGC6" s="29"/>
      <c r="QGD6" s="29"/>
      <c r="QGE6" s="29"/>
      <c r="QGF6" s="29"/>
      <c r="QGG6" s="29"/>
      <c r="QGH6" s="29"/>
      <c r="QGI6" s="29"/>
      <c r="QGJ6" s="29"/>
      <c r="QGK6" s="29"/>
      <c r="QGL6" s="29"/>
      <c r="QGM6" s="29"/>
      <c r="QGN6" s="29"/>
      <c r="QGO6" s="29"/>
      <c r="QGP6" s="29"/>
      <c r="QGQ6" s="29"/>
      <c r="QGR6" s="29"/>
      <c r="QGS6" s="29"/>
      <c r="QGT6" s="29"/>
      <c r="QGU6" s="29"/>
      <c r="QGV6" s="29"/>
      <c r="QGW6" s="29"/>
      <c r="QGX6" s="29"/>
      <c r="QGY6" s="29"/>
      <c r="QGZ6" s="29"/>
      <c r="QHA6" s="29"/>
      <c r="QHB6" s="29"/>
      <c r="QHC6" s="29"/>
      <c r="QHD6" s="29"/>
      <c r="QHE6" s="29"/>
      <c r="QHF6" s="29"/>
      <c r="QHG6" s="29"/>
      <c r="QHH6" s="29"/>
      <c r="QHI6" s="29"/>
      <c r="QHJ6" s="29"/>
      <c r="QHK6" s="29"/>
      <c r="QHL6" s="29"/>
      <c r="QHM6" s="29"/>
      <c r="QHN6" s="29"/>
      <c r="QHO6" s="29"/>
      <c r="QHP6" s="29"/>
      <c r="QHQ6" s="29"/>
      <c r="QHR6" s="29"/>
      <c r="QHS6" s="29"/>
      <c r="QHT6" s="29"/>
      <c r="QHU6" s="29"/>
      <c r="QHV6" s="29"/>
      <c r="QHW6" s="29"/>
      <c r="QHX6" s="29"/>
      <c r="QHY6" s="29"/>
      <c r="QHZ6" s="29"/>
      <c r="QIA6" s="29"/>
      <c r="QIB6" s="29"/>
      <c r="QIC6" s="29"/>
      <c r="QID6" s="29"/>
      <c r="QIE6" s="29"/>
      <c r="QIF6" s="29"/>
      <c r="QIG6" s="29"/>
      <c r="QIH6" s="29"/>
      <c r="QII6" s="29"/>
      <c r="QIJ6" s="29"/>
      <c r="QIK6" s="29"/>
      <c r="QIL6" s="29"/>
      <c r="QIM6" s="29"/>
      <c r="QIN6" s="29"/>
      <c r="QIO6" s="29"/>
      <c r="QIP6" s="29"/>
      <c r="QIQ6" s="29"/>
      <c r="QIR6" s="29"/>
      <c r="QIS6" s="29"/>
      <c r="QIT6" s="29"/>
      <c r="QIU6" s="29"/>
      <c r="QIV6" s="29"/>
      <c r="QIW6" s="29"/>
      <c r="QIX6" s="29"/>
      <c r="QIY6" s="29"/>
      <c r="QIZ6" s="29"/>
      <c r="QJA6" s="29"/>
      <c r="QJB6" s="29"/>
      <c r="QJC6" s="29"/>
      <c r="QJD6" s="29"/>
      <c r="QJE6" s="29"/>
      <c r="QJF6" s="29"/>
      <c r="QJG6" s="29"/>
      <c r="QJH6" s="29"/>
      <c r="QJI6" s="29"/>
      <c r="QJJ6" s="29"/>
      <c r="QJK6" s="29"/>
      <c r="QJL6" s="29"/>
      <c r="QJM6" s="29"/>
      <c r="QJN6" s="29"/>
      <c r="QJO6" s="29"/>
      <c r="QJP6" s="29"/>
      <c r="QJQ6" s="29"/>
      <c r="QJR6" s="29"/>
      <c r="QJS6" s="29"/>
      <c r="QJT6" s="29"/>
      <c r="QJU6" s="29"/>
      <c r="QJV6" s="29"/>
      <c r="QJW6" s="29"/>
      <c r="QJX6" s="29"/>
      <c r="QJY6" s="29"/>
      <c r="QJZ6" s="29"/>
      <c r="QKA6" s="29"/>
      <c r="QKB6" s="29"/>
      <c r="QKC6" s="29"/>
      <c r="QKD6" s="29"/>
      <c r="QKE6" s="29"/>
      <c r="QKF6" s="29"/>
      <c r="QKG6" s="29"/>
      <c r="QKH6" s="29"/>
      <c r="QKI6" s="29"/>
      <c r="QKJ6" s="29"/>
      <c r="QKK6" s="29"/>
      <c r="QKL6" s="29"/>
      <c r="QKM6" s="29"/>
      <c r="QKN6" s="29"/>
      <c r="QKO6" s="29"/>
      <c r="QKP6" s="29"/>
      <c r="QKQ6" s="29"/>
      <c r="QKR6" s="29"/>
      <c r="QKS6" s="29"/>
      <c r="QKT6" s="29"/>
      <c r="QKU6" s="29"/>
      <c r="QKV6" s="29"/>
      <c r="QKW6" s="29"/>
      <c r="QKX6" s="29"/>
      <c r="QKY6" s="29"/>
      <c r="QKZ6" s="29"/>
      <c r="QLA6" s="29"/>
      <c r="QLB6" s="29"/>
      <c r="QLC6" s="29"/>
      <c r="QLD6" s="29"/>
      <c r="QLE6" s="29"/>
      <c r="QLF6" s="29"/>
      <c r="QLG6" s="29"/>
      <c r="QLH6" s="29"/>
      <c r="QLI6" s="29"/>
      <c r="QLJ6" s="29"/>
      <c r="QLK6" s="29"/>
      <c r="QLL6" s="29"/>
      <c r="QLM6" s="29"/>
      <c r="QLN6" s="29"/>
      <c r="QLO6" s="29"/>
      <c r="QLP6" s="29"/>
      <c r="QLQ6" s="29"/>
      <c r="QLR6" s="29"/>
      <c r="QLS6" s="29"/>
      <c r="QLT6" s="29"/>
      <c r="QLU6" s="29"/>
      <c r="QLV6" s="29"/>
      <c r="QLW6" s="29"/>
      <c r="QLX6" s="29"/>
      <c r="QLY6" s="29"/>
      <c r="QLZ6" s="29"/>
      <c r="QMA6" s="29"/>
      <c r="QMB6" s="29"/>
      <c r="QMC6" s="29"/>
      <c r="QMD6" s="29"/>
      <c r="QME6" s="29"/>
      <c r="QMF6" s="29"/>
      <c r="QMG6" s="29"/>
      <c r="QMH6" s="29"/>
      <c r="QMI6" s="29"/>
      <c r="QMJ6" s="29"/>
      <c r="QMK6" s="29"/>
      <c r="QML6" s="29"/>
      <c r="QMM6" s="29"/>
      <c r="QMN6" s="29"/>
      <c r="QMO6" s="29"/>
      <c r="QMP6" s="29"/>
      <c r="QMQ6" s="29"/>
      <c r="QMR6" s="29"/>
      <c r="QMS6" s="29"/>
      <c r="QMT6" s="29"/>
      <c r="QMU6" s="29"/>
      <c r="QMV6" s="29"/>
      <c r="QMW6" s="29"/>
      <c r="QMX6" s="29"/>
      <c r="QMY6" s="29"/>
      <c r="QMZ6" s="29"/>
      <c r="QNA6" s="29"/>
      <c r="QNB6" s="29"/>
      <c r="QNC6" s="29"/>
      <c r="QND6" s="29"/>
      <c r="QNE6" s="29"/>
      <c r="QNF6" s="29"/>
      <c r="QNG6" s="29"/>
      <c r="QNH6" s="29"/>
      <c r="QNI6" s="29"/>
      <c r="QNJ6" s="29"/>
      <c r="QNK6" s="29"/>
      <c r="QNL6" s="29"/>
      <c r="QNM6" s="29"/>
      <c r="QNN6" s="29"/>
      <c r="QNO6" s="29"/>
      <c r="QNP6" s="29"/>
      <c r="QNQ6" s="29"/>
      <c r="QNR6" s="29"/>
      <c r="QNS6" s="29"/>
      <c r="QNT6" s="29"/>
      <c r="QNU6" s="29"/>
      <c r="QNV6" s="29"/>
      <c r="QNW6" s="29"/>
      <c r="QNX6" s="29"/>
      <c r="QNY6" s="29"/>
      <c r="QNZ6" s="29"/>
      <c r="QOA6" s="29"/>
      <c r="QOB6" s="29"/>
      <c r="QOC6" s="29"/>
      <c r="QOD6" s="29"/>
      <c r="QOE6" s="29"/>
      <c r="QOF6" s="29"/>
      <c r="QOG6" s="29"/>
      <c r="QOH6" s="29"/>
      <c r="QOI6" s="29"/>
      <c r="QOJ6" s="29"/>
      <c r="QOK6" s="29"/>
      <c r="QOL6" s="29"/>
      <c r="QOM6" s="29"/>
      <c r="QON6" s="29"/>
      <c r="QOO6" s="29"/>
      <c r="QOP6" s="29"/>
      <c r="QOQ6" s="29"/>
      <c r="QOR6" s="29"/>
      <c r="QOS6" s="29"/>
      <c r="QOT6" s="29"/>
      <c r="QOU6" s="29"/>
      <c r="QOV6" s="29"/>
      <c r="QOW6" s="29"/>
      <c r="QOX6" s="29"/>
      <c r="QOY6" s="29"/>
      <c r="QOZ6" s="29"/>
      <c r="QPA6" s="29"/>
      <c r="QPB6" s="29"/>
      <c r="QPC6" s="29"/>
      <c r="QPD6" s="29"/>
      <c r="QPE6" s="29"/>
      <c r="QPF6" s="29"/>
      <c r="QPG6" s="29"/>
      <c r="QPH6" s="29"/>
      <c r="QPI6" s="29"/>
      <c r="QPJ6" s="29"/>
      <c r="QPK6" s="29"/>
      <c r="QPL6" s="29"/>
      <c r="QPM6" s="29"/>
      <c r="QPN6" s="29"/>
      <c r="QPO6" s="29"/>
      <c r="QPP6" s="29"/>
      <c r="QPQ6" s="29"/>
      <c r="QPR6" s="29"/>
      <c r="QPS6" s="29"/>
      <c r="QPT6" s="29"/>
      <c r="QPU6" s="29"/>
      <c r="QPV6" s="29"/>
      <c r="QPW6" s="29"/>
      <c r="QPX6" s="29"/>
      <c r="QPY6" s="29"/>
      <c r="QPZ6" s="29"/>
      <c r="QQA6" s="29"/>
      <c r="QQB6" s="29"/>
      <c r="QQC6" s="29"/>
      <c r="QQD6" s="29"/>
      <c r="QQE6" s="29"/>
      <c r="QQF6" s="29"/>
      <c r="QQG6" s="29"/>
      <c r="QQH6" s="29"/>
      <c r="QQI6" s="29"/>
      <c r="QQJ6" s="29"/>
      <c r="QQK6" s="29"/>
      <c r="QQL6" s="29"/>
      <c r="QQM6" s="29"/>
      <c r="QQN6" s="29"/>
      <c r="QQO6" s="29"/>
      <c r="QQP6" s="29"/>
      <c r="QQQ6" s="29"/>
      <c r="QQR6" s="29"/>
      <c r="QQS6" s="29"/>
      <c r="QQT6" s="29"/>
      <c r="QQU6" s="29"/>
      <c r="QQV6" s="29"/>
      <c r="QQW6" s="29"/>
      <c r="QQX6" s="29"/>
      <c r="QQY6" s="29"/>
      <c r="QQZ6" s="29"/>
      <c r="QRA6" s="29"/>
      <c r="QRB6" s="29"/>
      <c r="QRC6" s="29"/>
      <c r="QRD6" s="29"/>
      <c r="QRE6" s="29"/>
      <c r="QRF6" s="29"/>
      <c r="QRG6" s="29"/>
      <c r="QRH6" s="29"/>
      <c r="QRI6" s="29"/>
      <c r="QRJ6" s="29"/>
      <c r="QRK6" s="29"/>
      <c r="QRL6" s="29"/>
      <c r="QRM6" s="29"/>
      <c r="QRN6" s="29"/>
      <c r="QRO6" s="29"/>
      <c r="QRP6" s="29"/>
      <c r="QRQ6" s="29"/>
      <c r="QRR6" s="29"/>
      <c r="QRS6" s="29"/>
      <c r="QRT6" s="29"/>
      <c r="QRU6" s="29"/>
      <c r="QRV6" s="29"/>
      <c r="QRW6" s="29"/>
      <c r="QRX6" s="29"/>
      <c r="QRY6" s="29"/>
      <c r="QRZ6" s="29"/>
      <c r="QSA6" s="29"/>
      <c r="QSB6" s="29"/>
      <c r="QSC6" s="29"/>
      <c r="QSD6" s="29"/>
      <c r="QSE6" s="29"/>
      <c r="QSF6" s="29"/>
      <c r="QSG6" s="29"/>
      <c r="QSH6" s="29"/>
      <c r="QSI6" s="29"/>
      <c r="QSJ6" s="29"/>
      <c r="QSK6" s="29"/>
      <c r="QSL6" s="29"/>
      <c r="QSM6" s="29"/>
      <c r="QSN6" s="29"/>
      <c r="QSO6" s="29"/>
      <c r="QSP6" s="29"/>
      <c r="QSQ6" s="29"/>
      <c r="QSR6" s="29"/>
      <c r="QSS6" s="29"/>
      <c r="QST6" s="29"/>
      <c r="QSU6" s="29"/>
      <c r="QSV6" s="29"/>
      <c r="QSW6" s="29"/>
      <c r="QSX6" s="29"/>
      <c r="QSY6" s="29"/>
      <c r="QSZ6" s="29"/>
      <c r="QTA6" s="29"/>
      <c r="QTB6" s="29"/>
      <c r="QTC6" s="29"/>
      <c r="QTD6" s="29"/>
      <c r="QTE6" s="29"/>
      <c r="QTF6" s="29"/>
      <c r="QTG6" s="29"/>
      <c r="QTH6" s="29"/>
      <c r="QTI6" s="29"/>
      <c r="QTJ6" s="29"/>
      <c r="QTK6" s="29"/>
      <c r="QTL6" s="29"/>
      <c r="QTM6" s="29"/>
      <c r="QTN6" s="29"/>
      <c r="QTO6" s="29"/>
      <c r="QTP6" s="29"/>
      <c r="QTQ6" s="29"/>
      <c r="QTR6" s="29"/>
      <c r="QTS6" s="29"/>
      <c r="QTT6" s="29"/>
      <c r="QTU6" s="29"/>
      <c r="QTV6" s="29"/>
      <c r="QTW6" s="29"/>
      <c r="QTX6" s="29"/>
      <c r="QTY6" s="29"/>
      <c r="QTZ6" s="29"/>
      <c r="QUA6" s="29"/>
      <c r="QUB6" s="29"/>
      <c r="QUC6" s="29"/>
      <c r="QUD6" s="29"/>
      <c r="QUE6" s="29"/>
      <c r="QUF6" s="29"/>
      <c r="QUG6" s="29"/>
      <c r="QUH6" s="29"/>
      <c r="QUI6" s="29"/>
      <c r="QUJ6" s="29"/>
      <c r="QUK6" s="29"/>
      <c r="QUL6" s="29"/>
      <c r="QUM6" s="29"/>
      <c r="QUN6" s="29"/>
      <c r="QUO6" s="29"/>
      <c r="QUP6" s="29"/>
      <c r="QUQ6" s="29"/>
      <c r="QUR6" s="29"/>
      <c r="QUS6" s="29"/>
      <c r="QUT6" s="29"/>
      <c r="QUU6" s="29"/>
      <c r="QUV6" s="29"/>
      <c r="QUW6" s="29"/>
      <c r="QUX6" s="29"/>
      <c r="QUY6" s="29"/>
      <c r="QUZ6" s="29"/>
      <c r="QVA6" s="29"/>
      <c r="QVB6" s="29"/>
      <c r="QVC6" s="29"/>
      <c r="QVD6" s="29"/>
      <c r="QVE6" s="29"/>
      <c r="QVF6" s="29"/>
      <c r="QVG6" s="29"/>
      <c r="QVH6" s="29"/>
      <c r="QVI6" s="29"/>
      <c r="QVJ6" s="29"/>
      <c r="QVK6" s="29"/>
      <c r="QVL6" s="29"/>
      <c r="QVM6" s="29"/>
      <c r="QVN6" s="29"/>
      <c r="QVO6" s="29"/>
      <c r="QVP6" s="29"/>
      <c r="QVQ6" s="29"/>
      <c r="QVR6" s="29"/>
      <c r="QVS6" s="29"/>
      <c r="QVT6" s="29"/>
      <c r="QVU6" s="29"/>
      <c r="QVV6" s="29"/>
      <c r="QVW6" s="29"/>
      <c r="QVX6" s="29"/>
      <c r="QVY6" s="29"/>
      <c r="QVZ6" s="29"/>
      <c r="QWA6" s="29"/>
      <c r="QWB6" s="29"/>
      <c r="QWC6" s="29"/>
      <c r="QWD6" s="29"/>
      <c r="QWE6" s="29"/>
      <c r="QWF6" s="29"/>
      <c r="QWG6" s="29"/>
      <c r="QWH6" s="29"/>
      <c r="QWI6" s="29"/>
      <c r="QWJ6" s="29"/>
      <c r="QWK6" s="29"/>
      <c r="QWL6" s="29"/>
      <c r="QWM6" s="29"/>
      <c r="QWN6" s="29"/>
      <c r="QWO6" s="29"/>
      <c r="QWP6" s="29"/>
      <c r="QWQ6" s="29"/>
      <c r="QWR6" s="29"/>
      <c r="QWS6" s="29"/>
      <c r="QWT6" s="29"/>
      <c r="QWU6" s="29"/>
      <c r="QWV6" s="29"/>
      <c r="QWW6" s="29"/>
      <c r="QWX6" s="29"/>
      <c r="QWY6" s="29"/>
      <c r="QWZ6" s="29"/>
      <c r="QXA6" s="29"/>
      <c r="QXB6" s="29"/>
      <c r="QXC6" s="29"/>
      <c r="QXD6" s="29"/>
      <c r="QXE6" s="29"/>
      <c r="QXF6" s="29"/>
      <c r="QXG6" s="29"/>
      <c r="QXH6" s="29"/>
      <c r="QXI6" s="29"/>
      <c r="QXJ6" s="29"/>
      <c r="QXK6" s="29"/>
      <c r="QXL6" s="29"/>
      <c r="QXM6" s="29"/>
      <c r="QXN6" s="29"/>
      <c r="QXO6" s="29"/>
      <c r="QXP6" s="29"/>
      <c r="QXQ6" s="29"/>
      <c r="QXR6" s="29"/>
      <c r="QXS6" s="29"/>
      <c r="QXT6" s="29"/>
      <c r="QXU6" s="29"/>
      <c r="QXV6" s="29"/>
      <c r="QXW6" s="29"/>
      <c r="QXX6" s="29"/>
      <c r="QXY6" s="29"/>
      <c r="QXZ6" s="29"/>
      <c r="QYA6" s="29"/>
      <c r="QYB6" s="29"/>
      <c r="QYC6" s="29"/>
      <c r="QYD6" s="29"/>
      <c r="QYE6" s="29"/>
      <c r="QYF6" s="29"/>
      <c r="QYG6" s="29"/>
      <c r="QYH6" s="29"/>
      <c r="QYI6" s="29"/>
      <c r="QYJ6" s="29"/>
      <c r="QYK6" s="29"/>
      <c r="QYL6" s="29"/>
      <c r="QYM6" s="29"/>
      <c r="QYN6" s="29"/>
      <c r="QYO6" s="29"/>
      <c r="QYP6" s="29"/>
      <c r="QYQ6" s="29"/>
      <c r="QYR6" s="29"/>
      <c r="QYS6" s="29"/>
      <c r="QYT6" s="29"/>
      <c r="QYU6" s="29"/>
      <c r="QYV6" s="29"/>
      <c r="QYW6" s="29"/>
      <c r="QYX6" s="29"/>
      <c r="QYY6" s="29"/>
      <c r="QYZ6" s="29"/>
      <c r="QZA6" s="29"/>
      <c r="QZB6" s="29"/>
      <c r="QZC6" s="29"/>
      <c r="QZD6" s="29"/>
      <c r="QZE6" s="29"/>
      <c r="QZF6" s="29"/>
      <c r="QZG6" s="29"/>
      <c r="QZH6" s="29"/>
      <c r="QZI6" s="29"/>
      <c r="QZJ6" s="29"/>
      <c r="QZK6" s="29"/>
      <c r="QZL6" s="29"/>
      <c r="QZM6" s="29"/>
      <c r="QZN6" s="29"/>
      <c r="QZO6" s="29"/>
      <c r="QZP6" s="29"/>
      <c r="QZQ6" s="29"/>
      <c r="QZR6" s="29"/>
      <c r="QZS6" s="29"/>
      <c r="QZT6" s="29"/>
      <c r="QZU6" s="29"/>
      <c r="QZV6" s="29"/>
      <c r="QZW6" s="29"/>
      <c r="QZX6" s="29"/>
      <c r="QZY6" s="29"/>
      <c r="QZZ6" s="29"/>
      <c r="RAA6" s="29"/>
      <c r="RAB6" s="29"/>
      <c r="RAC6" s="29"/>
      <c r="RAD6" s="29"/>
      <c r="RAE6" s="29"/>
      <c r="RAF6" s="29"/>
      <c r="RAG6" s="29"/>
      <c r="RAH6" s="29"/>
      <c r="RAI6" s="29"/>
      <c r="RAJ6" s="29"/>
      <c r="RAK6" s="29"/>
      <c r="RAL6" s="29"/>
      <c r="RAM6" s="29"/>
      <c r="RAN6" s="29"/>
      <c r="RAO6" s="29"/>
      <c r="RAP6" s="29"/>
      <c r="RAQ6" s="29"/>
      <c r="RAR6" s="29"/>
      <c r="RAS6" s="29"/>
      <c r="RAT6" s="29"/>
      <c r="RAU6" s="29"/>
      <c r="RAV6" s="29"/>
      <c r="RAW6" s="29"/>
      <c r="RAX6" s="29"/>
      <c r="RAY6" s="29"/>
      <c r="RAZ6" s="29"/>
      <c r="RBA6" s="29"/>
      <c r="RBB6" s="29"/>
      <c r="RBC6" s="29"/>
      <c r="RBD6" s="29"/>
      <c r="RBE6" s="29"/>
      <c r="RBF6" s="29"/>
      <c r="RBG6" s="29"/>
      <c r="RBH6" s="29"/>
      <c r="RBI6" s="29"/>
      <c r="RBJ6" s="29"/>
      <c r="RBK6" s="29"/>
      <c r="RBL6" s="29"/>
      <c r="RBM6" s="29"/>
      <c r="RBN6" s="29"/>
      <c r="RBO6" s="29"/>
      <c r="RBP6" s="29"/>
      <c r="RBQ6" s="29"/>
      <c r="RBR6" s="29"/>
      <c r="RBS6" s="29"/>
      <c r="RBT6" s="29"/>
      <c r="RBU6" s="29"/>
      <c r="RBV6" s="29"/>
      <c r="RBW6" s="29"/>
      <c r="RBX6" s="29"/>
      <c r="RBY6" s="29"/>
      <c r="RBZ6" s="29"/>
      <c r="RCA6" s="29"/>
      <c r="RCB6" s="29"/>
      <c r="RCC6" s="29"/>
      <c r="RCD6" s="29"/>
      <c r="RCE6" s="29"/>
      <c r="RCF6" s="29"/>
      <c r="RCG6" s="29"/>
      <c r="RCH6" s="29"/>
      <c r="RCI6" s="29"/>
      <c r="RCJ6" s="29"/>
      <c r="RCK6" s="29"/>
      <c r="RCL6" s="29"/>
      <c r="RCM6" s="29"/>
      <c r="RCN6" s="29"/>
      <c r="RCO6" s="29"/>
      <c r="RCP6" s="29"/>
      <c r="RCQ6" s="29"/>
      <c r="RCR6" s="29"/>
      <c r="RCS6" s="29"/>
      <c r="RCT6" s="29"/>
      <c r="RCU6" s="29"/>
      <c r="RCV6" s="29"/>
      <c r="RCW6" s="29"/>
      <c r="RCX6" s="29"/>
      <c r="RCY6" s="29"/>
      <c r="RCZ6" s="29"/>
      <c r="RDA6" s="29"/>
      <c r="RDB6" s="29"/>
      <c r="RDC6" s="29"/>
      <c r="RDD6" s="29"/>
      <c r="RDE6" s="29"/>
      <c r="RDF6" s="29"/>
      <c r="RDG6" s="29"/>
      <c r="RDH6" s="29"/>
      <c r="RDI6" s="29"/>
      <c r="RDJ6" s="29"/>
      <c r="RDK6" s="29"/>
      <c r="RDL6" s="29"/>
      <c r="RDM6" s="29"/>
      <c r="RDN6" s="29"/>
      <c r="RDO6" s="29"/>
      <c r="RDP6" s="29"/>
      <c r="RDQ6" s="29"/>
      <c r="RDR6" s="29"/>
      <c r="RDS6" s="29"/>
      <c r="RDT6" s="29"/>
      <c r="RDU6" s="29"/>
      <c r="RDV6" s="29"/>
      <c r="RDW6" s="29"/>
      <c r="RDX6" s="29"/>
      <c r="RDY6" s="29"/>
      <c r="RDZ6" s="29"/>
      <c r="REA6" s="29"/>
      <c r="REB6" s="29"/>
      <c r="REC6" s="29"/>
      <c r="RED6" s="29"/>
      <c r="REE6" s="29"/>
      <c r="REF6" s="29"/>
      <c r="REG6" s="29"/>
      <c r="REH6" s="29"/>
      <c r="REI6" s="29"/>
      <c r="REJ6" s="29"/>
      <c r="REK6" s="29"/>
      <c r="REL6" s="29"/>
      <c r="REM6" s="29"/>
      <c r="REN6" s="29"/>
      <c r="REO6" s="29"/>
      <c r="REP6" s="29"/>
      <c r="REQ6" s="29"/>
      <c r="RER6" s="29"/>
      <c r="RES6" s="29"/>
      <c r="RET6" s="29"/>
      <c r="REU6" s="29"/>
      <c r="REV6" s="29"/>
      <c r="REW6" s="29"/>
      <c r="REX6" s="29"/>
      <c r="REY6" s="29"/>
      <c r="REZ6" s="29"/>
      <c r="RFA6" s="29"/>
      <c r="RFB6" s="29"/>
      <c r="RFC6" s="29"/>
      <c r="RFD6" s="29"/>
      <c r="RFE6" s="29"/>
      <c r="RFF6" s="29"/>
      <c r="RFG6" s="29"/>
      <c r="RFH6" s="29"/>
      <c r="RFI6" s="29"/>
      <c r="RFJ6" s="29"/>
      <c r="RFK6" s="29"/>
      <c r="RFL6" s="29"/>
      <c r="RFM6" s="29"/>
      <c r="RFN6" s="29"/>
      <c r="RFO6" s="29"/>
      <c r="RFP6" s="29"/>
      <c r="RFQ6" s="29"/>
      <c r="RFR6" s="29"/>
      <c r="RFS6" s="29"/>
      <c r="RFT6" s="29"/>
      <c r="RFU6" s="29"/>
      <c r="RFV6" s="29"/>
      <c r="RFW6" s="29"/>
      <c r="RFX6" s="29"/>
      <c r="RFY6" s="29"/>
      <c r="RFZ6" s="29"/>
      <c r="RGA6" s="29"/>
      <c r="RGB6" s="29"/>
      <c r="RGC6" s="29"/>
      <c r="RGD6" s="29"/>
      <c r="RGE6" s="29"/>
      <c r="RGF6" s="29"/>
      <c r="RGG6" s="29"/>
      <c r="RGH6" s="29"/>
      <c r="RGI6" s="29"/>
      <c r="RGJ6" s="29"/>
      <c r="RGK6" s="29"/>
      <c r="RGL6" s="29"/>
      <c r="RGM6" s="29"/>
      <c r="RGN6" s="29"/>
      <c r="RGO6" s="29"/>
      <c r="RGP6" s="29"/>
      <c r="RGQ6" s="29"/>
      <c r="RGR6" s="29"/>
      <c r="RGS6" s="29"/>
      <c r="RGT6" s="29"/>
      <c r="RGU6" s="29"/>
      <c r="RGV6" s="29"/>
      <c r="RGW6" s="29"/>
      <c r="RGX6" s="29"/>
      <c r="RGY6" s="29"/>
      <c r="RGZ6" s="29"/>
      <c r="RHA6" s="29"/>
      <c r="RHB6" s="29"/>
      <c r="RHC6" s="29"/>
      <c r="RHD6" s="29"/>
      <c r="RHE6" s="29"/>
      <c r="RHF6" s="29"/>
      <c r="RHG6" s="29"/>
      <c r="RHH6" s="29"/>
      <c r="RHI6" s="29"/>
      <c r="RHJ6" s="29"/>
      <c r="RHK6" s="29"/>
      <c r="RHL6" s="29"/>
      <c r="RHM6" s="29"/>
      <c r="RHN6" s="29"/>
      <c r="RHO6" s="29"/>
      <c r="RHP6" s="29"/>
      <c r="RHQ6" s="29"/>
      <c r="RHR6" s="29"/>
      <c r="RHS6" s="29"/>
      <c r="RHT6" s="29"/>
      <c r="RHU6" s="29"/>
      <c r="RHV6" s="29"/>
      <c r="RHW6" s="29"/>
      <c r="RHX6" s="29"/>
      <c r="RHY6" s="29"/>
      <c r="RHZ6" s="29"/>
      <c r="RIA6" s="29"/>
      <c r="RIB6" s="29"/>
      <c r="RIC6" s="29"/>
      <c r="RID6" s="29"/>
      <c r="RIE6" s="29"/>
      <c r="RIF6" s="29"/>
      <c r="RIG6" s="29"/>
      <c r="RIH6" s="29"/>
      <c r="RII6" s="29"/>
      <c r="RIJ6" s="29"/>
      <c r="RIK6" s="29"/>
      <c r="RIL6" s="29"/>
      <c r="RIM6" s="29"/>
      <c r="RIN6" s="29"/>
      <c r="RIO6" s="29"/>
      <c r="RIP6" s="29"/>
      <c r="RIQ6" s="29"/>
      <c r="RIR6" s="29"/>
      <c r="RIS6" s="29"/>
      <c r="RIT6" s="29"/>
      <c r="RIU6" s="29"/>
      <c r="RIV6" s="29"/>
      <c r="RIW6" s="29"/>
      <c r="RIX6" s="29"/>
      <c r="RIY6" s="29"/>
      <c r="RIZ6" s="29"/>
      <c r="RJA6" s="29"/>
      <c r="RJB6" s="29"/>
      <c r="RJC6" s="29"/>
      <c r="RJD6" s="29"/>
      <c r="RJE6" s="29"/>
      <c r="RJF6" s="29"/>
      <c r="RJG6" s="29"/>
      <c r="RJH6" s="29"/>
      <c r="RJI6" s="29"/>
      <c r="RJJ6" s="29"/>
      <c r="RJK6" s="29"/>
      <c r="RJL6" s="29"/>
      <c r="RJM6" s="29"/>
      <c r="RJN6" s="29"/>
      <c r="RJO6" s="29"/>
      <c r="RJP6" s="29"/>
      <c r="RJQ6" s="29"/>
      <c r="RJR6" s="29"/>
      <c r="RJS6" s="29"/>
      <c r="RJT6" s="29"/>
      <c r="RJU6" s="29"/>
      <c r="RJV6" s="29"/>
      <c r="RJW6" s="29"/>
      <c r="RJX6" s="29"/>
      <c r="RJY6" s="29"/>
      <c r="RJZ6" s="29"/>
      <c r="RKA6" s="29"/>
      <c r="RKB6" s="29"/>
      <c r="RKC6" s="29"/>
      <c r="RKD6" s="29"/>
      <c r="RKE6" s="29"/>
      <c r="RKF6" s="29"/>
      <c r="RKG6" s="29"/>
      <c r="RKH6" s="29"/>
      <c r="RKI6" s="29"/>
      <c r="RKJ6" s="29"/>
      <c r="RKK6" s="29"/>
      <c r="RKL6" s="29"/>
      <c r="RKM6" s="29"/>
      <c r="RKN6" s="29"/>
      <c r="RKO6" s="29"/>
      <c r="RKP6" s="29"/>
      <c r="RKQ6" s="29"/>
      <c r="RKR6" s="29"/>
      <c r="RKS6" s="29"/>
      <c r="RKT6" s="29"/>
      <c r="RKU6" s="29"/>
      <c r="RKV6" s="29"/>
      <c r="RKW6" s="29"/>
      <c r="RKX6" s="29"/>
      <c r="RKY6" s="29"/>
      <c r="RKZ6" s="29"/>
      <c r="RLA6" s="29"/>
      <c r="RLB6" s="29"/>
      <c r="RLC6" s="29"/>
      <c r="RLD6" s="29"/>
      <c r="RLE6" s="29"/>
      <c r="RLF6" s="29"/>
      <c r="RLG6" s="29"/>
      <c r="RLH6" s="29"/>
      <c r="RLI6" s="29"/>
      <c r="RLJ6" s="29"/>
      <c r="RLK6" s="29"/>
      <c r="RLL6" s="29"/>
      <c r="RLM6" s="29"/>
      <c r="RLN6" s="29"/>
      <c r="RLO6" s="29"/>
      <c r="RLP6" s="29"/>
      <c r="RLQ6" s="29"/>
      <c r="RLR6" s="29"/>
      <c r="RLS6" s="29"/>
      <c r="RLT6" s="29"/>
      <c r="RLU6" s="29"/>
      <c r="RLV6" s="29"/>
      <c r="RLW6" s="29"/>
      <c r="RLX6" s="29"/>
      <c r="RLY6" s="29"/>
      <c r="RLZ6" s="29"/>
      <c r="RMA6" s="29"/>
      <c r="RMB6" s="29"/>
      <c r="RMC6" s="29"/>
      <c r="RMD6" s="29"/>
      <c r="RME6" s="29"/>
      <c r="RMF6" s="29"/>
      <c r="RMG6" s="29"/>
      <c r="RMH6" s="29"/>
      <c r="RMI6" s="29"/>
      <c r="RMJ6" s="29"/>
      <c r="RMK6" s="29"/>
      <c r="RML6" s="29"/>
      <c r="RMM6" s="29"/>
      <c r="RMN6" s="29"/>
      <c r="RMO6" s="29"/>
      <c r="RMP6" s="29"/>
      <c r="RMQ6" s="29"/>
      <c r="RMR6" s="29"/>
      <c r="RMS6" s="29"/>
      <c r="RMT6" s="29"/>
      <c r="RMU6" s="29"/>
      <c r="RMV6" s="29"/>
      <c r="RMW6" s="29"/>
      <c r="RMX6" s="29"/>
      <c r="RMY6" s="29"/>
      <c r="RMZ6" s="29"/>
      <c r="RNA6" s="29"/>
      <c r="RNB6" s="29"/>
      <c r="RNC6" s="29"/>
      <c r="RND6" s="29"/>
      <c r="RNE6" s="29"/>
      <c r="RNF6" s="29"/>
      <c r="RNG6" s="29"/>
      <c r="RNH6" s="29"/>
      <c r="RNI6" s="29"/>
      <c r="RNJ6" s="29"/>
      <c r="RNK6" s="29"/>
      <c r="RNL6" s="29"/>
      <c r="RNM6" s="29"/>
      <c r="RNN6" s="29"/>
      <c r="RNO6" s="29"/>
      <c r="RNP6" s="29"/>
      <c r="RNQ6" s="29"/>
      <c r="RNR6" s="29"/>
      <c r="RNS6" s="29"/>
      <c r="RNT6" s="29"/>
      <c r="RNU6" s="29"/>
      <c r="RNV6" s="29"/>
      <c r="RNW6" s="29"/>
      <c r="RNX6" s="29"/>
      <c r="RNY6" s="29"/>
      <c r="RNZ6" s="29"/>
      <c r="ROA6" s="29"/>
      <c r="ROB6" s="29"/>
      <c r="ROC6" s="29"/>
      <c r="ROD6" s="29"/>
      <c r="ROE6" s="29"/>
      <c r="ROF6" s="29"/>
      <c r="ROG6" s="29"/>
      <c r="ROH6" s="29"/>
      <c r="ROI6" s="29"/>
      <c r="ROJ6" s="29"/>
      <c r="ROK6" s="29"/>
      <c r="ROL6" s="29"/>
      <c r="ROM6" s="29"/>
      <c r="RON6" s="29"/>
      <c r="ROO6" s="29"/>
      <c r="ROP6" s="29"/>
      <c r="ROQ6" s="29"/>
      <c r="ROR6" s="29"/>
      <c r="ROS6" s="29"/>
      <c r="ROT6" s="29"/>
      <c r="ROU6" s="29"/>
      <c r="ROV6" s="29"/>
      <c r="ROW6" s="29"/>
      <c r="ROX6" s="29"/>
      <c r="ROY6" s="29"/>
      <c r="ROZ6" s="29"/>
      <c r="RPA6" s="29"/>
      <c r="RPB6" s="29"/>
      <c r="RPC6" s="29"/>
      <c r="RPD6" s="29"/>
      <c r="RPE6" s="29"/>
      <c r="RPF6" s="29"/>
      <c r="RPG6" s="29"/>
      <c r="RPH6" s="29"/>
      <c r="RPI6" s="29"/>
      <c r="RPJ6" s="29"/>
      <c r="RPK6" s="29"/>
      <c r="RPL6" s="29"/>
      <c r="RPM6" s="29"/>
      <c r="RPN6" s="29"/>
      <c r="RPO6" s="29"/>
      <c r="RPP6" s="29"/>
      <c r="RPQ6" s="29"/>
      <c r="RPR6" s="29"/>
      <c r="RPS6" s="29"/>
      <c r="RPT6" s="29"/>
      <c r="RPU6" s="29"/>
      <c r="RPV6" s="29"/>
      <c r="RPW6" s="29"/>
      <c r="RPX6" s="29"/>
      <c r="RPY6" s="29"/>
      <c r="RPZ6" s="29"/>
      <c r="RQA6" s="29"/>
      <c r="RQB6" s="29"/>
      <c r="RQC6" s="29"/>
      <c r="RQD6" s="29"/>
      <c r="RQE6" s="29"/>
      <c r="RQF6" s="29"/>
      <c r="RQG6" s="29"/>
      <c r="RQH6" s="29"/>
      <c r="RQI6" s="29"/>
      <c r="RQJ6" s="29"/>
      <c r="RQK6" s="29"/>
      <c r="RQL6" s="29"/>
      <c r="RQM6" s="29"/>
      <c r="RQN6" s="29"/>
      <c r="RQO6" s="29"/>
      <c r="RQP6" s="29"/>
      <c r="RQQ6" s="29"/>
      <c r="RQR6" s="29"/>
      <c r="RQS6" s="29"/>
      <c r="RQT6" s="29"/>
      <c r="RQU6" s="29"/>
      <c r="RQV6" s="29"/>
      <c r="RQW6" s="29"/>
      <c r="RQX6" s="29"/>
      <c r="RQY6" s="29"/>
      <c r="RQZ6" s="29"/>
      <c r="RRA6" s="29"/>
      <c r="RRB6" s="29"/>
      <c r="RRC6" s="29"/>
      <c r="RRD6" s="29"/>
      <c r="RRE6" s="29"/>
      <c r="RRF6" s="29"/>
      <c r="RRG6" s="29"/>
      <c r="RRH6" s="29"/>
      <c r="RRI6" s="29"/>
      <c r="RRJ6" s="29"/>
      <c r="RRK6" s="29"/>
      <c r="RRL6" s="29"/>
      <c r="RRM6" s="29"/>
      <c r="RRN6" s="29"/>
      <c r="RRO6" s="29"/>
      <c r="RRP6" s="29"/>
      <c r="RRQ6" s="29"/>
      <c r="RRR6" s="29"/>
      <c r="RRS6" s="29"/>
      <c r="RRT6" s="29"/>
      <c r="RRU6" s="29"/>
      <c r="RRV6" s="29"/>
      <c r="RRW6" s="29"/>
      <c r="RRX6" s="29"/>
      <c r="RRY6" s="29"/>
      <c r="RRZ6" s="29"/>
      <c r="RSA6" s="29"/>
      <c r="RSB6" s="29"/>
      <c r="RSC6" s="29"/>
      <c r="RSD6" s="29"/>
      <c r="RSE6" s="29"/>
      <c r="RSF6" s="29"/>
      <c r="RSG6" s="29"/>
      <c r="RSH6" s="29"/>
      <c r="RSI6" s="29"/>
      <c r="RSJ6" s="29"/>
      <c r="RSK6" s="29"/>
      <c r="RSL6" s="29"/>
      <c r="RSM6" s="29"/>
      <c r="RSN6" s="29"/>
      <c r="RSO6" s="29"/>
      <c r="RSP6" s="29"/>
      <c r="RSQ6" s="29"/>
      <c r="RSR6" s="29"/>
      <c r="RSS6" s="29"/>
      <c r="RST6" s="29"/>
      <c r="RSU6" s="29"/>
      <c r="RSV6" s="29"/>
      <c r="RSW6" s="29"/>
      <c r="RSX6" s="29"/>
      <c r="RSY6" s="29"/>
      <c r="RSZ6" s="29"/>
      <c r="RTA6" s="29"/>
      <c r="RTB6" s="29"/>
      <c r="RTC6" s="29"/>
      <c r="RTD6" s="29"/>
      <c r="RTE6" s="29"/>
      <c r="RTF6" s="29"/>
      <c r="RTG6" s="29"/>
      <c r="RTH6" s="29"/>
      <c r="RTI6" s="29"/>
      <c r="RTJ6" s="29"/>
      <c r="RTK6" s="29"/>
      <c r="RTL6" s="29"/>
      <c r="RTM6" s="29"/>
      <c r="RTN6" s="29"/>
      <c r="RTO6" s="29"/>
      <c r="RTP6" s="29"/>
      <c r="RTQ6" s="29"/>
      <c r="RTR6" s="29"/>
      <c r="RTS6" s="29"/>
      <c r="RTT6" s="29"/>
      <c r="RTU6" s="29"/>
      <c r="RTV6" s="29"/>
      <c r="RTW6" s="29"/>
      <c r="RTX6" s="29"/>
      <c r="RTY6" s="29"/>
      <c r="RTZ6" s="29"/>
      <c r="RUA6" s="29"/>
      <c r="RUB6" s="29"/>
      <c r="RUC6" s="29"/>
      <c r="RUD6" s="29"/>
      <c r="RUE6" s="29"/>
      <c r="RUF6" s="29"/>
      <c r="RUG6" s="29"/>
      <c r="RUH6" s="29"/>
      <c r="RUI6" s="29"/>
      <c r="RUJ6" s="29"/>
      <c r="RUK6" s="29"/>
      <c r="RUL6" s="29"/>
      <c r="RUM6" s="29"/>
      <c r="RUN6" s="29"/>
      <c r="RUO6" s="29"/>
      <c r="RUP6" s="29"/>
      <c r="RUQ6" s="29"/>
      <c r="RUR6" s="29"/>
      <c r="RUS6" s="29"/>
      <c r="RUT6" s="29"/>
      <c r="RUU6" s="29"/>
      <c r="RUV6" s="29"/>
      <c r="RUW6" s="29"/>
      <c r="RUX6" s="29"/>
      <c r="RUY6" s="29"/>
      <c r="RUZ6" s="29"/>
      <c r="RVA6" s="29"/>
      <c r="RVB6" s="29"/>
      <c r="RVC6" s="29"/>
      <c r="RVD6" s="29"/>
      <c r="RVE6" s="29"/>
      <c r="RVF6" s="29"/>
      <c r="RVG6" s="29"/>
      <c r="RVH6" s="29"/>
      <c r="RVI6" s="29"/>
      <c r="RVJ6" s="29"/>
      <c r="RVK6" s="29"/>
      <c r="RVL6" s="29"/>
      <c r="RVM6" s="29"/>
      <c r="RVN6" s="29"/>
      <c r="RVO6" s="29"/>
      <c r="RVP6" s="29"/>
      <c r="RVQ6" s="29"/>
      <c r="RVR6" s="29"/>
      <c r="RVS6" s="29"/>
      <c r="RVT6" s="29"/>
      <c r="RVU6" s="29"/>
      <c r="RVV6" s="29"/>
      <c r="RVW6" s="29"/>
      <c r="RVX6" s="29"/>
      <c r="RVY6" s="29"/>
      <c r="RVZ6" s="29"/>
      <c r="RWA6" s="29"/>
      <c r="RWB6" s="29"/>
      <c r="RWC6" s="29"/>
      <c r="RWD6" s="29"/>
      <c r="RWE6" s="29"/>
      <c r="RWF6" s="29"/>
      <c r="RWG6" s="29"/>
      <c r="RWH6" s="29"/>
      <c r="RWI6" s="29"/>
      <c r="RWJ6" s="29"/>
      <c r="RWK6" s="29"/>
      <c r="RWL6" s="29"/>
      <c r="RWM6" s="29"/>
      <c r="RWN6" s="29"/>
      <c r="RWO6" s="29"/>
      <c r="RWP6" s="29"/>
      <c r="RWQ6" s="29"/>
      <c r="RWR6" s="29"/>
      <c r="RWS6" s="29"/>
      <c r="RWT6" s="29"/>
      <c r="RWU6" s="29"/>
      <c r="RWV6" s="29"/>
      <c r="RWW6" s="29"/>
      <c r="RWX6" s="29"/>
      <c r="RWY6" s="29"/>
      <c r="RWZ6" s="29"/>
      <c r="RXA6" s="29"/>
      <c r="RXB6" s="29"/>
      <c r="RXC6" s="29"/>
      <c r="RXD6" s="29"/>
      <c r="RXE6" s="29"/>
      <c r="RXF6" s="29"/>
      <c r="RXG6" s="29"/>
      <c r="RXH6" s="29"/>
      <c r="RXI6" s="29"/>
      <c r="RXJ6" s="29"/>
      <c r="RXK6" s="29"/>
      <c r="RXL6" s="29"/>
      <c r="RXM6" s="29"/>
      <c r="RXN6" s="29"/>
      <c r="RXO6" s="29"/>
      <c r="RXP6" s="29"/>
      <c r="RXQ6" s="29"/>
      <c r="RXR6" s="29"/>
      <c r="RXS6" s="29"/>
      <c r="RXT6" s="29"/>
      <c r="RXU6" s="29"/>
      <c r="RXV6" s="29"/>
      <c r="RXW6" s="29"/>
      <c r="RXX6" s="29"/>
      <c r="RXY6" s="29"/>
      <c r="RXZ6" s="29"/>
      <c r="RYA6" s="29"/>
      <c r="RYB6" s="29"/>
      <c r="RYC6" s="29"/>
      <c r="RYD6" s="29"/>
      <c r="RYE6" s="29"/>
      <c r="RYF6" s="29"/>
      <c r="RYG6" s="29"/>
      <c r="RYH6" s="29"/>
      <c r="RYI6" s="29"/>
      <c r="RYJ6" s="29"/>
      <c r="RYK6" s="29"/>
      <c r="RYL6" s="29"/>
      <c r="RYM6" s="29"/>
      <c r="RYN6" s="29"/>
      <c r="RYO6" s="29"/>
      <c r="RYP6" s="29"/>
      <c r="RYQ6" s="29"/>
      <c r="RYR6" s="29"/>
      <c r="RYS6" s="29"/>
      <c r="RYT6" s="29"/>
      <c r="RYU6" s="29"/>
      <c r="RYV6" s="29"/>
      <c r="RYW6" s="29"/>
      <c r="RYX6" s="29"/>
      <c r="RYY6" s="29"/>
      <c r="RYZ6" s="29"/>
      <c r="RZA6" s="29"/>
      <c r="RZB6" s="29"/>
      <c r="RZC6" s="29"/>
      <c r="RZD6" s="29"/>
      <c r="RZE6" s="29"/>
      <c r="RZF6" s="29"/>
      <c r="RZG6" s="29"/>
      <c r="RZH6" s="29"/>
      <c r="RZI6" s="29"/>
      <c r="RZJ6" s="29"/>
      <c r="RZK6" s="29"/>
      <c r="RZL6" s="29"/>
      <c r="RZM6" s="29"/>
      <c r="RZN6" s="29"/>
      <c r="RZO6" s="29"/>
      <c r="RZP6" s="29"/>
      <c r="RZQ6" s="29"/>
      <c r="RZR6" s="29"/>
      <c r="RZS6" s="29"/>
      <c r="RZT6" s="29"/>
      <c r="RZU6" s="29"/>
      <c r="RZV6" s="29"/>
      <c r="RZW6" s="29"/>
      <c r="RZX6" s="29"/>
      <c r="RZY6" s="29"/>
      <c r="RZZ6" s="29"/>
      <c r="SAA6" s="29"/>
      <c r="SAB6" s="29"/>
      <c r="SAC6" s="29"/>
      <c r="SAD6" s="29"/>
      <c r="SAE6" s="29"/>
      <c r="SAF6" s="29"/>
      <c r="SAG6" s="29"/>
      <c r="SAH6" s="29"/>
      <c r="SAI6" s="29"/>
      <c r="SAJ6" s="29"/>
      <c r="SAK6" s="29"/>
      <c r="SAL6" s="29"/>
      <c r="SAM6" s="29"/>
      <c r="SAN6" s="29"/>
      <c r="SAO6" s="29"/>
      <c r="SAP6" s="29"/>
      <c r="SAQ6" s="29"/>
      <c r="SAR6" s="29"/>
      <c r="SAS6" s="29"/>
      <c r="SAT6" s="29"/>
      <c r="SAU6" s="29"/>
      <c r="SAV6" s="29"/>
      <c r="SAW6" s="29"/>
      <c r="SAX6" s="29"/>
      <c r="SAY6" s="29"/>
      <c r="SAZ6" s="29"/>
      <c r="SBA6" s="29"/>
      <c r="SBB6" s="29"/>
      <c r="SBC6" s="29"/>
      <c r="SBD6" s="29"/>
      <c r="SBE6" s="29"/>
      <c r="SBF6" s="29"/>
      <c r="SBG6" s="29"/>
      <c r="SBH6" s="29"/>
      <c r="SBI6" s="29"/>
      <c r="SBJ6" s="29"/>
      <c r="SBK6" s="29"/>
      <c r="SBL6" s="29"/>
      <c r="SBM6" s="29"/>
      <c r="SBN6" s="29"/>
      <c r="SBO6" s="29"/>
      <c r="SBP6" s="29"/>
      <c r="SBQ6" s="29"/>
      <c r="SBR6" s="29"/>
      <c r="SBS6" s="29"/>
      <c r="SBT6" s="29"/>
      <c r="SBU6" s="29"/>
      <c r="SBV6" s="29"/>
      <c r="SBW6" s="29"/>
      <c r="SBX6" s="29"/>
      <c r="SBY6" s="29"/>
      <c r="SBZ6" s="29"/>
      <c r="SCA6" s="29"/>
      <c r="SCB6" s="29"/>
      <c r="SCC6" s="29"/>
      <c r="SCD6" s="29"/>
      <c r="SCE6" s="29"/>
      <c r="SCF6" s="29"/>
      <c r="SCG6" s="29"/>
      <c r="SCH6" s="29"/>
      <c r="SCI6" s="29"/>
      <c r="SCJ6" s="29"/>
      <c r="SCK6" s="29"/>
      <c r="SCL6" s="29"/>
      <c r="SCM6" s="29"/>
      <c r="SCN6" s="29"/>
      <c r="SCO6" s="29"/>
      <c r="SCP6" s="29"/>
      <c r="SCQ6" s="29"/>
      <c r="SCR6" s="29"/>
      <c r="SCS6" s="29"/>
      <c r="SCT6" s="29"/>
      <c r="SCU6" s="29"/>
      <c r="SCV6" s="29"/>
      <c r="SCW6" s="29"/>
      <c r="SCX6" s="29"/>
      <c r="SCY6" s="29"/>
      <c r="SCZ6" s="29"/>
      <c r="SDA6" s="29"/>
      <c r="SDB6" s="29"/>
      <c r="SDC6" s="29"/>
      <c r="SDD6" s="29"/>
      <c r="SDE6" s="29"/>
      <c r="SDF6" s="29"/>
      <c r="SDG6" s="29"/>
      <c r="SDH6" s="29"/>
      <c r="SDI6" s="29"/>
      <c r="SDJ6" s="29"/>
      <c r="SDK6" s="29"/>
      <c r="SDL6" s="29"/>
      <c r="SDM6" s="29"/>
      <c r="SDN6" s="29"/>
      <c r="SDO6" s="29"/>
      <c r="SDP6" s="29"/>
      <c r="SDQ6" s="29"/>
      <c r="SDR6" s="29"/>
      <c r="SDS6" s="29"/>
      <c r="SDT6" s="29"/>
      <c r="SDU6" s="29"/>
      <c r="SDV6" s="29"/>
      <c r="SDW6" s="29"/>
      <c r="SDX6" s="29"/>
      <c r="SDY6" s="29"/>
      <c r="SDZ6" s="29"/>
      <c r="SEA6" s="29"/>
      <c r="SEB6" s="29"/>
      <c r="SEC6" s="29"/>
      <c r="SED6" s="29"/>
      <c r="SEE6" s="29"/>
      <c r="SEF6" s="29"/>
      <c r="SEG6" s="29"/>
      <c r="SEH6" s="29"/>
      <c r="SEI6" s="29"/>
      <c r="SEJ6" s="29"/>
      <c r="SEK6" s="29"/>
      <c r="SEL6" s="29"/>
      <c r="SEM6" s="29"/>
      <c r="SEN6" s="29"/>
      <c r="SEO6" s="29"/>
      <c r="SEP6" s="29"/>
      <c r="SEQ6" s="29"/>
      <c r="SER6" s="29"/>
      <c r="SES6" s="29"/>
      <c r="SET6" s="29"/>
      <c r="SEU6" s="29"/>
      <c r="SEV6" s="29"/>
      <c r="SEW6" s="29"/>
      <c r="SEX6" s="29"/>
      <c r="SEY6" s="29"/>
      <c r="SEZ6" s="29"/>
      <c r="SFA6" s="29"/>
      <c r="SFB6" s="29"/>
      <c r="SFC6" s="29"/>
      <c r="SFD6" s="29"/>
      <c r="SFE6" s="29"/>
      <c r="SFF6" s="29"/>
      <c r="SFG6" s="29"/>
      <c r="SFH6" s="29"/>
      <c r="SFI6" s="29"/>
      <c r="SFJ6" s="29"/>
      <c r="SFK6" s="29"/>
      <c r="SFL6" s="29"/>
      <c r="SFM6" s="29"/>
      <c r="SFN6" s="29"/>
      <c r="SFO6" s="29"/>
      <c r="SFP6" s="29"/>
      <c r="SFQ6" s="29"/>
      <c r="SFR6" s="29"/>
      <c r="SFS6" s="29"/>
      <c r="SFT6" s="29"/>
      <c r="SFU6" s="29"/>
      <c r="SFV6" s="29"/>
      <c r="SFW6" s="29"/>
      <c r="SFX6" s="29"/>
      <c r="SFY6" s="29"/>
      <c r="SFZ6" s="29"/>
      <c r="SGA6" s="29"/>
      <c r="SGB6" s="29"/>
      <c r="SGC6" s="29"/>
      <c r="SGD6" s="29"/>
      <c r="SGE6" s="29"/>
      <c r="SGF6" s="29"/>
      <c r="SGG6" s="29"/>
      <c r="SGH6" s="29"/>
      <c r="SGI6" s="29"/>
      <c r="SGJ6" s="29"/>
      <c r="SGK6" s="29"/>
      <c r="SGL6" s="29"/>
      <c r="SGM6" s="29"/>
      <c r="SGN6" s="29"/>
      <c r="SGO6" s="29"/>
      <c r="SGP6" s="29"/>
      <c r="SGQ6" s="29"/>
      <c r="SGR6" s="29"/>
      <c r="SGS6" s="29"/>
      <c r="SGT6" s="29"/>
      <c r="SGU6" s="29"/>
      <c r="SGV6" s="29"/>
      <c r="SGW6" s="29"/>
      <c r="SGX6" s="29"/>
      <c r="SGY6" s="29"/>
      <c r="SGZ6" s="29"/>
      <c r="SHA6" s="29"/>
      <c r="SHB6" s="29"/>
      <c r="SHC6" s="29"/>
      <c r="SHD6" s="29"/>
      <c r="SHE6" s="29"/>
      <c r="SHF6" s="29"/>
      <c r="SHG6" s="29"/>
      <c r="SHH6" s="29"/>
      <c r="SHI6" s="29"/>
      <c r="SHJ6" s="29"/>
      <c r="SHK6" s="29"/>
      <c r="SHL6" s="29"/>
      <c r="SHM6" s="29"/>
      <c r="SHN6" s="29"/>
      <c r="SHO6" s="29"/>
      <c r="SHP6" s="29"/>
      <c r="SHQ6" s="29"/>
      <c r="SHR6" s="29"/>
      <c r="SHS6" s="29"/>
      <c r="SHT6" s="29"/>
      <c r="SHU6" s="29"/>
      <c r="SHV6" s="29"/>
      <c r="SHW6" s="29"/>
      <c r="SHX6" s="29"/>
      <c r="SHY6" s="29"/>
      <c r="SHZ6" s="29"/>
      <c r="SIA6" s="29"/>
      <c r="SIB6" s="29"/>
      <c r="SIC6" s="29"/>
      <c r="SID6" s="29"/>
      <c r="SIE6" s="29"/>
      <c r="SIF6" s="29"/>
      <c r="SIG6" s="29"/>
      <c r="SIH6" s="29"/>
      <c r="SII6" s="29"/>
      <c r="SIJ6" s="29"/>
      <c r="SIK6" s="29"/>
      <c r="SIL6" s="29"/>
      <c r="SIM6" s="29"/>
      <c r="SIN6" s="29"/>
      <c r="SIO6" s="29"/>
      <c r="SIP6" s="29"/>
      <c r="SIQ6" s="29"/>
      <c r="SIR6" s="29"/>
      <c r="SIS6" s="29"/>
      <c r="SIT6" s="29"/>
      <c r="SIU6" s="29"/>
      <c r="SIV6" s="29"/>
      <c r="SIW6" s="29"/>
      <c r="SIX6" s="29"/>
      <c r="SIY6" s="29"/>
      <c r="SIZ6" s="29"/>
      <c r="SJA6" s="29"/>
      <c r="SJB6" s="29"/>
      <c r="SJC6" s="29"/>
      <c r="SJD6" s="29"/>
      <c r="SJE6" s="29"/>
      <c r="SJF6" s="29"/>
      <c r="SJG6" s="29"/>
      <c r="SJH6" s="29"/>
      <c r="SJI6" s="29"/>
      <c r="SJJ6" s="29"/>
      <c r="SJK6" s="29"/>
      <c r="SJL6" s="29"/>
      <c r="SJM6" s="29"/>
      <c r="SJN6" s="29"/>
      <c r="SJO6" s="29"/>
      <c r="SJP6" s="29"/>
      <c r="SJQ6" s="29"/>
      <c r="SJR6" s="29"/>
      <c r="SJS6" s="29"/>
      <c r="SJT6" s="29"/>
      <c r="SJU6" s="29"/>
      <c r="SJV6" s="29"/>
      <c r="SJW6" s="29"/>
      <c r="SJX6" s="29"/>
      <c r="SJY6" s="29"/>
      <c r="SJZ6" s="29"/>
      <c r="SKA6" s="29"/>
      <c r="SKB6" s="29"/>
      <c r="SKC6" s="29"/>
      <c r="SKD6" s="29"/>
      <c r="SKE6" s="29"/>
      <c r="SKF6" s="29"/>
      <c r="SKG6" s="29"/>
      <c r="SKH6" s="29"/>
      <c r="SKI6" s="29"/>
      <c r="SKJ6" s="29"/>
      <c r="SKK6" s="29"/>
      <c r="SKL6" s="29"/>
      <c r="SKM6" s="29"/>
      <c r="SKN6" s="29"/>
      <c r="SKO6" s="29"/>
      <c r="SKP6" s="29"/>
      <c r="SKQ6" s="29"/>
      <c r="SKR6" s="29"/>
      <c r="SKS6" s="29"/>
      <c r="SKT6" s="29"/>
      <c r="SKU6" s="29"/>
      <c r="SKV6" s="29"/>
      <c r="SKW6" s="29"/>
      <c r="SKX6" s="29"/>
      <c r="SKY6" s="29"/>
      <c r="SKZ6" s="29"/>
      <c r="SLA6" s="29"/>
      <c r="SLB6" s="29"/>
      <c r="SLC6" s="29"/>
      <c r="SLD6" s="29"/>
      <c r="SLE6" s="29"/>
      <c r="SLF6" s="29"/>
      <c r="SLG6" s="29"/>
      <c r="SLH6" s="29"/>
      <c r="SLI6" s="29"/>
      <c r="SLJ6" s="29"/>
      <c r="SLK6" s="29"/>
      <c r="SLL6" s="29"/>
      <c r="SLM6" s="29"/>
      <c r="SLN6" s="29"/>
      <c r="SLO6" s="29"/>
      <c r="SLP6" s="29"/>
      <c r="SLQ6" s="29"/>
      <c r="SLR6" s="29"/>
      <c r="SLS6" s="29"/>
      <c r="SLT6" s="29"/>
      <c r="SLU6" s="29"/>
      <c r="SLV6" s="29"/>
      <c r="SLW6" s="29"/>
      <c r="SLX6" s="29"/>
      <c r="SLY6" s="29"/>
      <c r="SLZ6" s="29"/>
      <c r="SMA6" s="29"/>
      <c r="SMB6" s="29"/>
      <c r="SMC6" s="29"/>
      <c r="SMD6" s="29"/>
      <c r="SME6" s="29"/>
      <c r="SMF6" s="29"/>
      <c r="SMG6" s="29"/>
      <c r="SMH6" s="29"/>
      <c r="SMI6" s="29"/>
      <c r="SMJ6" s="29"/>
      <c r="SMK6" s="29"/>
      <c r="SML6" s="29"/>
      <c r="SMM6" s="29"/>
      <c r="SMN6" s="29"/>
      <c r="SMO6" s="29"/>
      <c r="SMP6" s="29"/>
      <c r="SMQ6" s="29"/>
      <c r="SMR6" s="29"/>
      <c r="SMS6" s="29"/>
      <c r="SMT6" s="29"/>
      <c r="SMU6" s="29"/>
      <c r="SMV6" s="29"/>
      <c r="SMW6" s="29"/>
      <c r="SMX6" s="29"/>
      <c r="SMY6" s="29"/>
      <c r="SMZ6" s="29"/>
      <c r="SNA6" s="29"/>
      <c r="SNB6" s="29"/>
      <c r="SNC6" s="29"/>
      <c r="SND6" s="29"/>
      <c r="SNE6" s="29"/>
      <c r="SNF6" s="29"/>
      <c r="SNG6" s="29"/>
      <c r="SNH6" s="29"/>
      <c r="SNI6" s="29"/>
      <c r="SNJ6" s="29"/>
      <c r="SNK6" s="29"/>
      <c r="SNL6" s="29"/>
      <c r="SNM6" s="29"/>
      <c r="SNN6" s="29"/>
      <c r="SNO6" s="29"/>
      <c r="SNP6" s="29"/>
      <c r="SNQ6" s="29"/>
      <c r="SNR6" s="29"/>
      <c r="SNS6" s="29"/>
      <c r="SNT6" s="29"/>
      <c r="SNU6" s="29"/>
      <c r="SNV6" s="29"/>
      <c r="SNW6" s="29"/>
      <c r="SNX6" s="29"/>
      <c r="SNY6" s="29"/>
      <c r="SNZ6" s="29"/>
      <c r="SOA6" s="29"/>
      <c r="SOB6" s="29"/>
      <c r="SOC6" s="29"/>
      <c r="SOD6" s="29"/>
      <c r="SOE6" s="29"/>
      <c r="SOF6" s="29"/>
      <c r="SOG6" s="29"/>
      <c r="SOH6" s="29"/>
      <c r="SOI6" s="29"/>
      <c r="SOJ6" s="29"/>
      <c r="SOK6" s="29"/>
      <c r="SOL6" s="29"/>
      <c r="SOM6" s="29"/>
      <c r="SON6" s="29"/>
      <c r="SOO6" s="29"/>
      <c r="SOP6" s="29"/>
      <c r="SOQ6" s="29"/>
      <c r="SOR6" s="29"/>
      <c r="SOS6" s="29"/>
      <c r="SOT6" s="29"/>
      <c r="SOU6" s="29"/>
      <c r="SOV6" s="29"/>
      <c r="SOW6" s="29"/>
      <c r="SOX6" s="29"/>
      <c r="SOY6" s="29"/>
      <c r="SOZ6" s="29"/>
      <c r="SPA6" s="29"/>
      <c r="SPB6" s="29"/>
      <c r="SPC6" s="29"/>
      <c r="SPD6" s="29"/>
      <c r="SPE6" s="29"/>
      <c r="SPF6" s="29"/>
      <c r="SPG6" s="29"/>
      <c r="SPH6" s="29"/>
      <c r="SPI6" s="29"/>
      <c r="SPJ6" s="29"/>
      <c r="SPK6" s="29"/>
      <c r="SPL6" s="29"/>
      <c r="SPM6" s="29"/>
      <c r="SPN6" s="29"/>
      <c r="SPO6" s="29"/>
      <c r="SPP6" s="29"/>
      <c r="SPQ6" s="29"/>
      <c r="SPR6" s="29"/>
      <c r="SPS6" s="29"/>
      <c r="SPT6" s="29"/>
      <c r="SPU6" s="29"/>
      <c r="SPV6" s="29"/>
      <c r="SPW6" s="29"/>
      <c r="SPX6" s="29"/>
      <c r="SPY6" s="29"/>
      <c r="SPZ6" s="29"/>
      <c r="SQA6" s="29"/>
      <c r="SQB6" s="29"/>
      <c r="SQC6" s="29"/>
      <c r="SQD6" s="29"/>
      <c r="SQE6" s="29"/>
      <c r="SQF6" s="29"/>
      <c r="SQG6" s="29"/>
      <c r="SQH6" s="29"/>
      <c r="SQI6" s="29"/>
      <c r="SQJ6" s="29"/>
      <c r="SQK6" s="29"/>
      <c r="SQL6" s="29"/>
      <c r="SQM6" s="29"/>
      <c r="SQN6" s="29"/>
      <c r="SQO6" s="29"/>
      <c r="SQP6" s="29"/>
      <c r="SQQ6" s="29"/>
      <c r="SQR6" s="29"/>
      <c r="SQS6" s="29"/>
      <c r="SQT6" s="29"/>
      <c r="SQU6" s="29"/>
      <c r="SQV6" s="29"/>
      <c r="SQW6" s="29"/>
      <c r="SQX6" s="29"/>
      <c r="SQY6" s="29"/>
      <c r="SQZ6" s="29"/>
      <c r="SRA6" s="29"/>
      <c r="SRB6" s="29"/>
      <c r="SRC6" s="29"/>
      <c r="SRD6" s="29"/>
      <c r="SRE6" s="29"/>
      <c r="SRF6" s="29"/>
      <c r="SRG6" s="29"/>
      <c r="SRH6" s="29"/>
      <c r="SRI6" s="29"/>
      <c r="SRJ6" s="29"/>
      <c r="SRK6" s="29"/>
      <c r="SRL6" s="29"/>
      <c r="SRM6" s="29"/>
      <c r="SRN6" s="29"/>
      <c r="SRO6" s="29"/>
      <c r="SRP6" s="29"/>
      <c r="SRQ6" s="29"/>
      <c r="SRR6" s="29"/>
      <c r="SRS6" s="29"/>
      <c r="SRT6" s="29"/>
      <c r="SRU6" s="29"/>
      <c r="SRV6" s="29"/>
      <c r="SRW6" s="29"/>
      <c r="SRX6" s="29"/>
      <c r="SRY6" s="29"/>
      <c r="SRZ6" s="29"/>
      <c r="SSA6" s="29"/>
      <c r="SSB6" s="29"/>
      <c r="SSC6" s="29"/>
      <c r="SSD6" s="29"/>
      <c r="SSE6" s="29"/>
      <c r="SSF6" s="29"/>
      <c r="SSG6" s="29"/>
      <c r="SSH6" s="29"/>
      <c r="SSI6" s="29"/>
      <c r="SSJ6" s="29"/>
      <c r="SSK6" s="29"/>
      <c r="SSL6" s="29"/>
      <c r="SSM6" s="29"/>
      <c r="SSN6" s="29"/>
      <c r="SSO6" s="29"/>
      <c r="SSP6" s="29"/>
      <c r="SSQ6" s="29"/>
      <c r="SSR6" s="29"/>
      <c r="SSS6" s="29"/>
      <c r="SST6" s="29"/>
      <c r="SSU6" s="29"/>
      <c r="SSV6" s="29"/>
      <c r="SSW6" s="29"/>
      <c r="SSX6" s="29"/>
      <c r="SSY6" s="29"/>
      <c r="SSZ6" s="29"/>
      <c r="STA6" s="29"/>
      <c r="STB6" s="29"/>
      <c r="STC6" s="29"/>
      <c r="STD6" s="29"/>
      <c r="STE6" s="29"/>
      <c r="STF6" s="29"/>
      <c r="STG6" s="29"/>
      <c r="STH6" s="29"/>
      <c r="STI6" s="29"/>
      <c r="STJ6" s="29"/>
      <c r="STK6" s="29"/>
      <c r="STL6" s="29"/>
      <c r="STM6" s="29"/>
      <c r="STN6" s="29"/>
      <c r="STO6" s="29"/>
      <c r="STP6" s="29"/>
      <c r="STQ6" s="29"/>
      <c r="STR6" s="29"/>
      <c r="STS6" s="29"/>
      <c r="STT6" s="29"/>
      <c r="STU6" s="29"/>
      <c r="STV6" s="29"/>
      <c r="STW6" s="29"/>
      <c r="STX6" s="29"/>
      <c r="STY6" s="29"/>
      <c r="STZ6" s="29"/>
      <c r="SUA6" s="29"/>
      <c r="SUB6" s="29"/>
      <c r="SUC6" s="29"/>
      <c r="SUD6" s="29"/>
      <c r="SUE6" s="29"/>
      <c r="SUF6" s="29"/>
      <c r="SUG6" s="29"/>
      <c r="SUH6" s="29"/>
      <c r="SUI6" s="29"/>
      <c r="SUJ6" s="29"/>
      <c r="SUK6" s="29"/>
      <c r="SUL6" s="29"/>
      <c r="SUM6" s="29"/>
      <c r="SUN6" s="29"/>
      <c r="SUO6" s="29"/>
      <c r="SUP6" s="29"/>
      <c r="SUQ6" s="29"/>
      <c r="SUR6" s="29"/>
      <c r="SUS6" s="29"/>
      <c r="SUT6" s="29"/>
      <c r="SUU6" s="29"/>
      <c r="SUV6" s="29"/>
      <c r="SUW6" s="29"/>
      <c r="SUX6" s="29"/>
      <c r="SUY6" s="29"/>
      <c r="SUZ6" s="29"/>
      <c r="SVA6" s="29"/>
      <c r="SVB6" s="29"/>
      <c r="SVC6" s="29"/>
      <c r="SVD6" s="29"/>
      <c r="SVE6" s="29"/>
      <c r="SVF6" s="29"/>
      <c r="SVG6" s="29"/>
      <c r="SVH6" s="29"/>
      <c r="SVI6" s="29"/>
      <c r="SVJ6" s="29"/>
      <c r="SVK6" s="29"/>
      <c r="SVL6" s="29"/>
      <c r="SVM6" s="29"/>
      <c r="SVN6" s="29"/>
      <c r="SVO6" s="29"/>
      <c r="SVP6" s="29"/>
      <c r="SVQ6" s="29"/>
      <c r="SVR6" s="29"/>
      <c r="SVS6" s="29"/>
      <c r="SVT6" s="29"/>
      <c r="SVU6" s="29"/>
      <c r="SVV6" s="29"/>
      <c r="SVW6" s="29"/>
      <c r="SVX6" s="29"/>
      <c r="SVY6" s="29"/>
      <c r="SVZ6" s="29"/>
      <c r="SWA6" s="29"/>
      <c r="SWB6" s="29"/>
      <c r="SWC6" s="29"/>
      <c r="SWD6" s="29"/>
      <c r="SWE6" s="29"/>
      <c r="SWF6" s="29"/>
      <c r="SWG6" s="29"/>
      <c r="SWH6" s="29"/>
      <c r="SWI6" s="29"/>
      <c r="SWJ6" s="29"/>
      <c r="SWK6" s="29"/>
      <c r="SWL6" s="29"/>
      <c r="SWM6" s="29"/>
      <c r="SWN6" s="29"/>
      <c r="SWO6" s="29"/>
      <c r="SWP6" s="29"/>
      <c r="SWQ6" s="29"/>
      <c r="SWR6" s="29"/>
      <c r="SWS6" s="29"/>
      <c r="SWT6" s="29"/>
      <c r="SWU6" s="29"/>
      <c r="SWV6" s="29"/>
      <c r="SWW6" s="29"/>
      <c r="SWX6" s="29"/>
      <c r="SWY6" s="29"/>
      <c r="SWZ6" s="29"/>
      <c r="SXA6" s="29"/>
      <c r="SXB6" s="29"/>
      <c r="SXC6" s="29"/>
      <c r="SXD6" s="29"/>
      <c r="SXE6" s="29"/>
      <c r="SXF6" s="29"/>
      <c r="SXG6" s="29"/>
      <c r="SXH6" s="29"/>
      <c r="SXI6" s="29"/>
      <c r="SXJ6" s="29"/>
      <c r="SXK6" s="29"/>
      <c r="SXL6" s="29"/>
      <c r="SXM6" s="29"/>
      <c r="SXN6" s="29"/>
      <c r="SXO6" s="29"/>
      <c r="SXP6" s="29"/>
      <c r="SXQ6" s="29"/>
      <c r="SXR6" s="29"/>
      <c r="SXS6" s="29"/>
      <c r="SXT6" s="29"/>
      <c r="SXU6" s="29"/>
      <c r="SXV6" s="29"/>
      <c r="SXW6" s="29"/>
      <c r="SXX6" s="29"/>
      <c r="SXY6" s="29"/>
      <c r="SXZ6" s="29"/>
      <c r="SYA6" s="29"/>
      <c r="SYB6" s="29"/>
      <c r="SYC6" s="29"/>
      <c r="SYD6" s="29"/>
      <c r="SYE6" s="29"/>
      <c r="SYF6" s="29"/>
      <c r="SYG6" s="29"/>
      <c r="SYH6" s="29"/>
      <c r="SYI6" s="29"/>
      <c r="SYJ6" s="29"/>
      <c r="SYK6" s="29"/>
      <c r="SYL6" s="29"/>
      <c r="SYM6" s="29"/>
      <c r="SYN6" s="29"/>
      <c r="SYO6" s="29"/>
      <c r="SYP6" s="29"/>
      <c r="SYQ6" s="29"/>
      <c r="SYR6" s="29"/>
      <c r="SYS6" s="29"/>
      <c r="SYT6" s="29"/>
      <c r="SYU6" s="29"/>
      <c r="SYV6" s="29"/>
      <c r="SYW6" s="29"/>
      <c r="SYX6" s="29"/>
      <c r="SYY6" s="29"/>
      <c r="SYZ6" s="29"/>
      <c r="SZA6" s="29"/>
      <c r="SZB6" s="29"/>
      <c r="SZC6" s="29"/>
      <c r="SZD6" s="29"/>
      <c r="SZE6" s="29"/>
      <c r="SZF6" s="29"/>
      <c r="SZG6" s="29"/>
      <c r="SZH6" s="29"/>
      <c r="SZI6" s="29"/>
      <c r="SZJ6" s="29"/>
      <c r="SZK6" s="29"/>
      <c r="SZL6" s="29"/>
      <c r="SZM6" s="29"/>
      <c r="SZN6" s="29"/>
      <c r="SZO6" s="29"/>
      <c r="SZP6" s="29"/>
      <c r="SZQ6" s="29"/>
      <c r="SZR6" s="29"/>
      <c r="SZS6" s="29"/>
      <c r="SZT6" s="29"/>
      <c r="SZU6" s="29"/>
      <c r="SZV6" s="29"/>
      <c r="SZW6" s="29"/>
      <c r="SZX6" s="29"/>
      <c r="SZY6" s="29"/>
      <c r="SZZ6" s="29"/>
      <c r="TAA6" s="29"/>
      <c r="TAB6" s="29"/>
      <c r="TAC6" s="29"/>
      <c r="TAD6" s="29"/>
      <c r="TAE6" s="29"/>
      <c r="TAF6" s="29"/>
      <c r="TAG6" s="29"/>
      <c r="TAH6" s="29"/>
      <c r="TAI6" s="29"/>
      <c r="TAJ6" s="29"/>
      <c r="TAK6" s="29"/>
      <c r="TAL6" s="29"/>
      <c r="TAM6" s="29"/>
      <c r="TAN6" s="29"/>
      <c r="TAO6" s="29"/>
      <c r="TAP6" s="29"/>
      <c r="TAQ6" s="29"/>
      <c r="TAR6" s="29"/>
      <c r="TAS6" s="29"/>
      <c r="TAT6" s="29"/>
      <c r="TAU6" s="29"/>
      <c r="TAV6" s="29"/>
      <c r="TAW6" s="29"/>
      <c r="TAX6" s="29"/>
      <c r="TAY6" s="29"/>
      <c r="TAZ6" s="29"/>
      <c r="TBA6" s="29"/>
      <c r="TBB6" s="29"/>
      <c r="TBC6" s="29"/>
      <c r="TBD6" s="29"/>
      <c r="TBE6" s="29"/>
      <c r="TBF6" s="29"/>
      <c r="TBG6" s="29"/>
      <c r="TBH6" s="29"/>
      <c r="TBI6" s="29"/>
      <c r="TBJ6" s="29"/>
      <c r="TBK6" s="29"/>
      <c r="TBL6" s="29"/>
      <c r="TBM6" s="29"/>
      <c r="TBN6" s="29"/>
      <c r="TBO6" s="29"/>
      <c r="TBP6" s="29"/>
      <c r="TBQ6" s="29"/>
      <c r="TBR6" s="29"/>
      <c r="TBS6" s="29"/>
      <c r="TBT6" s="29"/>
      <c r="TBU6" s="29"/>
      <c r="TBV6" s="29"/>
      <c r="TBW6" s="29"/>
      <c r="TBX6" s="29"/>
      <c r="TBY6" s="29"/>
      <c r="TBZ6" s="29"/>
      <c r="TCA6" s="29"/>
      <c r="TCB6" s="29"/>
      <c r="TCC6" s="29"/>
      <c r="TCD6" s="29"/>
      <c r="TCE6" s="29"/>
      <c r="TCF6" s="29"/>
      <c r="TCG6" s="29"/>
      <c r="TCH6" s="29"/>
      <c r="TCI6" s="29"/>
      <c r="TCJ6" s="29"/>
      <c r="TCK6" s="29"/>
      <c r="TCL6" s="29"/>
      <c r="TCM6" s="29"/>
      <c r="TCN6" s="29"/>
      <c r="TCO6" s="29"/>
      <c r="TCP6" s="29"/>
      <c r="TCQ6" s="29"/>
      <c r="TCR6" s="29"/>
      <c r="TCS6" s="29"/>
      <c r="TCT6" s="29"/>
      <c r="TCU6" s="29"/>
      <c r="TCV6" s="29"/>
      <c r="TCW6" s="29"/>
      <c r="TCX6" s="29"/>
      <c r="TCY6" s="29"/>
      <c r="TCZ6" s="29"/>
      <c r="TDA6" s="29"/>
      <c r="TDB6" s="29"/>
      <c r="TDC6" s="29"/>
      <c r="TDD6" s="29"/>
      <c r="TDE6" s="29"/>
      <c r="TDF6" s="29"/>
      <c r="TDG6" s="29"/>
      <c r="TDH6" s="29"/>
      <c r="TDI6" s="29"/>
      <c r="TDJ6" s="29"/>
      <c r="TDK6" s="29"/>
      <c r="TDL6" s="29"/>
      <c r="TDM6" s="29"/>
      <c r="TDN6" s="29"/>
      <c r="TDO6" s="29"/>
      <c r="TDP6" s="29"/>
      <c r="TDQ6" s="29"/>
      <c r="TDR6" s="29"/>
      <c r="TDS6" s="29"/>
      <c r="TDT6" s="29"/>
      <c r="TDU6" s="29"/>
      <c r="TDV6" s="29"/>
      <c r="TDW6" s="29"/>
      <c r="TDX6" s="29"/>
      <c r="TDY6" s="29"/>
      <c r="TDZ6" s="29"/>
      <c r="TEA6" s="29"/>
      <c r="TEB6" s="29"/>
      <c r="TEC6" s="29"/>
      <c r="TED6" s="29"/>
      <c r="TEE6" s="29"/>
      <c r="TEF6" s="29"/>
      <c r="TEG6" s="29"/>
      <c r="TEH6" s="29"/>
      <c r="TEI6" s="29"/>
      <c r="TEJ6" s="29"/>
      <c r="TEK6" s="29"/>
      <c r="TEL6" s="29"/>
      <c r="TEM6" s="29"/>
      <c r="TEN6" s="29"/>
      <c r="TEO6" s="29"/>
      <c r="TEP6" s="29"/>
      <c r="TEQ6" s="29"/>
      <c r="TER6" s="29"/>
      <c r="TES6" s="29"/>
      <c r="TET6" s="29"/>
      <c r="TEU6" s="29"/>
      <c r="TEV6" s="29"/>
      <c r="TEW6" s="29"/>
      <c r="TEX6" s="29"/>
      <c r="TEY6" s="29"/>
      <c r="TEZ6" s="29"/>
      <c r="TFA6" s="29"/>
      <c r="TFB6" s="29"/>
      <c r="TFC6" s="29"/>
      <c r="TFD6" s="29"/>
      <c r="TFE6" s="29"/>
      <c r="TFF6" s="29"/>
      <c r="TFG6" s="29"/>
      <c r="TFH6" s="29"/>
      <c r="TFI6" s="29"/>
      <c r="TFJ6" s="29"/>
      <c r="TFK6" s="29"/>
      <c r="TFL6" s="29"/>
      <c r="TFM6" s="29"/>
      <c r="TFN6" s="29"/>
      <c r="TFO6" s="29"/>
      <c r="TFP6" s="29"/>
      <c r="TFQ6" s="29"/>
      <c r="TFR6" s="29"/>
      <c r="TFS6" s="29"/>
      <c r="TFT6" s="29"/>
      <c r="TFU6" s="29"/>
      <c r="TFV6" s="29"/>
      <c r="TFW6" s="29"/>
      <c r="TFX6" s="29"/>
      <c r="TFY6" s="29"/>
      <c r="TFZ6" s="29"/>
      <c r="TGA6" s="29"/>
      <c r="TGB6" s="29"/>
      <c r="TGC6" s="29"/>
      <c r="TGD6" s="29"/>
      <c r="TGE6" s="29"/>
      <c r="TGF6" s="29"/>
      <c r="TGG6" s="29"/>
      <c r="TGH6" s="29"/>
      <c r="TGI6" s="29"/>
      <c r="TGJ6" s="29"/>
      <c r="TGK6" s="29"/>
      <c r="TGL6" s="29"/>
      <c r="TGM6" s="29"/>
      <c r="TGN6" s="29"/>
      <c r="TGO6" s="29"/>
      <c r="TGP6" s="29"/>
      <c r="TGQ6" s="29"/>
      <c r="TGR6" s="29"/>
      <c r="TGS6" s="29"/>
      <c r="TGT6" s="29"/>
      <c r="TGU6" s="29"/>
      <c r="TGV6" s="29"/>
      <c r="TGW6" s="29"/>
      <c r="TGX6" s="29"/>
      <c r="TGY6" s="29"/>
      <c r="TGZ6" s="29"/>
      <c r="THA6" s="29"/>
      <c r="THB6" s="29"/>
      <c r="THC6" s="29"/>
      <c r="THD6" s="29"/>
      <c r="THE6" s="29"/>
      <c r="THF6" s="29"/>
      <c r="THG6" s="29"/>
      <c r="THH6" s="29"/>
      <c r="THI6" s="29"/>
      <c r="THJ6" s="29"/>
      <c r="THK6" s="29"/>
      <c r="THL6" s="29"/>
      <c r="THM6" s="29"/>
      <c r="THN6" s="29"/>
      <c r="THO6" s="29"/>
      <c r="THP6" s="29"/>
      <c r="THQ6" s="29"/>
      <c r="THR6" s="29"/>
      <c r="THS6" s="29"/>
      <c r="THT6" s="29"/>
      <c r="THU6" s="29"/>
      <c r="THV6" s="29"/>
      <c r="THW6" s="29"/>
      <c r="THX6" s="29"/>
      <c r="THY6" s="29"/>
      <c r="THZ6" s="29"/>
      <c r="TIA6" s="29"/>
      <c r="TIB6" s="29"/>
      <c r="TIC6" s="29"/>
      <c r="TID6" s="29"/>
      <c r="TIE6" s="29"/>
      <c r="TIF6" s="29"/>
      <c r="TIG6" s="29"/>
      <c r="TIH6" s="29"/>
      <c r="TII6" s="29"/>
      <c r="TIJ6" s="29"/>
      <c r="TIK6" s="29"/>
      <c r="TIL6" s="29"/>
      <c r="TIM6" s="29"/>
      <c r="TIN6" s="29"/>
      <c r="TIO6" s="29"/>
      <c r="TIP6" s="29"/>
      <c r="TIQ6" s="29"/>
      <c r="TIR6" s="29"/>
      <c r="TIS6" s="29"/>
      <c r="TIT6" s="29"/>
      <c r="TIU6" s="29"/>
      <c r="TIV6" s="29"/>
      <c r="TIW6" s="29"/>
      <c r="TIX6" s="29"/>
      <c r="TIY6" s="29"/>
      <c r="TIZ6" s="29"/>
      <c r="TJA6" s="29"/>
      <c r="TJB6" s="29"/>
      <c r="TJC6" s="29"/>
      <c r="TJD6" s="29"/>
      <c r="TJE6" s="29"/>
      <c r="TJF6" s="29"/>
      <c r="TJG6" s="29"/>
      <c r="TJH6" s="29"/>
      <c r="TJI6" s="29"/>
      <c r="TJJ6" s="29"/>
      <c r="TJK6" s="29"/>
      <c r="TJL6" s="29"/>
      <c r="TJM6" s="29"/>
      <c r="TJN6" s="29"/>
      <c r="TJO6" s="29"/>
      <c r="TJP6" s="29"/>
      <c r="TJQ6" s="29"/>
      <c r="TJR6" s="29"/>
      <c r="TJS6" s="29"/>
      <c r="TJT6" s="29"/>
      <c r="TJU6" s="29"/>
      <c r="TJV6" s="29"/>
      <c r="TJW6" s="29"/>
      <c r="TJX6" s="29"/>
      <c r="TJY6" s="29"/>
      <c r="TJZ6" s="29"/>
      <c r="TKA6" s="29"/>
      <c r="TKB6" s="29"/>
      <c r="TKC6" s="29"/>
      <c r="TKD6" s="29"/>
      <c r="TKE6" s="29"/>
      <c r="TKF6" s="29"/>
      <c r="TKG6" s="29"/>
      <c r="TKH6" s="29"/>
      <c r="TKI6" s="29"/>
      <c r="TKJ6" s="29"/>
      <c r="TKK6" s="29"/>
      <c r="TKL6" s="29"/>
      <c r="TKM6" s="29"/>
      <c r="TKN6" s="29"/>
      <c r="TKO6" s="29"/>
      <c r="TKP6" s="29"/>
      <c r="TKQ6" s="29"/>
      <c r="TKR6" s="29"/>
      <c r="TKS6" s="29"/>
      <c r="TKT6" s="29"/>
      <c r="TKU6" s="29"/>
      <c r="TKV6" s="29"/>
      <c r="TKW6" s="29"/>
      <c r="TKX6" s="29"/>
      <c r="TKY6" s="29"/>
      <c r="TKZ6" s="29"/>
      <c r="TLA6" s="29"/>
      <c r="TLB6" s="29"/>
      <c r="TLC6" s="29"/>
      <c r="TLD6" s="29"/>
      <c r="TLE6" s="29"/>
      <c r="TLF6" s="29"/>
      <c r="TLG6" s="29"/>
      <c r="TLH6" s="29"/>
      <c r="TLI6" s="29"/>
      <c r="TLJ6" s="29"/>
      <c r="TLK6" s="29"/>
      <c r="TLL6" s="29"/>
      <c r="TLM6" s="29"/>
      <c r="TLN6" s="29"/>
      <c r="TLO6" s="29"/>
      <c r="TLP6" s="29"/>
      <c r="TLQ6" s="29"/>
      <c r="TLR6" s="29"/>
      <c r="TLS6" s="29"/>
      <c r="TLT6" s="29"/>
      <c r="TLU6" s="29"/>
      <c r="TLV6" s="29"/>
      <c r="TLW6" s="29"/>
      <c r="TLX6" s="29"/>
      <c r="TLY6" s="29"/>
      <c r="TLZ6" s="29"/>
      <c r="TMA6" s="29"/>
      <c r="TMB6" s="29"/>
      <c r="TMC6" s="29"/>
      <c r="TMD6" s="29"/>
      <c r="TME6" s="29"/>
      <c r="TMF6" s="29"/>
      <c r="TMG6" s="29"/>
      <c r="TMH6" s="29"/>
      <c r="TMI6" s="29"/>
      <c r="TMJ6" s="29"/>
      <c r="TMK6" s="29"/>
      <c r="TML6" s="29"/>
      <c r="TMM6" s="29"/>
      <c r="TMN6" s="29"/>
      <c r="TMO6" s="29"/>
      <c r="TMP6" s="29"/>
      <c r="TMQ6" s="29"/>
      <c r="TMR6" s="29"/>
      <c r="TMS6" s="29"/>
      <c r="TMT6" s="29"/>
      <c r="TMU6" s="29"/>
      <c r="TMV6" s="29"/>
      <c r="TMW6" s="29"/>
      <c r="TMX6" s="29"/>
      <c r="TMY6" s="29"/>
      <c r="TMZ6" s="29"/>
      <c r="TNA6" s="29"/>
      <c r="TNB6" s="29"/>
      <c r="TNC6" s="29"/>
      <c r="TND6" s="29"/>
      <c r="TNE6" s="29"/>
      <c r="TNF6" s="29"/>
      <c r="TNG6" s="29"/>
      <c r="TNH6" s="29"/>
      <c r="TNI6" s="29"/>
      <c r="TNJ6" s="29"/>
      <c r="TNK6" s="29"/>
      <c r="TNL6" s="29"/>
      <c r="TNM6" s="29"/>
      <c r="TNN6" s="29"/>
      <c r="TNO6" s="29"/>
      <c r="TNP6" s="29"/>
      <c r="TNQ6" s="29"/>
      <c r="TNR6" s="29"/>
      <c r="TNS6" s="29"/>
      <c r="TNT6" s="29"/>
      <c r="TNU6" s="29"/>
      <c r="TNV6" s="29"/>
      <c r="TNW6" s="29"/>
      <c r="TNX6" s="29"/>
      <c r="TNY6" s="29"/>
      <c r="TNZ6" s="29"/>
      <c r="TOA6" s="29"/>
      <c r="TOB6" s="29"/>
      <c r="TOC6" s="29"/>
      <c r="TOD6" s="29"/>
      <c r="TOE6" s="29"/>
      <c r="TOF6" s="29"/>
      <c r="TOG6" s="29"/>
      <c r="TOH6" s="29"/>
      <c r="TOI6" s="29"/>
      <c r="TOJ6" s="29"/>
      <c r="TOK6" s="29"/>
      <c r="TOL6" s="29"/>
      <c r="TOM6" s="29"/>
      <c r="TON6" s="29"/>
      <c r="TOO6" s="29"/>
      <c r="TOP6" s="29"/>
      <c r="TOQ6" s="29"/>
      <c r="TOR6" s="29"/>
      <c r="TOS6" s="29"/>
      <c r="TOT6" s="29"/>
      <c r="TOU6" s="29"/>
      <c r="TOV6" s="29"/>
      <c r="TOW6" s="29"/>
      <c r="TOX6" s="29"/>
      <c r="TOY6" s="29"/>
      <c r="TOZ6" s="29"/>
      <c r="TPA6" s="29"/>
      <c r="TPB6" s="29"/>
      <c r="TPC6" s="29"/>
      <c r="TPD6" s="29"/>
      <c r="TPE6" s="29"/>
      <c r="TPF6" s="29"/>
      <c r="TPG6" s="29"/>
      <c r="TPH6" s="29"/>
      <c r="TPI6" s="29"/>
      <c r="TPJ6" s="29"/>
      <c r="TPK6" s="29"/>
      <c r="TPL6" s="29"/>
      <c r="TPM6" s="29"/>
      <c r="TPN6" s="29"/>
      <c r="TPO6" s="29"/>
      <c r="TPP6" s="29"/>
      <c r="TPQ6" s="29"/>
      <c r="TPR6" s="29"/>
      <c r="TPS6" s="29"/>
      <c r="TPT6" s="29"/>
      <c r="TPU6" s="29"/>
      <c r="TPV6" s="29"/>
      <c r="TPW6" s="29"/>
      <c r="TPX6" s="29"/>
      <c r="TPY6" s="29"/>
      <c r="TPZ6" s="29"/>
      <c r="TQA6" s="29"/>
      <c r="TQB6" s="29"/>
      <c r="TQC6" s="29"/>
      <c r="TQD6" s="29"/>
      <c r="TQE6" s="29"/>
      <c r="TQF6" s="29"/>
      <c r="TQG6" s="29"/>
      <c r="TQH6" s="29"/>
      <c r="TQI6" s="29"/>
      <c r="TQJ6" s="29"/>
      <c r="TQK6" s="29"/>
      <c r="TQL6" s="29"/>
      <c r="TQM6" s="29"/>
      <c r="TQN6" s="29"/>
      <c r="TQO6" s="29"/>
      <c r="TQP6" s="29"/>
      <c r="TQQ6" s="29"/>
      <c r="TQR6" s="29"/>
      <c r="TQS6" s="29"/>
      <c r="TQT6" s="29"/>
      <c r="TQU6" s="29"/>
      <c r="TQV6" s="29"/>
      <c r="TQW6" s="29"/>
      <c r="TQX6" s="29"/>
      <c r="TQY6" s="29"/>
      <c r="TQZ6" s="29"/>
      <c r="TRA6" s="29"/>
      <c r="TRB6" s="29"/>
      <c r="TRC6" s="29"/>
      <c r="TRD6" s="29"/>
      <c r="TRE6" s="29"/>
      <c r="TRF6" s="29"/>
      <c r="TRG6" s="29"/>
      <c r="TRH6" s="29"/>
      <c r="TRI6" s="29"/>
      <c r="TRJ6" s="29"/>
      <c r="TRK6" s="29"/>
      <c r="TRL6" s="29"/>
      <c r="TRM6" s="29"/>
      <c r="TRN6" s="29"/>
      <c r="TRO6" s="29"/>
      <c r="TRP6" s="29"/>
      <c r="TRQ6" s="29"/>
      <c r="TRR6" s="29"/>
      <c r="TRS6" s="29"/>
      <c r="TRT6" s="29"/>
      <c r="TRU6" s="29"/>
      <c r="TRV6" s="29"/>
      <c r="TRW6" s="29"/>
      <c r="TRX6" s="29"/>
      <c r="TRY6" s="29"/>
      <c r="TRZ6" s="29"/>
      <c r="TSA6" s="29"/>
      <c r="TSB6" s="29"/>
      <c r="TSC6" s="29"/>
      <c r="TSD6" s="29"/>
      <c r="TSE6" s="29"/>
      <c r="TSF6" s="29"/>
      <c r="TSG6" s="29"/>
      <c r="TSH6" s="29"/>
      <c r="TSI6" s="29"/>
      <c r="TSJ6" s="29"/>
      <c r="TSK6" s="29"/>
      <c r="TSL6" s="29"/>
      <c r="TSM6" s="29"/>
      <c r="TSN6" s="29"/>
      <c r="TSO6" s="29"/>
      <c r="TSP6" s="29"/>
      <c r="TSQ6" s="29"/>
      <c r="TSR6" s="29"/>
      <c r="TSS6" s="29"/>
      <c r="TST6" s="29"/>
      <c r="TSU6" s="29"/>
      <c r="TSV6" s="29"/>
      <c r="TSW6" s="29"/>
      <c r="TSX6" s="29"/>
      <c r="TSY6" s="29"/>
      <c r="TSZ6" s="29"/>
      <c r="TTA6" s="29"/>
      <c r="TTB6" s="29"/>
      <c r="TTC6" s="29"/>
      <c r="TTD6" s="29"/>
      <c r="TTE6" s="29"/>
      <c r="TTF6" s="29"/>
      <c r="TTG6" s="29"/>
      <c r="TTH6" s="29"/>
      <c r="TTI6" s="29"/>
      <c r="TTJ6" s="29"/>
      <c r="TTK6" s="29"/>
      <c r="TTL6" s="29"/>
      <c r="TTM6" s="29"/>
      <c r="TTN6" s="29"/>
      <c r="TTO6" s="29"/>
      <c r="TTP6" s="29"/>
      <c r="TTQ6" s="29"/>
      <c r="TTR6" s="29"/>
      <c r="TTS6" s="29"/>
      <c r="TTT6" s="29"/>
      <c r="TTU6" s="29"/>
      <c r="TTV6" s="29"/>
      <c r="TTW6" s="29"/>
      <c r="TTX6" s="29"/>
      <c r="TTY6" s="29"/>
      <c r="TTZ6" s="29"/>
      <c r="TUA6" s="29"/>
      <c r="TUB6" s="29"/>
      <c r="TUC6" s="29"/>
      <c r="TUD6" s="29"/>
      <c r="TUE6" s="29"/>
      <c r="TUF6" s="29"/>
      <c r="TUG6" s="29"/>
      <c r="TUH6" s="29"/>
      <c r="TUI6" s="29"/>
      <c r="TUJ6" s="29"/>
      <c r="TUK6" s="29"/>
      <c r="TUL6" s="29"/>
      <c r="TUM6" s="29"/>
      <c r="TUN6" s="29"/>
      <c r="TUO6" s="29"/>
      <c r="TUP6" s="29"/>
      <c r="TUQ6" s="29"/>
      <c r="TUR6" s="29"/>
      <c r="TUS6" s="29"/>
      <c r="TUT6" s="29"/>
      <c r="TUU6" s="29"/>
      <c r="TUV6" s="29"/>
      <c r="TUW6" s="29"/>
      <c r="TUX6" s="29"/>
      <c r="TUY6" s="29"/>
      <c r="TUZ6" s="29"/>
      <c r="TVA6" s="29"/>
      <c r="TVB6" s="29"/>
      <c r="TVC6" s="29"/>
      <c r="TVD6" s="29"/>
      <c r="TVE6" s="29"/>
      <c r="TVF6" s="29"/>
      <c r="TVG6" s="29"/>
      <c r="TVH6" s="29"/>
      <c r="TVI6" s="29"/>
      <c r="TVJ6" s="29"/>
      <c r="TVK6" s="29"/>
      <c r="TVL6" s="29"/>
      <c r="TVM6" s="29"/>
      <c r="TVN6" s="29"/>
      <c r="TVO6" s="29"/>
      <c r="TVP6" s="29"/>
      <c r="TVQ6" s="29"/>
      <c r="TVR6" s="29"/>
      <c r="TVS6" s="29"/>
      <c r="TVT6" s="29"/>
      <c r="TVU6" s="29"/>
      <c r="TVV6" s="29"/>
      <c r="TVW6" s="29"/>
      <c r="TVX6" s="29"/>
      <c r="TVY6" s="29"/>
      <c r="TVZ6" s="29"/>
      <c r="TWA6" s="29"/>
      <c r="TWB6" s="29"/>
      <c r="TWC6" s="29"/>
      <c r="TWD6" s="29"/>
      <c r="TWE6" s="29"/>
      <c r="TWF6" s="29"/>
      <c r="TWG6" s="29"/>
      <c r="TWH6" s="29"/>
      <c r="TWI6" s="29"/>
      <c r="TWJ6" s="29"/>
      <c r="TWK6" s="29"/>
      <c r="TWL6" s="29"/>
      <c r="TWM6" s="29"/>
      <c r="TWN6" s="29"/>
      <c r="TWO6" s="29"/>
      <c r="TWP6" s="29"/>
      <c r="TWQ6" s="29"/>
      <c r="TWR6" s="29"/>
      <c r="TWS6" s="29"/>
      <c r="TWT6" s="29"/>
      <c r="TWU6" s="29"/>
      <c r="TWV6" s="29"/>
      <c r="TWW6" s="29"/>
      <c r="TWX6" s="29"/>
      <c r="TWY6" s="29"/>
      <c r="TWZ6" s="29"/>
      <c r="TXA6" s="29"/>
      <c r="TXB6" s="29"/>
      <c r="TXC6" s="29"/>
      <c r="TXD6" s="29"/>
      <c r="TXE6" s="29"/>
      <c r="TXF6" s="29"/>
      <c r="TXG6" s="29"/>
      <c r="TXH6" s="29"/>
      <c r="TXI6" s="29"/>
      <c r="TXJ6" s="29"/>
      <c r="TXK6" s="29"/>
      <c r="TXL6" s="29"/>
      <c r="TXM6" s="29"/>
      <c r="TXN6" s="29"/>
      <c r="TXO6" s="29"/>
      <c r="TXP6" s="29"/>
      <c r="TXQ6" s="29"/>
      <c r="TXR6" s="29"/>
      <c r="TXS6" s="29"/>
      <c r="TXT6" s="29"/>
      <c r="TXU6" s="29"/>
      <c r="TXV6" s="29"/>
      <c r="TXW6" s="29"/>
      <c r="TXX6" s="29"/>
      <c r="TXY6" s="29"/>
      <c r="TXZ6" s="29"/>
      <c r="TYA6" s="29"/>
      <c r="TYB6" s="29"/>
      <c r="TYC6" s="29"/>
      <c r="TYD6" s="29"/>
      <c r="TYE6" s="29"/>
      <c r="TYF6" s="29"/>
      <c r="TYG6" s="29"/>
      <c r="TYH6" s="29"/>
      <c r="TYI6" s="29"/>
      <c r="TYJ6" s="29"/>
      <c r="TYK6" s="29"/>
      <c r="TYL6" s="29"/>
      <c r="TYM6" s="29"/>
      <c r="TYN6" s="29"/>
      <c r="TYO6" s="29"/>
      <c r="TYP6" s="29"/>
      <c r="TYQ6" s="29"/>
      <c r="TYR6" s="29"/>
      <c r="TYS6" s="29"/>
      <c r="TYT6" s="29"/>
      <c r="TYU6" s="29"/>
      <c r="TYV6" s="29"/>
      <c r="TYW6" s="29"/>
      <c r="TYX6" s="29"/>
      <c r="TYY6" s="29"/>
      <c r="TYZ6" s="29"/>
      <c r="TZA6" s="29"/>
      <c r="TZB6" s="29"/>
      <c r="TZC6" s="29"/>
      <c r="TZD6" s="29"/>
      <c r="TZE6" s="29"/>
      <c r="TZF6" s="29"/>
      <c r="TZG6" s="29"/>
      <c r="TZH6" s="29"/>
      <c r="TZI6" s="29"/>
      <c r="TZJ6" s="29"/>
      <c r="TZK6" s="29"/>
      <c r="TZL6" s="29"/>
      <c r="TZM6" s="29"/>
      <c r="TZN6" s="29"/>
      <c r="TZO6" s="29"/>
      <c r="TZP6" s="29"/>
      <c r="TZQ6" s="29"/>
      <c r="TZR6" s="29"/>
      <c r="TZS6" s="29"/>
      <c r="TZT6" s="29"/>
      <c r="TZU6" s="29"/>
      <c r="TZV6" s="29"/>
      <c r="TZW6" s="29"/>
      <c r="TZX6" s="29"/>
      <c r="TZY6" s="29"/>
      <c r="TZZ6" s="29"/>
      <c r="UAA6" s="29"/>
      <c r="UAB6" s="29"/>
      <c r="UAC6" s="29"/>
      <c r="UAD6" s="29"/>
      <c r="UAE6" s="29"/>
      <c r="UAF6" s="29"/>
      <c r="UAG6" s="29"/>
      <c r="UAH6" s="29"/>
      <c r="UAI6" s="29"/>
      <c r="UAJ6" s="29"/>
      <c r="UAK6" s="29"/>
      <c r="UAL6" s="29"/>
      <c r="UAM6" s="29"/>
      <c r="UAN6" s="29"/>
      <c r="UAO6" s="29"/>
      <c r="UAP6" s="29"/>
      <c r="UAQ6" s="29"/>
      <c r="UAR6" s="29"/>
      <c r="UAS6" s="29"/>
      <c r="UAT6" s="29"/>
      <c r="UAU6" s="29"/>
      <c r="UAV6" s="29"/>
      <c r="UAW6" s="29"/>
      <c r="UAX6" s="29"/>
      <c r="UAY6" s="29"/>
      <c r="UAZ6" s="29"/>
      <c r="UBA6" s="29"/>
      <c r="UBB6" s="29"/>
      <c r="UBC6" s="29"/>
      <c r="UBD6" s="29"/>
      <c r="UBE6" s="29"/>
      <c r="UBF6" s="29"/>
      <c r="UBG6" s="29"/>
      <c r="UBH6" s="29"/>
      <c r="UBI6" s="29"/>
      <c r="UBJ6" s="29"/>
      <c r="UBK6" s="29"/>
      <c r="UBL6" s="29"/>
      <c r="UBM6" s="29"/>
      <c r="UBN6" s="29"/>
      <c r="UBO6" s="29"/>
      <c r="UBP6" s="29"/>
      <c r="UBQ6" s="29"/>
      <c r="UBR6" s="29"/>
      <c r="UBS6" s="29"/>
      <c r="UBT6" s="29"/>
      <c r="UBU6" s="29"/>
      <c r="UBV6" s="29"/>
      <c r="UBW6" s="29"/>
      <c r="UBX6" s="29"/>
      <c r="UBY6" s="29"/>
      <c r="UBZ6" s="29"/>
      <c r="UCA6" s="29"/>
      <c r="UCB6" s="29"/>
      <c r="UCC6" s="29"/>
      <c r="UCD6" s="29"/>
      <c r="UCE6" s="29"/>
      <c r="UCF6" s="29"/>
      <c r="UCG6" s="29"/>
      <c r="UCH6" s="29"/>
      <c r="UCI6" s="29"/>
      <c r="UCJ6" s="29"/>
      <c r="UCK6" s="29"/>
      <c r="UCL6" s="29"/>
      <c r="UCM6" s="29"/>
      <c r="UCN6" s="29"/>
      <c r="UCO6" s="29"/>
      <c r="UCP6" s="29"/>
      <c r="UCQ6" s="29"/>
      <c r="UCR6" s="29"/>
      <c r="UCS6" s="29"/>
      <c r="UCT6" s="29"/>
      <c r="UCU6" s="29"/>
      <c r="UCV6" s="29"/>
      <c r="UCW6" s="29"/>
      <c r="UCX6" s="29"/>
      <c r="UCY6" s="29"/>
      <c r="UCZ6" s="29"/>
      <c r="UDA6" s="29"/>
      <c r="UDB6" s="29"/>
      <c r="UDC6" s="29"/>
      <c r="UDD6" s="29"/>
      <c r="UDE6" s="29"/>
      <c r="UDF6" s="29"/>
      <c r="UDG6" s="29"/>
      <c r="UDH6" s="29"/>
      <c r="UDI6" s="29"/>
      <c r="UDJ6" s="29"/>
      <c r="UDK6" s="29"/>
      <c r="UDL6" s="29"/>
      <c r="UDM6" s="29"/>
      <c r="UDN6" s="29"/>
      <c r="UDO6" s="29"/>
      <c r="UDP6" s="29"/>
      <c r="UDQ6" s="29"/>
      <c r="UDR6" s="29"/>
      <c r="UDS6" s="29"/>
      <c r="UDT6" s="29"/>
      <c r="UDU6" s="29"/>
      <c r="UDV6" s="29"/>
      <c r="UDW6" s="29"/>
      <c r="UDX6" s="29"/>
      <c r="UDY6" s="29"/>
      <c r="UDZ6" s="29"/>
      <c r="UEA6" s="29"/>
      <c r="UEB6" s="29"/>
      <c r="UEC6" s="29"/>
      <c r="UED6" s="29"/>
      <c r="UEE6" s="29"/>
      <c r="UEF6" s="29"/>
      <c r="UEG6" s="29"/>
      <c r="UEH6" s="29"/>
      <c r="UEI6" s="29"/>
      <c r="UEJ6" s="29"/>
      <c r="UEK6" s="29"/>
      <c r="UEL6" s="29"/>
      <c r="UEM6" s="29"/>
      <c r="UEN6" s="29"/>
      <c r="UEO6" s="29"/>
      <c r="UEP6" s="29"/>
      <c r="UEQ6" s="29"/>
      <c r="UER6" s="29"/>
      <c r="UES6" s="29"/>
      <c r="UET6" s="29"/>
      <c r="UEU6" s="29"/>
      <c r="UEV6" s="29"/>
      <c r="UEW6" s="29"/>
      <c r="UEX6" s="29"/>
      <c r="UEY6" s="29"/>
      <c r="UEZ6" s="29"/>
      <c r="UFA6" s="29"/>
      <c r="UFB6" s="29"/>
      <c r="UFC6" s="29"/>
      <c r="UFD6" s="29"/>
      <c r="UFE6" s="29"/>
      <c r="UFF6" s="29"/>
      <c r="UFG6" s="29"/>
      <c r="UFH6" s="29"/>
      <c r="UFI6" s="29"/>
      <c r="UFJ6" s="29"/>
      <c r="UFK6" s="29"/>
      <c r="UFL6" s="29"/>
      <c r="UFM6" s="29"/>
      <c r="UFN6" s="29"/>
      <c r="UFO6" s="29"/>
      <c r="UFP6" s="29"/>
      <c r="UFQ6" s="29"/>
      <c r="UFR6" s="29"/>
      <c r="UFS6" s="29"/>
      <c r="UFT6" s="29"/>
      <c r="UFU6" s="29"/>
      <c r="UFV6" s="29"/>
      <c r="UFW6" s="29"/>
      <c r="UFX6" s="29"/>
      <c r="UFY6" s="29"/>
      <c r="UFZ6" s="29"/>
      <c r="UGA6" s="29"/>
      <c r="UGB6" s="29"/>
      <c r="UGC6" s="29"/>
      <c r="UGD6" s="29"/>
      <c r="UGE6" s="29"/>
      <c r="UGF6" s="29"/>
      <c r="UGG6" s="29"/>
      <c r="UGH6" s="29"/>
      <c r="UGI6" s="29"/>
      <c r="UGJ6" s="29"/>
      <c r="UGK6" s="29"/>
      <c r="UGL6" s="29"/>
      <c r="UGM6" s="29"/>
      <c r="UGN6" s="29"/>
      <c r="UGO6" s="29"/>
      <c r="UGP6" s="29"/>
      <c r="UGQ6" s="29"/>
      <c r="UGR6" s="29"/>
      <c r="UGS6" s="29"/>
      <c r="UGT6" s="29"/>
      <c r="UGU6" s="29"/>
      <c r="UGV6" s="29"/>
      <c r="UGW6" s="29"/>
      <c r="UGX6" s="29"/>
      <c r="UGY6" s="29"/>
      <c r="UGZ6" s="29"/>
      <c r="UHA6" s="29"/>
      <c r="UHB6" s="29"/>
      <c r="UHC6" s="29"/>
      <c r="UHD6" s="29"/>
      <c r="UHE6" s="29"/>
      <c r="UHF6" s="29"/>
      <c r="UHG6" s="29"/>
      <c r="UHH6" s="29"/>
      <c r="UHI6" s="29"/>
      <c r="UHJ6" s="29"/>
      <c r="UHK6" s="29"/>
      <c r="UHL6" s="29"/>
      <c r="UHM6" s="29"/>
      <c r="UHN6" s="29"/>
      <c r="UHO6" s="29"/>
      <c r="UHP6" s="29"/>
      <c r="UHQ6" s="29"/>
      <c r="UHR6" s="29"/>
      <c r="UHS6" s="29"/>
      <c r="UHT6" s="29"/>
      <c r="UHU6" s="29"/>
      <c r="UHV6" s="29"/>
      <c r="UHW6" s="29"/>
      <c r="UHX6" s="29"/>
      <c r="UHY6" s="29"/>
      <c r="UHZ6" s="29"/>
      <c r="UIA6" s="29"/>
      <c r="UIB6" s="29"/>
      <c r="UIC6" s="29"/>
      <c r="UID6" s="29"/>
      <c r="UIE6" s="29"/>
      <c r="UIF6" s="29"/>
      <c r="UIG6" s="29"/>
      <c r="UIH6" s="29"/>
      <c r="UII6" s="29"/>
      <c r="UIJ6" s="29"/>
      <c r="UIK6" s="29"/>
      <c r="UIL6" s="29"/>
      <c r="UIM6" s="29"/>
      <c r="UIN6" s="29"/>
      <c r="UIO6" s="29"/>
      <c r="UIP6" s="29"/>
      <c r="UIQ6" s="29"/>
      <c r="UIR6" s="29"/>
      <c r="UIS6" s="29"/>
      <c r="UIT6" s="29"/>
      <c r="UIU6" s="29"/>
      <c r="UIV6" s="29"/>
      <c r="UIW6" s="29"/>
      <c r="UIX6" s="29"/>
      <c r="UIY6" s="29"/>
      <c r="UIZ6" s="29"/>
      <c r="UJA6" s="29"/>
      <c r="UJB6" s="29"/>
      <c r="UJC6" s="29"/>
      <c r="UJD6" s="29"/>
      <c r="UJE6" s="29"/>
      <c r="UJF6" s="29"/>
      <c r="UJG6" s="29"/>
      <c r="UJH6" s="29"/>
      <c r="UJI6" s="29"/>
      <c r="UJJ6" s="29"/>
      <c r="UJK6" s="29"/>
      <c r="UJL6" s="29"/>
      <c r="UJM6" s="29"/>
      <c r="UJN6" s="29"/>
      <c r="UJO6" s="29"/>
      <c r="UJP6" s="29"/>
      <c r="UJQ6" s="29"/>
      <c r="UJR6" s="29"/>
      <c r="UJS6" s="29"/>
      <c r="UJT6" s="29"/>
      <c r="UJU6" s="29"/>
      <c r="UJV6" s="29"/>
      <c r="UJW6" s="29"/>
      <c r="UJX6" s="29"/>
      <c r="UJY6" s="29"/>
      <c r="UJZ6" s="29"/>
      <c r="UKA6" s="29"/>
      <c r="UKB6" s="29"/>
      <c r="UKC6" s="29"/>
      <c r="UKD6" s="29"/>
      <c r="UKE6" s="29"/>
      <c r="UKF6" s="29"/>
      <c r="UKG6" s="29"/>
      <c r="UKH6" s="29"/>
      <c r="UKI6" s="29"/>
      <c r="UKJ6" s="29"/>
      <c r="UKK6" s="29"/>
      <c r="UKL6" s="29"/>
      <c r="UKM6" s="29"/>
      <c r="UKN6" s="29"/>
      <c r="UKO6" s="29"/>
      <c r="UKP6" s="29"/>
      <c r="UKQ6" s="29"/>
      <c r="UKR6" s="29"/>
      <c r="UKS6" s="29"/>
      <c r="UKT6" s="29"/>
      <c r="UKU6" s="29"/>
      <c r="UKV6" s="29"/>
      <c r="UKW6" s="29"/>
      <c r="UKX6" s="29"/>
      <c r="UKY6" s="29"/>
      <c r="UKZ6" s="29"/>
      <c r="ULA6" s="29"/>
      <c r="ULB6" s="29"/>
      <c r="ULC6" s="29"/>
      <c r="ULD6" s="29"/>
      <c r="ULE6" s="29"/>
      <c r="ULF6" s="29"/>
      <c r="ULG6" s="29"/>
      <c r="ULH6" s="29"/>
      <c r="ULI6" s="29"/>
      <c r="ULJ6" s="29"/>
      <c r="ULK6" s="29"/>
      <c r="ULL6" s="29"/>
      <c r="ULM6" s="29"/>
      <c r="ULN6" s="29"/>
      <c r="ULO6" s="29"/>
      <c r="ULP6" s="29"/>
      <c r="ULQ6" s="29"/>
      <c r="ULR6" s="29"/>
      <c r="ULS6" s="29"/>
      <c r="ULT6" s="29"/>
      <c r="ULU6" s="29"/>
      <c r="ULV6" s="29"/>
      <c r="ULW6" s="29"/>
      <c r="ULX6" s="29"/>
      <c r="ULY6" s="29"/>
      <c r="ULZ6" s="29"/>
      <c r="UMA6" s="29"/>
      <c r="UMB6" s="29"/>
      <c r="UMC6" s="29"/>
      <c r="UMD6" s="29"/>
      <c r="UME6" s="29"/>
      <c r="UMF6" s="29"/>
      <c r="UMG6" s="29"/>
      <c r="UMH6" s="29"/>
      <c r="UMI6" s="29"/>
      <c r="UMJ6" s="29"/>
      <c r="UMK6" s="29"/>
      <c r="UML6" s="29"/>
      <c r="UMM6" s="29"/>
      <c r="UMN6" s="29"/>
      <c r="UMO6" s="29"/>
      <c r="UMP6" s="29"/>
      <c r="UMQ6" s="29"/>
      <c r="UMR6" s="29"/>
      <c r="UMS6" s="29"/>
      <c r="UMT6" s="29"/>
      <c r="UMU6" s="29"/>
      <c r="UMV6" s="29"/>
      <c r="UMW6" s="29"/>
      <c r="UMX6" s="29"/>
      <c r="UMY6" s="29"/>
      <c r="UMZ6" s="29"/>
      <c r="UNA6" s="29"/>
      <c r="UNB6" s="29"/>
      <c r="UNC6" s="29"/>
      <c r="UND6" s="29"/>
      <c r="UNE6" s="29"/>
      <c r="UNF6" s="29"/>
      <c r="UNG6" s="29"/>
      <c r="UNH6" s="29"/>
      <c r="UNI6" s="29"/>
      <c r="UNJ6" s="29"/>
      <c r="UNK6" s="29"/>
      <c r="UNL6" s="29"/>
      <c r="UNM6" s="29"/>
      <c r="UNN6" s="29"/>
      <c r="UNO6" s="29"/>
      <c r="UNP6" s="29"/>
      <c r="UNQ6" s="29"/>
      <c r="UNR6" s="29"/>
      <c r="UNS6" s="29"/>
      <c r="UNT6" s="29"/>
      <c r="UNU6" s="29"/>
      <c r="UNV6" s="29"/>
      <c r="UNW6" s="29"/>
      <c r="UNX6" s="29"/>
      <c r="UNY6" s="29"/>
      <c r="UNZ6" s="29"/>
      <c r="UOA6" s="29"/>
      <c r="UOB6" s="29"/>
      <c r="UOC6" s="29"/>
      <c r="UOD6" s="29"/>
      <c r="UOE6" s="29"/>
      <c r="UOF6" s="29"/>
      <c r="UOG6" s="29"/>
      <c r="UOH6" s="29"/>
      <c r="UOI6" s="29"/>
      <c r="UOJ6" s="29"/>
      <c r="UOK6" s="29"/>
      <c r="UOL6" s="29"/>
      <c r="UOM6" s="29"/>
      <c r="UON6" s="29"/>
      <c r="UOO6" s="29"/>
      <c r="UOP6" s="29"/>
      <c r="UOQ6" s="29"/>
      <c r="UOR6" s="29"/>
      <c r="UOS6" s="29"/>
      <c r="UOT6" s="29"/>
      <c r="UOU6" s="29"/>
      <c r="UOV6" s="29"/>
      <c r="UOW6" s="29"/>
      <c r="UOX6" s="29"/>
      <c r="UOY6" s="29"/>
      <c r="UOZ6" s="29"/>
      <c r="UPA6" s="29"/>
      <c r="UPB6" s="29"/>
      <c r="UPC6" s="29"/>
      <c r="UPD6" s="29"/>
      <c r="UPE6" s="29"/>
      <c r="UPF6" s="29"/>
      <c r="UPG6" s="29"/>
      <c r="UPH6" s="29"/>
      <c r="UPI6" s="29"/>
      <c r="UPJ6" s="29"/>
      <c r="UPK6" s="29"/>
      <c r="UPL6" s="29"/>
      <c r="UPM6" s="29"/>
      <c r="UPN6" s="29"/>
      <c r="UPO6" s="29"/>
      <c r="UPP6" s="29"/>
      <c r="UPQ6" s="29"/>
      <c r="UPR6" s="29"/>
      <c r="UPS6" s="29"/>
      <c r="UPT6" s="29"/>
      <c r="UPU6" s="29"/>
      <c r="UPV6" s="29"/>
      <c r="UPW6" s="29"/>
      <c r="UPX6" s="29"/>
      <c r="UPY6" s="29"/>
      <c r="UPZ6" s="29"/>
      <c r="UQA6" s="29"/>
      <c r="UQB6" s="29"/>
      <c r="UQC6" s="29"/>
      <c r="UQD6" s="29"/>
      <c r="UQE6" s="29"/>
      <c r="UQF6" s="29"/>
      <c r="UQG6" s="29"/>
      <c r="UQH6" s="29"/>
      <c r="UQI6" s="29"/>
      <c r="UQJ6" s="29"/>
      <c r="UQK6" s="29"/>
      <c r="UQL6" s="29"/>
      <c r="UQM6" s="29"/>
      <c r="UQN6" s="29"/>
      <c r="UQO6" s="29"/>
      <c r="UQP6" s="29"/>
      <c r="UQQ6" s="29"/>
      <c r="UQR6" s="29"/>
      <c r="UQS6" s="29"/>
      <c r="UQT6" s="29"/>
      <c r="UQU6" s="29"/>
      <c r="UQV6" s="29"/>
      <c r="UQW6" s="29"/>
      <c r="UQX6" s="29"/>
      <c r="UQY6" s="29"/>
      <c r="UQZ6" s="29"/>
      <c r="URA6" s="29"/>
      <c r="URB6" s="29"/>
      <c r="URC6" s="29"/>
      <c r="URD6" s="29"/>
      <c r="URE6" s="29"/>
      <c r="URF6" s="29"/>
      <c r="URG6" s="29"/>
      <c r="URH6" s="29"/>
      <c r="URI6" s="29"/>
      <c r="URJ6" s="29"/>
      <c r="URK6" s="29"/>
      <c r="URL6" s="29"/>
      <c r="URM6" s="29"/>
      <c r="URN6" s="29"/>
      <c r="URO6" s="29"/>
      <c r="URP6" s="29"/>
      <c r="URQ6" s="29"/>
      <c r="URR6" s="29"/>
      <c r="URS6" s="29"/>
      <c r="URT6" s="29"/>
      <c r="URU6" s="29"/>
      <c r="URV6" s="29"/>
      <c r="URW6" s="29"/>
      <c r="URX6" s="29"/>
      <c r="URY6" s="29"/>
      <c r="URZ6" s="29"/>
      <c r="USA6" s="29"/>
      <c r="USB6" s="29"/>
      <c r="USC6" s="29"/>
      <c r="USD6" s="29"/>
      <c r="USE6" s="29"/>
      <c r="USF6" s="29"/>
      <c r="USG6" s="29"/>
      <c r="USH6" s="29"/>
      <c r="USI6" s="29"/>
      <c r="USJ6" s="29"/>
      <c r="USK6" s="29"/>
      <c r="USL6" s="29"/>
      <c r="USM6" s="29"/>
      <c r="USN6" s="29"/>
      <c r="USO6" s="29"/>
      <c r="USP6" s="29"/>
      <c r="USQ6" s="29"/>
      <c r="USR6" s="29"/>
      <c r="USS6" s="29"/>
      <c r="UST6" s="29"/>
      <c r="USU6" s="29"/>
      <c r="USV6" s="29"/>
      <c r="USW6" s="29"/>
      <c r="USX6" s="29"/>
      <c r="USY6" s="29"/>
      <c r="USZ6" s="29"/>
      <c r="UTA6" s="29"/>
      <c r="UTB6" s="29"/>
      <c r="UTC6" s="29"/>
      <c r="UTD6" s="29"/>
      <c r="UTE6" s="29"/>
      <c r="UTF6" s="29"/>
      <c r="UTG6" s="29"/>
      <c r="UTH6" s="29"/>
      <c r="UTI6" s="29"/>
      <c r="UTJ6" s="29"/>
      <c r="UTK6" s="29"/>
      <c r="UTL6" s="29"/>
      <c r="UTM6" s="29"/>
      <c r="UTN6" s="29"/>
      <c r="UTO6" s="29"/>
      <c r="UTP6" s="29"/>
      <c r="UTQ6" s="29"/>
      <c r="UTR6" s="29"/>
      <c r="UTS6" s="29"/>
      <c r="UTT6" s="29"/>
      <c r="UTU6" s="29"/>
      <c r="UTV6" s="29"/>
      <c r="UTW6" s="29"/>
      <c r="UTX6" s="29"/>
      <c r="UTY6" s="29"/>
      <c r="UTZ6" s="29"/>
      <c r="UUA6" s="29"/>
      <c r="UUB6" s="29"/>
      <c r="UUC6" s="29"/>
      <c r="UUD6" s="29"/>
      <c r="UUE6" s="29"/>
      <c r="UUF6" s="29"/>
      <c r="UUG6" s="29"/>
      <c r="UUH6" s="29"/>
      <c r="UUI6" s="29"/>
      <c r="UUJ6" s="29"/>
      <c r="UUK6" s="29"/>
      <c r="UUL6" s="29"/>
      <c r="UUM6" s="29"/>
      <c r="UUN6" s="29"/>
      <c r="UUO6" s="29"/>
      <c r="UUP6" s="29"/>
      <c r="UUQ6" s="29"/>
      <c r="UUR6" s="29"/>
      <c r="UUS6" s="29"/>
      <c r="UUT6" s="29"/>
      <c r="UUU6" s="29"/>
      <c r="UUV6" s="29"/>
      <c r="UUW6" s="29"/>
      <c r="UUX6" s="29"/>
      <c r="UUY6" s="29"/>
      <c r="UUZ6" s="29"/>
      <c r="UVA6" s="29"/>
      <c r="UVB6" s="29"/>
      <c r="UVC6" s="29"/>
      <c r="UVD6" s="29"/>
      <c r="UVE6" s="29"/>
      <c r="UVF6" s="29"/>
      <c r="UVG6" s="29"/>
      <c r="UVH6" s="29"/>
      <c r="UVI6" s="29"/>
      <c r="UVJ6" s="29"/>
      <c r="UVK6" s="29"/>
      <c r="UVL6" s="29"/>
      <c r="UVM6" s="29"/>
      <c r="UVN6" s="29"/>
      <c r="UVO6" s="29"/>
      <c r="UVP6" s="29"/>
      <c r="UVQ6" s="29"/>
      <c r="UVR6" s="29"/>
      <c r="UVS6" s="29"/>
      <c r="UVT6" s="29"/>
      <c r="UVU6" s="29"/>
      <c r="UVV6" s="29"/>
      <c r="UVW6" s="29"/>
      <c r="UVX6" s="29"/>
      <c r="UVY6" s="29"/>
      <c r="UVZ6" s="29"/>
      <c r="UWA6" s="29"/>
      <c r="UWB6" s="29"/>
      <c r="UWC6" s="29"/>
      <c r="UWD6" s="29"/>
      <c r="UWE6" s="29"/>
      <c r="UWF6" s="29"/>
      <c r="UWG6" s="29"/>
      <c r="UWH6" s="29"/>
      <c r="UWI6" s="29"/>
      <c r="UWJ6" s="29"/>
      <c r="UWK6" s="29"/>
      <c r="UWL6" s="29"/>
      <c r="UWM6" s="29"/>
      <c r="UWN6" s="29"/>
      <c r="UWO6" s="29"/>
      <c r="UWP6" s="29"/>
      <c r="UWQ6" s="29"/>
      <c r="UWR6" s="29"/>
      <c r="UWS6" s="29"/>
      <c r="UWT6" s="29"/>
      <c r="UWU6" s="29"/>
      <c r="UWV6" s="29"/>
      <c r="UWW6" s="29"/>
      <c r="UWX6" s="29"/>
      <c r="UWY6" s="29"/>
      <c r="UWZ6" s="29"/>
      <c r="UXA6" s="29"/>
      <c r="UXB6" s="29"/>
      <c r="UXC6" s="29"/>
      <c r="UXD6" s="29"/>
      <c r="UXE6" s="29"/>
      <c r="UXF6" s="29"/>
      <c r="UXG6" s="29"/>
      <c r="UXH6" s="29"/>
      <c r="UXI6" s="29"/>
      <c r="UXJ6" s="29"/>
      <c r="UXK6" s="29"/>
      <c r="UXL6" s="29"/>
      <c r="UXM6" s="29"/>
      <c r="UXN6" s="29"/>
      <c r="UXO6" s="29"/>
      <c r="UXP6" s="29"/>
      <c r="UXQ6" s="29"/>
      <c r="UXR6" s="29"/>
      <c r="UXS6" s="29"/>
      <c r="UXT6" s="29"/>
      <c r="UXU6" s="29"/>
      <c r="UXV6" s="29"/>
      <c r="UXW6" s="29"/>
      <c r="UXX6" s="29"/>
      <c r="UXY6" s="29"/>
      <c r="UXZ6" s="29"/>
      <c r="UYA6" s="29"/>
      <c r="UYB6" s="29"/>
      <c r="UYC6" s="29"/>
      <c r="UYD6" s="29"/>
      <c r="UYE6" s="29"/>
      <c r="UYF6" s="29"/>
      <c r="UYG6" s="29"/>
      <c r="UYH6" s="29"/>
      <c r="UYI6" s="29"/>
      <c r="UYJ6" s="29"/>
      <c r="UYK6" s="29"/>
      <c r="UYL6" s="29"/>
      <c r="UYM6" s="29"/>
      <c r="UYN6" s="29"/>
      <c r="UYO6" s="29"/>
      <c r="UYP6" s="29"/>
      <c r="UYQ6" s="29"/>
      <c r="UYR6" s="29"/>
      <c r="UYS6" s="29"/>
      <c r="UYT6" s="29"/>
      <c r="UYU6" s="29"/>
      <c r="UYV6" s="29"/>
      <c r="UYW6" s="29"/>
      <c r="UYX6" s="29"/>
      <c r="UYY6" s="29"/>
      <c r="UYZ6" s="29"/>
      <c r="UZA6" s="29"/>
      <c r="UZB6" s="29"/>
      <c r="UZC6" s="29"/>
      <c r="UZD6" s="29"/>
      <c r="UZE6" s="29"/>
      <c r="UZF6" s="29"/>
      <c r="UZG6" s="29"/>
      <c r="UZH6" s="29"/>
      <c r="UZI6" s="29"/>
      <c r="UZJ6" s="29"/>
      <c r="UZK6" s="29"/>
      <c r="UZL6" s="29"/>
      <c r="UZM6" s="29"/>
      <c r="UZN6" s="29"/>
      <c r="UZO6" s="29"/>
      <c r="UZP6" s="29"/>
      <c r="UZQ6" s="29"/>
      <c r="UZR6" s="29"/>
      <c r="UZS6" s="29"/>
      <c r="UZT6" s="29"/>
      <c r="UZU6" s="29"/>
      <c r="UZV6" s="29"/>
      <c r="UZW6" s="29"/>
      <c r="UZX6" s="29"/>
      <c r="UZY6" s="29"/>
      <c r="UZZ6" s="29"/>
      <c r="VAA6" s="29"/>
      <c r="VAB6" s="29"/>
      <c r="VAC6" s="29"/>
      <c r="VAD6" s="29"/>
      <c r="VAE6" s="29"/>
      <c r="VAF6" s="29"/>
      <c r="VAG6" s="29"/>
      <c r="VAH6" s="29"/>
      <c r="VAI6" s="29"/>
      <c r="VAJ6" s="29"/>
      <c r="VAK6" s="29"/>
      <c r="VAL6" s="29"/>
      <c r="VAM6" s="29"/>
      <c r="VAN6" s="29"/>
      <c r="VAO6" s="29"/>
      <c r="VAP6" s="29"/>
      <c r="VAQ6" s="29"/>
      <c r="VAR6" s="29"/>
      <c r="VAS6" s="29"/>
      <c r="VAT6" s="29"/>
      <c r="VAU6" s="29"/>
      <c r="VAV6" s="29"/>
      <c r="VAW6" s="29"/>
      <c r="VAX6" s="29"/>
      <c r="VAY6" s="29"/>
      <c r="VAZ6" s="29"/>
      <c r="VBA6" s="29"/>
      <c r="VBB6" s="29"/>
      <c r="VBC6" s="29"/>
      <c r="VBD6" s="29"/>
      <c r="VBE6" s="29"/>
      <c r="VBF6" s="29"/>
      <c r="VBG6" s="29"/>
      <c r="VBH6" s="29"/>
      <c r="VBI6" s="29"/>
      <c r="VBJ6" s="29"/>
      <c r="VBK6" s="29"/>
      <c r="VBL6" s="29"/>
      <c r="VBM6" s="29"/>
      <c r="VBN6" s="29"/>
      <c r="VBO6" s="29"/>
      <c r="VBP6" s="29"/>
      <c r="VBQ6" s="29"/>
      <c r="VBR6" s="29"/>
      <c r="VBS6" s="29"/>
      <c r="VBT6" s="29"/>
      <c r="VBU6" s="29"/>
      <c r="VBV6" s="29"/>
      <c r="VBW6" s="29"/>
      <c r="VBX6" s="29"/>
      <c r="VBY6" s="29"/>
      <c r="VBZ6" s="29"/>
      <c r="VCA6" s="29"/>
      <c r="VCB6" s="29"/>
      <c r="VCC6" s="29"/>
      <c r="VCD6" s="29"/>
      <c r="VCE6" s="29"/>
      <c r="VCF6" s="29"/>
      <c r="VCG6" s="29"/>
      <c r="VCH6" s="29"/>
      <c r="VCI6" s="29"/>
      <c r="VCJ6" s="29"/>
      <c r="VCK6" s="29"/>
      <c r="VCL6" s="29"/>
      <c r="VCM6" s="29"/>
      <c r="VCN6" s="29"/>
      <c r="VCO6" s="29"/>
      <c r="VCP6" s="29"/>
      <c r="VCQ6" s="29"/>
      <c r="VCR6" s="29"/>
      <c r="VCS6" s="29"/>
      <c r="VCT6" s="29"/>
      <c r="VCU6" s="29"/>
      <c r="VCV6" s="29"/>
      <c r="VCW6" s="29"/>
      <c r="VCX6" s="29"/>
      <c r="VCY6" s="29"/>
      <c r="VCZ6" s="29"/>
      <c r="VDA6" s="29"/>
      <c r="VDB6" s="29"/>
      <c r="VDC6" s="29"/>
      <c r="VDD6" s="29"/>
      <c r="VDE6" s="29"/>
      <c r="VDF6" s="29"/>
      <c r="VDG6" s="29"/>
      <c r="VDH6" s="29"/>
      <c r="VDI6" s="29"/>
      <c r="VDJ6" s="29"/>
      <c r="VDK6" s="29"/>
      <c r="VDL6" s="29"/>
      <c r="VDM6" s="29"/>
      <c r="VDN6" s="29"/>
      <c r="VDO6" s="29"/>
      <c r="VDP6" s="29"/>
      <c r="VDQ6" s="29"/>
      <c r="VDR6" s="29"/>
      <c r="VDS6" s="29"/>
      <c r="VDT6" s="29"/>
      <c r="VDU6" s="29"/>
      <c r="VDV6" s="29"/>
      <c r="VDW6" s="29"/>
      <c r="VDX6" s="29"/>
      <c r="VDY6" s="29"/>
      <c r="VDZ6" s="29"/>
      <c r="VEA6" s="29"/>
      <c r="VEB6" s="29"/>
      <c r="VEC6" s="29"/>
      <c r="VED6" s="29"/>
      <c r="VEE6" s="29"/>
      <c r="VEF6" s="29"/>
      <c r="VEG6" s="29"/>
      <c r="VEH6" s="29"/>
      <c r="VEI6" s="29"/>
      <c r="VEJ6" s="29"/>
      <c r="VEK6" s="29"/>
      <c r="VEL6" s="29"/>
      <c r="VEM6" s="29"/>
      <c r="VEN6" s="29"/>
      <c r="VEO6" s="29"/>
      <c r="VEP6" s="29"/>
      <c r="VEQ6" s="29"/>
      <c r="VER6" s="29"/>
      <c r="VES6" s="29"/>
      <c r="VET6" s="29"/>
      <c r="VEU6" s="29"/>
      <c r="VEV6" s="29"/>
      <c r="VEW6" s="29"/>
      <c r="VEX6" s="29"/>
      <c r="VEY6" s="29"/>
      <c r="VEZ6" s="29"/>
      <c r="VFA6" s="29"/>
      <c r="VFB6" s="29"/>
      <c r="VFC6" s="29"/>
      <c r="VFD6" s="29"/>
      <c r="VFE6" s="29"/>
      <c r="VFF6" s="29"/>
      <c r="VFG6" s="29"/>
      <c r="VFH6" s="29"/>
      <c r="VFI6" s="29"/>
      <c r="VFJ6" s="29"/>
      <c r="VFK6" s="29"/>
      <c r="VFL6" s="29"/>
      <c r="VFM6" s="29"/>
      <c r="VFN6" s="29"/>
      <c r="VFO6" s="29"/>
      <c r="VFP6" s="29"/>
      <c r="VFQ6" s="29"/>
      <c r="VFR6" s="29"/>
      <c r="VFS6" s="29"/>
      <c r="VFT6" s="29"/>
      <c r="VFU6" s="29"/>
      <c r="VFV6" s="29"/>
      <c r="VFW6" s="29"/>
      <c r="VFX6" s="29"/>
      <c r="VFY6" s="29"/>
      <c r="VFZ6" s="29"/>
      <c r="VGA6" s="29"/>
      <c r="VGB6" s="29"/>
      <c r="VGC6" s="29"/>
      <c r="VGD6" s="29"/>
      <c r="VGE6" s="29"/>
      <c r="VGF6" s="29"/>
      <c r="VGG6" s="29"/>
      <c r="VGH6" s="29"/>
      <c r="VGI6" s="29"/>
      <c r="VGJ6" s="29"/>
      <c r="VGK6" s="29"/>
      <c r="VGL6" s="29"/>
      <c r="VGM6" s="29"/>
      <c r="VGN6" s="29"/>
      <c r="VGO6" s="29"/>
      <c r="VGP6" s="29"/>
      <c r="VGQ6" s="29"/>
      <c r="VGR6" s="29"/>
      <c r="VGS6" s="29"/>
      <c r="VGT6" s="29"/>
      <c r="VGU6" s="29"/>
      <c r="VGV6" s="29"/>
      <c r="VGW6" s="29"/>
      <c r="VGX6" s="29"/>
      <c r="VGY6" s="29"/>
      <c r="VGZ6" s="29"/>
      <c r="VHA6" s="29"/>
      <c r="VHB6" s="29"/>
      <c r="VHC6" s="29"/>
      <c r="VHD6" s="29"/>
      <c r="VHE6" s="29"/>
      <c r="VHF6" s="29"/>
      <c r="VHG6" s="29"/>
      <c r="VHH6" s="29"/>
      <c r="VHI6" s="29"/>
      <c r="VHJ6" s="29"/>
      <c r="VHK6" s="29"/>
      <c r="VHL6" s="29"/>
      <c r="VHM6" s="29"/>
      <c r="VHN6" s="29"/>
      <c r="VHO6" s="29"/>
      <c r="VHP6" s="29"/>
      <c r="VHQ6" s="29"/>
      <c r="VHR6" s="29"/>
      <c r="VHS6" s="29"/>
      <c r="VHT6" s="29"/>
      <c r="VHU6" s="29"/>
      <c r="VHV6" s="29"/>
      <c r="VHW6" s="29"/>
      <c r="VHX6" s="29"/>
      <c r="VHY6" s="29"/>
      <c r="VHZ6" s="29"/>
      <c r="VIA6" s="29"/>
      <c r="VIB6" s="29"/>
      <c r="VIC6" s="29"/>
      <c r="VID6" s="29"/>
      <c r="VIE6" s="29"/>
      <c r="VIF6" s="29"/>
      <c r="VIG6" s="29"/>
      <c r="VIH6" s="29"/>
      <c r="VII6" s="29"/>
      <c r="VIJ6" s="29"/>
      <c r="VIK6" s="29"/>
      <c r="VIL6" s="29"/>
      <c r="VIM6" s="29"/>
      <c r="VIN6" s="29"/>
      <c r="VIO6" s="29"/>
      <c r="VIP6" s="29"/>
      <c r="VIQ6" s="29"/>
      <c r="VIR6" s="29"/>
      <c r="VIS6" s="29"/>
      <c r="VIT6" s="29"/>
      <c r="VIU6" s="29"/>
      <c r="VIV6" s="29"/>
      <c r="VIW6" s="29"/>
      <c r="VIX6" s="29"/>
      <c r="VIY6" s="29"/>
      <c r="VIZ6" s="29"/>
      <c r="VJA6" s="29"/>
      <c r="VJB6" s="29"/>
      <c r="VJC6" s="29"/>
      <c r="VJD6" s="29"/>
      <c r="VJE6" s="29"/>
      <c r="VJF6" s="29"/>
      <c r="VJG6" s="29"/>
      <c r="VJH6" s="29"/>
      <c r="VJI6" s="29"/>
      <c r="VJJ6" s="29"/>
      <c r="VJK6" s="29"/>
      <c r="VJL6" s="29"/>
      <c r="VJM6" s="29"/>
      <c r="VJN6" s="29"/>
      <c r="VJO6" s="29"/>
      <c r="VJP6" s="29"/>
      <c r="VJQ6" s="29"/>
      <c r="VJR6" s="29"/>
      <c r="VJS6" s="29"/>
      <c r="VJT6" s="29"/>
      <c r="VJU6" s="29"/>
      <c r="VJV6" s="29"/>
      <c r="VJW6" s="29"/>
      <c r="VJX6" s="29"/>
      <c r="VJY6" s="29"/>
      <c r="VJZ6" s="29"/>
      <c r="VKA6" s="29"/>
      <c r="VKB6" s="29"/>
      <c r="VKC6" s="29"/>
      <c r="VKD6" s="29"/>
      <c r="VKE6" s="29"/>
      <c r="VKF6" s="29"/>
      <c r="VKG6" s="29"/>
      <c r="VKH6" s="29"/>
      <c r="VKI6" s="29"/>
      <c r="VKJ6" s="29"/>
      <c r="VKK6" s="29"/>
      <c r="VKL6" s="29"/>
      <c r="VKM6" s="29"/>
      <c r="VKN6" s="29"/>
      <c r="VKO6" s="29"/>
      <c r="VKP6" s="29"/>
      <c r="VKQ6" s="29"/>
      <c r="VKR6" s="29"/>
      <c r="VKS6" s="29"/>
      <c r="VKT6" s="29"/>
      <c r="VKU6" s="29"/>
      <c r="VKV6" s="29"/>
      <c r="VKW6" s="29"/>
      <c r="VKX6" s="29"/>
      <c r="VKY6" s="29"/>
      <c r="VKZ6" s="29"/>
      <c r="VLA6" s="29"/>
      <c r="VLB6" s="29"/>
      <c r="VLC6" s="29"/>
      <c r="VLD6" s="29"/>
      <c r="VLE6" s="29"/>
      <c r="VLF6" s="29"/>
      <c r="VLG6" s="29"/>
      <c r="VLH6" s="29"/>
      <c r="VLI6" s="29"/>
      <c r="VLJ6" s="29"/>
      <c r="VLK6" s="29"/>
      <c r="VLL6" s="29"/>
      <c r="VLM6" s="29"/>
      <c r="VLN6" s="29"/>
      <c r="VLO6" s="29"/>
      <c r="VLP6" s="29"/>
      <c r="VLQ6" s="29"/>
      <c r="VLR6" s="29"/>
      <c r="VLS6" s="29"/>
      <c r="VLT6" s="29"/>
      <c r="VLU6" s="29"/>
      <c r="VLV6" s="29"/>
      <c r="VLW6" s="29"/>
      <c r="VLX6" s="29"/>
      <c r="VLY6" s="29"/>
      <c r="VLZ6" s="29"/>
      <c r="VMA6" s="29"/>
      <c r="VMB6" s="29"/>
      <c r="VMC6" s="29"/>
      <c r="VMD6" s="29"/>
      <c r="VME6" s="29"/>
      <c r="VMF6" s="29"/>
      <c r="VMG6" s="29"/>
      <c r="VMH6" s="29"/>
      <c r="VMI6" s="29"/>
      <c r="VMJ6" s="29"/>
      <c r="VMK6" s="29"/>
      <c r="VML6" s="29"/>
      <c r="VMM6" s="29"/>
      <c r="VMN6" s="29"/>
      <c r="VMO6" s="29"/>
      <c r="VMP6" s="29"/>
      <c r="VMQ6" s="29"/>
      <c r="VMR6" s="29"/>
      <c r="VMS6" s="29"/>
      <c r="VMT6" s="29"/>
      <c r="VMU6" s="29"/>
      <c r="VMV6" s="29"/>
      <c r="VMW6" s="29"/>
      <c r="VMX6" s="29"/>
      <c r="VMY6" s="29"/>
      <c r="VMZ6" s="29"/>
      <c r="VNA6" s="29"/>
      <c r="VNB6" s="29"/>
      <c r="VNC6" s="29"/>
      <c r="VND6" s="29"/>
      <c r="VNE6" s="29"/>
      <c r="VNF6" s="29"/>
      <c r="VNG6" s="29"/>
      <c r="VNH6" s="29"/>
      <c r="VNI6" s="29"/>
      <c r="VNJ6" s="29"/>
      <c r="VNK6" s="29"/>
      <c r="VNL6" s="29"/>
      <c r="VNM6" s="29"/>
      <c r="VNN6" s="29"/>
      <c r="VNO6" s="29"/>
      <c r="VNP6" s="29"/>
      <c r="VNQ6" s="29"/>
      <c r="VNR6" s="29"/>
      <c r="VNS6" s="29"/>
      <c r="VNT6" s="29"/>
      <c r="VNU6" s="29"/>
      <c r="VNV6" s="29"/>
      <c r="VNW6" s="29"/>
      <c r="VNX6" s="29"/>
      <c r="VNY6" s="29"/>
      <c r="VNZ6" s="29"/>
      <c r="VOA6" s="29"/>
      <c r="VOB6" s="29"/>
      <c r="VOC6" s="29"/>
      <c r="VOD6" s="29"/>
      <c r="VOE6" s="29"/>
      <c r="VOF6" s="29"/>
      <c r="VOG6" s="29"/>
      <c r="VOH6" s="29"/>
      <c r="VOI6" s="29"/>
      <c r="VOJ6" s="29"/>
      <c r="VOK6" s="29"/>
      <c r="VOL6" s="29"/>
      <c r="VOM6" s="29"/>
      <c r="VON6" s="29"/>
      <c r="VOO6" s="29"/>
      <c r="VOP6" s="29"/>
      <c r="VOQ6" s="29"/>
      <c r="VOR6" s="29"/>
      <c r="VOS6" s="29"/>
      <c r="VOT6" s="29"/>
      <c r="VOU6" s="29"/>
      <c r="VOV6" s="29"/>
      <c r="VOW6" s="29"/>
      <c r="VOX6" s="29"/>
      <c r="VOY6" s="29"/>
      <c r="VOZ6" s="29"/>
      <c r="VPA6" s="29"/>
      <c r="VPB6" s="29"/>
      <c r="VPC6" s="29"/>
      <c r="VPD6" s="29"/>
      <c r="VPE6" s="29"/>
      <c r="VPF6" s="29"/>
      <c r="VPG6" s="29"/>
      <c r="VPH6" s="29"/>
      <c r="VPI6" s="29"/>
      <c r="VPJ6" s="29"/>
      <c r="VPK6" s="29"/>
      <c r="VPL6" s="29"/>
      <c r="VPM6" s="29"/>
      <c r="VPN6" s="29"/>
      <c r="VPO6" s="29"/>
      <c r="VPP6" s="29"/>
      <c r="VPQ6" s="29"/>
      <c r="VPR6" s="29"/>
      <c r="VPS6" s="29"/>
      <c r="VPT6" s="29"/>
      <c r="VPU6" s="29"/>
      <c r="VPV6" s="29"/>
      <c r="VPW6" s="29"/>
      <c r="VPX6" s="29"/>
      <c r="VPY6" s="29"/>
      <c r="VPZ6" s="29"/>
      <c r="VQA6" s="29"/>
      <c r="VQB6" s="29"/>
      <c r="VQC6" s="29"/>
      <c r="VQD6" s="29"/>
      <c r="VQE6" s="29"/>
      <c r="VQF6" s="29"/>
      <c r="VQG6" s="29"/>
      <c r="VQH6" s="29"/>
      <c r="VQI6" s="29"/>
      <c r="VQJ6" s="29"/>
      <c r="VQK6" s="29"/>
      <c r="VQL6" s="29"/>
      <c r="VQM6" s="29"/>
      <c r="VQN6" s="29"/>
      <c r="VQO6" s="29"/>
      <c r="VQP6" s="29"/>
      <c r="VQQ6" s="29"/>
      <c r="VQR6" s="29"/>
      <c r="VQS6" s="29"/>
      <c r="VQT6" s="29"/>
      <c r="VQU6" s="29"/>
      <c r="VQV6" s="29"/>
      <c r="VQW6" s="29"/>
      <c r="VQX6" s="29"/>
      <c r="VQY6" s="29"/>
      <c r="VQZ6" s="29"/>
      <c r="VRA6" s="29"/>
      <c r="VRB6" s="29"/>
      <c r="VRC6" s="29"/>
      <c r="VRD6" s="29"/>
      <c r="VRE6" s="29"/>
      <c r="VRF6" s="29"/>
      <c r="VRG6" s="29"/>
      <c r="VRH6" s="29"/>
      <c r="VRI6" s="29"/>
      <c r="VRJ6" s="29"/>
      <c r="VRK6" s="29"/>
      <c r="VRL6" s="29"/>
      <c r="VRM6" s="29"/>
      <c r="VRN6" s="29"/>
      <c r="VRO6" s="29"/>
      <c r="VRP6" s="29"/>
      <c r="VRQ6" s="29"/>
      <c r="VRR6" s="29"/>
      <c r="VRS6" s="29"/>
      <c r="VRT6" s="29"/>
      <c r="VRU6" s="29"/>
      <c r="VRV6" s="29"/>
      <c r="VRW6" s="29"/>
      <c r="VRX6" s="29"/>
      <c r="VRY6" s="29"/>
      <c r="VRZ6" s="29"/>
      <c r="VSA6" s="29"/>
      <c r="VSB6" s="29"/>
      <c r="VSC6" s="29"/>
      <c r="VSD6" s="29"/>
      <c r="VSE6" s="29"/>
      <c r="VSF6" s="29"/>
      <c r="VSG6" s="29"/>
      <c r="VSH6" s="29"/>
      <c r="VSI6" s="29"/>
      <c r="VSJ6" s="29"/>
      <c r="VSK6" s="29"/>
      <c r="VSL6" s="29"/>
      <c r="VSM6" s="29"/>
      <c r="VSN6" s="29"/>
      <c r="VSO6" s="29"/>
      <c r="VSP6" s="29"/>
      <c r="VSQ6" s="29"/>
      <c r="VSR6" s="29"/>
      <c r="VSS6" s="29"/>
      <c r="VST6" s="29"/>
      <c r="VSU6" s="29"/>
      <c r="VSV6" s="29"/>
      <c r="VSW6" s="29"/>
      <c r="VSX6" s="29"/>
      <c r="VSY6" s="29"/>
      <c r="VSZ6" s="29"/>
      <c r="VTA6" s="29"/>
      <c r="VTB6" s="29"/>
      <c r="VTC6" s="29"/>
      <c r="VTD6" s="29"/>
      <c r="VTE6" s="29"/>
      <c r="VTF6" s="29"/>
      <c r="VTG6" s="29"/>
      <c r="VTH6" s="29"/>
      <c r="VTI6" s="29"/>
      <c r="VTJ6" s="29"/>
      <c r="VTK6" s="29"/>
      <c r="VTL6" s="29"/>
      <c r="VTM6" s="29"/>
      <c r="VTN6" s="29"/>
      <c r="VTO6" s="29"/>
      <c r="VTP6" s="29"/>
      <c r="VTQ6" s="29"/>
      <c r="VTR6" s="29"/>
      <c r="VTS6" s="29"/>
      <c r="VTT6" s="29"/>
      <c r="VTU6" s="29"/>
      <c r="VTV6" s="29"/>
      <c r="VTW6" s="29"/>
      <c r="VTX6" s="29"/>
      <c r="VTY6" s="29"/>
      <c r="VTZ6" s="29"/>
      <c r="VUA6" s="29"/>
      <c r="VUB6" s="29"/>
      <c r="VUC6" s="29"/>
      <c r="VUD6" s="29"/>
      <c r="VUE6" s="29"/>
      <c r="VUF6" s="29"/>
      <c r="VUG6" s="29"/>
      <c r="VUH6" s="29"/>
      <c r="VUI6" s="29"/>
      <c r="VUJ6" s="29"/>
      <c r="VUK6" s="29"/>
      <c r="VUL6" s="29"/>
      <c r="VUM6" s="29"/>
      <c r="VUN6" s="29"/>
      <c r="VUO6" s="29"/>
      <c r="VUP6" s="29"/>
      <c r="VUQ6" s="29"/>
      <c r="VUR6" s="29"/>
      <c r="VUS6" s="29"/>
      <c r="VUT6" s="29"/>
      <c r="VUU6" s="29"/>
      <c r="VUV6" s="29"/>
      <c r="VUW6" s="29"/>
      <c r="VUX6" s="29"/>
      <c r="VUY6" s="29"/>
      <c r="VUZ6" s="29"/>
      <c r="VVA6" s="29"/>
      <c r="VVB6" s="29"/>
      <c r="VVC6" s="29"/>
      <c r="VVD6" s="29"/>
      <c r="VVE6" s="29"/>
      <c r="VVF6" s="29"/>
      <c r="VVG6" s="29"/>
      <c r="VVH6" s="29"/>
      <c r="VVI6" s="29"/>
      <c r="VVJ6" s="29"/>
      <c r="VVK6" s="29"/>
      <c r="VVL6" s="29"/>
      <c r="VVM6" s="29"/>
      <c r="VVN6" s="29"/>
      <c r="VVO6" s="29"/>
      <c r="VVP6" s="29"/>
      <c r="VVQ6" s="29"/>
      <c r="VVR6" s="29"/>
      <c r="VVS6" s="29"/>
      <c r="VVT6" s="29"/>
      <c r="VVU6" s="29"/>
      <c r="VVV6" s="29"/>
      <c r="VVW6" s="29"/>
      <c r="VVX6" s="29"/>
      <c r="VVY6" s="29"/>
      <c r="VVZ6" s="29"/>
      <c r="VWA6" s="29"/>
      <c r="VWB6" s="29"/>
      <c r="VWC6" s="29"/>
      <c r="VWD6" s="29"/>
      <c r="VWE6" s="29"/>
      <c r="VWF6" s="29"/>
      <c r="VWG6" s="29"/>
      <c r="VWH6" s="29"/>
      <c r="VWI6" s="29"/>
      <c r="VWJ6" s="29"/>
      <c r="VWK6" s="29"/>
      <c r="VWL6" s="29"/>
      <c r="VWM6" s="29"/>
      <c r="VWN6" s="29"/>
      <c r="VWO6" s="29"/>
      <c r="VWP6" s="29"/>
      <c r="VWQ6" s="29"/>
      <c r="VWR6" s="29"/>
      <c r="VWS6" s="29"/>
      <c r="VWT6" s="29"/>
      <c r="VWU6" s="29"/>
      <c r="VWV6" s="29"/>
      <c r="VWW6" s="29"/>
      <c r="VWX6" s="29"/>
      <c r="VWY6" s="29"/>
      <c r="VWZ6" s="29"/>
      <c r="VXA6" s="29"/>
      <c r="VXB6" s="29"/>
      <c r="VXC6" s="29"/>
      <c r="VXD6" s="29"/>
      <c r="VXE6" s="29"/>
      <c r="VXF6" s="29"/>
      <c r="VXG6" s="29"/>
      <c r="VXH6" s="29"/>
      <c r="VXI6" s="29"/>
      <c r="VXJ6" s="29"/>
      <c r="VXK6" s="29"/>
      <c r="VXL6" s="29"/>
      <c r="VXM6" s="29"/>
      <c r="VXN6" s="29"/>
      <c r="VXO6" s="29"/>
      <c r="VXP6" s="29"/>
      <c r="VXQ6" s="29"/>
      <c r="VXR6" s="29"/>
      <c r="VXS6" s="29"/>
      <c r="VXT6" s="29"/>
      <c r="VXU6" s="29"/>
      <c r="VXV6" s="29"/>
      <c r="VXW6" s="29"/>
      <c r="VXX6" s="29"/>
      <c r="VXY6" s="29"/>
      <c r="VXZ6" s="29"/>
      <c r="VYA6" s="29"/>
      <c r="VYB6" s="29"/>
      <c r="VYC6" s="29"/>
      <c r="VYD6" s="29"/>
      <c r="VYE6" s="29"/>
      <c r="VYF6" s="29"/>
      <c r="VYG6" s="29"/>
      <c r="VYH6" s="29"/>
      <c r="VYI6" s="29"/>
      <c r="VYJ6" s="29"/>
      <c r="VYK6" s="29"/>
      <c r="VYL6" s="29"/>
      <c r="VYM6" s="29"/>
      <c r="VYN6" s="29"/>
      <c r="VYO6" s="29"/>
      <c r="VYP6" s="29"/>
      <c r="VYQ6" s="29"/>
      <c r="VYR6" s="29"/>
      <c r="VYS6" s="29"/>
      <c r="VYT6" s="29"/>
      <c r="VYU6" s="29"/>
      <c r="VYV6" s="29"/>
      <c r="VYW6" s="29"/>
      <c r="VYX6" s="29"/>
      <c r="VYY6" s="29"/>
      <c r="VYZ6" s="29"/>
      <c r="VZA6" s="29"/>
      <c r="VZB6" s="29"/>
      <c r="VZC6" s="29"/>
      <c r="VZD6" s="29"/>
      <c r="VZE6" s="29"/>
      <c r="VZF6" s="29"/>
      <c r="VZG6" s="29"/>
      <c r="VZH6" s="29"/>
      <c r="VZI6" s="29"/>
      <c r="VZJ6" s="29"/>
      <c r="VZK6" s="29"/>
      <c r="VZL6" s="29"/>
      <c r="VZM6" s="29"/>
      <c r="VZN6" s="29"/>
      <c r="VZO6" s="29"/>
      <c r="VZP6" s="29"/>
      <c r="VZQ6" s="29"/>
      <c r="VZR6" s="29"/>
      <c r="VZS6" s="29"/>
      <c r="VZT6" s="29"/>
      <c r="VZU6" s="29"/>
      <c r="VZV6" s="29"/>
      <c r="VZW6" s="29"/>
      <c r="VZX6" s="29"/>
      <c r="VZY6" s="29"/>
      <c r="VZZ6" s="29"/>
      <c r="WAA6" s="29"/>
      <c r="WAB6" s="29"/>
      <c r="WAC6" s="29"/>
      <c r="WAD6" s="29"/>
      <c r="WAE6" s="29"/>
      <c r="WAF6" s="29"/>
      <c r="WAG6" s="29"/>
      <c r="WAH6" s="29"/>
      <c r="WAI6" s="29"/>
      <c r="WAJ6" s="29"/>
      <c r="WAK6" s="29"/>
      <c r="WAL6" s="29"/>
      <c r="WAM6" s="29"/>
      <c r="WAN6" s="29"/>
      <c r="WAO6" s="29"/>
      <c r="WAP6" s="29"/>
      <c r="WAQ6" s="29"/>
      <c r="WAR6" s="29"/>
      <c r="WAS6" s="29"/>
      <c r="WAT6" s="29"/>
      <c r="WAU6" s="29"/>
      <c r="WAV6" s="29"/>
      <c r="WAW6" s="29"/>
      <c r="WAX6" s="29"/>
      <c r="WAY6" s="29"/>
      <c r="WAZ6" s="29"/>
      <c r="WBA6" s="29"/>
      <c r="WBB6" s="29"/>
      <c r="WBC6" s="29"/>
      <c r="WBD6" s="29"/>
      <c r="WBE6" s="29"/>
      <c r="WBF6" s="29"/>
      <c r="WBG6" s="29"/>
      <c r="WBH6" s="29"/>
      <c r="WBI6" s="29"/>
      <c r="WBJ6" s="29"/>
      <c r="WBK6" s="29"/>
      <c r="WBL6" s="29"/>
      <c r="WBM6" s="29"/>
      <c r="WBN6" s="29"/>
      <c r="WBO6" s="29"/>
      <c r="WBP6" s="29"/>
      <c r="WBQ6" s="29"/>
      <c r="WBR6" s="29"/>
      <c r="WBS6" s="29"/>
      <c r="WBT6" s="29"/>
      <c r="WBU6" s="29"/>
      <c r="WBV6" s="29"/>
      <c r="WBW6" s="29"/>
      <c r="WBX6" s="29"/>
      <c r="WBY6" s="29"/>
      <c r="WBZ6" s="29"/>
      <c r="WCA6" s="29"/>
      <c r="WCB6" s="29"/>
      <c r="WCC6" s="29"/>
      <c r="WCD6" s="29"/>
      <c r="WCE6" s="29"/>
      <c r="WCF6" s="29"/>
      <c r="WCG6" s="29"/>
      <c r="WCH6" s="29"/>
      <c r="WCI6" s="29"/>
      <c r="WCJ6" s="29"/>
      <c r="WCK6" s="29"/>
      <c r="WCL6" s="29"/>
      <c r="WCM6" s="29"/>
      <c r="WCN6" s="29"/>
      <c r="WCO6" s="29"/>
      <c r="WCP6" s="29"/>
      <c r="WCQ6" s="29"/>
      <c r="WCR6" s="29"/>
      <c r="WCS6" s="29"/>
      <c r="WCT6" s="29"/>
      <c r="WCU6" s="29"/>
      <c r="WCV6" s="29"/>
      <c r="WCW6" s="29"/>
      <c r="WCX6" s="29"/>
      <c r="WCY6" s="29"/>
      <c r="WCZ6" s="29"/>
      <c r="WDA6" s="29"/>
      <c r="WDB6" s="29"/>
      <c r="WDC6" s="29"/>
      <c r="WDD6" s="29"/>
      <c r="WDE6" s="29"/>
      <c r="WDF6" s="29"/>
      <c r="WDG6" s="29"/>
      <c r="WDH6" s="29"/>
      <c r="WDI6" s="29"/>
      <c r="WDJ6" s="29"/>
      <c r="WDK6" s="29"/>
      <c r="WDL6" s="29"/>
      <c r="WDM6" s="29"/>
      <c r="WDN6" s="29"/>
      <c r="WDO6" s="29"/>
      <c r="WDP6" s="29"/>
      <c r="WDQ6" s="29"/>
      <c r="WDR6" s="29"/>
      <c r="WDS6" s="29"/>
      <c r="WDT6" s="29"/>
      <c r="WDU6" s="29"/>
      <c r="WDV6" s="29"/>
      <c r="WDW6" s="29"/>
      <c r="WDX6" s="29"/>
      <c r="WDY6" s="29"/>
      <c r="WDZ6" s="29"/>
      <c r="WEA6" s="29"/>
      <c r="WEB6" s="29"/>
      <c r="WEC6" s="29"/>
      <c r="WED6" s="29"/>
      <c r="WEE6" s="29"/>
      <c r="WEF6" s="29"/>
      <c r="WEG6" s="29"/>
      <c r="WEH6" s="29"/>
      <c r="WEI6" s="29"/>
      <c r="WEJ6" s="29"/>
      <c r="WEK6" s="29"/>
      <c r="WEL6" s="29"/>
      <c r="WEM6" s="29"/>
      <c r="WEN6" s="29"/>
      <c r="WEO6" s="29"/>
      <c r="WEP6" s="29"/>
      <c r="WEQ6" s="29"/>
      <c r="WER6" s="29"/>
      <c r="WES6" s="29"/>
      <c r="WET6" s="29"/>
      <c r="WEU6" s="29"/>
      <c r="WEV6" s="29"/>
      <c r="WEW6" s="29"/>
      <c r="WEX6" s="29"/>
      <c r="WEY6" s="29"/>
      <c r="WEZ6" s="29"/>
      <c r="WFA6" s="29"/>
      <c r="WFB6" s="29"/>
      <c r="WFC6" s="29"/>
      <c r="WFD6" s="29"/>
      <c r="WFE6" s="29"/>
      <c r="WFF6" s="29"/>
      <c r="WFG6" s="29"/>
      <c r="WFH6" s="29"/>
      <c r="WFI6" s="29"/>
      <c r="WFJ6" s="29"/>
      <c r="WFK6" s="29"/>
      <c r="WFL6" s="29"/>
      <c r="WFM6" s="29"/>
      <c r="WFN6" s="29"/>
      <c r="WFO6" s="29"/>
      <c r="WFP6" s="29"/>
      <c r="WFQ6" s="29"/>
      <c r="WFR6" s="29"/>
      <c r="WFS6" s="29"/>
      <c r="WFT6" s="29"/>
      <c r="WFU6" s="29"/>
      <c r="WFV6" s="29"/>
      <c r="WFW6" s="29"/>
      <c r="WFX6" s="29"/>
      <c r="WFY6" s="29"/>
      <c r="WFZ6" s="29"/>
      <c r="WGA6" s="29"/>
      <c r="WGB6" s="29"/>
      <c r="WGC6" s="29"/>
      <c r="WGD6" s="29"/>
      <c r="WGE6" s="29"/>
      <c r="WGF6" s="29"/>
      <c r="WGG6" s="29"/>
      <c r="WGH6" s="29"/>
      <c r="WGI6" s="29"/>
      <c r="WGJ6" s="29"/>
      <c r="WGK6" s="29"/>
      <c r="WGL6" s="29"/>
      <c r="WGM6" s="29"/>
      <c r="WGN6" s="29"/>
      <c r="WGO6" s="29"/>
      <c r="WGP6" s="29"/>
      <c r="WGQ6" s="29"/>
      <c r="WGR6" s="29"/>
      <c r="WGS6" s="29"/>
      <c r="WGT6" s="29"/>
      <c r="WGU6" s="29"/>
      <c r="WGV6" s="29"/>
      <c r="WGW6" s="29"/>
      <c r="WGX6" s="29"/>
      <c r="WGY6" s="29"/>
      <c r="WGZ6" s="29"/>
      <c r="WHA6" s="29"/>
      <c r="WHB6" s="29"/>
      <c r="WHC6" s="29"/>
      <c r="WHD6" s="29"/>
      <c r="WHE6" s="29"/>
      <c r="WHF6" s="29"/>
      <c r="WHG6" s="29"/>
      <c r="WHH6" s="29"/>
      <c r="WHI6" s="29"/>
      <c r="WHJ6" s="29"/>
      <c r="WHK6" s="29"/>
      <c r="WHL6" s="29"/>
      <c r="WHM6" s="29"/>
      <c r="WHN6" s="29"/>
      <c r="WHO6" s="29"/>
      <c r="WHP6" s="29"/>
      <c r="WHQ6" s="29"/>
      <c r="WHR6" s="29"/>
      <c r="WHS6" s="29"/>
      <c r="WHT6" s="29"/>
      <c r="WHU6" s="29"/>
      <c r="WHV6" s="29"/>
      <c r="WHW6" s="29"/>
      <c r="WHX6" s="29"/>
      <c r="WHY6" s="29"/>
      <c r="WHZ6" s="29"/>
      <c r="WIA6" s="29"/>
      <c r="WIB6" s="29"/>
      <c r="WIC6" s="29"/>
      <c r="WID6" s="29"/>
      <c r="WIE6" s="29"/>
      <c r="WIF6" s="29"/>
      <c r="WIG6" s="29"/>
      <c r="WIH6" s="29"/>
      <c r="WII6" s="29"/>
      <c r="WIJ6" s="29"/>
      <c r="WIK6" s="29"/>
      <c r="WIL6" s="29"/>
      <c r="WIM6" s="29"/>
      <c r="WIN6" s="29"/>
      <c r="WIO6" s="29"/>
      <c r="WIP6" s="29"/>
      <c r="WIQ6" s="29"/>
      <c r="WIR6" s="29"/>
      <c r="WIS6" s="29"/>
      <c r="WIT6" s="29"/>
      <c r="WIU6" s="29"/>
      <c r="WIV6" s="29"/>
      <c r="WIW6" s="29"/>
      <c r="WIX6" s="29"/>
      <c r="WIY6" s="29"/>
      <c r="WIZ6" s="29"/>
      <c r="WJA6" s="29"/>
      <c r="WJB6" s="29"/>
      <c r="WJC6" s="29"/>
      <c r="WJD6" s="29"/>
      <c r="WJE6" s="29"/>
      <c r="WJF6" s="29"/>
      <c r="WJG6" s="29"/>
      <c r="WJH6" s="29"/>
      <c r="WJI6" s="29"/>
      <c r="WJJ6" s="29"/>
      <c r="WJK6" s="29"/>
      <c r="WJL6" s="29"/>
      <c r="WJM6" s="29"/>
      <c r="WJN6" s="29"/>
      <c r="WJO6" s="29"/>
      <c r="WJP6" s="29"/>
      <c r="WJQ6" s="29"/>
      <c r="WJR6" s="29"/>
      <c r="WJS6" s="29"/>
      <c r="WJT6" s="29"/>
      <c r="WJU6" s="29"/>
      <c r="WJV6" s="29"/>
      <c r="WJW6" s="29"/>
      <c r="WJX6" s="29"/>
      <c r="WJY6" s="29"/>
      <c r="WJZ6" s="29"/>
      <c r="WKA6" s="29"/>
      <c r="WKB6" s="29"/>
      <c r="WKC6" s="29"/>
      <c r="WKD6" s="29"/>
      <c r="WKE6" s="29"/>
      <c r="WKF6" s="29"/>
      <c r="WKG6" s="29"/>
      <c r="WKH6" s="29"/>
      <c r="WKI6" s="29"/>
      <c r="WKJ6" s="29"/>
      <c r="WKK6" s="29"/>
      <c r="WKL6" s="29"/>
      <c r="WKM6" s="29"/>
      <c r="WKN6" s="29"/>
      <c r="WKO6" s="29"/>
      <c r="WKP6" s="29"/>
      <c r="WKQ6" s="29"/>
      <c r="WKR6" s="29"/>
      <c r="WKS6" s="29"/>
      <c r="WKT6" s="29"/>
      <c r="WKU6" s="29"/>
      <c r="WKV6" s="29"/>
      <c r="WKW6" s="29"/>
      <c r="WKX6" s="29"/>
      <c r="WKY6" s="29"/>
      <c r="WKZ6" s="29"/>
      <c r="WLA6" s="29"/>
      <c r="WLB6" s="29"/>
      <c r="WLC6" s="29"/>
      <c r="WLD6" s="29"/>
      <c r="WLE6" s="29"/>
      <c r="WLF6" s="29"/>
      <c r="WLG6" s="29"/>
      <c r="WLH6" s="29"/>
      <c r="WLI6" s="29"/>
      <c r="WLJ6" s="29"/>
      <c r="WLK6" s="29"/>
      <c r="WLL6" s="29"/>
      <c r="WLM6" s="29"/>
      <c r="WLN6" s="29"/>
      <c r="WLO6" s="29"/>
      <c r="WLP6" s="29"/>
      <c r="WLQ6" s="29"/>
      <c r="WLR6" s="29"/>
      <c r="WLS6" s="29"/>
      <c r="WLT6" s="29"/>
      <c r="WLU6" s="29"/>
      <c r="WLV6" s="29"/>
      <c r="WLW6" s="29"/>
      <c r="WLX6" s="29"/>
      <c r="WLY6" s="29"/>
      <c r="WLZ6" s="29"/>
      <c r="WMA6" s="29"/>
      <c r="WMB6" s="29"/>
      <c r="WMC6" s="29"/>
      <c r="WMD6" s="29"/>
      <c r="WME6" s="29"/>
      <c r="WMF6" s="29"/>
      <c r="WMG6" s="29"/>
      <c r="WMH6" s="29"/>
      <c r="WMI6" s="29"/>
      <c r="WMJ6" s="29"/>
      <c r="WMK6" s="29"/>
      <c r="WML6" s="29"/>
      <c r="WMM6" s="29"/>
      <c r="WMN6" s="29"/>
      <c r="WMO6" s="29"/>
      <c r="WMP6" s="29"/>
      <c r="WMQ6" s="29"/>
      <c r="WMR6" s="29"/>
      <c r="WMS6" s="29"/>
      <c r="WMT6" s="29"/>
      <c r="WMU6" s="29"/>
      <c r="WMV6" s="29"/>
      <c r="WMW6" s="29"/>
      <c r="WMX6" s="29"/>
      <c r="WMY6" s="29"/>
      <c r="WMZ6" s="29"/>
      <c r="WNA6" s="29"/>
      <c r="WNB6" s="29"/>
      <c r="WNC6" s="29"/>
      <c r="WND6" s="29"/>
      <c r="WNE6" s="29"/>
      <c r="WNF6" s="29"/>
      <c r="WNG6" s="29"/>
      <c r="WNH6" s="29"/>
      <c r="WNI6" s="29"/>
      <c r="WNJ6" s="29"/>
      <c r="WNK6" s="29"/>
      <c r="WNL6" s="29"/>
      <c r="WNM6" s="29"/>
      <c r="WNN6" s="29"/>
      <c r="WNO6" s="29"/>
      <c r="WNP6" s="29"/>
      <c r="WNQ6" s="29"/>
      <c r="WNR6" s="29"/>
      <c r="WNS6" s="29"/>
      <c r="WNT6" s="29"/>
      <c r="WNU6" s="29"/>
      <c r="WNV6" s="29"/>
      <c r="WNW6" s="29"/>
      <c r="WNX6" s="29"/>
      <c r="WNY6" s="29"/>
      <c r="WNZ6" s="29"/>
      <c r="WOA6" s="29"/>
      <c r="WOB6" s="29"/>
      <c r="WOC6" s="29"/>
      <c r="WOD6" s="29"/>
      <c r="WOE6" s="29"/>
      <c r="WOF6" s="29"/>
      <c r="WOG6" s="29"/>
      <c r="WOH6" s="29"/>
      <c r="WOI6" s="29"/>
      <c r="WOJ6" s="29"/>
      <c r="WOK6" s="29"/>
      <c r="WOL6" s="29"/>
      <c r="WOM6" s="29"/>
      <c r="WON6" s="29"/>
      <c r="WOO6" s="29"/>
      <c r="WOP6" s="29"/>
      <c r="WOQ6" s="29"/>
      <c r="WOR6" s="29"/>
      <c r="WOS6" s="29"/>
      <c r="WOT6" s="29"/>
      <c r="WOU6" s="29"/>
      <c r="WOV6" s="29"/>
      <c r="WOW6" s="29"/>
      <c r="WOX6" s="29"/>
      <c r="WOY6" s="29"/>
      <c r="WOZ6" s="29"/>
      <c r="WPA6" s="29"/>
      <c r="WPB6" s="29"/>
      <c r="WPC6" s="29"/>
      <c r="WPD6" s="29"/>
      <c r="WPE6" s="29"/>
      <c r="WPF6" s="29"/>
      <c r="WPG6" s="29"/>
      <c r="WPH6" s="29"/>
      <c r="WPI6" s="29"/>
      <c r="WPJ6" s="29"/>
      <c r="WPK6" s="29"/>
      <c r="WPL6" s="29"/>
      <c r="WPM6" s="29"/>
      <c r="WPN6" s="29"/>
      <c r="WPO6" s="29"/>
      <c r="WPP6" s="29"/>
      <c r="WPQ6" s="29"/>
      <c r="WPR6" s="29"/>
      <c r="WPS6" s="29"/>
      <c r="WPT6" s="29"/>
      <c r="WPU6" s="29"/>
      <c r="WPV6" s="29"/>
      <c r="WPW6" s="29"/>
      <c r="WPX6" s="29"/>
      <c r="WPY6" s="29"/>
      <c r="WPZ6" s="29"/>
      <c r="WQA6" s="29"/>
      <c r="WQB6" s="29"/>
      <c r="WQC6" s="29"/>
      <c r="WQD6" s="29"/>
      <c r="WQE6" s="29"/>
      <c r="WQF6" s="29"/>
      <c r="WQG6" s="29"/>
      <c r="WQH6" s="29"/>
      <c r="WQI6" s="29"/>
      <c r="WQJ6" s="29"/>
      <c r="WQK6" s="29"/>
      <c r="WQL6" s="29"/>
      <c r="WQM6" s="29"/>
      <c r="WQN6" s="29"/>
      <c r="WQO6" s="29"/>
      <c r="WQP6" s="29"/>
      <c r="WQQ6" s="29"/>
      <c r="WQR6" s="29"/>
      <c r="WQS6" s="29"/>
      <c r="WQT6" s="29"/>
      <c r="WQU6" s="29"/>
      <c r="WQV6" s="29"/>
      <c r="WQW6" s="29"/>
      <c r="WQX6" s="29"/>
      <c r="WQY6" s="29"/>
      <c r="WQZ6" s="29"/>
      <c r="WRA6" s="29"/>
      <c r="WRB6" s="29"/>
      <c r="WRC6" s="29"/>
      <c r="WRD6" s="29"/>
      <c r="WRE6" s="29"/>
      <c r="WRF6" s="29"/>
      <c r="WRG6" s="29"/>
      <c r="WRH6" s="29"/>
      <c r="WRI6" s="29"/>
      <c r="WRJ6" s="29"/>
      <c r="WRK6" s="29"/>
      <c r="WRL6" s="29"/>
      <c r="WRM6" s="29"/>
      <c r="WRN6" s="29"/>
      <c r="WRO6" s="29"/>
      <c r="WRP6" s="29"/>
      <c r="WRQ6" s="29"/>
      <c r="WRR6" s="29"/>
      <c r="WRS6" s="29"/>
      <c r="WRT6" s="29"/>
      <c r="WRU6" s="29"/>
      <c r="WRV6" s="29"/>
      <c r="WRW6" s="29"/>
      <c r="WRX6" s="29"/>
      <c r="WRY6" s="29"/>
      <c r="WRZ6" s="29"/>
      <c r="WSA6" s="29"/>
      <c r="WSB6" s="29"/>
      <c r="WSC6" s="29"/>
      <c r="WSD6" s="29"/>
      <c r="WSE6" s="29"/>
      <c r="WSF6" s="29"/>
      <c r="WSG6" s="29"/>
      <c r="WSH6" s="29"/>
      <c r="WSI6" s="29"/>
      <c r="WSJ6" s="29"/>
      <c r="WSK6" s="29"/>
      <c r="WSL6" s="29"/>
      <c r="WSM6" s="29"/>
      <c r="WSN6" s="29"/>
      <c r="WSO6" s="29"/>
      <c r="WSP6" s="29"/>
      <c r="WSQ6" s="29"/>
      <c r="WSR6" s="29"/>
      <c r="WSS6" s="29"/>
      <c r="WST6" s="29"/>
      <c r="WSU6" s="29"/>
      <c r="WSV6" s="29"/>
      <c r="WSW6" s="29"/>
      <c r="WSX6" s="29"/>
      <c r="WSY6" s="29"/>
      <c r="WSZ6" s="29"/>
      <c r="WTA6" s="29"/>
      <c r="WTB6" s="29"/>
      <c r="WTC6" s="29"/>
      <c r="WTD6" s="29"/>
      <c r="WTE6" s="29"/>
      <c r="WTF6" s="29"/>
      <c r="WTG6" s="29"/>
      <c r="WTH6" s="29"/>
      <c r="WTI6" s="29"/>
      <c r="WTJ6" s="29"/>
      <c r="WTK6" s="29"/>
      <c r="WTL6" s="29"/>
      <c r="WTM6" s="29"/>
      <c r="WTN6" s="29"/>
      <c r="WTO6" s="29"/>
      <c r="WTP6" s="29"/>
      <c r="WTQ6" s="29"/>
      <c r="WTR6" s="29"/>
      <c r="WTS6" s="29"/>
      <c r="WTT6" s="29"/>
      <c r="WTU6" s="29"/>
      <c r="WTV6" s="29"/>
      <c r="WTW6" s="29"/>
      <c r="WTX6" s="29"/>
      <c r="WTY6" s="29"/>
      <c r="WTZ6" s="29"/>
      <c r="WUA6" s="29"/>
      <c r="WUB6" s="29"/>
      <c r="WUC6" s="29"/>
      <c r="WUD6" s="29"/>
      <c r="WUE6" s="29"/>
      <c r="WUF6" s="29"/>
      <c r="WUG6" s="29"/>
      <c r="WUH6" s="29"/>
      <c r="WUI6" s="29"/>
      <c r="WUJ6" s="29"/>
      <c r="WUK6" s="29"/>
      <c r="WUL6" s="29"/>
      <c r="WUM6" s="29"/>
      <c r="WUN6" s="29"/>
      <c r="WUO6" s="29"/>
      <c r="WUP6" s="29"/>
      <c r="WUQ6" s="29"/>
      <c r="WUR6" s="29"/>
      <c r="WUS6" s="29"/>
      <c r="WUT6" s="29"/>
      <c r="WUU6" s="29"/>
      <c r="WUV6" s="29"/>
      <c r="WUW6" s="29"/>
      <c r="WUX6" s="29"/>
      <c r="WUY6" s="29"/>
      <c r="WUZ6" s="29"/>
      <c r="WVA6" s="29"/>
      <c r="WVB6" s="29"/>
      <c r="WVC6" s="29"/>
      <c r="WVD6" s="29"/>
      <c r="WVE6" s="29"/>
      <c r="WVF6" s="29"/>
      <c r="WVG6" s="29"/>
      <c r="WVH6" s="29"/>
      <c r="WVI6" s="29"/>
      <c r="WVJ6" s="29"/>
      <c r="WVK6" s="29"/>
      <c r="WVL6" s="29"/>
      <c r="WVM6" s="29"/>
      <c r="WVN6" s="29"/>
      <c r="WVO6" s="29"/>
      <c r="WVP6" s="29"/>
      <c r="WVQ6" s="29"/>
      <c r="WVR6" s="29"/>
      <c r="WVS6" s="29"/>
      <c r="WVT6" s="29"/>
      <c r="WVU6" s="29"/>
      <c r="WVV6" s="29"/>
      <c r="WVW6" s="29"/>
      <c r="WVX6" s="29"/>
      <c r="WVY6" s="29"/>
      <c r="WVZ6" s="29"/>
      <c r="WWA6" s="29"/>
      <c r="WWB6" s="29"/>
      <c r="WWC6" s="29"/>
      <c r="WWD6" s="29"/>
      <c r="WWE6" s="29"/>
      <c r="WWF6" s="29"/>
      <c r="WWG6" s="29"/>
      <c r="WWH6" s="29"/>
      <c r="WWI6" s="29"/>
      <c r="WWJ6" s="29"/>
      <c r="WWK6" s="29"/>
      <c r="WWL6" s="29"/>
      <c r="WWM6" s="29"/>
      <c r="WWN6" s="29"/>
      <c r="WWO6" s="29"/>
      <c r="WWP6" s="29"/>
      <c r="WWQ6" s="29"/>
      <c r="WWR6" s="29"/>
      <c r="WWS6" s="29"/>
      <c r="WWT6" s="29"/>
      <c r="WWU6" s="29"/>
      <c r="WWV6" s="29"/>
      <c r="WWW6" s="29"/>
      <c r="WWX6" s="29"/>
      <c r="WWY6" s="29"/>
      <c r="WWZ6" s="29"/>
      <c r="WXA6" s="29"/>
      <c r="WXB6" s="29"/>
      <c r="WXC6" s="29"/>
      <c r="WXD6" s="29"/>
      <c r="WXE6" s="29"/>
      <c r="WXF6" s="29"/>
      <c r="WXG6" s="29"/>
      <c r="WXH6" s="29"/>
      <c r="WXI6" s="29"/>
      <c r="WXJ6" s="29"/>
      <c r="WXK6" s="29"/>
      <c r="WXL6" s="29"/>
      <c r="WXM6" s="29"/>
      <c r="WXN6" s="29"/>
      <c r="WXO6" s="29"/>
      <c r="WXP6" s="29"/>
      <c r="WXQ6" s="29"/>
      <c r="WXR6" s="29"/>
      <c r="WXS6" s="29"/>
      <c r="WXT6" s="29"/>
      <c r="WXU6" s="29"/>
      <c r="WXV6" s="29"/>
      <c r="WXW6" s="29"/>
      <c r="WXX6" s="29"/>
      <c r="WXY6" s="29"/>
      <c r="WXZ6" s="29"/>
      <c r="WYA6" s="29"/>
      <c r="WYB6" s="29"/>
      <c r="WYC6" s="29"/>
      <c r="WYD6" s="29"/>
      <c r="WYE6" s="29"/>
      <c r="WYF6" s="29"/>
      <c r="WYG6" s="29"/>
      <c r="WYH6" s="29"/>
      <c r="WYI6" s="29"/>
      <c r="WYJ6" s="29"/>
      <c r="WYK6" s="29"/>
      <c r="WYL6" s="29"/>
      <c r="WYM6" s="29"/>
      <c r="WYN6" s="29"/>
      <c r="WYO6" s="29"/>
      <c r="WYP6" s="29"/>
      <c r="WYQ6" s="29"/>
      <c r="WYR6" s="29"/>
      <c r="WYS6" s="29"/>
      <c r="WYT6" s="29"/>
      <c r="WYU6" s="29"/>
      <c r="WYV6" s="29"/>
      <c r="WYW6" s="29"/>
      <c r="WYX6" s="29"/>
      <c r="WYY6" s="29"/>
      <c r="WYZ6" s="29"/>
      <c r="WZA6" s="29"/>
      <c r="WZB6" s="29"/>
      <c r="WZC6" s="29"/>
      <c r="WZD6" s="29"/>
      <c r="WZE6" s="29"/>
      <c r="WZF6" s="29"/>
      <c r="WZG6" s="29"/>
      <c r="WZH6" s="29"/>
      <c r="WZI6" s="29"/>
      <c r="WZJ6" s="29"/>
      <c r="WZK6" s="29"/>
      <c r="WZL6" s="29"/>
      <c r="WZM6" s="29"/>
      <c r="WZN6" s="29"/>
      <c r="WZO6" s="29"/>
      <c r="WZP6" s="29"/>
      <c r="WZQ6" s="29"/>
      <c r="WZR6" s="29"/>
      <c r="WZS6" s="29"/>
      <c r="WZT6" s="29"/>
      <c r="WZU6" s="29"/>
      <c r="WZV6" s="29"/>
      <c r="WZW6" s="29"/>
      <c r="WZX6" s="29"/>
      <c r="WZY6" s="29"/>
      <c r="WZZ6" s="29"/>
      <c r="XAA6" s="29"/>
      <c r="XAB6" s="29"/>
      <c r="XAC6" s="29"/>
      <c r="XAD6" s="29"/>
      <c r="XAE6" s="29"/>
      <c r="XAF6" s="29"/>
      <c r="XAG6" s="29"/>
      <c r="XAH6" s="29"/>
      <c r="XAI6" s="29"/>
      <c r="XAJ6" s="29"/>
      <c r="XAK6" s="29"/>
      <c r="XAL6" s="29"/>
      <c r="XAM6" s="29"/>
      <c r="XAN6" s="29"/>
      <c r="XAO6" s="29"/>
      <c r="XAP6" s="29"/>
      <c r="XAQ6" s="29"/>
      <c r="XAR6" s="29"/>
      <c r="XAS6" s="29"/>
      <c r="XAT6" s="29"/>
      <c r="XAU6" s="29"/>
      <c r="XAV6" s="29"/>
      <c r="XAW6" s="29"/>
      <c r="XAX6" s="29"/>
      <c r="XAY6" s="29"/>
      <c r="XAZ6" s="29"/>
      <c r="XBA6" s="29"/>
      <c r="XBB6" s="29"/>
      <c r="XBC6" s="29"/>
      <c r="XBD6" s="29"/>
      <c r="XBE6" s="29"/>
      <c r="XBF6" s="29"/>
      <c r="XBG6" s="29"/>
      <c r="XBH6" s="29"/>
      <c r="XBI6" s="29"/>
      <c r="XBJ6" s="29"/>
      <c r="XBK6" s="29"/>
      <c r="XBL6" s="29"/>
      <c r="XBM6" s="29"/>
      <c r="XBN6" s="29"/>
      <c r="XBO6" s="29"/>
      <c r="XBP6" s="29"/>
      <c r="XBQ6" s="29"/>
      <c r="XBR6" s="29"/>
      <c r="XBS6" s="29"/>
      <c r="XBT6" s="29"/>
      <c r="XBU6" s="29"/>
      <c r="XBV6" s="29"/>
      <c r="XBW6" s="29"/>
      <c r="XBX6" s="29"/>
      <c r="XBY6" s="29"/>
      <c r="XBZ6" s="29"/>
      <c r="XCA6" s="29"/>
      <c r="XCB6" s="29"/>
      <c r="XCC6" s="29"/>
      <c r="XCD6" s="29"/>
      <c r="XCE6" s="29"/>
      <c r="XCF6" s="29"/>
      <c r="XCG6" s="29"/>
      <c r="XCH6" s="29"/>
      <c r="XCI6" s="29"/>
      <c r="XCJ6" s="29"/>
      <c r="XCK6" s="29"/>
      <c r="XCL6" s="29"/>
      <c r="XCM6" s="29"/>
      <c r="XCN6" s="29"/>
      <c r="XCO6" s="29"/>
      <c r="XCP6" s="29"/>
      <c r="XCQ6" s="29"/>
      <c r="XCR6" s="29"/>
      <c r="XCS6" s="29"/>
      <c r="XCT6" s="29"/>
      <c r="XCU6" s="29"/>
      <c r="XCV6" s="29"/>
      <c r="XCW6" s="29"/>
      <c r="XCX6" s="29"/>
      <c r="XCY6" s="29"/>
      <c r="XCZ6" s="29"/>
      <c r="XDA6" s="29"/>
      <c r="XDB6" s="29"/>
      <c r="XDC6" s="29"/>
      <c r="XDD6" s="29"/>
      <c r="XDE6" s="29"/>
      <c r="XDF6" s="29"/>
      <c r="XDG6" s="29"/>
      <c r="XDH6" s="29"/>
      <c r="XDI6" s="29"/>
      <c r="XDJ6" s="29"/>
      <c r="XDK6" s="29"/>
      <c r="XDL6" s="29"/>
      <c r="XDM6" s="29"/>
      <c r="XDN6" s="29"/>
      <c r="XDO6" s="29"/>
      <c r="XDP6" s="29"/>
      <c r="XDQ6" s="29"/>
      <c r="XDR6" s="29"/>
      <c r="XDS6" s="29"/>
      <c r="XDT6" s="29"/>
      <c r="XDU6" s="29"/>
      <c r="XDV6" s="29"/>
      <c r="XDW6" s="29"/>
      <c r="XDX6" s="29"/>
      <c r="XDY6" s="29"/>
      <c r="XDZ6" s="29"/>
      <c r="XEA6" s="29"/>
      <c r="XEB6" s="29"/>
      <c r="XEC6" s="29"/>
      <c r="XED6" s="29"/>
      <c r="XEE6" s="29"/>
      <c r="XEF6" s="29"/>
      <c r="XEG6" s="29"/>
      <c r="XEH6" s="29"/>
      <c r="XEI6" s="29"/>
      <c r="XEJ6" s="29"/>
      <c r="XEK6" s="29"/>
      <c r="XEL6" s="29"/>
      <c r="XEM6" s="29"/>
      <c r="XEN6" s="29"/>
      <c r="XEO6" s="29"/>
      <c r="XEP6" s="29"/>
      <c r="XEQ6" s="29"/>
      <c r="XER6" s="29"/>
      <c r="XES6" s="29"/>
      <c r="XET6" s="29"/>
      <c r="XEU6" s="29"/>
      <c r="XEV6" s="29"/>
      <c r="XEW6" s="29"/>
      <c r="XEX6" s="29"/>
      <c r="XEY6" s="29"/>
      <c r="XEZ6" s="29"/>
      <c r="XFA6" s="29"/>
      <c r="XFB6" s="29"/>
      <c r="XFC6" s="29"/>
    </row>
    <row r="7" spans="1:16383" s="27" customFormat="1">
      <c r="O7" s="1"/>
      <c r="P7" s="1"/>
      <c r="Q7" s="1"/>
      <c r="R7" s="1"/>
      <c r="S7" s="1"/>
    </row>
    <row r="11" spans="1:16383">
      <c r="A11" s="142"/>
    </row>
    <row r="12" spans="1:16383">
      <c r="A12" s="142"/>
    </row>
    <row r="13" spans="1:16383">
      <c r="A13" s="142"/>
    </row>
    <row r="14" spans="1:16383">
      <c r="A14" s="142"/>
    </row>
    <row r="15" spans="1:16383">
      <c r="A15" s="142"/>
    </row>
    <row r="16" spans="1:16383">
      <c r="A16" s="142"/>
    </row>
    <row r="17" spans="1:1">
      <c r="A17" s="142"/>
    </row>
    <row r="18" spans="1:1">
      <c r="A18" s="142"/>
    </row>
    <row r="19" spans="1:1">
      <c r="A19" s="142"/>
    </row>
    <row r="20" spans="1:1">
      <c r="A20" s="142"/>
    </row>
    <row r="21" spans="1:1">
      <c r="A21" s="142"/>
    </row>
    <row r="22" spans="1:1">
      <c r="A22" s="142"/>
    </row>
    <row r="23" spans="1:1">
      <c r="A23" s="142"/>
    </row>
    <row r="24" spans="1:1">
      <c r="A24" s="142"/>
    </row>
    <row r="25" spans="1:1">
      <c r="A25" s="142"/>
    </row>
    <row r="26" spans="1:1">
      <c r="A26" s="142"/>
    </row>
    <row r="27" spans="1:1">
      <c r="A27" s="142"/>
    </row>
    <row r="28" spans="1:1">
      <c r="A28" s="142"/>
    </row>
    <row r="29" spans="1:1">
      <c r="A29" s="142"/>
    </row>
    <row r="30" spans="1:1">
      <c r="A30" s="142"/>
    </row>
    <row r="31" spans="1:1">
      <c r="A31" s="142"/>
    </row>
    <row r="32" spans="1:1">
      <c r="A32" s="142"/>
    </row>
    <row r="33" spans="1:1">
      <c r="A33" s="142"/>
    </row>
    <row r="34" spans="1:1">
      <c r="A34" s="142"/>
    </row>
    <row r="35" spans="1:1">
      <c r="A35" s="142"/>
    </row>
    <row r="36" spans="1:1">
      <c r="A36" s="142"/>
    </row>
    <row r="37" spans="1:1">
      <c r="A37" s="142"/>
    </row>
    <row r="38" spans="1:1">
      <c r="A38" s="142"/>
    </row>
    <row r="39" spans="1:1">
      <c r="A39" s="142"/>
    </row>
    <row r="40" spans="1:1">
      <c r="A40" s="142"/>
    </row>
    <row r="41" spans="1:1">
      <c r="A41" s="142"/>
    </row>
    <row r="42" spans="1:1">
      <c r="A42" s="142"/>
    </row>
    <row r="43" spans="1:1">
      <c r="A43" s="142"/>
    </row>
    <row r="44" spans="1:1">
      <c r="A44" s="142"/>
    </row>
    <row r="45" spans="1:1">
      <c r="A45" s="142"/>
    </row>
    <row r="46" spans="1:1">
      <c r="A46" s="142"/>
    </row>
    <row r="47" spans="1:1">
      <c r="A47" s="142"/>
    </row>
    <row r="48" spans="1:1">
      <c r="A48" s="142"/>
    </row>
  </sheetData>
  <sheetProtection sheet="1" objects="1" scenarios="1"/>
  <mergeCells count="1">
    <mergeCell ref="B3:L4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V_DatabaseSht"/>
  <dimension ref="A1:BL950"/>
  <sheetViews>
    <sheetView showGridLines="0" showRowColHeaders="0" workbookViewId="0">
      <pane xSplit="5" ySplit="4" topLeftCell="F656" activePane="bottomRight" state="frozen"/>
      <selection pane="topRight" activeCell="F1" sqref="F1"/>
      <selection pane="bottomLeft" activeCell="A5" sqref="A5"/>
      <selection pane="bottomRight" activeCell="A691" sqref="A691"/>
    </sheetView>
  </sheetViews>
  <sheetFormatPr defaultRowHeight="15"/>
  <cols>
    <col min="1" max="1" width="25" style="6" customWidth="1"/>
    <col min="2" max="2" width="17.85546875" bestFit="1" customWidth="1"/>
    <col min="3" max="3" width="23.7109375" customWidth="1"/>
    <col min="4" max="4" width="49.5703125" customWidth="1"/>
    <col min="5" max="5" width="16" customWidth="1"/>
    <col min="6" max="7" width="5" bestFit="1" customWidth="1"/>
    <col min="8" max="8" width="5.42578125" customWidth="1"/>
    <col min="9" max="9" width="13.28515625" bestFit="1" customWidth="1"/>
    <col min="10" max="11" width="9" customWidth="1"/>
    <col min="12" max="12" width="11.140625" bestFit="1" customWidth="1"/>
    <col min="13" max="13" width="8" bestFit="1" customWidth="1"/>
    <col min="14" max="14" width="8.140625" bestFit="1" customWidth="1"/>
    <col min="15" max="15" width="5" customWidth="1"/>
    <col min="16" max="16" width="3" customWidth="1"/>
    <col min="17" max="17" width="7" customWidth="1"/>
    <col min="18" max="18" width="5.5703125" bestFit="1" customWidth="1"/>
    <col min="19" max="20" width="5" bestFit="1" customWidth="1"/>
    <col min="21" max="21" width="6" bestFit="1" customWidth="1"/>
    <col min="22" max="22" width="7.7109375" bestFit="1" customWidth="1"/>
    <col min="23" max="23" width="7.7109375" customWidth="1"/>
    <col min="24" max="24" width="7" customWidth="1"/>
    <col min="25" max="25" width="5" customWidth="1"/>
    <col min="26" max="26" width="6" customWidth="1"/>
    <col min="27" max="27" width="7" customWidth="1"/>
    <col min="28" max="34" width="6" customWidth="1"/>
    <col min="35" max="35" width="5" customWidth="1"/>
    <col min="36" max="36" width="4" customWidth="1"/>
    <col min="37" max="38" width="6.140625" customWidth="1"/>
    <col min="39" max="40" width="7" customWidth="1"/>
    <col min="41" max="41" width="6.85546875" customWidth="1"/>
    <col min="42" max="42" width="6" customWidth="1"/>
    <col min="43" max="43" width="9" customWidth="1"/>
    <col min="44" max="44" width="8.28515625" bestFit="1" customWidth="1"/>
    <col min="45" max="45" width="6" bestFit="1" customWidth="1"/>
    <col min="46" max="46" width="6.140625" customWidth="1"/>
    <col min="47" max="49" width="9.140625" customWidth="1"/>
  </cols>
  <sheetData>
    <row r="1" spans="1:64" s="14" customFormat="1" ht="21">
      <c r="A1" s="12" t="s">
        <v>511</v>
      </c>
    </row>
    <row r="2" spans="1:64" s="4" customFormat="1">
      <c r="A2" s="4" t="s">
        <v>454</v>
      </c>
      <c r="B2" s="4" t="s">
        <v>25</v>
      </c>
      <c r="C2" s="4" t="s">
        <v>12</v>
      </c>
      <c r="D2" s="4" t="s">
        <v>26</v>
      </c>
      <c r="E2" s="4" t="s">
        <v>27</v>
      </c>
      <c r="F2" s="4" t="s">
        <v>28</v>
      </c>
      <c r="G2" s="4" t="s">
        <v>29</v>
      </c>
      <c r="H2" s="4" t="s">
        <v>377</v>
      </c>
      <c r="I2" s="4" t="s">
        <v>1321</v>
      </c>
      <c r="J2" s="4" t="s">
        <v>1322</v>
      </c>
      <c r="K2" s="4" t="s">
        <v>1323</v>
      </c>
      <c r="L2" s="4" t="s">
        <v>24</v>
      </c>
      <c r="M2" s="4" t="s">
        <v>378</v>
      </c>
      <c r="N2" s="4" t="s">
        <v>379</v>
      </c>
      <c r="O2" s="4" t="s">
        <v>15</v>
      </c>
      <c r="P2" s="4" t="s">
        <v>16</v>
      </c>
      <c r="Q2" s="4" t="s">
        <v>17</v>
      </c>
      <c r="R2" s="4" t="s">
        <v>18</v>
      </c>
      <c r="S2" s="4" t="s">
        <v>19</v>
      </c>
      <c r="T2" s="4" t="s">
        <v>20</v>
      </c>
      <c r="U2" s="4" t="s">
        <v>21</v>
      </c>
      <c r="V2" s="4" t="s">
        <v>22</v>
      </c>
      <c r="W2" s="4" t="s">
        <v>23</v>
      </c>
      <c r="X2" s="4" t="s">
        <v>380</v>
      </c>
      <c r="Y2" s="4" t="s">
        <v>381</v>
      </c>
      <c r="Z2" s="4" t="s">
        <v>362</v>
      </c>
      <c r="AA2" s="4" t="s">
        <v>382</v>
      </c>
      <c r="AB2" s="4" t="s">
        <v>1324</v>
      </c>
      <c r="AC2" s="4" t="s">
        <v>1325</v>
      </c>
      <c r="AD2" s="4" t="s">
        <v>1326</v>
      </c>
      <c r="AE2" s="4" t="s">
        <v>1327</v>
      </c>
      <c r="AF2" s="4" t="s">
        <v>1328</v>
      </c>
      <c r="AG2" s="4" t="s">
        <v>1329</v>
      </c>
      <c r="AH2" s="4" t="s">
        <v>1330</v>
      </c>
      <c r="AI2" s="4" t="s">
        <v>30</v>
      </c>
      <c r="AJ2" s="4" t="s">
        <v>385</v>
      </c>
      <c r="AK2" s="4" t="s">
        <v>386</v>
      </c>
      <c r="AL2" s="4" t="s">
        <v>31</v>
      </c>
      <c r="AM2" s="4" t="s">
        <v>32</v>
      </c>
      <c r="AN2" s="4" t="s">
        <v>33</v>
      </c>
      <c r="AO2" s="4" t="s">
        <v>34</v>
      </c>
      <c r="AP2" s="4" t="s">
        <v>35</v>
      </c>
      <c r="AQ2" s="4" t="s">
        <v>383</v>
      </c>
      <c r="AR2" s="4" t="s">
        <v>384</v>
      </c>
      <c r="AS2" s="4" t="s">
        <v>36</v>
      </c>
      <c r="AT2" s="4" t="s">
        <v>987</v>
      </c>
      <c r="AU2" s="4" t="s">
        <v>988</v>
      </c>
      <c r="AV2" s="4" t="s">
        <v>989</v>
      </c>
      <c r="AW2" s="4" t="s">
        <v>990</v>
      </c>
      <c r="AX2" s="4" t="s">
        <v>991</v>
      </c>
      <c r="AY2" s="4" t="s">
        <v>992</v>
      </c>
      <c r="AZ2" s="4" t="s">
        <v>993</v>
      </c>
      <c r="BA2" s="4" t="s">
        <v>994</v>
      </c>
      <c r="BB2" s="4" t="s">
        <v>995</v>
      </c>
      <c r="BC2" s="4" t="s">
        <v>996</v>
      </c>
      <c r="BD2" s="4" t="s">
        <v>997</v>
      </c>
      <c r="BE2" s="4" t="s">
        <v>998</v>
      </c>
      <c r="BF2" s="4" t="s">
        <v>999</v>
      </c>
      <c r="BG2" s="4" t="s">
        <v>1000</v>
      </c>
      <c r="BH2" s="4" t="s">
        <v>1001</v>
      </c>
      <c r="BI2" s="4" t="s">
        <v>1002</v>
      </c>
      <c r="BJ2" s="4" t="s">
        <v>1003</v>
      </c>
      <c r="BK2" s="4" t="s">
        <v>1004</v>
      </c>
      <c r="BL2" s="4" t="s">
        <v>1005</v>
      </c>
    </row>
    <row r="3" spans="1:64">
      <c r="A3" s="480"/>
      <c r="B3" s="480"/>
      <c r="C3" s="480"/>
      <c r="D3" s="480" t="s">
        <v>40</v>
      </c>
      <c r="E3" s="480" t="s">
        <v>41</v>
      </c>
      <c r="F3" s="480"/>
      <c r="G3" s="480"/>
      <c r="H3" s="480"/>
      <c r="I3" s="480"/>
      <c r="J3" s="480"/>
      <c r="K3" s="480"/>
      <c r="L3" s="480"/>
      <c r="M3" s="480" t="s">
        <v>42</v>
      </c>
      <c r="N3" s="480" t="s">
        <v>43</v>
      </c>
      <c r="O3" s="480"/>
      <c r="P3" s="480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0"/>
      <c r="AC3" s="480"/>
      <c r="AD3" s="480"/>
      <c r="AE3" s="480"/>
      <c r="AF3" s="480"/>
      <c r="AG3" s="480"/>
      <c r="AH3" s="480"/>
      <c r="AI3" s="480" t="s">
        <v>44</v>
      </c>
      <c r="AJ3" s="480" t="s">
        <v>45</v>
      </c>
      <c r="AK3" s="480" t="s">
        <v>46</v>
      </c>
      <c r="AL3" s="480" t="s">
        <v>47</v>
      </c>
      <c r="AM3" s="480"/>
      <c r="AN3" s="480"/>
      <c r="AO3" s="480"/>
      <c r="AP3" s="480"/>
      <c r="AQ3" s="480" t="s">
        <v>48</v>
      </c>
      <c r="AR3" s="480"/>
      <c r="AS3" s="480" t="s">
        <v>49</v>
      </c>
      <c r="AT3" s="480"/>
      <c r="AU3" s="480"/>
      <c r="AV3" s="480"/>
      <c r="AW3" s="480"/>
      <c r="AX3" s="480"/>
      <c r="AY3" s="480"/>
      <c r="AZ3" s="480"/>
      <c r="BA3" s="480"/>
      <c r="BB3" s="480"/>
      <c r="BC3" s="480"/>
      <c r="BD3" s="480"/>
      <c r="BE3" s="480"/>
      <c r="BF3" s="480"/>
      <c r="BG3" s="480"/>
      <c r="BH3" s="480"/>
      <c r="BI3" s="480"/>
      <c r="BJ3" s="480"/>
      <c r="BK3" s="480"/>
      <c r="BL3" s="480"/>
    </row>
    <row r="4" spans="1:64">
      <c r="A4" s="480"/>
      <c r="B4" s="480"/>
      <c r="C4" s="480"/>
      <c r="D4" s="480"/>
      <c r="E4" s="480"/>
      <c r="F4" s="480"/>
      <c r="G4" s="480"/>
      <c r="H4" s="480" t="s">
        <v>50</v>
      </c>
      <c r="I4" s="480" t="s">
        <v>51</v>
      </c>
      <c r="J4" s="480"/>
      <c r="K4" s="480"/>
      <c r="L4" s="480"/>
      <c r="M4" s="480" t="s">
        <v>52</v>
      </c>
      <c r="N4" s="480" t="s">
        <v>52</v>
      </c>
      <c r="O4" s="480" t="s">
        <v>53</v>
      </c>
      <c r="P4" s="480" t="s">
        <v>13</v>
      </c>
      <c r="Q4" s="480" t="s">
        <v>54</v>
      </c>
      <c r="R4" s="480" t="s">
        <v>55</v>
      </c>
      <c r="S4" s="480" t="s">
        <v>54</v>
      </c>
      <c r="T4" s="480" t="s">
        <v>55</v>
      </c>
      <c r="U4" s="480" t="s">
        <v>56</v>
      </c>
      <c r="V4" s="480" t="s">
        <v>57</v>
      </c>
      <c r="W4" s="480" t="s">
        <v>58</v>
      </c>
      <c r="X4" s="480" t="s">
        <v>59</v>
      </c>
      <c r="Y4" s="480"/>
      <c r="Z4" s="480" t="s">
        <v>59</v>
      </c>
      <c r="AA4" s="480" t="s">
        <v>59</v>
      </c>
      <c r="AB4" s="480"/>
      <c r="AC4" s="480"/>
      <c r="AD4" s="480"/>
      <c r="AE4" s="480"/>
      <c r="AF4" s="480"/>
      <c r="AG4" s="480"/>
      <c r="AH4" s="480"/>
      <c r="AI4" s="480" t="s">
        <v>54</v>
      </c>
      <c r="AJ4" s="480" t="s">
        <v>52</v>
      </c>
      <c r="AK4" s="480" t="s">
        <v>54</v>
      </c>
      <c r="AL4" s="480" t="s">
        <v>60</v>
      </c>
      <c r="AM4" s="480" t="s">
        <v>61</v>
      </c>
      <c r="AN4" s="480" t="s">
        <v>61</v>
      </c>
      <c r="AO4" s="480" t="s">
        <v>61</v>
      </c>
      <c r="AP4" s="480" t="s">
        <v>62</v>
      </c>
      <c r="AQ4" s="480" t="s">
        <v>63</v>
      </c>
      <c r="AR4" s="480" t="s">
        <v>64</v>
      </c>
      <c r="AS4" s="480" t="s">
        <v>63</v>
      </c>
      <c r="AT4" s="480"/>
      <c r="AU4" s="480"/>
      <c r="AV4" s="480"/>
      <c r="AW4" s="480"/>
      <c r="AX4" s="480"/>
      <c r="AY4" s="480"/>
      <c r="AZ4" s="480"/>
      <c r="BA4" s="480"/>
      <c r="BB4" s="480"/>
      <c r="BC4" s="480"/>
      <c r="BD4" s="480"/>
      <c r="BE4" s="480"/>
      <c r="BF4" s="480"/>
      <c r="BG4" s="480"/>
      <c r="BH4" s="480"/>
      <c r="BI4" s="480"/>
      <c r="BJ4" s="480"/>
      <c r="BK4" s="480"/>
      <c r="BL4" s="480"/>
    </row>
    <row r="5" spans="1:64">
      <c r="A5" s="480" t="s">
        <v>646</v>
      </c>
      <c r="B5" s="480" t="s">
        <v>70</v>
      </c>
      <c r="C5" s="480" t="s">
        <v>79</v>
      </c>
      <c r="D5" s="480" t="s">
        <v>80</v>
      </c>
      <c r="E5" s="480" t="s">
        <v>66</v>
      </c>
      <c r="F5" s="480">
        <v>2010</v>
      </c>
      <c r="G5" s="480"/>
      <c r="H5" s="480">
        <v>160</v>
      </c>
      <c r="I5" s="480">
        <v>0.1</v>
      </c>
      <c r="J5" s="480"/>
      <c r="K5" s="480"/>
      <c r="L5" s="480" t="s">
        <v>14</v>
      </c>
      <c r="M5" s="480">
        <v>48</v>
      </c>
      <c r="N5" s="480">
        <v>1</v>
      </c>
      <c r="O5" s="480">
        <v>1000</v>
      </c>
      <c r="P5" s="480">
        <v>25</v>
      </c>
      <c r="Q5" s="480">
        <v>23.3</v>
      </c>
      <c r="R5" s="480">
        <v>6.86</v>
      </c>
      <c r="S5" s="480">
        <v>29.2</v>
      </c>
      <c r="T5" s="480">
        <v>7.56</v>
      </c>
      <c r="U5" s="480">
        <v>4.5</v>
      </c>
      <c r="V5" s="480">
        <v>-107.27</v>
      </c>
      <c r="W5" s="480">
        <v>-0.45</v>
      </c>
      <c r="X5" s="480">
        <v>700</v>
      </c>
      <c r="Y5" s="480">
        <v>5.5</v>
      </c>
      <c r="Z5" s="480">
        <v>170</v>
      </c>
      <c r="AA5" s="480">
        <v>0.32</v>
      </c>
      <c r="AB5" s="480"/>
      <c r="AC5" s="480"/>
      <c r="AD5" s="480"/>
      <c r="AE5" s="480"/>
      <c r="AF5" s="480"/>
      <c r="AG5" s="480"/>
      <c r="AH5" s="480"/>
      <c r="AI5" s="480">
        <v>1000</v>
      </c>
      <c r="AJ5" s="480">
        <v>3</v>
      </c>
      <c r="AK5" s="480">
        <v>-0.7</v>
      </c>
      <c r="AL5" s="480">
        <v>3.92</v>
      </c>
      <c r="AM5" s="480">
        <v>1324</v>
      </c>
      <c r="AN5" s="480">
        <v>982</v>
      </c>
      <c r="AO5" s="480">
        <v>40</v>
      </c>
      <c r="AP5" s="480">
        <v>16</v>
      </c>
      <c r="AQ5" s="480">
        <v>1.3</v>
      </c>
      <c r="AR5" s="480">
        <v>238.9</v>
      </c>
      <c r="AS5" s="480">
        <v>1.147</v>
      </c>
      <c r="AT5" s="480"/>
      <c r="AU5" s="480"/>
      <c r="AV5" s="480"/>
      <c r="AW5" s="480"/>
      <c r="AX5" s="480"/>
      <c r="AY5" s="480"/>
      <c r="AZ5" s="480"/>
      <c r="BA5" s="480"/>
      <c r="BB5" s="480"/>
      <c r="BC5" s="480"/>
      <c r="BD5" s="480"/>
      <c r="BE5" s="480"/>
      <c r="BF5" s="480"/>
      <c r="BG5" s="480"/>
      <c r="BH5" s="480"/>
      <c r="BI5" s="480"/>
      <c r="BJ5" s="480"/>
      <c r="BK5" s="480"/>
      <c r="BL5" s="480"/>
    </row>
    <row r="6" spans="1:64">
      <c r="A6" s="480" t="s">
        <v>646</v>
      </c>
      <c r="B6" s="480" t="s">
        <v>70</v>
      </c>
      <c r="C6" s="480" t="s">
        <v>83</v>
      </c>
      <c r="D6" s="480" t="s">
        <v>84</v>
      </c>
      <c r="E6" s="480" t="s">
        <v>66</v>
      </c>
      <c r="F6" s="480">
        <v>2010</v>
      </c>
      <c r="G6" s="480"/>
      <c r="H6" s="480">
        <v>165</v>
      </c>
      <c r="I6" s="480">
        <v>0.1</v>
      </c>
      <c r="J6" s="480"/>
      <c r="K6" s="480"/>
      <c r="L6" s="480" t="s">
        <v>14</v>
      </c>
      <c r="M6" s="480">
        <v>48</v>
      </c>
      <c r="N6" s="480">
        <v>1</v>
      </c>
      <c r="O6" s="480">
        <v>1000</v>
      </c>
      <c r="P6" s="480">
        <v>25</v>
      </c>
      <c r="Q6" s="480">
        <v>23.4</v>
      </c>
      <c r="R6" s="480">
        <v>7.06</v>
      </c>
      <c r="S6" s="480">
        <v>29.2</v>
      </c>
      <c r="T6" s="480">
        <v>7.71</v>
      </c>
      <c r="U6" s="480">
        <v>4.5999999999999996</v>
      </c>
      <c r="V6" s="480">
        <v>-108.12</v>
      </c>
      <c r="W6" s="480">
        <v>-0.45</v>
      </c>
      <c r="X6" s="480">
        <v>700</v>
      </c>
      <c r="Y6" s="480">
        <v>5.5</v>
      </c>
      <c r="Z6" s="480">
        <v>180</v>
      </c>
      <c r="AA6" s="480">
        <v>0.28000000000000003</v>
      </c>
      <c r="AB6" s="480"/>
      <c r="AC6" s="480"/>
      <c r="AD6" s="480"/>
      <c r="AE6" s="480"/>
      <c r="AF6" s="480"/>
      <c r="AG6" s="480"/>
      <c r="AH6" s="480"/>
      <c r="AI6" s="480">
        <v>1000</v>
      </c>
      <c r="AJ6" s="480">
        <v>3</v>
      </c>
      <c r="AK6" s="480">
        <v>-0.7</v>
      </c>
      <c r="AL6" s="480">
        <v>3.92</v>
      </c>
      <c r="AM6" s="480">
        <v>1324</v>
      </c>
      <c r="AN6" s="480">
        <v>982</v>
      </c>
      <c r="AO6" s="480">
        <v>40</v>
      </c>
      <c r="AP6" s="480">
        <v>16</v>
      </c>
      <c r="AQ6" s="480">
        <v>1.3</v>
      </c>
      <c r="AR6" s="480">
        <v>238.9</v>
      </c>
      <c r="AS6" s="480">
        <v>1.147</v>
      </c>
      <c r="AT6" s="480"/>
      <c r="AU6" s="480"/>
      <c r="AV6" s="480"/>
      <c r="AW6" s="480"/>
      <c r="AX6" s="480"/>
      <c r="AY6" s="480"/>
      <c r="AZ6" s="480"/>
      <c r="BA6" s="480"/>
      <c r="BB6" s="480"/>
      <c r="BC6" s="480"/>
      <c r="BD6" s="480"/>
      <c r="BE6" s="480"/>
      <c r="BF6" s="480"/>
      <c r="BG6" s="480"/>
      <c r="BH6" s="480"/>
      <c r="BI6" s="480"/>
      <c r="BJ6" s="480"/>
      <c r="BK6" s="480"/>
      <c r="BL6" s="480"/>
    </row>
    <row r="7" spans="1:64">
      <c r="A7" s="480" t="s">
        <v>646</v>
      </c>
      <c r="B7" s="480" t="s">
        <v>70</v>
      </c>
      <c r="C7" s="480" t="s">
        <v>87</v>
      </c>
      <c r="D7" s="480" t="s">
        <v>88</v>
      </c>
      <c r="E7" s="480" t="s">
        <v>66</v>
      </c>
      <c r="F7" s="480">
        <v>2010</v>
      </c>
      <c r="G7" s="480"/>
      <c r="H7" s="480">
        <v>170</v>
      </c>
      <c r="I7" s="480">
        <v>0.1</v>
      </c>
      <c r="J7" s="480"/>
      <c r="K7" s="480"/>
      <c r="L7" s="480" t="s">
        <v>14</v>
      </c>
      <c r="M7" s="480">
        <v>48</v>
      </c>
      <c r="N7" s="480">
        <v>1</v>
      </c>
      <c r="O7" s="480">
        <v>1000</v>
      </c>
      <c r="P7" s="480">
        <v>25</v>
      </c>
      <c r="Q7" s="480">
        <v>23.5</v>
      </c>
      <c r="R7" s="480">
        <v>7.24</v>
      </c>
      <c r="S7" s="480">
        <v>29.4</v>
      </c>
      <c r="T7" s="480">
        <v>7.8</v>
      </c>
      <c r="U7" s="480">
        <v>4.7</v>
      </c>
      <c r="V7" s="480">
        <v>-110.52</v>
      </c>
      <c r="W7" s="480">
        <v>-0.45</v>
      </c>
      <c r="X7" s="480">
        <v>800</v>
      </c>
      <c r="Y7" s="480">
        <v>5.5</v>
      </c>
      <c r="Z7" s="480">
        <v>200</v>
      </c>
      <c r="AA7" s="480">
        <v>0.26</v>
      </c>
      <c r="AB7" s="480"/>
      <c r="AC7" s="480"/>
      <c r="AD7" s="480"/>
      <c r="AE7" s="480"/>
      <c r="AF7" s="480"/>
      <c r="AG7" s="480"/>
      <c r="AH7" s="480"/>
      <c r="AI7" s="480">
        <v>1000</v>
      </c>
      <c r="AJ7" s="480">
        <v>3</v>
      </c>
      <c r="AK7" s="480">
        <v>-0.7</v>
      </c>
      <c r="AL7" s="480">
        <v>3.92</v>
      </c>
      <c r="AM7" s="480">
        <v>1324</v>
      </c>
      <c r="AN7" s="480">
        <v>982</v>
      </c>
      <c r="AO7" s="480">
        <v>40</v>
      </c>
      <c r="AP7" s="480">
        <v>16</v>
      </c>
      <c r="AQ7" s="480">
        <v>1.3</v>
      </c>
      <c r="AR7" s="480">
        <v>238.9</v>
      </c>
      <c r="AS7" s="480">
        <v>1.147</v>
      </c>
      <c r="AT7" s="480"/>
      <c r="AU7" s="480"/>
      <c r="AV7" s="480"/>
      <c r="AW7" s="480"/>
      <c r="AX7" s="480"/>
      <c r="AY7" s="480"/>
      <c r="AZ7" s="480"/>
      <c r="BA7" s="480"/>
      <c r="BB7" s="480"/>
      <c r="BC7" s="480"/>
      <c r="BD7" s="480"/>
      <c r="BE7" s="480"/>
      <c r="BF7" s="480"/>
      <c r="BG7" s="480"/>
      <c r="BH7" s="480"/>
      <c r="BI7" s="480"/>
      <c r="BJ7" s="480"/>
      <c r="BK7" s="480"/>
      <c r="BL7" s="480"/>
    </row>
    <row r="8" spans="1:64">
      <c r="A8" s="480" t="s">
        <v>646</v>
      </c>
      <c r="B8" s="480" t="s">
        <v>70</v>
      </c>
      <c r="C8" s="480" t="s">
        <v>91</v>
      </c>
      <c r="D8" s="480" t="s">
        <v>92</v>
      </c>
      <c r="E8" s="480" t="s">
        <v>66</v>
      </c>
      <c r="F8" s="480">
        <v>2010</v>
      </c>
      <c r="G8" s="480"/>
      <c r="H8" s="480">
        <v>175</v>
      </c>
      <c r="I8" s="480">
        <v>0.1</v>
      </c>
      <c r="J8" s="480"/>
      <c r="K8" s="480"/>
      <c r="L8" s="480" t="s">
        <v>14</v>
      </c>
      <c r="M8" s="480">
        <v>48</v>
      </c>
      <c r="N8" s="480">
        <v>1</v>
      </c>
      <c r="O8" s="480">
        <v>1000</v>
      </c>
      <c r="P8" s="480">
        <v>25</v>
      </c>
      <c r="Q8" s="480">
        <v>23.6</v>
      </c>
      <c r="R8" s="480">
        <v>7.41</v>
      </c>
      <c r="S8" s="480">
        <v>29.5</v>
      </c>
      <c r="T8" s="480">
        <v>7.92</v>
      </c>
      <c r="U8" s="480">
        <v>4.8</v>
      </c>
      <c r="V8" s="480">
        <v>-111.2</v>
      </c>
      <c r="W8" s="480">
        <v>-0.45</v>
      </c>
      <c r="X8" s="480">
        <v>1000</v>
      </c>
      <c r="Y8" s="480">
        <v>5.5</v>
      </c>
      <c r="Z8" s="480">
        <v>240</v>
      </c>
      <c r="AA8" s="480">
        <v>0.23</v>
      </c>
      <c r="AB8" s="480"/>
      <c r="AC8" s="480"/>
      <c r="AD8" s="480"/>
      <c r="AE8" s="480"/>
      <c r="AF8" s="480"/>
      <c r="AG8" s="480"/>
      <c r="AH8" s="480"/>
      <c r="AI8" s="480">
        <v>1000</v>
      </c>
      <c r="AJ8" s="480">
        <v>3</v>
      </c>
      <c r="AK8" s="480">
        <v>-0.7</v>
      </c>
      <c r="AL8" s="480">
        <v>3.92</v>
      </c>
      <c r="AM8" s="480">
        <v>1324</v>
      </c>
      <c r="AN8" s="480">
        <v>982</v>
      </c>
      <c r="AO8" s="480">
        <v>40</v>
      </c>
      <c r="AP8" s="480">
        <v>16</v>
      </c>
      <c r="AQ8" s="480">
        <v>1.3</v>
      </c>
      <c r="AR8" s="480">
        <v>238.9</v>
      </c>
      <c r="AS8" s="480">
        <v>1.147</v>
      </c>
      <c r="AT8" s="480"/>
      <c r="AU8" s="480"/>
      <c r="AV8" s="480"/>
      <c r="AW8" s="480"/>
      <c r="AX8" s="480"/>
      <c r="AY8" s="480"/>
      <c r="AZ8" s="480"/>
      <c r="BA8" s="480"/>
      <c r="BB8" s="480"/>
      <c r="BC8" s="480"/>
      <c r="BD8" s="480"/>
      <c r="BE8" s="480"/>
      <c r="BF8" s="480"/>
      <c r="BG8" s="480"/>
      <c r="BH8" s="480"/>
      <c r="BI8" s="480"/>
      <c r="BJ8" s="480"/>
      <c r="BK8" s="480"/>
      <c r="BL8" s="480"/>
    </row>
    <row r="9" spans="1:64">
      <c r="A9" s="480" t="s">
        <v>646</v>
      </c>
      <c r="B9" s="480" t="s">
        <v>70</v>
      </c>
      <c r="C9" s="480" t="s">
        <v>95</v>
      </c>
      <c r="D9" s="480" t="s">
        <v>96</v>
      </c>
      <c r="E9" s="480" t="s">
        <v>66</v>
      </c>
      <c r="F9" s="480">
        <v>2010</v>
      </c>
      <c r="G9" s="480"/>
      <c r="H9" s="480">
        <v>180</v>
      </c>
      <c r="I9" s="480">
        <v>0.1</v>
      </c>
      <c r="J9" s="480"/>
      <c r="K9" s="480"/>
      <c r="L9" s="480" t="s">
        <v>14</v>
      </c>
      <c r="M9" s="480">
        <v>48</v>
      </c>
      <c r="N9" s="480">
        <v>1</v>
      </c>
      <c r="O9" s="480">
        <v>1000</v>
      </c>
      <c r="P9" s="480">
        <v>25</v>
      </c>
      <c r="Q9" s="480">
        <v>23.8</v>
      </c>
      <c r="R9" s="480">
        <v>7.58</v>
      </c>
      <c r="S9" s="480">
        <v>29.6</v>
      </c>
      <c r="T9" s="480">
        <v>8.07</v>
      </c>
      <c r="U9" s="480">
        <v>4.8</v>
      </c>
      <c r="V9" s="480">
        <v>-112.7</v>
      </c>
      <c r="W9" s="480">
        <v>-0.45</v>
      </c>
      <c r="X9" s="480">
        <v>1000</v>
      </c>
      <c r="Y9" s="480">
        <v>5.5</v>
      </c>
      <c r="Z9" s="480">
        <v>240</v>
      </c>
      <c r="AA9" s="480">
        <v>0.2</v>
      </c>
      <c r="AB9" s="480"/>
      <c r="AC9" s="480"/>
      <c r="AD9" s="480"/>
      <c r="AE9" s="480"/>
      <c r="AF9" s="480"/>
      <c r="AG9" s="480"/>
      <c r="AH9" s="480"/>
      <c r="AI9" s="480">
        <v>1000</v>
      </c>
      <c r="AJ9" s="480">
        <v>3</v>
      </c>
      <c r="AK9" s="480">
        <v>-0.7</v>
      </c>
      <c r="AL9" s="480">
        <v>3.92</v>
      </c>
      <c r="AM9" s="480">
        <v>1324</v>
      </c>
      <c r="AN9" s="480">
        <v>982</v>
      </c>
      <c r="AO9" s="480">
        <v>40</v>
      </c>
      <c r="AP9" s="480">
        <v>16</v>
      </c>
      <c r="AQ9" s="480">
        <v>1.3</v>
      </c>
      <c r="AR9" s="480">
        <v>238.9</v>
      </c>
      <c r="AS9" s="480">
        <v>1.147</v>
      </c>
      <c r="AT9" s="480"/>
      <c r="AU9" s="480"/>
      <c r="AV9" s="480"/>
      <c r="AW9" s="480"/>
      <c r="AX9" s="480"/>
      <c r="AY9" s="480"/>
      <c r="AZ9" s="480"/>
      <c r="BA9" s="480"/>
      <c r="BB9" s="480"/>
      <c r="BC9" s="480"/>
      <c r="BD9" s="480"/>
      <c r="BE9" s="480"/>
      <c r="BF9" s="480"/>
      <c r="BG9" s="480"/>
      <c r="BH9" s="480"/>
      <c r="BI9" s="480"/>
      <c r="BJ9" s="480"/>
      <c r="BK9" s="480"/>
      <c r="BL9" s="480"/>
    </row>
    <row r="10" spans="1:64">
      <c r="A10" s="480" t="s">
        <v>646</v>
      </c>
      <c r="B10" s="480" t="s">
        <v>70</v>
      </c>
      <c r="C10" s="480" t="s">
        <v>99</v>
      </c>
      <c r="D10" s="480" t="s">
        <v>100</v>
      </c>
      <c r="E10" s="480" t="s">
        <v>66</v>
      </c>
      <c r="F10" s="480">
        <v>2010</v>
      </c>
      <c r="G10" s="480"/>
      <c r="H10" s="480">
        <v>185</v>
      </c>
      <c r="I10" s="480">
        <v>0.1</v>
      </c>
      <c r="J10" s="480"/>
      <c r="K10" s="480"/>
      <c r="L10" s="480" t="s">
        <v>14</v>
      </c>
      <c r="M10" s="480">
        <v>48</v>
      </c>
      <c r="N10" s="480">
        <v>1</v>
      </c>
      <c r="O10" s="480">
        <v>1000</v>
      </c>
      <c r="P10" s="480">
        <v>25</v>
      </c>
      <c r="Q10" s="480">
        <v>23.9</v>
      </c>
      <c r="R10" s="480">
        <v>7.74</v>
      </c>
      <c r="S10" s="480">
        <v>29.7</v>
      </c>
      <c r="T10" s="480">
        <v>8.26</v>
      </c>
      <c r="U10" s="480">
        <v>5</v>
      </c>
      <c r="V10" s="480">
        <v>-113.4</v>
      </c>
      <c r="W10" s="480">
        <v>-0.45</v>
      </c>
      <c r="X10" s="480">
        <v>900</v>
      </c>
      <c r="Y10" s="480">
        <v>5.5</v>
      </c>
      <c r="Z10" s="480">
        <v>220</v>
      </c>
      <c r="AA10" s="480">
        <v>0.2</v>
      </c>
      <c r="AB10" s="480"/>
      <c r="AC10" s="480"/>
      <c r="AD10" s="480"/>
      <c r="AE10" s="480"/>
      <c r="AF10" s="480"/>
      <c r="AG10" s="480"/>
      <c r="AH10" s="480"/>
      <c r="AI10" s="480">
        <v>1000</v>
      </c>
      <c r="AJ10" s="480">
        <v>3</v>
      </c>
      <c r="AK10" s="480">
        <v>-0.7</v>
      </c>
      <c r="AL10" s="480">
        <v>3.92</v>
      </c>
      <c r="AM10" s="480">
        <v>1324</v>
      </c>
      <c r="AN10" s="480">
        <v>982</v>
      </c>
      <c r="AO10" s="480">
        <v>40</v>
      </c>
      <c r="AP10" s="480">
        <v>16</v>
      </c>
      <c r="AQ10" s="480">
        <v>1.3</v>
      </c>
      <c r="AR10" s="480">
        <v>238.9</v>
      </c>
      <c r="AS10" s="480">
        <v>1.147</v>
      </c>
      <c r="AT10" s="480"/>
      <c r="AU10" s="480"/>
      <c r="AV10" s="480"/>
      <c r="AW10" s="480"/>
      <c r="AX10" s="480"/>
      <c r="AY10" s="480"/>
      <c r="AZ10" s="480"/>
      <c r="BA10" s="480"/>
      <c r="BB10" s="480"/>
      <c r="BC10" s="480"/>
      <c r="BD10" s="480"/>
      <c r="BE10" s="480"/>
      <c r="BF10" s="480"/>
      <c r="BG10" s="480"/>
      <c r="BH10" s="480"/>
      <c r="BI10" s="480"/>
      <c r="BJ10" s="480"/>
      <c r="BK10" s="480"/>
      <c r="BL10" s="480"/>
    </row>
    <row r="11" spans="1:64">
      <c r="A11" s="480" t="s">
        <v>646</v>
      </c>
      <c r="B11" s="480" t="s">
        <v>70</v>
      </c>
      <c r="C11" s="480" t="s">
        <v>103</v>
      </c>
      <c r="D11" s="480" t="s">
        <v>104</v>
      </c>
      <c r="E11" s="480" t="s">
        <v>66</v>
      </c>
      <c r="F11" s="480">
        <v>2010</v>
      </c>
      <c r="G11" s="480"/>
      <c r="H11" s="480">
        <v>190</v>
      </c>
      <c r="I11" s="480">
        <v>0.1</v>
      </c>
      <c r="J11" s="480"/>
      <c r="K11" s="480"/>
      <c r="L11" s="480" t="s">
        <v>14</v>
      </c>
      <c r="M11" s="480">
        <v>48</v>
      </c>
      <c r="N11" s="480">
        <v>1</v>
      </c>
      <c r="O11" s="480">
        <v>1000</v>
      </c>
      <c r="P11" s="480">
        <v>25</v>
      </c>
      <c r="Q11" s="480">
        <v>24.1</v>
      </c>
      <c r="R11" s="480">
        <v>7.87</v>
      </c>
      <c r="S11" s="480">
        <v>29.8</v>
      </c>
      <c r="T11" s="480">
        <v>8.3800000000000008</v>
      </c>
      <c r="U11" s="480">
        <v>5</v>
      </c>
      <c r="V11" s="480">
        <v>-114.49</v>
      </c>
      <c r="W11" s="480">
        <v>-0.45</v>
      </c>
      <c r="X11" s="480">
        <v>1000</v>
      </c>
      <c r="Y11" s="480">
        <v>5.5</v>
      </c>
      <c r="Z11" s="480">
        <v>240</v>
      </c>
      <c r="AA11" s="480">
        <v>0.18</v>
      </c>
      <c r="AB11" s="480"/>
      <c r="AC11" s="480"/>
      <c r="AD11" s="480"/>
      <c r="AE11" s="480"/>
      <c r="AF11" s="480"/>
      <c r="AG11" s="480"/>
      <c r="AH11" s="480"/>
      <c r="AI11" s="480">
        <v>1000</v>
      </c>
      <c r="AJ11" s="480">
        <v>3</v>
      </c>
      <c r="AK11" s="480">
        <v>-0.7</v>
      </c>
      <c r="AL11" s="480">
        <v>3.92</v>
      </c>
      <c r="AM11" s="480">
        <v>1324</v>
      </c>
      <c r="AN11" s="480">
        <v>982</v>
      </c>
      <c r="AO11" s="480">
        <v>40</v>
      </c>
      <c r="AP11" s="480">
        <v>16</v>
      </c>
      <c r="AQ11" s="480">
        <v>1.3</v>
      </c>
      <c r="AR11" s="480">
        <v>238.9</v>
      </c>
      <c r="AS11" s="480">
        <v>1.147</v>
      </c>
      <c r="AT11" s="480"/>
      <c r="AU11" s="480"/>
      <c r="AV11" s="480"/>
      <c r="AW11" s="480"/>
      <c r="AX11" s="480"/>
      <c r="AY11" s="480"/>
      <c r="AZ11" s="480"/>
      <c r="BA11" s="480"/>
      <c r="BB11" s="480"/>
      <c r="BC11" s="480"/>
      <c r="BD11" s="480"/>
      <c r="BE11" s="480"/>
      <c r="BF11" s="480"/>
      <c r="BG11" s="480"/>
      <c r="BH11" s="480"/>
      <c r="BI11" s="480"/>
      <c r="BJ11" s="480"/>
      <c r="BK11" s="480"/>
      <c r="BL11" s="480"/>
    </row>
    <row r="12" spans="1:64">
      <c r="A12" s="480" t="s">
        <v>646</v>
      </c>
      <c r="B12" s="480" t="s">
        <v>70</v>
      </c>
      <c r="C12" s="480" t="s">
        <v>105</v>
      </c>
      <c r="D12" s="480" t="s">
        <v>106</v>
      </c>
      <c r="E12" s="480" t="s">
        <v>66</v>
      </c>
      <c r="F12" s="480">
        <v>2011</v>
      </c>
      <c r="G12" s="480"/>
      <c r="H12" s="480">
        <v>195</v>
      </c>
      <c r="I12" s="480">
        <v>0.1</v>
      </c>
      <c r="J12" s="480"/>
      <c r="K12" s="480"/>
      <c r="L12" s="480" t="s">
        <v>14</v>
      </c>
      <c r="M12" s="480">
        <v>72</v>
      </c>
      <c r="N12" s="480">
        <v>1</v>
      </c>
      <c r="O12" s="480">
        <v>1000</v>
      </c>
      <c r="P12" s="480">
        <v>25</v>
      </c>
      <c r="Q12" s="480">
        <v>37</v>
      </c>
      <c r="R12" s="480">
        <v>5.27</v>
      </c>
      <c r="S12" s="480">
        <v>45</v>
      </c>
      <c r="T12" s="480">
        <v>5.62</v>
      </c>
      <c r="U12" s="480">
        <v>3.4</v>
      </c>
      <c r="V12" s="480">
        <v>-177.11</v>
      </c>
      <c r="W12" s="480">
        <v>-0.45</v>
      </c>
      <c r="X12" s="480">
        <v>2000</v>
      </c>
      <c r="Y12" s="480">
        <v>5.5</v>
      </c>
      <c r="Z12" s="480">
        <v>550</v>
      </c>
      <c r="AA12" s="480">
        <v>0.32</v>
      </c>
      <c r="AB12" s="480"/>
      <c r="AC12" s="480"/>
      <c r="AD12" s="480"/>
      <c r="AE12" s="480"/>
      <c r="AF12" s="480"/>
      <c r="AG12" s="480"/>
      <c r="AH12" s="480"/>
      <c r="AI12" s="480">
        <v>1000</v>
      </c>
      <c r="AJ12" s="480">
        <v>3</v>
      </c>
      <c r="AK12" s="480">
        <v>-0.7</v>
      </c>
      <c r="AL12" s="480">
        <v>3.92</v>
      </c>
      <c r="AM12" s="480">
        <v>1580</v>
      </c>
      <c r="AN12" s="480">
        <v>808</v>
      </c>
      <c r="AO12" s="480">
        <v>40</v>
      </c>
      <c r="AP12" s="480">
        <v>15.75</v>
      </c>
      <c r="AQ12" s="480">
        <v>1.2769999999999999</v>
      </c>
      <c r="AR12" s="480">
        <v>148.6</v>
      </c>
      <c r="AS12" s="480">
        <v>1.07</v>
      </c>
      <c r="AT12" s="480"/>
      <c r="AU12" s="480"/>
      <c r="AV12" s="480"/>
      <c r="AW12" s="480"/>
      <c r="AX12" s="480"/>
      <c r="AY12" s="480"/>
      <c r="AZ12" s="480"/>
      <c r="BA12" s="480"/>
      <c r="BB12" s="480"/>
      <c r="BC12" s="480"/>
      <c r="BD12" s="480"/>
      <c r="BE12" s="480"/>
      <c r="BF12" s="480"/>
      <c r="BG12" s="480"/>
      <c r="BH12" s="480"/>
      <c r="BI12" s="480"/>
      <c r="BJ12" s="480"/>
      <c r="BK12" s="480"/>
      <c r="BL12" s="480"/>
    </row>
    <row r="13" spans="1:64">
      <c r="A13" s="480" t="s">
        <v>646</v>
      </c>
      <c r="B13" s="480" t="s">
        <v>70</v>
      </c>
      <c r="C13" s="480" t="s">
        <v>107</v>
      </c>
      <c r="D13" s="480" t="s">
        <v>108</v>
      </c>
      <c r="E13" s="480" t="s">
        <v>66</v>
      </c>
      <c r="F13" s="480">
        <v>2011</v>
      </c>
      <c r="G13" s="480"/>
      <c r="H13" s="480">
        <v>195</v>
      </c>
      <c r="I13" s="480">
        <v>0.1</v>
      </c>
      <c r="J13" s="480"/>
      <c r="K13" s="480"/>
      <c r="L13" s="480" t="s">
        <v>14</v>
      </c>
      <c r="M13" s="480">
        <v>48</v>
      </c>
      <c r="N13" s="480">
        <v>1</v>
      </c>
      <c r="O13" s="480">
        <v>1000</v>
      </c>
      <c r="P13" s="480">
        <v>25</v>
      </c>
      <c r="Q13" s="480">
        <v>24.2</v>
      </c>
      <c r="R13" s="480">
        <v>8.0399999999999991</v>
      </c>
      <c r="S13" s="480">
        <v>29.9</v>
      </c>
      <c r="T13" s="480">
        <v>8.56</v>
      </c>
      <c r="U13" s="480">
        <v>5.0999999999999996</v>
      </c>
      <c r="V13" s="480">
        <v>-115.02</v>
      </c>
      <c r="W13" s="480">
        <v>-0.45</v>
      </c>
      <c r="X13" s="480">
        <v>1000</v>
      </c>
      <c r="Y13" s="480">
        <v>5.5</v>
      </c>
      <c r="Z13" s="480">
        <v>240</v>
      </c>
      <c r="AA13" s="480">
        <v>0.18</v>
      </c>
      <c r="AB13" s="480"/>
      <c r="AC13" s="480"/>
      <c r="AD13" s="480"/>
      <c r="AE13" s="480"/>
      <c r="AF13" s="480"/>
      <c r="AG13" s="480"/>
      <c r="AH13" s="480"/>
      <c r="AI13" s="480">
        <v>1000</v>
      </c>
      <c r="AJ13" s="480">
        <v>3</v>
      </c>
      <c r="AK13" s="480">
        <v>-0.7</v>
      </c>
      <c r="AL13" s="480">
        <v>3.92</v>
      </c>
      <c r="AM13" s="480">
        <v>1324</v>
      </c>
      <c r="AN13" s="480">
        <v>982</v>
      </c>
      <c r="AO13" s="480">
        <v>40</v>
      </c>
      <c r="AP13" s="480">
        <v>16</v>
      </c>
      <c r="AQ13" s="480">
        <v>1.3</v>
      </c>
      <c r="AR13" s="480">
        <v>238.9</v>
      </c>
      <c r="AS13" s="480">
        <v>1.147</v>
      </c>
      <c r="AT13" s="480"/>
      <c r="AU13" s="480"/>
      <c r="AV13" s="480"/>
      <c r="AW13" s="480"/>
      <c r="AX13" s="480"/>
      <c r="AY13" s="480"/>
      <c r="AZ13" s="480"/>
      <c r="BA13" s="480"/>
      <c r="BB13" s="480"/>
      <c r="BC13" s="480"/>
      <c r="BD13" s="480"/>
      <c r="BE13" s="480"/>
      <c r="BF13" s="480"/>
      <c r="BG13" s="480"/>
      <c r="BH13" s="480"/>
      <c r="BI13" s="480"/>
      <c r="BJ13" s="480"/>
      <c r="BK13" s="480"/>
      <c r="BL13" s="480"/>
    </row>
    <row r="14" spans="1:64">
      <c r="A14" s="480" t="s">
        <v>646</v>
      </c>
      <c r="B14" s="480" t="s">
        <v>70</v>
      </c>
      <c r="C14" s="480" t="s">
        <v>109</v>
      </c>
      <c r="D14" s="480" t="s">
        <v>110</v>
      </c>
      <c r="E14" s="480" t="s">
        <v>66</v>
      </c>
      <c r="F14" s="480">
        <v>2012</v>
      </c>
      <c r="G14" s="480"/>
      <c r="H14" s="480">
        <v>200</v>
      </c>
      <c r="I14" s="480">
        <v>0.1</v>
      </c>
      <c r="J14" s="480"/>
      <c r="K14" s="480"/>
      <c r="L14" s="480" t="s">
        <v>14</v>
      </c>
      <c r="M14" s="480">
        <v>72</v>
      </c>
      <c r="N14" s="480">
        <v>1</v>
      </c>
      <c r="O14" s="480">
        <v>1000</v>
      </c>
      <c r="P14" s="480">
        <v>25</v>
      </c>
      <c r="Q14" s="480">
        <v>37.4</v>
      </c>
      <c r="R14" s="480">
        <v>5.35</v>
      </c>
      <c r="S14" s="480">
        <v>45.3</v>
      </c>
      <c r="T14" s="480">
        <v>5.71</v>
      </c>
      <c r="U14" s="480">
        <v>3.3</v>
      </c>
      <c r="V14" s="480">
        <v>-179.3</v>
      </c>
      <c r="W14" s="480">
        <v>-0.45</v>
      </c>
      <c r="X14" s="480">
        <v>2000</v>
      </c>
      <c r="Y14" s="480">
        <v>5.5</v>
      </c>
      <c r="Z14" s="480">
        <v>500</v>
      </c>
      <c r="AA14" s="480">
        <v>0.28999999999999998</v>
      </c>
      <c r="AB14" s="480"/>
      <c r="AC14" s="480"/>
      <c r="AD14" s="480"/>
      <c r="AE14" s="480"/>
      <c r="AF14" s="480"/>
      <c r="AG14" s="480"/>
      <c r="AH14" s="480"/>
      <c r="AI14" s="480">
        <v>1000</v>
      </c>
      <c r="AJ14" s="480">
        <v>3</v>
      </c>
      <c r="AK14" s="480">
        <v>-0.7</v>
      </c>
      <c r="AL14" s="480">
        <v>6.55</v>
      </c>
      <c r="AM14" s="480">
        <v>1580</v>
      </c>
      <c r="AN14" s="480">
        <v>808</v>
      </c>
      <c r="AO14" s="480">
        <v>40</v>
      </c>
      <c r="AP14" s="480">
        <v>15.75</v>
      </c>
      <c r="AQ14" s="480">
        <v>1.2769999999999999</v>
      </c>
      <c r="AR14" s="480">
        <v>148.6</v>
      </c>
      <c r="AS14" s="480">
        <v>1.07</v>
      </c>
      <c r="AT14" s="480"/>
      <c r="AU14" s="480"/>
      <c r="AV14" s="480"/>
      <c r="AW14" s="480"/>
      <c r="AX14" s="480"/>
      <c r="AY14" s="480"/>
      <c r="AZ14" s="480"/>
      <c r="BA14" s="480"/>
      <c r="BB14" s="480"/>
      <c r="BC14" s="480"/>
      <c r="BD14" s="480"/>
      <c r="BE14" s="480"/>
      <c r="BF14" s="480"/>
      <c r="BG14" s="480"/>
      <c r="BH14" s="480"/>
      <c r="BI14" s="480"/>
      <c r="BJ14" s="480"/>
      <c r="BK14" s="480"/>
      <c r="BL14" s="480"/>
    </row>
    <row r="15" spans="1:64">
      <c r="A15" s="480" t="s">
        <v>646</v>
      </c>
      <c r="B15" s="480" t="s">
        <v>70</v>
      </c>
      <c r="C15" s="480" t="s">
        <v>111</v>
      </c>
      <c r="D15" s="480" t="s">
        <v>112</v>
      </c>
      <c r="E15" s="480" t="s">
        <v>66</v>
      </c>
      <c r="F15" s="480">
        <v>2011</v>
      </c>
      <c r="G15" s="480"/>
      <c r="H15" s="480">
        <v>200</v>
      </c>
      <c r="I15" s="480">
        <v>0.1</v>
      </c>
      <c r="J15" s="480"/>
      <c r="K15" s="480"/>
      <c r="L15" s="480" t="s">
        <v>14</v>
      </c>
      <c r="M15" s="480">
        <v>48</v>
      </c>
      <c r="N15" s="480">
        <v>1</v>
      </c>
      <c r="O15" s="480">
        <v>1000</v>
      </c>
      <c r="P15" s="480">
        <v>25</v>
      </c>
      <c r="Q15" s="480">
        <v>24.3</v>
      </c>
      <c r="R15" s="480">
        <v>8.2200000000000006</v>
      </c>
      <c r="S15" s="480">
        <v>30</v>
      </c>
      <c r="T15" s="480">
        <v>8.74</v>
      </c>
      <c r="U15" s="480">
        <v>5.0999999999999996</v>
      </c>
      <c r="V15" s="480">
        <v>-115.44</v>
      </c>
      <c r="W15" s="480">
        <v>-0.45</v>
      </c>
      <c r="X15" s="480">
        <v>1000</v>
      </c>
      <c r="Y15" s="480">
        <v>5.5</v>
      </c>
      <c r="Z15" s="480">
        <v>240</v>
      </c>
      <c r="AA15" s="480">
        <v>0.17</v>
      </c>
      <c r="AB15" s="480"/>
      <c r="AC15" s="480"/>
      <c r="AD15" s="480"/>
      <c r="AE15" s="480"/>
      <c r="AF15" s="480"/>
      <c r="AG15" s="480"/>
      <c r="AH15" s="480"/>
      <c r="AI15" s="480">
        <v>1000</v>
      </c>
      <c r="AJ15" s="480">
        <v>3</v>
      </c>
      <c r="AK15" s="480">
        <v>-0.7</v>
      </c>
      <c r="AL15" s="480">
        <v>3.92</v>
      </c>
      <c r="AM15" s="480">
        <v>1324</v>
      </c>
      <c r="AN15" s="480">
        <v>982</v>
      </c>
      <c r="AO15" s="480">
        <v>40</v>
      </c>
      <c r="AP15" s="480">
        <v>16</v>
      </c>
      <c r="AQ15" s="480">
        <v>1.3</v>
      </c>
      <c r="AR15" s="480">
        <v>238.9</v>
      </c>
      <c r="AS15" s="480">
        <v>1.147</v>
      </c>
      <c r="AT15" s="480"/>
      <c r="AU15" s="480"/>
      <c r="AV15" s="480"/>
      <c r="AW15" s="480"/>
      <c r="AX15" s="480"/>
      <c r="AY15" s="480"/>
      <c r="AZ15" s="480"/>
      <c r="BA15" s="480"/>
      <c r="BB15" s="480"/>
      <c r="BC15" s="480"/>
      <c r="BD15" s="480"/>
      <c r="BE15" s="480"/>
      <c r="BF15" s="480"/>
      <c r="BG15" s="480"/>
      <c r="BH15" s="480"/>
      <c r="BI15" s="480"/>
      <c r="BJ15" s="480"/>
      <c r="BK15" s="480"/>
      <c r="BL15" s="480"/>
    </row>
    <row r="16" spans="1:64">
      <c r="A16" s="480" t="s">
        <v>646</v>
      </c>
      <c r="B16" s="480" t="s">
        <v>70</v>
      </c>
      <c r="C16" s="480" t="s">
        <v>113</v>
      </c>
      <c r="D16" s="480" t="s">
        <v>114</v>
      </c>
      <c r="E16" s="480" t="s">
        <v>68</v>
      </c>
      <c r="F16" s="480">
        <v>2012</v>
      </c>
      <c r="G16" s="480"/>
      <c r="H16" s="480">
        <v>200</v>
      </c>
      <c r="I16" s="480">
        <v>0.1</v>
      </c>
      <c r="J16" s="480"/>
      <c r="K16" s="480"/>
      <c r="L16" s="480" t="s">
        <v>14</v>
      </c>
      <c r="M16" s="480">
        <v>48</v>
      </c>
      <c r="N16" s="480">
        <v>1</v>
      </c>
      <c r="O16" s="480">
        <v>1000</v>
      </c>
      <c r="P16" s="480">
        <v>25</v>
      </c>
      <c r="Q16" s="480">
        <v>24.3</v>
      </c>
      <c r="R16" s="480">
        <v>8.2200000000000006</v>
      </c>
      <c r="S16" s="480">
        <v>30</v>
      </c>
      <c r="T16" s="480">
        <v>8.74</v>
      </c>
      <c r="U16" s="480">
        <v>5.0999999999999996</v>
      </c>
      <c r="V16" s="480">
        <v>-115.44</v>
      </c>
      <c r="W16" s="480">
        <v>-0.45</v>
      </c>
      <c r="X16" s="480">
        <v>1000</v>
      </c>
      <c r="Y16" s="480">
        <v>5.5</v>
      </c>
      <c r="Z16" s="480">
        <v>240</v>
      </c>
      <c r="AA16" s="480">
        <v>0.17</v>
      </c>
      <c r="AB16" s="480"/>
      <c r="AC16" s="480"/>
      <c r="AD16" s="480"/>
      <c r="AE16" s="480"/>
      <c r="AF16" s="480"/>
      <c r="AG16" s="480"/>
      <c r="AH16" s="480"/>
      <c r="AI16" s="480">
        <v>1000</v>
      </c>
      <c r="AJ16" s="480">
        <v>3</v>
      </c>
      <c r="AK16" s="480">
        <v>-0.7</v>
      </c>
      <c r="AL16" s="480">
        <v>3.92</v>
      </c>
      <c r="AM16" s="480">
        <v>1324</v>
      </c>
      <c r="AN16" s="480">
        <v>982</v>
      </c>
      <c r="AO16" s="480">
        <v>40</v>
      </c>
      <c r="AP16" s="480">
        <v>16</v>
      </c>
      <c r="AQ16" s="480">
        <v>1.3</v>
      </c>
      <c r="AR16" s="480">
        <v>238.9</v>
      </c>
      <c r="AS16" s="480">
        <v>1.147</v>
      </c>
      <c r="AT16" s="480"/>
      <c r="AU16" s="480"/>
      <c r="AV16" s="480"/>
      <c r="AW16" s="480"/>
      <c r="AX16" s="480"/>
      <c r="AY16" s="480"/>
      <c r="AZ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</row>
    <row r="17" spans="1:64">
      <c r="A17" s="480" t="s">
        <v>646</v>
      </c>
      <c r="B17" s="480" t="s">
        <v>70</v>
      </c>
      <c r="C17" s="480" t="s">
        <v>117</v>
      </c>
      <c r="D17" s="480" t="s">
        <v>118</v>
      </c>
      <c r="E17" s="480" t="s">
        <v>66</v>
      </c>
      <c r="F17" s="480">
        <v>2012</v>
      </c>
      <c r="G17" s="480"/>
      <c r="H17" s="480">
        <v>205</v>
      </c>
      <c r="I17" s="480">
        <v>0.1</v>
      </c>
      <c r="J17" s="480"/>
      <c r="K17" s="480"/>
      <c r="L17" s="480" t="s">
        <v>14</v>
      </c>
      <c r="M17" s="480">
        <v>72</v>
      </c>
      <c r="N17" s="480">
        <v>1</v>
      </c>
      <c r="O17" s="480">
        <v>1000</v>
      </c>
      <c r="P17" s="480">
        <v>25</v>
      </c>
      <c r="Q17" s="480">
        <v>37.700000000000003</v>
      </c>
      <c r="R17" s="480">
        <v>5.43</v>
      </c>
      <c r="S17" s="480">
        <v>45.4</v>
      </c>
      <c r="T17" s="480">
        <v>5.81</v>
      </c>
      <c r="U17" s="480">
        <v>3.5</v>
      </c>
      <c r="V17" s="480">
        <v>-181.46</v>
      </c>
      <c r="W17" s="480">
        <v>-0.45</v>
      </c>
      <c r="X17" s="480">
        <v>2000</v>
      </c>
      <c r="Y17" s="480">
        <v>5.5</v>
      </c>
      <c r="Z17" s="480">
        <v>500</v>
      </c>
      <c r="AA17" s="480">
        <v>0.27</v>
      </c>
      <c r="AB17" s="480"/>
      <c r="AC17" s="480"/>
      <c r="AD17" s="480"/>
      <c r="AE17" s="480"/>
      <c r="AF17" s="480"/>
      <c r="AG17" s="480"/>
      <c r="AH17" s="480"/>
      <c r="AI17" s="480">
        <v>1000</v>
      </c>
      <c r="AJ17" s="480">
        <v>3</v>
      </c>
      <c r="AK17" s="480">
        <v>-0.7</v>
      </c>
      <c r="AL17" s="480">
        <v>6.55</v>
      </c>
      <c r="AM17" s="480">
        <v>1580</v>
      </c>
      <c r="AN17" s="480">
        <v>808</v>
      </c>
      <c r="AO17" s="480">
        <v>40</v>
      </c>
      <c r="AP17" s="480">
        <v>15.75</v>
      </c>
      <c r="AQ17" s="480">
        <v>1.2769999999999999</v>
      </c>
      <c r="AR17" s="480">
        <v>148.6</v>
      </c>
      <c r="AS17" s="480">
        <v>1.07</v>
      </c>
      <c r="AT17" s="480"/>
      <c r="AU17" s="480"/>
      <c r="AV17" s="480"/>
      <c r="AW17" s="480"/>
      <c r="AX17" s="480"/>
      <c r="AY17" s="480"/>
      <c r="AZ17" s="480"/>
      <c r="BA17" s="480"/>
      <c r="BB17" s="480"/>
      <c r="BC17" s="480"/>
      <c r="BD17" s="480"/>
      <c r="BE17" s="480"/>
      <c r="BF17" s="480"/>
      <c r="BG17" s="480"/>
      <c r="BH17" s="480"/>
      <c r="BI17" s="480"/>
      <c r="BJ17" s="480"/>
      <c r="BK17" s="480"/>
      <c r="BL17" s="480"/>
    </row>
    <row r="18" spans="1:64">
      <c r="A18" s="480" t="s">
        <v>646</v>
      </c>
      <c r="B18" s="480" t="s">
        <v>70</v>
      </c>
      <c r="C18" s="480" t="s">
        <v>119</v>
      </c>
      <c r="D18" s="480" t="s">
        <v>120</v>
      </c>
      <c r="E18" s="480" t="s">
        <v>68</v>
      </c>
      <c r="F18" s="480">
        <v>2012</v>
      </c>
      <c r="G18" s="480"/>
      <c r="H18" s="480">
        <v>205</v>
      </c>
      <c r="I18" s="480">
        <v>0.1</v>
      </c>
      <c r="J18" s="480"/>
      <c r="K18" s="480"/>
      <c r="L18" s="480" t="s">
        <v>14</v>
      </c>
      <c r="M18" s="480">
        <v>48</v>
      </c>
      <c r="N18" s="480">
        <v>1</v>
      </c>
      <c r="O18" s="480">
        <v>1000</v>
      </c>
      <c r="P18" s="480">
        <v>25</v>
      </c>
      <c r="Q18" s="480">
        <v>24.5</v>
      </c>
      <c r="R18" s="480">
        <v>8.3800000000000008</v>
      </c>
      <c r="S18" s="480">
        <v>30.2</v>
      </c>
      <c r="T18" s="480">
        <v>8.9</v>
      </c>
      <c r="U18" s="480">
        <v>5.4</v>
      </c>
      <c r="V18" s="480">
        <v>-111.4</v>
      </c>
      <c r="W18" s="480">
        <v>-0.45</v>
      </c>
      <c r="X18" s="480">
        <v>1000</v>
      </c>
      <c r="Y18" s="480">
        <v>5.5</v>
      </c>
      <c r="Z18" s="480">
        <v>240</v>
      </c>
      <c r="AA18" s="480">
        <v>0.16500000000000001</v>
      </c>
      <c r="AB18" s="480"/>
      <c r="AC18" s="480"/>
      <c r="AD18" s="480"/>
      <c r="AE18" s="480"/>
      <c r="AF18" s="480"/>
      <c r="AG18" s="480"/>
      <c r="AH18" s="480"/>
      <c r="AI18" s="480">
        <v>1000</v>
      </c>
      <c r="AJ18" s="480">
        <v>3</v>
      </c>
      <c r="AK18" s="480">
        <v>-0.7</v>
      </c>
      <c r="AL18" s="480">
        <v>10.49</v>
      </c>
      <c r="AM18" s="480">
        <v>1324</v>
      </c>
      <c r="AN18" s="480">
        <v>982</v>
      </c>
      <c r="AO18" s="480">
        <v>40</v>
      </c>
      <c r="AP18" s="480">
        <v>16</v>
      </c>
      <c r="AQ18" s="480">
        <v>1.3</v>
      </c>
      <c r="AR18" s="480">
        <v>238.9</v>
      </c>
      <c r="AS18" s="480">
        <v>1.147</v>
      </c>
      <c r="AT18" s="480"/>
      <c r="AU18" s="480"/>
      <c r="AV18" s="480"/>
      <c r="AW18" s="480"/>
      <c r="AX18" s="480"/>
      <c r="AY18" s="480"/>
      <c r="AZ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</row>
    <row r="19" spans="1:64">
      <c r="A19" s="480" t="s">
        <v>646</v>
      </c>
      <c r="B19" s="480" t="s">
        <v>70</v>
      </c>
      <c r="C19" s="480" t="s">
        <v>121</v>
      </c>
      <c r="D19" s="480" t="s">
        <v>122</v>
      </c>
      <c r="E19" s="480" t="s">
        <v>68</v>
      </c>
      <c r="F19" s="480">
        <v>2012</v>
      </c>
      <c r="G19" s="480"/>
      <c r="H19" s="480">
        <v>210</v>
      </c>
      <c r="I19" s="480">
        <v>0.1</v>
      </c>
      <c r="J19" s="480"/>
      <c r="K19" s="480"/>
      <c r="L19" s="480" t="s">
        <v>14</v>
      </c>
      <c r="M19" s="480">
        <v>48</v>
      </c>
      <c r="N19" s="480">
        <v>1</v>
      </c>
      <c r="O19" s="480">
        <v>1000</v>
      </c>
      <c r="P19" s="480">
        <v>25</v>
      </c>
      <c r="Q19" s="480">
        <v>24.6</v>
      </c>
      <c r="R19" s="480">
        <v>8.5399999999999991</v>
      </c>
      <c r="S19" s="480">
        <v>30.3</v>
      </c>
      <c r="T19" s="480">
        <v>9.06</v>
      </c>
      <c r="U19" s="480">
        <v>5.4</v>
      </c>
      <c r="V19" s="480">
        <v>-112</v>
      </c>
      <c r="W19" s="480">
        <v>-0.45</v>
      </c>
      <c r="X19" s="480">
        <v>1000</v>
      </c>
      <c r="Y19" s="480">
        <v>5.5</v>
      </c>
      <c r="Z19" s="480">
        <v>240</v>
      </c>
      <c r="AA19" s="480">
        <v>0.16</v>
      </c>
      <c r="AB19" s="480"/>
      <c r="AC19" s="480"/>
      <c r="AD19" s="480"/>
      <c r="AE19" s="480"/>
      <c r="AF19" s="480"/>
      <c r="AG19" s="480"/>
      <c r="AH19" s="480"/>
      <c r="AI19" s="480">
        <v>1000</v>
      </c>
      <c r="AJ19" s="480">
        <v>3</v>
      </c>
      <c r="AK19" s="480">
        <v>-0.7</v>
      </c>
      <c r="AL19" s="480">
        <v>10.49</v>
      </c>
      <c r="AM19" s="480">
        <v>1324</v>
      </c>
      <c r="AN19" s="480">
        <v>982</v>
      </c>
      <c r="AO19" s="480">
        <v>40</v>
      </c>
      <c r="AP19" s="480">
        <v>16</v>
      </c>
      <c r="AQ19" s="480">
        <v>1.3</v>
      </c>
      <c r="AR19" s="480">
        <v>238.9</v>
      </c>
      <c r="AS19" s="480">
        <v>1.147</v>
      </c>
      <c r="AT19" s="480"/>
      <c r="AU19" s="480"/>
      <c r="AV19" s="480"/>
      <c r="AW19" s="480"/>
      <c r="AX19" s="480"/>
      <c r="AY19" s="480"/>
      <c r="AZ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</row>
    <row r="20" spans="1:64">
      <c r="A20" s="480" t="s">
        <v>646</v>
      </c>
      <c r="B20" s="480" t="s">
        <v>70</v>
      </c>
      <c r="C20" s="480" t="s">
        <v>123</v>
      </c>
      <c r="D20" s="480" t="s">
        <v>124</v>
      </c>
      <c r="E20" s="480" t="s">
        <v>68</v>
      </c>
      <c r="F20" s="480">
        <v>2012</v>
      </c>
      <c r="G20" s="480"/>
      <c r="H20" s="480">
        <v>215</v>
      </c>
      <c r="I20" s="480">
        <v>0.1</v>
      </c>
      <c r="J20" s="480"/>
      <c r="K20" s="480"/>
      <c r="L20" s="480" t="s">
        <v>14</v>
      </c>
      <c r="M20" s="480">
        <v>48</v>
      </c>
      <c r="N20" s="480">
        <v>1</v>
      </c>
      <c r="O20" s="480">
        <v>1000</v>
      </c>
      <c r="P20" s="480">
        <v>25</v>
      </c>
      <c r="Q20" s="480">
        <v>24.7</v>
      </c>
      <c r="R20" s="480">
        <v>8.6999999999999993</v>
      </c>
      <c r="S20" s="480">
        <v>30.4</v>
      </c>
      <c r="T20" s="480">
        <v>9.2200000000000006</v>
      </c>
      <c r="U20" s="480">
        <v>5.5</v>
      </c>
      <c r="V20" s="480">
        <v>-112.8</v>
      </c>
      <c r="W20" s="480">
        <v>-0.45</v>
      </c>
      <c r="X20" s="480">
        <v>1000</v>
      </c>
      <c r="Y20" s="480">
        <v>5.5</v>
      </c>
      <c r="Z20" s="480">
        <v>240</v>
      </c>
      <c r="AA20" s="480">
        <v>0.155</v>
      </c>
      <c r="AB20" s="480"/>
      <c r="AC20" s="480"/>
      <c r="AD20" s="480"/>
      <c r="AE20" s="480"/>
      <c r="AF20" s="480"/>
      <c r="AG20" s="480"/>
      <c r="AH20" s="480"/>
      <c r="AI20" s="480">
        <v>1000</v>
      </c>
      <c r="AJ20" s="480">
        <v>3</v>
      </c>
      <c r="AK20" s="480">
        <v>-0.7</v>
      </c>
      <c r="AL20" s="480">
        <v>10.49</v>
      </c>
      <c r="AM20" s="480">
        <v>1324</v>
      </c>
      <c r="AN20" s="480">
        <v>982</v>
      </c>
      <c r="AO20" s="480">
        <v>40</v>
      </c>
      <c r="AP20" s="480">
        <v>16</v>
      </c>
      <c r="AQ20" s="480">
        <v>1.3</v>
      </c>
      <c r="AR20" s="480">
        <v>238.9</v>
      </c>
      <c r="AS20" s="480">
        <v>1.147</v>
      </c>
      <c r="AT20" s="480"/>
      <c r="AU20" s="480"/>
      <c r="AV20" s="480"/>
      <c r="AW20" s="480"/>
      <c r="AX20" s="480"/>
      <c r="AY20" s="480"/>
      <c r="AZ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</row>
    <row r="21" spans="1:64">
      <c r="A21" s="480" t="s">
        <v>646</v>
      </c>
      <c r="B21" s="480" t="s">
        <v>70</v>
      </c>
      <c r="C21" s="480" t="s">
        <v>125</v>
      </c>
      <c r="D21" s="480" t="s">
        <v>126</v>
      </c>
      <c r="E21" s="480" t="s">
        <v>66</v>
      </c>
      <c r="F21" s="480">
        <v>2010</v>
      </c>
      <c r="G21" s="480"/>
      <c r="H21" s="480">
        <v>220</v>
      </c>
      <c r="I21" s="480">
        <v>0.1</v>
      </c>
      <c r="J21" s="480"/>
      <c r="K21" s="480"/>
      <c r="L21" s="480" t="s">
        <v>14</v>
      </c>
      <c r="M21" s="480">
        <v>96</v>
      </c>
      <c r="N21" s="480">
        <v>1</v>
      </c>
      <c r="O21" s="480">
        <v>1000</v>
      </c>
      <c r="P21" s="480">
        <v>25</v>
      </c>
      <c r="Q21" s="480">
        <v>47</v>
      </c>
      <c r="R21" s="480">
        <v>4.68</v>
      </c>
      <c r="S21" s="480">
        <v>58.8</v>
      </c>
      <c r="T21" s="480">
        <v>5.01</v>
      </c>
      <c r="U21" s="480">
        <v>3</v>
      </c>
      <c r="V21" s="480">
        <v>-221.58</v>
      </c>
      <c r="W21" s="480">
        <v>-0.45</v>
      </c>
      <c r="X21" s="480">
        <v>3000</v>
      </c>
      <c r="Y21" s="480">
        <v>5.5</v>
      </c>
      <c r="Z21" s="480">
        <v>700</v>
      </c>
      <c r="AA21" s="480">
        <v>0.75</v>
      </c>
      <c r="AB21" s="480"/>
      <c r="AC21" s="480"/>
      <c r="AD21" s="480"/>
      <c r="AE21" s="480"/>
      <c r="AF21" s="480"/>
      <c r="AG21" s="480"/>
      <c r="AH21" s="480"/>
      <c r="AI21" s="480">
        <v>1000</v>
      </c>
      <c r="AJ21" s="480">
        <v>4</v>
      </c>
      <c r="AK21" s="480">
        <v>-0.7</v>
      </c>
      <c r="AL21" s="480">
        <v>6.01</v>
      </c>
      <c r="AM21" s="480">
        <v>1602</v>
      </c>
      <c r="AN21" s="480">
        <v>1061</v>
      </c>
      <c r="AO21" s="480">
        <v>40</v>
      </c>
      <c r="AP21" s="480">
        <v>21</v>
      </c>
      <c r="AQ21" s="480">
        <v>1.7</v>
      </c>
      <c r="AR21" s="480">
        <v>148.6</v>
      </c>
      <c r="AS21" s="480">
        <v>1.427</v>
      </c>
      <c r="AT21" s="480"/>
      <c r="AU21" s="480"/>
      <c r="AV21" s="480"/>
      <c r="AW21" s="480"/>
      <c r="AX21" s="480"/>
      <c r="AY21" s="480"/>
      <c r="AZ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</row>
    <row r="22" spans="1:64">
      <c r="A22" s="480" t="s">
        <v>646</v>
      </c>
      <c r="B22" s="480" t="s">
        <v>70</v>
      </c>
      <c r="C22" s="480" t="s">
        <v>129</v>
      </c>
      <c r="D22" s="480" t="s">
        <v>130</v>
      </c>
      <c r="E22" s="480" t="s">
        <v>66</v>
      </c>
      <c r="F22" s="480">
        <v>2010</v>
      </c>
      <c r="G22" s="480"/>
      <c r="H22" s="480">
        <v>225</v>
      </c>
      <c r="I22" s="480">
        <v>0.1</v>
      </c>
      <c r="J22" s="480"/>
      <c r="K22" s="480"/>
      <c r="L22" s="480" t="s">
        <v>14</v>
      </c>
      <c r="M22" s="480">
        <v>96</v>
      </c>
      <c r="N22" s="480">
        <v>1</v>
      </c>
      <c r="O22" s="480">
        <v>1000</v>
      </c>
      <c r="P22" s="480">
        <v>25</v>
      </c>
      <c r="Q22" s="480">
        <v>47.4</v>
      </c>
      <c r="R22" s="480">
        <v>4.74</v>
      </c>
      <c r="S22" s="480">
        <v>59</v>
      </c>
      <c r="T22" s="480">
        <v>5.09</v>
      </c>
      <c r="U22" s="480">
        <v>3.1</v>
      </c>
      <c r="V22" s="480">
        <v>-222.8</v>
      </c>
      <c r="W22" s="480">
        <v>-0.45</v>
      </c>
      <c r="X22" s="480">
        <v>3000</v>
      </c>
      <c r="Y22" s="480">
        <v>5.5</v>
      </c>
      <c r="Z22" s="480">
        <v>700</v>
      </c>
      <c r="AA22" s="480">
        <v>0.73</v>
      </c>
      <c r="AB22" s="480"/>
      <c r="AC22" s="480"/>
      <c r="AD22" s="480"/>
      <c r="AE22" s="480"/>
      <c r="AF22" s="480"/>
      <c r="AG22" s="480"/>
      <c r="AH22" s="480"/>
      <c r="AI22" s="480">
        <v>1000</v>
      </c>
      <c r="AJ22" s="480">
        <v>4</v>
      </c>
      <c r="AK22" s="480">
        <v>-0.7</v>
      </c>
      <c r="AL22" s="480">
        <v>6.11</v>
      </c>
      <c r="AM22" s="480">
        <v>1602</v>
      </c>
      <c r="AN22" s="480">
        <v>1061</v>
      </c>
      <c r="AO22" s="480">
        <v>40</v>
      </c>
      <c r="AP22" s="480">
        <v>21</v>
      </c>
      <c r="AQ22" s="480">
        <v>1.7</v>
      </c>
      <c r="AR22" s="480">
        <v>148.6</v>
      </c>
      <c r="AS22" s="480">
        <v>1.427</v>
      </c>
      <c r="AT22" s="480"/>
      <c r="AU22" s="480"/>
      <c r="AV22" s="480"/>
      <c r="AW22" s="480"/>
      <c r="AX22" s="480"/>
      <c r="AY22" s="480"/>
      <c r="AZ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</row>
    <row r="23" spans="1:64">
      <c r="A23" s="480" t="s">
        <v>646</v>
      </c>
      <c r="B23" s="480" t="s">
        <v>70</v>
      </c>
      <c r="C23" s="480" t="s">
        <v>133</v>
      </c>
      <c r="D23" s="480" t="s">
        <v>134</v>
      </c>
      <c r="E23" s="480" t="s">
        <v>66</v>
      </c>
      <c r="F23" s="480">
        <v>2010</v>
      </c>
      <c r="G23" s="480"/>
      <c r="H23" s="480">
        <v>230</v>
      </c>
      <c r="I23" s="480">
        <v>0.1</v>
      </c>
      <c r="J23" s="480"/>
      <c r="K23" s="480"/>
      <c r="L23" s="480" t="s">
        <v>14</v>
      </c>
      <c r="M23" s="480">
        <v>96</v>
      </c>
      <c r="N23" s="480">
        <v>1</v>
      </c>
      <c r="O23" s="480">
        <v>1000</v>
      </c>
      <c r="P23" s="480">
        <v>25</v>
      </c>
      <c r="Q23" s="480">
        <v>47.5</v>
      </c>
      <c r="R23" s="480">
        <v>4.84</v>
      </c>
      <c r="S23" s="480">
        <v>59.1</v>
      </c>
      <c r="T23" s="480">
        <v>5.18</v>
      </c>
      <c r="U23" s="480">
        <v>3.1</v>
      </c>
      <c r="V23" s="480">
        <v>-224.31</v>
      </c>
      <c r="W23" s="480">
        <v>-0.45</v>
      </c>
      <c r="X23" s="480">
        <v>3000</v>
      </c>
      <c r="Y23" s="480">
        <v>5.5</v>
      </c>
      <c r="Z23" s="480">
        <v>700</v>
      </c>
      <c r="AA23" s="480">
        <v>0.68</v>
      </c>
      <c r="AB23" s="480"/>
      <c r="AC23" s="480"/>
      <c r="AD23" s="480"/>
      <c r="AE23" s="480"/>
      <c r="AF23" s="480"/>
      <c r="AG23" s="480"/>
      <c r="AH23" s="480"/>
      <c r="AI23" s="480">
        <v>1000</v>
      </c>
      <c r="AJ23" s="480">
        <v>4</v>
      </c>
      <c r="AK23" s="480">
        <v>-0.7</v>
      </c>
      <c r="AL23" s="480">
        <v>6.22</v>
      </c>
      <c r="AM23" s="480">
        <v>1602</v>
      </c>
      <c r="AN23" s="480">
        <v>1061</v>
      </c>
      <c r="AO23" s="480">
        <v>40</v>
      </c>
      <c r="AP23" s="480">
        <v>21</v>
      </c>
      <c r="AQ23" s="480">
        <v>1.7</v>
      </c>
      <c r="AR23" s="480">
        <v>148.6</v>
      </c>
      <c r="AS23" s="480">
        <v>1.427</v>
      </c>
      <c r="AT23" s="480"/>
      <c r="AU23" s="480"/>
      <c r="AV23" s="480"/>
      <c r="AW23" s="480"/>
      <c r="AX23" s="480"/>
      <c r="AY23" s="480"/>
      <c r="AZ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</row>
    <row r="24" spans="1:64">
      <c r="A24" s="480" t="s">
        <v>646</v>
      </c>
      <c r="B24" s="480" t="s">
        <v>70</v>
      </c>
      <c r="C24" s="480" t="s">
        <v>137</v>
      </c>
      <c r="D24" s="480" t="s">
        <v>138</v>
      </c>
      <c r="E24" s="480" t="s">
        <v>66</v>
      </c>
      <c r="F24" s="480">
        <v>2010</v>
      </c>
      <c r="G24" s="480"/>
      <c r="H24" s="480">
        <v>235</v>
      </c>
      <c r="I24" s="480">
        <v>0.1</v>
      </c>
      <c r="J24" s="480"/>
      <c r="K24" s="480"/>
      <c r="L24" s="480" t="s">
        <v>14</v>
      </c>
      <c r="M24" s="480">
        <v>96</v>
      </c>
      <c r="N24" s="480">
        <v>1</v>
      </c>
      <c r="O24" s="480">
        <v>1000</v>
      </c>
      <c r="P24" s="480">
        <v>25</v>
      </c>
      <c r="Q24" s="480">
        <v>47.7</v>
      </c>
      <c r="R24" s="480">
        <v>4.93</v>
      </c>
      <c r="S24" s="480">
        <v>59.2</v>
      </c>
      <c r="T24" s="480">
        <v>5.27</v>
      </c>
      <c r="U24" s="480">
        <v>3.2</v>
      </c>
      <c r="V24" s="480">
        <v>-225.59</v>
      </c>
      <c r="W24" s="480">
        <v>-0.45</v>
      </c>
      <c r="X24" s="480">
        <v>3000</v>
      </c>
      <c r="Y24" s="480">
        <v>5.5</v>
      </c>
      <c r="Z24" s="480">
        <v>700</v>
      </c>
      <c r="AA24" s="480">
        <v>0.64</v>
      </c>
      <c r="AB24" s="480"/>
      <c r="AC24" s="480"/>
      <c r="AD24" s="480"/>
      <c r="AE24" s="480"/>
      <c r="AF24" s="480"/>
      <c r="AG24" s="480"/>
      <c r="AH24" s="480"/>
      <c r="AI24" s="480">
        <v>1000</v>
      </c>
      <c r="AJ24" s="480">
        <v>4</v>
      </c>
      <c r="AK24" s="480">
        <v>-0.7</v>
      </c>
      <c r="AL24" s="480">
        <v>6.32</v>
      </c>
      <c r="AM24" s="480">
        <v>1602</v>
      </c>
      <c r="AN24" s="480">
        <v>1061</v>
      </c>
      <c r="AO24" s="480">
        <v>40</v>
      </c>
      <c r="AP24" s="480">
        <v>21</v>
      </c>
      <c r="AQ24" s="480">
        <v>1.7</v>
      </c>
      <c r="AR24" s="480">
        <v>148.6</v>
      </c>
      <c r="AS24" s="480">
        <v>1.427</v>
      </c>
      <c r="AT24" s="480"/>
      <c r="AU24" s="480"/>
      <c r="AV24" s="480"/>
      <c r="AW24" s="480"/>
      <c r="AX24" s="480"/>
      <c r="AY24" s="480"/>
      <c r="AZ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</row>
    <row r="25" spans="1:64">
      <c r="A25" s="480" t="s">
        <v>646</v>
      </c>
      <c r="B25" s="480" t="s">
        <v>70</v>
      </c>
      <c r="C25" s="480" t="s">
        <v>141</v>
      </c>
      <c r="D25" s="480" t="s">
        <v>142</v>
      </c>
      <c r="E25" s="480" t="s">
        <v>66</v>
      </c>
      <c r="F25" s="480">
        <v>2012</v>
      </c>
      <c r="G25" s="480"/>
      <c r="H25" s="480">
        <v>235</v>
      </c>
      <c r="I25" s="480">
        <v>0.1</v>
      </c>
      <c r="J25" s="480"/>
      <c r="K25" s="480"/>
      <c r="L25" s="480" t="s">
        <v>14</v>
      </c>
      <c r="M25" s="480">
        <v>60</v>
      </c>
      <c r="N25" s="480">
        <v>1</v>
      </c>
      <c r="O25" s="480">
        <v>1000</v>
      </c>
      <c r="P25" s="480">
        <v>25</v>
      </c>
      <c r="Q25" s="480">
        <v>30.1</v>
      </c>
      <c r="R25" s="480">
        <v>7.82</v>
      </c>
      <c r="S25" s="480">
        <v>37.200000000000003</v>
      </c>
      <c r="T25" s="480">
        <v>8.34</v>
      </c>
      <c r="U25" s="480">
        <v>5.8</v>
      </c>
      <c r="V25" s="480">
        <v>-146.04</v>
      </c>
      <c r="W25" s="480">
        <v>-0.45</v>
      </c>
      <c r="X25" s="480">
        <v>1200</v>
      </c>
      <c r="Y25" s="480">
        <v>5.5</v>
      </c>
      <c r="Z25" s="480">
        <v>300</v>
      </c>
      <c r="AA25" s="480">
        <v>0.23</v>
      </c>
      <c r="AB25" s="480"/>
      <c r="AC25" s="480"/>
      <c r="AD25" s="480"/>
      <c r="AE25" s="480"/>
      <c r="AF25" s="480"/>
      <c r="AG25" s="480"/>
      <c r="AH25" s="480"/>
      <c r="AI25" s="480">
        <v>1000</v>
      </c>
      <c r="AJ25" s="480">
        <v>3</v>
      </c>
      <c r="AK25" s="480">
        <v>-0.7</v>
      </c>
      <c r="AL25" s="480">
        <v>10.01</v>
      </c>
      <c r="AM25" s="480">
        <v>1638</v>
      </c>
      <c r="AN25" s="480">
        <v>982</v>
      </c>
      <c r="AO25" s="480">
        <v>40</v>
      </c>
      <c r="AP25" s="480">
        <v>20</v>
      </c>
      <c r="AQ25" s="480">
        <v>1.609</v>
      </c>
      <c r="AR25" s="480">
        <v>238.9</v>
      </c>
      <c r="AS25" s="480">
        <v>1.4330000000000001</v>
      </c>
      <c r="AT25" s="480"/>
      <c r="AU25" s="480"/>
      <c r="AV25" s="480"/>
      <c r="AW25" s="480"/>
      <c r="AX25" s="480"/>
      <c r="AY25" s="480"/>
      <c r="AZ25" s="480"/>
      <c r="BA25" s="480"/>
      <c r="BB25" s="480"/>
      <c r="BC25" s="480"/>
      <c r="BD25" s="480"/>
      <c r="BE25" s="480"/>
      <c r="BF25" s="480"/>
      <c r="BG25" s="480"/>
      <c r="BH25" s="480"/>
      <c r="BI25" s="480"/>
      <c r="BJ25" s="480"/>
      <c r="BK25" s="480"/>
      <c r="BL25" s="480"/>
    </row>
    <row r="26" spans="1:64">
      <c r="A26" s="480" t="s">
        <v>646</v>
      </c>
      <c r="B26" s="480" t="s">
        <v>70</v>
      </c>
      <c r="C26" s="480" t="s">
        <v>145</v>
      </c>
      <c r="D26" s="480" t="s">
        <v>146</v>
      </c>
      <c r="E26" s="480" t="s">
        <v>66</v>
      </c>
      <c r="F26" s="480">
        <v>2010</v>
      </c>
      <c r="G26" s="480"/>
      <c r="H26" s="480">
        <v>240</v>
      </c>
      <c r="I26" s="480">
        <v>0.1</v>
      </c>
      <c r="J26" s="480"/>
      <c r="K26" s="480"/>
      <c r="L26" s="480" t="s">
        <v>14</v>
      </c>
      <c r="M26" s="480">
        <v>60</v>
      </c>
      <c r="N26" s="480">
        <v>1</v>
      </c>
      <c r="O26" s="480">
        <v>1000</v>
      </c>
      <c r="P26" s="480">
        <v>25</v>
      </c>
      <c r="Q26" s="480">
        <v>30.2</v>
      </c>
      <c r="R26" s="480">
        <v>7.95</v>
      </c>
      <c r="S26" s="480">
        <v>37.299999999999997</v>
      </c>
      <c r="T26" s="480">
        <v>8.4600000000000009</v>
      </c>
      <c r="U26" s="480">
        <v>5.0999999999999996</v>
      </c>
      <c r="V26" s="480">
        <v>-145.01</v>
      </c>
      <c r="W26" s="480">
        <v>-0.45</v>
      </c>
      <c r="X26" s="480">
        <v>1200</v>
      </c>
      <c r="Y26" s="480">
        <v>5.5</v>
      </c>
      <c r="Z26" s="480">
        <v>300</v>
      </c>
      <c r="AA26" s="480">
        <v>0.22</v>
      </c>
      <c r="AB26" s="480"/>
      <c r="AC26" s="480"/>
      <c r="AD26" s="480"/>
      <c r="AE26" s="480"/>
      <c r="AF26" s="480"/>
      <c r="AG26" s="480"/>
      <c r="AH26" s="480"/>
      <c r="AI26" s="480">
        <v>1000</v>
      </c>
      <c r="AJ26" s="480">
        <v>3</v>
      </c>
      <c r="AK26" s="480">
        <v>-0.7</v>
      </c>
      <c r="AL26" s="480">
        <v>10.15</v>
      </c>
      <c r="AM26" s="480">
        <v>1638</v>
      </c>
      <c r="AN26" s="480">
        <v>982</v>
      </c>
      <c r="AO26" s="480">
        <v>40</v>
      </c>
      <c r="AP26" s="480">
        <v>19.2</v>
      </c>
      <c r="AQ26" s="480">
        <v>1.609</v>
      </c>
      <c r="AR26" s="480">
        <v>238.9</v>
      </c>
      <c r="AS26" s="480">
        <v>1.4330000000000001</v>
      </c>
      <c r="AT26" s="480"/>
      <c r="AU26" s="480"/>
      <c r="AV26" s="480"/>
      <c r="AW26" s="480"/>
      <c r="AX26" s="480"/>
      <c r="AY26" s="480"/>
      <c r="AZ26" s="480"/>
      <c r="BA26" s="480"/>
      <c r="BB26" s="480"/>
      <c r="BC26" s="480"/>
      <c r="BD26" s="480"/>
      <c r="BE26" s="480"/>
      <c r="BF26" s="480"/>
      <c r="BG26" s="480"/>
      <c r="BH26" s="480"/>
      <c r="BI26" s="480"/>
      <c r="BJ26" s="480"/>
      <c r="BK26" s="480"/>
      <c r="BL26" s="480"/>
    </row>
    <row r="27" spans="1:64">
      <c r="A27" s="480" t="s">
        <v>646</v>
      </c>
      <c r="B27" s="480" t="s">
        <v>70</v>
      </c>
      <c r="C27" s="480" t="s">
        <v>147</v>
      </c>
      <c r="D27" s="480" t="s">
        <v>148</v>
      </c>
      <c r="E27" s="480" t="s">
        <v>66</v>
      </c>
      <c r="F27" s="480">
        <v>2012</v>
      </c>
      <c r="G27" s="480"/>
      <c r="H27" s="480">
        <v>240</v>
      </c>
      <c r="I27" s="480">
        <v>0.1</v>
      </c>
      <c r="J27" s="480"/>
      <c r="K27" s="480"/>
      <c r="L27" s="480" t="s">
        <v>14</v>
      </c>
      <c r="M27" s="480">
        <v>60</v>
      </c>
      <c r="N27" s="480">
        <v>1</v>
      </c>
      <c r="O27" s="480">
        <v>1000</v>
      </c>
      <c r="P27" s="480">
        <v>25</v>
      </c>
      <c r="Q27" s="480">
        <v>30.2</v>
      </c>
      <c r="R27" s="480">
        <v>7.95</v>
      </c>
      <c r="S27" s="480">
        <v>37.299999999999997</v>
      </c>
      <c r="T27" s="480">
        <v>8.4600000000000009</v>
      </c>
      <c r="U27" s="480">
        <v>5.0999999999999996</v>
      </c>
      <c r="V27" s="480">
        <v>-143.87</v>
      </c>
      <c r="W27" s="480">
        <v>-0.45</v>
      </c>
      <c r="X27" s="480">
        <v>1200</v>
      </c>
      <c r="Y27" s="480">
        <v>5.5</v>
      </c>
      <c r="Z27" s="480">
        <v>300</v>
      </c>
      <c r="AA27" s="480">
        <v>0.22</v>
      </c>
      <c r="AB27" s="480"/>
      <c r="AC27" s="480"/>
      <c r="AD27" s="480"/>
      <c r="AE27" s="480"/>
      <c r="AF27" s="480"/>
      <c r="AG27" s="480"/>
      <c r="AH27" s="480"/>
      <c r="AI27" s="480">
        <v>1000</v>
      </c>
      <c r="AJ27" s="480">
        <v>3</v>
      </c>
      <c r="AK27" s="480">
        <v>-0.7</v>
      </c>
      <c r="AL27" s="480">
        <v>10.15</v>
      </c>
      <c r="AM27" s="480">
        <v>1638</v>
      </c>
      <c r="AN27" s="480">
        <v>982</v>
      </c>
      <c r="AO27" s="480">
        <v>40</v>
      </c>
      <c r="AP27" s="480">
        <v>20</v>
      </c>
      <c r="AQ27" s="480">
        <v>1.609</v>
      </c>
      <c r="AR27" s="480">
        <v>238.9</v>
      </c>
      <c r="AS27" s="480">
        <v>1.4330000000000001</v>
      </c>
      <c r="AT27" s="480"/>
      <c r="AU27" s="480"/>
      <c r="AV27" s="480"/>
      <c r="AW27" s="480"/>
      <c r="AX27" s="480"/>
      <c r="AY27" s="480"/>
      <c r="AZ27" s="480"/>
      <c r="BA27" s="480"/>
      <c r="BB27" s="480"/>
      <c r="BC27" s="480"/>
      <c r="BD27" s="480"/>
      <c r="BE27" s="480"/>
      <c r="BF27" s="480"/>
      <c r="BG27" s="480"/>
      <c r="BH27" s="480"/>
      <c r="BI27" s="480"/>
      <c r="BJ27" s="480"/>
      <c r="BK27" s="480"/>
      <c r="BL27" s="480"/>
    </row>
    <row r="28" spans="1:64">
      <c r="A28" s="480" t="s">
        <v>646</v>
      </c>
      <c r="B28" s="480" t="s">
        <v>70</v>
      </c>
      <c r="C28" s="480" t="s">
        <v>149</v>
      </c>
      <c r="D28" s="480" t="s">
        <v>150</v>
      </c>
      <c r="E28" s="480" t="s">
        <v>66</v>
      </c>
      <c r="F28" s="480">
        <v>2010</v>
      </c>
      <c r="G28" s="480"/>
      <c r="H28" s="480">
        <v>245</v>
      </c>
      <c r="I28" s="480">
        <v>0.1</v>
      </c>
      <c r="J28" s="480"/>
      <c r="K28" s="480"/>
      <c r="L28" s="480" t="s">
        <v>14</v>
      </c>
      <c r="M28" s="480">
        <v>60</v>
      </c>
      <c r="N28" s="480">
        <v>1</v>
      </c>
      <c r="O28" s="480">
        <v>1000</v>
      </c>
      <c r="P28" s="480">
        <v>25</v>
      </c>
      <c r="Q28" s="480">
        <v>30.3</v>
      </c>
      <c r="R28" s="480">
        <v>8.09</v>
      </c>
      <c r="S28" s="480">
        <v>37.4</v>
      </c>
      <c r="T28" s="480">
        <v>8.61</v>
      </c>
      <c r="U28" s="480">
        <v>5.2</v>
      </c>
      <c r="V28" s="480">
        <v>-145.54</v>
      </c>
      <c r="W28" s="480">
        <v>-0.45</v>
      </c>
      <c r="X28" s="480">
        <v>1200</v>
      </c>
      <c r="Y28" s="480">
        <v>5.5</v>
      </c>
      <c r="Z28" s="480">
        <v>300</v>
      </c>
      <c r="AA28" s="480">
        <v>0.22</v>
      </c>
      <c r="AB28" s="480"/>
      <c r="AC28" s="480"/>
      <c r="AD28" s="480"/>
      <c r="AE28" s="480"/>
      <c r="AF28" s="480"/>
      <c r="AG28" s="480"/>
      <c r="AH28" s="480"/>
      <c r="AI28" s="480">
        <v>1000</v>
      </c>
      <c r="AJ28" s="480">
        <v>3</v>
      </c>
      <c r="AK28" s="480">
        <v>-0.7</v>
      </c>
      <c r="AL28" s="480">
        <v>10.33</v>
      </c>
      <c r="AM28" s="480">
        <v>1638</v>
      </c>
      <c r="AN28" s="480">
        <v>982</v>
      </c>
      <c r="AO28" s="480">
        <v>40</v>
      </c>
      <c r="AP28" s="480">
        <v>19.2</v>
      </c>
      <c r="AQ28" s="480">
        <v>1.609</v>
      </c>
      <c r="AR28" s="480">
        <v>238.9</v>
      </c>
      <c r="AS28" s="480">
        <v>1.4330000000000001</v>
      </c>
      <c r="AT28" s="480"/>
      <c r="AU28" s="480"/>
      <c r="AV28" s="480"/>
      <c r="AW28" s="480"/>
      <c r="AX28" s="480"/>
      <c r="AY28" s="480"/>
      <c r="AZ28" s="480"/>
      <c r="BA28" s="480"/>
      <c r="BB28" s="480"/>
      <c r="BC28" s="480"/>
      <c r="BD28" s="480"/>
      <c r="BE28" s="480"/>
      <c r="BF28" s="480"/>
      <c r="BG28" s="480"/>
      <c r="BH28" s="480"/>
      <c r="BI28" s="480"/>
      <c r="BJ28" s="480"/>
      <c r="BK28" s="480"/>
      <c r="BL28" s="480"/>
    </row>
    <row r="29" spans="1:64">
      <c r="A29" s="480" t="s">
        <v>646</v>
      </c>
      <c r="B29" s="480" t="s">
        <v>70</v>
      </c>
      <c r="C29" s="480" t="s">
        <v>151</v>
      </c>
      <c r="D29" s="480" t="s">
        <v>152</v>
      </c>
      <c r="E29" s="480" t="s">
        <v>66</v>
      </c>
      <c r="F29" s="480">
        <v>2012</v>
      </c>
      <c r="G29" s="480"/>
      <c r="H29" s="480">
        <v>245</v>
      </c>
      <c r="I29" s="480">
        <v>0.1</v>
      </c>
      <c r="J29" s="480"/>
      <c r="K29" s="480"/>
      <c r="L29" s="480" t="s">
        <v>14</v>
      </c>
      <c r="M29" s="480">
        <v>60</v>
      </c>
      <c r="N29" s="480">
        <v>1</v>
      </c>
      <c r="O29" s="480">
        <v>1000</v>
      </c>
      <c r="P29" s="480">
        <v>25</v>
      </c>
      <c r="Q29" s="480">
        <v>30.3</v>
      </c>
      <c r="R29" s="480">
        <v>8.09</v>
      </c>
      <c r="S29" s="480">
        <v>37.4</v>
      </c>
      <c r="T29" s="480">
        <v>8.61</v>
      </c>
      <c r="U29" s="480">
        <v>6</v>
      </c>
      <c r="V29" s="480">
        <v>-147.63999999999999</v>
      </c>
      <c r="W29" s="480">
        <v>-0.45</v>
      </c>
      <c r="X29" s="480">
        <v>1200</v>
      </c>
      <c r="Y29" s="480">
        <v>5.5</v>
      </c>
      <c r="Z29" s="480">
        <v>300</v>
      </c>
      <c r="AA29" s="480">
        <v>0.22</v>
      </c>
      <c r="AB29" s="480"/>
      <c r="AC29" s="480"/>
      <c r="AD29" s="480"/>
      <c r="AE29" s="480"/>
      <c r="AF29" s="480"/>
      <c r="AG29" s="480"/>
      <c r="AH29" s="480"/>
      <c r="AI29" s="480">
        <v>1000</v>
      </c>
      <c r="AJ29" s="480">
        <v>3</v>
      </c>
      <c r="AK29" s="480">
        <v>-0.7</v>
      </c>
      <c r="AL29" s="480">
        <v>10.33</v>
      </c>
      <c r="AM29" s="480">
        <v>1638</v>
      </c>
      <c r="AN29" s="480">
        <v>982</v>
      </c>
      <c r="AO29" s="480">
        <v>40</v>
      </c>
      <c r="AP29" s="480">
        <v>20</v>
      </c>
      <c r="AQ29" s="480">
        <v>1.609</v>
      </c>
      <c r="AR29" s="480">
        <v>238.9</v>
      </c>
      <c r="AS29" s="480">
        <v>1.4330000000000001</v>
      </c>
      <c r="AT29" s="480"/>
      <c r="AU29" s="480"/>
      <c r="AV29" s="480"/>
      <c r="AW29" s="480"/>
      <c r="AX29" s="480"/>
      <c r="AY29" s="480"/>
      <c r="AZ29" s="480"/>
      <c r="BA29" s="480"/>
      <c r="BB29" s="480"/>
      <c r="BC29" s="480"/>
      <c r="BD29" s="480"/>
      <c r="BE29" s="480"/>
      <c r="BF29" s="480"/>
      <c r="BG29" s="480"/>
      <c r="BH29" s="480"/>
      <c r="BI29" s="480"/>
      <c r="BJ29" s="480"/>
      <c r="BK29" s="480"/>
      <c r="BL29" s="480"/>
    </row>
    <row r="30" spans="1:64">
      <c r="A30" s="480" t="s">
        <v>646</v>
      </c>
      <c r="B30" s="480" t="s">
        <v>70</v>
      </c>
      <c r="C30" s="480" t="s">
        <v>153</v>
      </c>
      <c r="D30" s="480" t="s">
        <v>154</v>
      </c>
      <c r="E30" s="480" t="s">
        <v>66</v>
      </c>
      <c r="F30" s="480">
        <v>2010</v>
      </c>
      <c r="G30" s="480"/>
      <c r="H30" s="480">
        <v>250</v>
      </c>
      <c r="I30" s="480">
        <v>0.1</v>
      </c>
      <c r="J30" s="480"/>
      <c r="K30" s="480"/>
      <c r="L30" s="480" t="s">
        <v>14</v>
      </c>
      <c r="M30" s="480">
        <v>60</v>
      </c>
      <c r="N30" s="480">
        <v>1</v>
      </c>
      <c r="O30" s="480">
        <v>1000</v>
      </c>
      <c r="P30" s="480">
        <v>25</v>
      </c>
      <c r="Q30" s="480">
        <v>30.4</v>
      </c>
      <c r="R30" s="480">
        <v>8.2200000000000006</v>
      </c>
      <c r="S30" s="480">
        <v>37.5</v>
      </c>
      <c r="T30" s="480">
        <v>8.74</v>
      </c>
      <c r="U30" s="480">
        <v>5.2</v>
      </c>
      <c r="V30" s="480">
        <v>-146</v>
      </c>
      <c r="W30" s="480">
        <v>-0.45</v>
      </c>
      <c r="X30" s="480">
        <v>1200</v>
      </c>
      <c r="Y30" s="480">
        <v>5.5</v>
      </c>
      <c r="Z30" s="480">
        <v>300</v>
      </c>
      <c r="AA30" s="480">
        <v>0.21</v>
      </c>
      <c r="AB30" s="480"/>
      <c r="AC30" s="480"/>
      <c r="AD30" s="480"/>
      <c r="AE30" s="480"/>
      <c r="AF30" s="480"/>
      <c r="AG30" s="480"/>
      <c r="AH30" s="480"/>
      <c r="AI30" s="480">
        <v>1000</v>
      </c>
      <c r="AJ30" s="480">
        <v>3</v>
      </c>
      <c r="AK30" s="480">
        <v>-0.7</v>
      </c>
      <c r="AL30" s="480">
        <v>10.49</v>
      </c>
      <c r="AM30" s="480">
        <v>1638</v>
      </c>
      <c r="AN30" s="480">
        <v>982</v>
      </c>
      <c r="AO30" s="480">
        <v>40</v>
      </c>
      <c r="AP30" s="480">
        <v>19.2</v>
      </c>
      <c r="AQ30" s="480">
        <v>1.609</v>
      </c>
      <c r="AR30" s="480">
        <v>238.9</v>
      </c>
      <c r="AS30" s="480">
        <v>1.4330000000000001</v>
      </c>
      <c r="AT30" s="480"/>
      <c r="AU30" s="480"/>
      <c r="AV30" s="480"/>
      <c r="AW30" s="480"/>
      <c r="AX30" s="480"/>
      <c r="AY30" s="480"/>
      <c r="AZ30" s="480"/>
      <c r="BA30" s="480"/>
      <c r="BB30" s="480"/>
      <c r="BC30" s="480"/>
      <c r="BD30" s="480"/>
      <c r="BE30" s="480"/>
      <c r="BF30" s="480"/>
      <c r="BG30" s="480"/>
      <c r="BH30" s="480"/>
      <c r="BI30" s="480"/>
      <c r="BJ30" s="480"/>
      <c r="BK30" s="480"/>
      <c r="BL30" s="480"/>
    </row>
    <row r="31" spans="1:64">
      <c r="A31" s="480" t="s">
        <v>646</v>
      </c>
      <c r="B31" s="480" t="s">
        <v>70</v>
      </c>
      <c r="C31" s="480" t="s">
        <v>155</v>
      </c>
      <c r="D31" s="480" t="s">
        <v>156</v>
      </c>
      <c r="E31" s="480" t="s">
        <v>66</v>
      </c>
      <c r="F31" s="480">
        <v>2012</v>
      </c>
      <c r="G31" s="480"/>
      <c r="H31" s="480">
        <v>250</v>
      </c>
      <c r="I31" s="480">
        <v>0.1</v>
      </c>
      <c r="J31" s="480"/>
      <c r="K31" s="480"/>
      <c r="L31" s="480" t="s">
        <v>14</v>
      </c>
      <c r="M31" s="480">
        <v>60</v>
      </c>
      <c r="N31" s="480">
        <v>1</v>
      </c>
      <c r="O31" s="480">
        <v>1000</v>
      </c>
      <c r="P31" s="480">
        <v>25</v>
      </c>
      <c r="Q31" s="480">
        <v>30.4</v>
      </c>
      <c r="R31" s="480">
        <v>8.2200000000000006</v>
      </c>
      <c r="S31" s="480">
        <v>37.5</v>
      </c>
      <c r="T31" s="480">
        <v>8.74</v>
      </c>
      <c r="U31" s="480">
        <v>6.1</v>
      </c>
      <c r="V31" s="480">
        <v>-148.44</v>
      </c>
      <c r="W31" s="480">
        <v>-0.45</v>
      </c>
      <c r="X31" s="480">
        <v>1200</v>
      </c>
      <c r="Y31" s="480">
        <v>5.5</v>
      </c>
      <c r="Z31" s="480">
        <v>300</v>
      </c>
      <c r="AA31" s="480">
        <v>0.21</v>
      </c>
      <c r="AB31" s="480"/>
      <c r="AC31" s="480"/>
      <c r="AD31" s="480"/>
      <c r="AE31" s="480"/>
      <c r="AF31" s="480"/>
      <c r="AG31" s="480"/>
      <c r="AH31" s="480"/>
      <c r="AI31" s="480">
        <v>1000</v>
      </c>
      <c r="AJ31" s="480">
        <v>3</v>
      </c>
      <c r="AK31" s="480">
        <v>-0.7</v>
      </c>
      <c r="AL31" s="480">
        <v>10.49</v>
      </c>
      <c r="AM31" s="480">
        <v>1638</v>
      </c>
      <c r="AN31" s="480">
        <v>982</v>
      </c>
      <c r="AO31" s="480">
        <v>40</v>
      </c>
      <c r="AP31" s="480">
        <v>20</v>
      </c>
      <c r="AQ31" s="480">
        <v>1.609</v>
      </c>
      <c r="AR31" s="480">
        <v>238.9</v>
      </c>
      <c r="AS31" s="480">
        <v>1.4330000000000001</v>
      </c>
      <c r="AT31" s="480"/>
      <c r="AU31" s="480"/>
      <c r="AV31" s="480"/>
      <c r="AW31" s="480"/>
      <c r="AX31" s="480"/>
      <c r="AY31" s="480"/>
      <c r="AZ31" s="480"/>
      <c r="BA31" s="480"/>
      <c r="BB31" s="480"/>
      <c r="BC31" s="480"/>
      <c r="BD31" s="480"/>
      <c r="BE31" s="480"/>
      <c r="BF31" s="480"/>
      <c r="BG31" s="480"/>
      <c r="BH31" s="480"/>
      <c r="BI31" s="480"/>
      <c r="BJ31" s="480"/>
      <c r="BK31" s="480"/>
      <c r="BL31" s="480"/>
    </row>
    <row r="32" spans="1:64">
      <c r="A32" s="480" t="s">
        <v>646</v>
      </c>
      <c r="B32" s="480" t="s">
        <v>70</v>
      </c>
      <c r="C32" s="480" t="s">
        <v>157</v>
      </c>
      <c r="D32" s="480" t="s">
        <v>158</v>
      </c>
      <c r="E32" s="480" t="s">
        <v>66</v>
      </c>
      <c r="F32" s="480">
        <v>2012</v>
      </c>
      <c r="G32" s="480"/>
      <c r="H32" s="480">
        <v>255</v>
      </c>
      <c r="I32" s="480">
        <v>0.1</v>
      </c>
      <c r="J32" s="480"/>
      <c r="K32" s="480"/>
      <c r="L32" s="480" t="s">
        <v>14</v>
      </c>
      <c r="M32" s="480">
        <v>60</v>
      </c>
      <c r="N32" s="480">
        <v>1</v>
      </c>
      <c r="O32" s="480">
        <v>1000</v>
      </c>
      <c r="P32" s="480">
        <v>25</v>
      </c>
      <c r="Q32" s="480">
        <v>30.5</v>
      </c>
      <c r="R32" s="480">
        <v>8.35</v>
      </c>
      <c r="S32" s="480">
        <v>37.700000000000003</v>
      </c>
      <c r="T32" s="480">
        <v>8.8699999999999992</v>
      </c>
      <c r="U32" s="480">
        <v>6.2</v>
      </c>
      <c r="V32" s="480">
        <v>-149.24</v>
      </c>
      <c r="W32" s="480">
        <v>-0.45</v>
      </c>
      <c r="X32" s="480">
        <v>2000</v>
      </c>
      <c r="Y32" s="480">
        <v>5.5</v>
      </c>
      <c r="Z32" s="480">
        <v>300</v>
      </c>
      <c r="AA32" s="480">
        <v>0.22</v>
      </c>
      <c r="AB32" s="480"/>
      <c r="AC32" s="480"/>
      <c r="AD32" s="480"/>
      <c r="AE32" s="480"/>
      <c r="AF32" s="480"/>
      <c r="AG32" s="480"/>
      <c r="AH32" s="480"/>
      <c r="AI32" s="480">
        <v>1000</v>
      </c>
      <c r="AJ32" s="480">
        <v>3</v>
      </c>
      <c r="AK32" s="480">
        <v>-0.7</v>
      </c>
      <c r="AL32" s="480">
        <v>10.65</v>
      </c>
      <c r="AM32" s="480">
        <v>1638</v>
      </c>
      <c r="AN32" s="480">
        <v>982</v>
      </c>
      <c r="AO32" s="480">
        <v>40</v>
      </c>
      <c r="AP32" s="480">
        <v>20</v>
      </c>
      <c r="AQ32" s="480">
        <v>1.609</v>
      </c>
      <c r="AR32" s="480">
        <v>238.9</v>
      </c>
      <c r="AS32" s="480">
        <v>1.4330000000000001</v>
      </c>
      <c r="AT32" s="480"/>
      <c r="AU32" s="480"/>
      <c r="AV32" s="480"/>
      <c r="AW32" s="480"/>
      <c r="AX32" s="480"/>
      <c r="AY32" s="480"/>
      <c r="AZ32" s="480"/>
      <c r="BA32" s="480"/>
      <c r="BB32" s="480"/>
      <c r="BC32" s="480"/>
      <c r="BD32" s="480"/>
      <c r="BE32" s="480"/>
      <c r="BF32" s="480"/>
      <c r="BG32" s="480"/>
      <c r="BH32" s="480"/>
      <c r="BI32" s="480"/>
      <c r="BJ32" s="480"/>
      <c r="BK32" s="480"/>
      <c r="BL32" s="480"/>
    </row>
    <row r="33" spans="1:64">
      <c r="A33" s="480" t="s">
        <v>646</v>
      </c>
      <c r="B33" s="480" t="s">
        <v>70</v>
      </c>
      <c r="C33" s="480" t="s">
        <v>159</v>
      </c>
      <c r="D33" s="480" t="s">
        <v>160</v>
      </c>
      <c r="E33" s="480" t="s">
        <v>66</v>
      </c>
      <c r="F33" s="480">
        <v>2012</v>
      </c>
      <c r="G33" s="480"/>
      <c r="H33" s="480">
        <v>255</v>
      </c>
      <c r="I33" s="480">
        <v>0.1</v>
      </c>
      <c r="J33" s="480"/>
      <c r="K33" s="480"/>
      <c r="L33" s="480" t="s">
        <v>14</v>
      </c>
      <c r="M33" s="480">
        <v>96</v>
      </c>
      <c r="N33" s="480">
        <v>1</v>
      </c>
      <c r="O33" s="480">
        <v>1000</v>
      </c>
      <c r="P33" s="480">
        <v>25</v>
      </c>
      <c r="Q33" s="480">
        <v>49</v>
      </c>
      <c r="R33" s="480">
        <v>5.21</v>
      </c>
      <c r="S33" s="480">
        <v>59.8</v>
      </c>
      <c r="T33" s="480">
        <v>5.55</v>
      </c>
      <c r="U33" s="480">
        <v>3.3</v>
      </c>
      <c r="V33" s="480">
        <v>-234.58</v>
      </c>
      <c r="W33" s="480">
        <v>-0.45</v>
      </c>
      <c r="X33" s="480">
        <v>3000</v>
      </c>
      <c r="Y33" s="480">
        <v>5.5</v>
      </c>
      <c r="Z33" s="480">
        <v>700</v>
      </c>
      <c r="AA33" s="480">
        <v>0.44</v>
      </c>
      <c r="AB33" s="480"/>
      <c r="AC33" s="480"/>
      <c r="AD33" s="480"/>
      <c r="AE33" s="480"/>
      <c r="AF33" s="480"/>
      <c r="AG33" s="480"/>
      <c r="AH33" s="480"/>
      <c r="AI33" s="480">
        <v>1000</v>
      </c>
      <c r="AJ33" s="480">
        <v>4</v>
      </c>
      <c r="AK33" s="480">
        <v>-0.7</v>
      </c>
      <c r="AL33" s="480">
        <v>6.59</v>
      </c>
      <c r="AM33" s="480">
        <v>1602</v>
      </c>
      <c r="AN33" s="480">
        <v>1061</v>
      </c>
      <c r="AO33" s="480">
        <v>40</v>
      </c>
      <c r="AP33" s="480">
        <v>21</v>
      </c>
      <c r="AQ33" s="480">
        <v>1.7</v>
      </c>
      <c r="AR33" s="480">
        <v>148.6</v>
      </c>
      <c r="AS33" s="480">
        <v>1.427</v>
      </c>
      <c r="AT33" s="480"/>
      <c r="AU33" s="480"/>
      <c r="AV33" s="480"/>
      <c r="AW33" s="480"/>
      <c r="AX33" s="480"/>
      <c r="AY33" s="480"/>
      <c r="AZ33" s="480"/>
      <c r="BA33" s="480"/>
      <c r="BB33" s="480"/>
      <c r="BC33" s="480"/>
      <c r="BD33" s="480"/>
      <c r="BE33" s="480"/>
      <c r="BF33" s="480"/>
      <c r="BG33" s="480"/>
      <c r="BH33" s="480"/>
      <c r="BI33" s="480"/>
      <c r="BJ33" s="480"/>
      <c r="BK33" s="480"/>
      <c r="BL33" s="480"/>
    </row>
    <row r="34" spans="1:64">
      <c r="A34" s="480" t="s">
        <v>646</v>
      </c>
      <c r="B34" s="480" t="s">
        <v>70</v>
      </c>
      <c r="C34" s="480" t="s">
        <v>161</v>
      </c>
      <c r="D34" s="480" t="s">
        <v>162</v>
      </c>
      <c r="E34" s="480" t="s">
        <v>66</v>
      </c>
      <c r="F34" s="480">
        <v>2011</v>
      </c>
      <c r="G34" s="480"/>
      <c r="H34" s="480">
        <v>255</v>
      </c>
      <c r="I34" s="480">
        <v>0.1</v>
      </c>
      <c r="J34" s="480"/>
      <c r="K34" s="480"/>
      <c r="L34" s="480" t="s">
        <v>14</v>
      </c>
      <c r="M34" s="480">
        <v>60</v>
      </c>
      <c r="N34" s="480">
        <v>1</v>
      </c>
      <c r="O34" s="480">
        <v>1000</v>
      </c>
      <c r="P34" s="480">
        <v>25</v>
      </c>
      <c r="Q34" s="480">
        <v>30.5</v>
      </c>
      <c r="R34" s="480">
        <v>8.35</v>
      </c>
      <c r="S34" s="480">
        <v>37.700000000000003</v>
      </c>
      <c r="T34" s="480">
        <v>8.8699999999999992</v>
      </c>
      <c r="U34" s="480">
        <v>5.3</v>
      </c>
      <c r="V34" s="480">
        <v>-145.69999999999999</v>
      </c>
      <c r="W34" s="480">
        <v>-0.45</v>
      </c>
      <c r="X34" s="480">
        <v>1200</v>
      </c>
      <c r="Y34" s="480">
        <v>5.5</v>
      </c>
      <c r="Z34" s="480">
        <v>300</v>
      </c>
      <c r="AA34" s="480">
        <v>0.22</v>
      </c>
      <c r="AB34" s="480"/>
      <c r="AC34" s="480"/>
      <c r="AD34" s="480"/>
      <c r="AE34" s="480"/>
      <c r="AF34" s="480"/>
      <c r="AG34" s="480"/>
      <c r="AH34" s="480"/>
      <c r="AI34" s="480">
        <v>1000</v>
      </c>
      <c r="AJ34" s="480">
        <v>3</v>
      </c>
      <c r="AK34" s="480">
        <v>-0.7</v>
      </c>
      <c r="AL34" s="480">
        <v>3.92</v>
      </c>
      <c r="AM34" s="480">
        <v>1638</v>
      </c>
      <c r="AN34" s="480">
        <v>982</v>
      </c>
      <c r="AO34" s="480">
        <v>40</v>
      </c>
      <c r="AP34" s="480">
        <v>19.2</v>
      </c>
      <c r="AQ34" s="480">
        <v>1.609</v>
      </c>
      <c r="AR34" s="480">
        <v>238.9</v>
      </c>
      <c r="AS34" s="480">
        <v>1.4330000000000001</v>
      </c>
      <c r="AT34" s="480"/>
      <c r="AU34" s="480"/>
      <c r="AV34" s="480"/>
      <c r="AW34" s="480"/>
      <c r="AX34" s="480"/>
      <c r="AY34" s="480"/>
      <c r="AZ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</row>
    <row r="35" spans="1:64">
      <c r="A35" s="480" t="s">
        <v>646</v>
      </c>
      <c r="B35" s="480" t="s">
        <v>70</v>
      </c>
      <c r="C35" s="480" t="s">
        <v>163</v>
      </c>
      <c r="D35" s="480" t="s">
        <v>164</v>
      </c>
      <c r="E35" s="480" t="s">
        <v>66</v>
      </c>
      <c r="F35" s="480">
        <v>2012</v>
      </c>
      <c r="G35" s="480"/>
      <c r="H35" s="480">
        <v>260</v>
      </c>
      <c r="I35" s="480">
        <v>0.1</v>
      </c>
      <c r="J35" s="480"/>
      <c r="K35" s="480"/>
      <c r="L35" s="480" t="s">
        <v>14</v>
      </c>
      <c r="M35" s="480">
        <v>60</v>
      </c>
      <c r="N35" s="480">
        <v>1</v>
      </c>
      <c r="O35" s="480">
        <v>1000</v>
      </c>
      <c r="P35" s="480">
        <v>25</v>
      </c>
      <c r="Q35" s="480">
        <v>30.7</v>
      </c>
      <c r="R35" s="480">
        <v>8.48</v>
      </c>
      <c r="S35" s="480">
        <v>37.799999999999997</v>
      </c>
      <c r="T35" s="480">
        <v>8.99</v>
      </c>
      <c r="U35" s="480">
        <v>6.3</v>
      </c>
      <c r="V35" s="480">
        <v>-150.91999999999999</v>
      </c>
      <c r="W35" s="480">
        <v>-0.45</v>
      </c>
      <c r="X35" s="480">
        <v>1200</v>
      </c>
      <c r="Y35" s="480">
        <v>5.5</v>
      </c>
      <c r="Z35" s="480">
        <v>300</v>
      </c>
      <c r="AA35" s="480">
        <v>0.19</v>
      </c>
      <c r="AB35" s="480"/>
      <c r="AC35" s="480"/>
      <c r="AD35" s="480"/>
      <c r="AE35" s="480"/>
      <c r="AF35" s="480"/>
      <c r="AG35" s="480"/>
      <c r="AH35" s="480"/>
      <c r="AI35" s="480">
        <v>1000</v>
      </c>
      <c r="AJ35" s="480">
        <v>3</v>
      </c>
      <c r="AK35" s="480">
        <v>-0.7</v>
      </c>
      <c r="AL35" s="480">
        <v>10.94</v>
      </c>
      <c r="AM35" s="480">
        <v>1638</v>
      </c>
      <c r="AN35" s="480">
        <v>982</v>
      </c>
      <c r="AO35" s="480">
        <v>40</v>
      </c>
      <c r="AP35" s="480">
        <v>20</v>
      </c>
      <c r="AQ35" s="480">
        <v>1.609</v>
      </c>
      <c r="AR35" s="480">
        <v>238.9</v>
      </c>
      <c r="AS35" s="480">
        <v>1.4330000000000001</v>
      </c>
      <c r="AT35" s="480"/>
      <c r="AU35" s="480"/>
      <c r="AV35" s="480"/>
      <c r="AW35" s="480"/>
      <c r="AX35" s="480"/>
      <c r="AY35" s="480"/>
      <c r="AZ35" s="480"/>
      <c r="BA35" s="480"/>
      <c r="BB35" s="480"/>
      <c r="BC35" s="480"/>
      <c r="BD35" s="480"/>
      <c r="BE35" s="480"/>
      <c r="BF35" s="480"/>
      <c r="BG35" s="480"/>
      <c r="BH35" s="480"/>
      <c r="BI35" s="480"/>
      <c r="BJ35" s="480"/>
      <c r="BK35" s="480"/>
      <c r="BL35" s="480"/>
    </row>
    <row r="36" spans="1:64">
      <c r="A36" s="480" t="s">
        <v>646</v>
      </c>
      <c r="B36" s="480" t="s">
        <v>70</v>
      </c>
      <c r="C36" s="480" t="s">
        <v>165</v>
      </c>
      <c r="D36" s="480" t="s">
        <v>166</v>
      </c>
      <c r="E36" s="480" t="s">
        <v>66</v>
      </c>
      <c r="F36" s="480">
        <v>2012</v>
      </c>
      <c r="G36" s="480"/>
      <c r="H36" s="480">
        <v>260</v>
      </c>
      <c r="I36" s="480">
        <v>0.1</v>
      </c>
      <c r="J36" s="480"/>
      <c r="K36" s="480"/>
      <c r="L36" s="480" t="s">
        <v>14</v>
      </c>
      <c r="M36" s="480">
        <v>96</v>
      </c>
      <c r="N36" s="480">
        <v>1</v>
      </c>
      <c r="O36" s="480">
        <v>1000</v>
      </c>
      <c r="P36" s="480">
        <v>25</v>
      </c>
      <c r="Q36" s="480">
        <v>49.3</v>
      </c>
      <c r="R36" s="480">
        <v>5.27</v>
      </c>
      <c r="S36" s="480">
        <v>60</v>
      </c>
      <c r="T36" s="480">
        <v>5.62</v>
      </c>
      <c r="U36" s="480">
        <v>3.3</v>
      </c>
      <c r="V36" s="480">
        <v>-234.56</v>
      </c>
      <c r="W36" s="480">
        <v>-0.45</v>
      </c>
      <c r="X36" s="480">
        <v>3000</v>
      </c>
      <c r="Y36" s="480">
        <v>5.5</v>
      </c>
      <c r="Z36" s="480">
        <v>700</v>
      </c>
      <c r="AA36" s="480">
        <v>0.42</v>
      </c>
      <c r="AB36" s="480"/>
      <c r="AC36" s="480"/>
      <c r="AD36" s="480"/>
      <c r="AE36" s="480"/>
      <c r="AF36" s="480"/>
      <c r="AG36" s="480"/>
      <c r="AH36" s="480"/>
      <c r="AI36" s="480">
        <v>1000</v>
      </c>
      <c r="AJ36" s="480">
        <v>4</v>
      </c>
      <c r="AK36" s="480">
        <v>-0.7</v>
      </c>
      <c r="AL36" s="480">
        <v>6.59</v>
      </c>
      <c r="AM36" s="480">
        <v>1602</v>
      </c>
      <c r="AN36" s="480">
        <v>1061</v>
      </c>
      <c r="AO36" s="480">
        <v>40</v>
      </c>
      <c r="AP36" s="480">
        <v>21</v>
      </c>
      <c r="AQ36" s="480">
        <v>1.7</v>
      </c>
      <c r="AR36" s="480">
        <v>148.6</v>
      </c>
      <c r="AS36" s="480">
        <v>1.427</v>
      </c>
      <c r="AT36" s="480"/>
      <c r="AU36" s="480"/>
      <c r="AV36" s="480"/>
      <c r="AW36" s="480"/>
      <c r="AX36" s="480"/>
      <c r="AY36" s="480"/>
      <c r="AZ36" s="480"/>
      <c r="BA36" s="480"/>
      <c r="BB36" s="480"/>
      <c r="BC36" s="480"/>
      <c r="BD36" s="480"/>
      <c r="BE36" s="480"/>
      <c r="BF36" s="480"/>
      <c r="BG36" s="480"/>
      <c r="BH36" s="480"/>
      <c r="BI36" s="480"/>
      <c r="BJ36" s="480"/>
      <c r="BK36" s="480"/>
      <c r="BL36" s="480"/>
    </row>
    <row r="37" spans="1:64">
      <c r="A37" s="480" t="s">
        <v>646</v>
      </c>
      <c r="B37" s="480" t="s">
        <v>70</v>
      </c>
      <c r="C37" s="480" t="s">
        <v>167</v>
      </c>
      <c r="D37" s="480" t="s">
        <v>168</v>
      </c>
      <c r="E37" s="480" t="s">
        <v>66</v>
      </c>
      <c r="F37" s="480">
        <v>2011</v>
      </c>
      <c r="G37" s="480"/>
      <c r="H37" s="480">
        <v>260</v>
      </c>
      <c r="I37" s="480">
        <v>0.1</v>
      </c>
      <c r="J37" s="480"/>
      <c r="K37" s="480"/>
      <c r="L37" s="480" t="s">
        <v>14</v>
      </c>
      <c r="M37" s="480">
        <v>60</v>
      </c>
      <c r="N37" s="480">
        <v>1</v>
      </c>
      <c r="O37" s="480">
        <v>1000</v>
      </c>
      <c r="P37" s="480">
        <v>25</v>
      </c>
      <c r="Q37" s="480">
        <v>30.7</v>
      </c>
      <c r="R37" s="480">
        <v>8.48</v>
      </c>
      <c r="S37" s="480">
        <v>37.799999999999997</v>
      </c>
      <c r="T37" s="480">
        <v>8.99</v>
      </c>
      <c r="U37" s="480">
        <v>6.3</v>
      </c>
      <c r="V37" s="480">
        <v>-150.91999999999999</v>
      </c>
      <c r="W37" s="480">
        <v>-0.45</v>
      </c>
      <c r="X37" s="480">
        <v>1200</v>
      </c>
      <c r="Y37" s="480">
        <v>5.5</v>
      </c>
      <c r="Z37" s="480">
        <v>300</v>
      </c>
      <c r="AA37" s="480">
        <v>0.19</v>
      </c>
      <c r="AB37" s="480"/>
      <c r="AC37" s="480"/>
      <c r="AD37" s="480"/>
      <c r="AE37" s="480"/>
      <c r="AF37" s="480"/>
      <c r="AG37" s="480"/>
      <c r="AH37" s="480"/>
      <c r="AI37" s="480">
        <v>1000</v>
      </c>
      <c r="AJ37" s="480">
        <v>3</v>
      </c>
      <c r="AK37" s="480">
        <v>-0.7</v>
      </c>
      <c r="AL37" s="480">
        <v>10.94</v>
      </c>
      <c r="AM37" s="480">
        <v>1638</v>
      </c>
      <c r="AN37" s="480">
        <v>982</v>
      </c>
      <c r="AO37" s="480">
        <v>40</v>
      </c>
      <c r="AP37" s="480">
        <v>19.2</v>
      </c>
      <c r="AQ37" s="480">
        <v>1.609</v>
      </c>
      <c r="AR37" s="480">
        <v>238.9</v>
      </c>
      <c r="AS37" s="480">
        <v>1.4330000000000001</v>
      </c>
      <c r="AT37" s="480"/>
      <c r="AU37" s="480"/>
      <c r="AV37" s="480"/>
      <c r="AW37" s="480"/>
      <c r="AX37" s="480"/>
      <c r="AY37" s="480"/>
      <c r="AZ37" s="480"/>
      <c r="BA37" s="480"/>
      <c r="BB37" s="480"/>
      <c r="BC37" s="480"/>
      <c r="BD37" s="480"/>
      <c r="BE37" s="480"/>
      <c r="BF37" s="480"/>
      <c r="BG37" s="480"/>
      <c r="BH37" s="480"/>
      <c r="BI37" s="480"/>
      <c r="BJ37" s="480"/>
      <c r="BK37" s="480"/>
      <c r="BL37" s="480"/>
    </row>
    <row r="38" spans="1:64">
      <c r="A38" s="480" t="s">
        <v>646</v>
      </c>
      <c r="B38" s="480" t="s">
        <v>70</v>
      </c>
      <c r="C38" s="480" t="s">
        <v>169</v>
      </c>
      <c r="D38" s="480" t="s">
        <v>170</v>
      </c>
      <c r="E38" s="480" t="s">
        <v>66</v>
      </c>
      <c r="F38" s="480">
        <v>2010</v>
      </c>
      <c r="G38" s="480"/>
      <c r="H38" s="480">
        <v>265</v>
      </c>
      <c r="I38" s="480">
        <v>0.1</v>
      </c>
      <c r="J38" s="480"/>
      <c r="K38" s="480"/>
      <c r="L38" s="480" t="s">
        <v>14</v>
      </c>
      <c r="M38" s="480">
        <v>72</v>
      </c>
      <c r="N38" s="480">
        <v>1</v>
      </c>
      <c r="O38" s="480">
        <v>1000</v>
      </c>
      <c r="P38" s="480">
        <v>25</v>
      </c>
      <c r="Q38" s="480">
        <v>35.5</v>
      </c>
      <c r="R38" s="480">
        <v>7.47</v>
      </c>
      <c r="S38" s="480">
        <v>44.3</v>
      </c>
      <c r="T38" s="480">
        <v>7.98</v>
      </c>
      <c r="U38" s="480">
        <v>4.8</v>
      </c>
      <c r="V38" s="480">
        <v>-167.42</v>
      </c>
      <c r="W38" s="480">
        <v>-0.45</v>
      </c>
      <c r="X38" s="480">
        <v>1400</v>
      </c>
      <c r="Y38" s="480">
        <v>5.5</v>
      </c>
      <c r="Z38" s="480">
        <v>350</v>
      </c>
      <c r="AA38" s="480">
        <v>0.34</v>
      </c>
      <c r="AB38" s="480"/>
      <c r="AC38" s="480"/>
      <c r="AD38" s="480"/>
      <c r="AE38" s="480"/>
      <c r="AF38" s="480"/>
      <c r="AG38" s="480"/>
      <c r="AH38" s="480"/>
      <c r="AI38" s="480">
        <v>1000</v>
      </c>
      <c r="AJ38" s="480">
        <v>3</v>
      </c>
      <c r="AK38" s="480">
        <v>-0.7</v>
      </c>
      <c r="AL38" s="480">
        <v>9.58</v>
      </c>
      <c r="AM38" s="480">
        <v>1954</v>
      </c>
      <c r="AN38" s="480">
        <v>982</v>
      </c>
      <c r="AO38" s="480">
        <v>40</v>
      </c>
      <c r="AP38" s="480">
        <v>27</v>
      </c>
      <c r="AQ38" s="480">
        <v>1.919</v>
      </c>
      <c r="AR38" s="480">
        <v>238.9</v>
      </c>
      <c r="AS38" s="480">
        <v>1.72</v>
      </c>
      <c r="AT38" s="480"/>
      <c r="AU38" s="480"/>
      <c r="AV38" s="480"/>
      <c r="AW38" s="480"/>
      <c r="AX38" s="480"/>
      <c r="AY38" s="480"/>
      <c r="AZ38" s="480"/>
      <c r="BA38" s="480"/>
      <c r="BB38" s="480"/>
      <c r="BC38" s="480"/>
      <c r="BD38" s="480"/>
      <c r="BE38" s="480"/>
      <c r="BF38" s="480"/>
      <c r="BG38" s="480"/>
      <c r="BH38" s="480"/>
      <c r="BI38" s="480"/>
      <c r="BJ38" s="480"/>
      <c r="BK38" s="480"/>
      <c r="BL38" s="480"/>
    </row>
    <row r="39" spans="1:64">
      <c r="A39" s="480" t="s">
        <v>646</v>
      </c>
      <c r="B39" s="480" t="s">
        <v>70</v>
      </c>
      <c r="C39" s="480" t="s">
        <v>171</v>
      </c>
      <c r="D39" s="480" t="s">
        <v>172</v>
      </c>
      <c r="E39" s="480" t="s">
        <v>66</v>
      </c>
      <c r="F39" s="480">
        <v>2010</v>
      </c>
      <c r="G39" s="480"/>
      <c r="H39" s="480">
        <v>275</v>
      </c>
      <c r="I39" s="480">
        <v>0.1</v>
      </c>
      <c r="J39" s="480"/>
      <c r="K39" s="480"/>
      <c r="L39" s="480" t="s">
        <v>14</v>
      </c>
      <c r="M39" s="480">
        <v>72</v>
      </c>
      <c r="N39" s="480">
        <v>1</v>
      </c>
      <c r="O39" s="480">
        <v>1000</v>
      </c>
      <c r="P39" s="480">
        <v>25</v>
      </c>
      <c r="Q39" s="480">
        <v>35.799999999999997</v>
      </c>
      <c r="R39" s="480">
        <v>7.68</v>
      </c>
      <c r="S39" s="480">
        <v>44.5</v>
      </c>
      <c r="T39" s="480">
        <v>8.19</v>
      </c>
      <c r="U39" s="480">
        <v>4.9000000000000004</v>
      </c>
      <c r="V39" s="480">
        <v>-169.38</v>
      </c>
      <c r="W39" s="480">
        <v>-0.45</v>
      </c>
      <c r="X39" s="480">
        <v>1400</v>
      </c>
      <c r="Y39" s="480">
        <v>5.5</v>
      </c>
      <c r="Z39" s="480">
        <v>350</v>
      </c>
      <c r="AA39" s="480">
        <v>0.31</v>
      </c>
      <c r="AB39" s="480"/>
      <c r="AC39" s="480"/>
      <c r="AD39" s="480"/>
      <c r="AE39" s="480"/>
      <c r="AF39" s="480"/>
      <c r="AG39" s="480"/>
      <c r="AH39" s="480"/>
      <c r="AI39" s="480">
        <v>1000</v>
      </c>
      <c r="AJ39" s="480">
        <v>3</v>
      </c>
      <c r="AK39" s="480">
        <v>-0.7</v>
      </c>
      <c r="AL39" s="480">
        <v>9.83</v>
      </c>
      <c r="AM39" s="480">
        <v>1954</v>
      </c>
      <c r="AN39" s="480">
        <v>982</v>
      </c>
      <c r="AO39" s="480">
        <v>40</v>
      </c>
      <c r="AP39" s="480">
        <v>27</v>
      </c>
      <c r="AQ39" s="480">
        <v>1.919</v>
      </c>
      <c r="AR39" s="480">
        <v>238.9</v>
      </c>
      <c r="AS39" s="480">
        <v>1.72</v>
      </c>
      <c r="AT39" s="480"/>
      <c r="AU39" s="480"/>
      <c r="AV39" s="480"/>
      <c r="AW39" s="480"/>
      <c r="AX39" s="480"/>
      <c r="AY39" s="480"/>
      <c r="AZ39" s="480"/>
      <c r="BA39" s="480"/>
      <c r="BB39" s="480"/>
      <c r="BC39" s="480"/>
      <c r="BD39" s="480"/>
      <c r="BE39" s="480"/>
      <c r="BF39" s="480"/>
      <c r="BG39" s="480"/>
      <c r="BH39" s="480"/>
      <c r="BI39" s="480"/>
      <c r="BJ39" s="480"/>
      <c r="BK39" s="480"/>
      <c r="BL39" s="480"/>
    </row>
    <row r="40" spans="1:64">
      <c r="A40" s="480" t="s">
        <v>646</v>
      </c>
      <c r="B40" s="480" t="s">
        <v>70</v>
      </c>
      <c r="C40" s="480" t="s">
        <v>175</v>
      </c>
      <c r="D40" s="480" t="s">
        <v>176</v>
      </c>
      <c r="E40" s="480" t="s">
        <v>66</v>
      </c>
      <c r="F40" s="480">
        <v>2010</v>
      </c>
      <c r="G40" s="480"/>
      <c r="H40" s="480">
        <v>285</v>
      </c>
      <c r="I40" s="480">
        <v>0.1</v>
      </c>
      <c r="J40" s="480"/>
      <c r="K40" s="480"/>
      <c r="L40" s="480" t="s">
        <v>14</v>
      </c>
      <c r="M40" s="480">
        <v>72</v>
      </c>
      <c r="N40" s="480">
        <v>1</v>
      </c>
      <c r="O40" s="480">
        <v>1000</v>
      </c>
      <c r="P40" s="480">
        <v>25</v>
      </c>
      <c r="Q40" s="480">
        <v>36.1</v>
      </c>
      <c r="R40" s="480">
        <v>7.89</v>
      </c>
      <c r="S40" s="480">
        <v>44.7</v>
      </c>
      <c r="T40" s="480">
        <v>8.4</v>
      </c>
      <c r="U40" s="480">
        <v>5</v>
      </c>
      <c r="V40" s="480">
        <v>-171.57</v>
      </c>
      <c r="W40" s="480">
        <v>-0.45</v>
      </c>
      <c r="X40" s="480">
        <v>1400</v>
      </c>
      <c r="Y40" s="480">
        <v>5.5</v>
      </c>
      <c r="Z40" s="480">
        <v>350</v>
      </c>
      <c r="AA40" s="480">
        <v>0.28000000000000003</v>
      </c>
      <c r="AB40" s="480"/>
      <c r="AC40" s="480"/>
      <c r="AD40" s="480"/>
      <c r="AE40" s="480"/>
      <c r="AF40" s="480"/>
      <c r="AG40" s="480"/>
      <c r="AH40" s="480"/>
      <c r="AI40" s="480">
        <v>1000</v>
      </c>
      <c r="AJ40" s="480">
        <v>3</v>
      </c>
      <c r="AK40" s="480">
        <v>-0.7</v>
      </c>
      <c r="AL40" s="480">
        <v>10.08</v>
      </c>
      <c r="AM40" s="480">
        <v>1954</v>
      </c>
      <c r="AN40" s="480">
        <v>982</v>
      </c>
      <c r="AO40" s="480">
        <v>40</v>
      </c>
      <c r="AP40" s="480">
        <v>27</v>
      </c>
      <c r="AQ40" s="480">
        <v>1.919</v>
      </c>
      <c r="AR40" s="480">
        <v>238.9</v>
      </c>
      <c r="AS40" s="480">
        <v>1.72</v>
      </c>
      <c r="AT40" s="480"/>
      <c r="AU40" s="480"/>
      <c r="AV40" s="480"/>
      <c r="AW40" s="480"/>
      <c r="AX40" s="480"/>
      <c r="AY40" s="480"/>
      <c r="AZ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</row>
    <row r="41" spans="1:64">
      <c r="A41" s="480" t="s">
        <v>646</v>
      </c>
      <c r="B41" s="480" t="s">
        <v>70</v>
      </c>
      <c r="C41" s="480" t="s">
        <v>179</v>
      </c>
      <c r="D41" s="480" t="s">
        <v>180</v>
      </c>
      <c r="E41" s="480" t="s">
        <v>66</v>
      </c>
      <c r="F41" s="480">
        <v>2010</v>
      </c>
      <c r="G41" s="480"/>
      <c r="H41" s="480">
        <v>295</v>
      </c>
      <c r="I41" s="480">
        <v>0.1</v>
      </c>
      <c r="J41" s="480"/>
      <c r="K41" s="480"/>
      <c r="L41" s="480" t="s">
        <v>14</v>
      </c>
      <c r="M41" s="480">
        <v>72</v>
      </c>
      <c r="N41" s="480">
        <v>1</v>
      </c>
      <c r="O41" s="480">
        <v>1000</v>
      </c>
      <c r="P41" s="480">
        <v>25</v>
      </c>
      <c r="Q41" s="480">
        <v>36.4</v>
      </c>
      <c r="R41" s="480">
        <v>8.11</v>
      </c>
      <c r="S41" s="480">
        <v>44.9</v>
      </c>
      <c r="T41" s="480">
        <v>8.6300000000000008</v>
      </c>
      <c r="U41" s="480">
        <v>5.2</v>
      </c>
      <c r="V41" s="480">
        <v>-173.67</v>
      </c>
      <c r="W41" s="480">
        <v>-0.45</v>
      </c>
      <c r="X41" s="480">
        <v>1400</v>
      </c>
      <c r="Y41" s="480">
        <v>5.5</v>
      </c>
      <c r="Z41" s="480">
        <v>350</v>
      </c>
      <c r="AA41" s="480">
        <v>0.26</v>
      </c>
      <c r="AB41" s="480"/>
      <c r="AC41" s="480"/>
      <c r="AD41" s="480"/>
      <c r="AE41" s="480"/>
      <c r="AF41" s="480"/>
      <c r="AG41" s="480"/>
      <c r="AH41" s="480"/>
      <c r="AI41" s="480">
        <v>1000</v>
      </c>
      <c r="AJ41" s="480">
        <v>3</v>
      </c>
      <c r="AK41" s="480">
        <v>-0.7</v>
      </c>
      <c r="AL41" s="480">
        <v>10.36</v>
      </c>
      <c r="AM41" s="480">
        <v>1954</v>
      </c>
      <c r="AN41" s="480">
        <v>982</v>
      </c>
      <c r="AO41" s="480">
        <v>40</v>
      </c>
      <c r="AP41" s="480">
        <v>27</v>
      </c>
      <c r="AQ41" s="480">
        <v>1.919</v>
      </c>
      <c r="AR41" s="480">
        <v>238.9</v>
      </c>
      <c r="AS41" s="480">
        <v>1.72</v>
      </c>
      <c r="AT41" s="480"/>
      <c r="AU41" s="480"/>
      <c r="AV41" s="480"/>
      <c r="AW41" s="480"/>
      <c r="AX41" s="480"/>
      <c r="AY41" s="480"/>
      <c r="AZ41" s="480"/>
      <c r="BA41" s="480"/>
      <c r="BB41" s="480"/>
      <c r="BC41" s="480"/>
      <c r="BD41" s="480"/>
      <c r="BE41" s="480"/>
      <c r="BF41" s="480"/>
      <c r="BG41" s="480"/>
      <c r="BH41" s="480"/>
      <c r="BI41" s="480"/>
      <c r="BJ41" s="480"/>
      <c r="BK41" s="480"/>
      <c r="BL41" s="480"/>
    </row>
    <row r="42" spans="1:64">
      <c r="A42" s="480" t="s">
        <v>646</v>
      </c>
      <c r="B42" s="480" t="s">
        <v>70</v>
      </c>
      <c r="C42" s="480" t="s">
        <v>183</v>
      </c>
      <c r="D42" s="480" t="s">
        <v>184</v>
      </c>
      <c r="E42" s="480" t="s">
        <v>66</v>
      </c>
      <c r="F42" s="480">
        <v>2010</v>
      </c>
      <c r="G42" s="480"/>
      <c r="H42" s="480">
        <v>305</v>
      </c>
      <c r="I42" s="480">
        <v>0.1</v>
      </c>
      <c r="J42" s="480"/>
      <c r="K42" s="480"/>
      <c r="L42" s="480" t="s">
        <v>14</v>
      </c>
      <c r="M42" s="480">
        <v>72</v>
      </c>
      <c r="N42" s="480">
        <v>1</v>
      </c>
      <c r="O42" s="480">
        <v>1000</v>
      </c>
      <c r="P42" s="480">
        <v>25</v>
      </c>
      <c r="Q42" s="480">
        <v>36.6</v>
      </c>
      <c r="R42" s="480">
        <v>8.33</v>
      </c>
      <c r="S42" s="480">
        <v>45.2</v>
      </c>
      <c r="T42" s="480">
        <v>8.84</v>
      </c>
      <c r="U42" s="480">
        <v>5.3</v>
      </c>
      <c r="V42" s="480">
        <v>-175.36</v>
      </c>
      <c r="W42" s="480">
        <v>-0.45</v>
      </c>
      <c r="X42" s="480">
        <v>1400</v>
      </c>
      <c r="Y42" s="480">
        <v>5.5</v>
      </c>
      <c r="Z42" s="480">
        <v>350</v>
      </c>
      <c r="AA42" s="480">
        <v>0.25</v>
      </c>
      <c r="AB42" s="480"/>
      <c r="AC42" s="480"/>
      <c r="AD42" s="480"/>
      <c r="AE42" s="480"/>
      <c r="AF42" s="480"/>
      <c r="AG42" s="480"/>
      <c r="AH42" s="480"/>
      <c r="AI42" s="480">
        <v>1000</v>
      </c>
      <c r="AJ42" s="480">
        <v>3</v>
      </c>
      <c r="AK42" s="480">
        <v>-0.7</v>
      </c>
      <c r="AL42" s="480">
        <v>10.61</v>
      </c>
      <c r="AM42" s="480">
        <v>1954</v>
      </c>
      <c r="AN42" s="480">
        <v>982</v>
      </c>
      <c r="AO42" s="480">
        <v>40</v>
      </c>
      <c r="AP42" s="480">
        <v>27</v>
      </c>
      <c r="AQ42" s="480">
        <v>1.919</v>
      </c>
      <c r="AR42" s="480">
        <v>238.9</v>
      </c>
      <c r="AS42" s="480">
        <v>1.72</v>
      </c>
      <c r="AT42" s="480"/>
      <c r="AU42" s="480"/>
      <c r="AV42" s="480"/>
      <c r="AW42" s="480"/>
      <c r="AX42" s="480"/>
      <c r="AY42" s="480"/>
      <c r="AZ42" s="480"/>
      <c r="BA42" s="480"/>
      <c r="BB42" s="480"/>
      <c r="BC42" s="480"/>
      <c r="BD42" s="480"/>
      <c r="BE42" s="480"/>
      <c r="BF42" s="480"/>
      <c r="BG42" s="480"/>
      <c r="BH42" s="480"/>
      <c r="BI42" s="480"/>
      <c r="BJ42" s="480"/>
      <c r="BK42" s="480"/>
      <c r="BL42" s="480"/>
    </row>
    <row r="43" spans="1:64">
      <c r="A43" s="480" t="s">
        <v>646</v>
      </c>
      <c r="B43" s="480" t="s">
        <v>70</v>
      </c>
      <c r="C43" s="480" t="s">
        <v>191</v>
      </c>
      <c r="D43" s="480" t="s">
        <v>192</v>
      </c>
      <c r="E43" s="480" t="s">
        <v>66</v>
      </c>
      <c r="F43" s="480">
        <v>2010</v>
      </c>
      <c r="G43" s="480"/>
      <c r="H43" s="480">
        <v>160</v>
      </c>
      <c r="I43" s="480">
        <v>0.1</v>
      </c>
      <c r="J43" s="480"/>
      <c r="K43" s="480"/>
      <c r="L43" s="480" t="s">
        <v>65</v>
      </c>
      <c r="M43" s="480">
        <v>72</v>
      </c>
      <c r="N43" s="480">
        <v>1</v>
      </c>
      <c r="O43" s="480">
        <v>1000</v>
      </c>
      <c r="P43" s="480">
        <v>25</v>
      </c>
      <c r="Q43" s="480">
        <v>34.799999999999997</v>
      </c>
      <c r="R43" s="480">
        <v>4.5999999999999996</v>
      </c>
      <c r="S43" s="480">
        <v>43.4</v>
      </c>
      <c r="T43" s="480">
        <v>4.99</v>
      </c>
      <c r="U43" s="480">
        <v>3.2</v>
      </c>
      <c r="V43" s="480">
        <v>-154.51</v>
      </c>
      <c r="W43" s="480">
        <v>-0.43</v>
      </c>
      <c r="X43" s="480">
        <v>1800</v>
      </c>
      <c r="Y43" s="480">
        <v>5.5</v>
      </c>
      <c r="Z43" s="480">
        <v>450</v>
      </c>
      <c r="AA43" s="480">
        <v>0.6</v>
      </c>
      <c r="AB43" s="480"/>
      <c r="AC43" s="480"/>
      <c r="AD43" s="480"/>
      <c r="AE43" s="480"/>
      <c r="AF43" s="480"/>
      <c r="AG43" s="480"/>
      <c r="AH43" s="480"/>
      <c r="AI43" s="480">
        <v>1000</v>
      </c>
      <c r="AJ43" s="480">
        <v>3</v>
      </c>
      <c r="AK43" s="480">
        <v>-0.7</v>
      </c>
      <c r="AL43" s="480">
        <v>3.92</v>
      </c>
      <c r="AM43" s="480">
        <v>1580</v>
      </c>
      <c r="AN43" s="480">
        <v>808</v>
      </c>
      <c r="AO43" s="480">
        <v>40</v>
      </c>
      <c r="AP43" s="480">
        <v>15.75</v>
      </c>
      <c r="AQ43" s="480">
        <v>1.278</v>
      </c>
      <c r="AR43" s="480">
        <v>156.30000000000001</v>
      </c>
      <c r="AS43" s="480">
        <v>1.125</v>
      </c>
      <c r="AT43" s="480"/>
      <c r="AU43" s="480"/>
      <c r="AV43" s="480"/>
      <c r="AW43" s="480"/>
      <c r="AX43" s="480"/>
      <c r="AY43" s="480"/>
      <c r="AZ43" s="480"/>
      <c r="BA43" s="480"/>
      <c r="BB43" s="480"/>
      <c r="BC43" s="480"/>
      <c r="BD43" s="480"/>
      <c r="BE43" s="480"/>
      <c r="BF43" s="480"/>
      <c r="BG43" s="480"/>
      <c r="BH43" s="480"/>
      <c r="BI43" s="480"/>
      <c r="BJ43" s="480"/>
      <c r="BK43" s="480"/>
      <c r="BL43" s="480"/>
    </row>
    <row r="44" spans="1:64">
      <c r="A44" s="480" t="s">
        <v>646</v>
      </c>
      <c r="B44" s="480" t="s">
        <v>70</v>
      </c>
      <c r="C44" s="480" t="s">
        <v>195</v>
      </c>
      <c r="D44" s="480" t="s">
        <v>196</v>
      </c>
      <c r="E44" s="480" t="s">
        <v>66</v>
      </c>
      <c r="F44" s="480">
        <v>2011</v>
      </c>
      <c r="G44" s="480"/>
      <c r="H44" s="480">
        <v>160</v>
      </c>
      <c r="I44" s="480">
        <v>0.1</v>
      </c>
      <c r="J44" s="480"/>
      <c r="K44" s="480"/>
      <c r="L44" s="480" t="s">
        <v>65</v>
      </c>
      <c r="M44" s="480">
        <v>48</v>
      </c>
      <c r="N44" s="480">
        <v>1</v>
      </c>
      <c r="O44" s="480">
        <v>1000</v>
      </c>
      <c r="P44" s="480">
        <v>25</v>
      </c>
      <c r="Q44" s="480">
        <v>23.1</v>
      </c>
      <c r="R44" s="480">
        <v>6.93</v>
      </c>
      <c r="S44" s="480">
        <v>28.9</v>
      </c>
      <c r="T44" s="480">
        <v>7.67</v>
      </c>
      <c r="U44" s="480">
        <v>6.1</v>
      </c>
      <c r="V44" s="480">
        <v>-101.98</v>
      </c>
      <c r="W44" s="480">
        <v>-0.42</v>
      </c>
      <c r="X44" s="480">
        <v>600</v>
      </c>
      <c r="Y44" s="480">
        <v>5.5</v>
      </c>
      <c r="Z44" s="480">
        <v>160</v>
      </c>
      <c r="AA44" s="480">
        <v>0.32</v>
      </c>
      <c r="AB44" s="480"/>
      <c r="AC44" s="480"/>
      <c r="AD44" s="480"/>
      <c r="AE44" s="480"/>
      <c r="AF44" s="480"/>
      <c r="AG44" s="480"/>
      <c r="AH44" s="480"/>
      <c r="AI44" s="480">
        <v>1000</v>
      </c>
      <c r="AJ44" s="480">
        <v>5</v>
      </c>
      <c r="AK44" s="480">
        <v>-0.7</v>
      </c>
      <c r="AL44" s="480">
        <v>3.92</v>
      </c>
      <c r="AM44" s="480">
        <v>1324</v>
      </c>
      <c r="AN44" s="480">
        <v>982</v>
      </c>
      <c r="AO44" s="480">
        <v>40</v>
      </c>
      <c r="AP44" s="480">
        <v>16</v>
      </c>
      <c r="AQ44" s="480">
        <v>1.3</v>
      </c>
      <c r="AR44" s="480">
        <v>243.4</v>
      </c>
      <c r="AS44" s="480">
        <v>1.1679999999999999</v>
      </c>
      <c r="AT44" s="480"/>
      <c r="AU44" s="480"/>
      <c r="AV44" s="480"/>
      <c r="AW44" s="480"/>
      <c r="AX44" s="480"/>
      <c r="AY44" s="480"/>
      <c r="AZ44" s="480"/>
      <c r="BA44" s="480"/>
      <c r="BB44" s="480"/>
      <c r="BC44" s="480"/>
      <c r="BD44" s="480"/>
      <c r="BE44" s="480"/>
      <c r="BF44" s="480"/>
      <c r="BG44" s="480"/>
      <c r="BH44" s="480"/>
      <c r="BI44" s="480"/>
      <c r="BJ44" s="480"/>
      <c r="BK44" s="480"/>
      <c r="BL44" s="480"/>
    </row>
    <row r="45" spans="1:64">
      <c r="A45" s="480" t="s">
        <v>646</v>
      </c>
      <c r="B45" s="480" t="s">
        <v>70</v>
      </c>
      <c r="C45" s="480" t="s">
        <v>197</v>
      </c>
      <c r="D45" s="480" t="s">
        <v>198</v>
      </c>
      <c r="E45" s="480" t="s">
        <v>66</v>
      </c>
      <c r="F45" s="480">
        <v>2010</v>
      </c>
      <c r="G45" s="480"/>
      <c r="H45" s="480">
        <v>165</v>
      </c>
      <c r="I45" s="480">
        <v>0.1</v>
      </c>
      <c r="J45" s="480"/>
      <c r="K45" s="480"/>
      <c r="L45" s="480" t="s">
        <v>65</v>
      </c>
      <c r="M45" s="480">
        <v>48</v>
      </c>
      <c r="N45" s="480">
        <v>1</v>
      </c>
      <c r="O45" s="480">
        <v>1000</v>
      </c>
      <c r="P45" s="480">
        <v>25</v>
      </c>
      <c r="Q45" s="480">
        <v>23.1</v>
      </c>
      <c r="R45" s="480">
        <v>7.13</v>
      </c>
      <c r="S45" s="480">
        <v>29</v>
      </c>
      <c r="T45" s="480">
        <v>7.82</v>
      </c>
      <c r="U45" s="480">
        <v>5.0999999999999996</v>
      </c>
      <c r="V45" s="480">
        <v>-101.89</v>
      </c>
      <c r="W45" s="480">
        <v>-0.43</v>
      </c>
      <c r="X45" s="480">
        <v>700</v>
      </c>
      <c r="Y45" s="480">
        <v>5.5</v>
      </c>
      <c r="Z45" s="480">
        <v>170</v>
      </c>
      <c r="AA45" s="480">
        <v>0.31</v>
      </c>
      <c r="AB45" s="480"/>
      <c r="AC45" s="480"/>
      <c r="AD45" s="480"/>
      <c r="AE45" s="480"/>
      <c r="AF45" s="480"/>
      <c r="AG45" s="480"/>
      <c r="AH45" s="480"/>
      <c r="AI45" s="480">
        <v>1000</v>
      </c>
      <c r="AJ45" s="480">
        <v>3</v>
      </c>
      <c r="AK45" s="480">
        <v>-0.7</v>
      </c>
      <c r="AL45" s="480">
        <v>3.92</v>
      </c>
      <c r="AM45" s="480">
        <v>1324</v>
      </c>
      <c r="AN45" s="480">
        <v>982</v>
      </c>
      <c r="AO45" s="480">
        <v>40</v>
      </c>
      <c r="AP45" s="480">
        <v>16</v>
      </c>
      <c r="AQ45" s="480">
        <v>1.3</v>
      </c>
      <c r="AR45" s="480">
        <v>243.4</v>
      </c>
      <c r="AS45" s="480">
        <v>1.1679999999999999</v>
      </c>
      <c r="AT45" s="480"/>
      <c r="AU45" s="480"/>
      <c r="AV45" s="480"/>
      <c r="AW45" s="480"/>
      <c r="AX45" s="480"/>
      <c r="AY45" s="480"/>
      <c r="AZ45" s="480"/>
      <c r="BA45" s="480"/>
      <c r="BB45" s="480"/>
      <c r="BC45" s="480"/>
      <c r="BD45" s="480"/>
      <c r="BE45" s="480"/>
      <c r="BF45" s="480"/>
      <c r="BG45" s="480"/>
      <c r="BH45" s="480"/>
      <c r="BI45" s="480"/>
      <c r="BJ45" s="480"/>
      <c r="BK45" s="480"/>
      <c r="BL45" s="480"/>
    </row>
    <row r="46" spans="1:64">
      <c r="A46" s="480" t="s">
        <v>646</v>
      </c>
      <c r="B46" s="480" t="s">
        <v>70</v>
      </c>
      <c r="C46" s="480" t="s">
        <v>199</v>
      </c>
      <c r="D46" s="480" t="s">
        <v>200</v>
      </c>
      <c r="E46" s="480" t="s">
        <v>66</v>
      </c>
      <c r="F46" s="480">
        <v>2011</v>
      </c>
      <c r="G46" s="480"/>
      <c r="H46" s="480">
        <v>165</v>
      </c>
      <c r="I46" s="480">
        <v>0.1</v>
      </c>
      <c r="J46" s="480"/>
      <c r="K46" s="480"/>
      <c r="L46" s="480" t="s">
        <v>65</v>
      </c>
      <c r="M46" s="480">
        <v>48</v>
      </c>
      <c r="N46" s="480">
        <v>1</v>
      </c>
      <c r="O46" s="480">
        <v>1000</v>
      </c>
      <c r="P46" s="480">
        <v>25</v>
      </c>
      <c r="Q46" s="480">
        <v>23.1</v>
      </c>
      <c r="R46" s="480">
        <v>7.13</v>
      </c>
      <c r="S46" s="480">
        <v>29</v>
      </c>
      <c r="T46" s="480">
        <v>7.82</v>
      </c>
      <c r="U46" s="480">
        <v>6.3</v>
      </c>
      <c r="V46" s="480">
        <v>-103.29</v>
      </c>
      <c r="W46" s="480">
        <v>-0.42</v>
      </c>
      <c r="X46" s="480">
        <v>700</v>
      </c>
      <c r="Y46" s="480">
        <v>5.5</v>
      </c>
      <c r="Z46" s="480">
        <v>170</v>
      </c>
      <c r="AA46" s="480">
        <v>0.31</v>
      </c>
      <c r="AB46" s="480"/>
      <c r="AC46" s="480"/>
      <c r="AD46" s="480"/>
      <c r="AE46" s="480"/>
      <c r="AF46" s="480"/>
      <c r="AG46" s="480"/>
      <c r="AH46" s="480"/>
      <c r="AI46" s="480">
        <v>1000</v>
      </c>
      <c r="AJ46" s="480">
        <v>5</v>
      </c>
      <c r="AK46" s="480">
        <v>-0.7</v>
      </c>
      <c r="AL46" s="480">
        <v>3.92</v>
      </c>
      <c r="AM46" s="480">
        <v>1324</v>
      </c>
      <c r="AN46" s="480">
        <v>982</v>
      </c>
      <c r="AO46" s="480">
        <v>40</v>
      </c>
      <c r="AP46" s="480">
        <v>16</v>
      </c>
      <c r="AQ46" s="480">
        <v>1.3</v>
      </c>
      <c r="AR46" s="480">
        <v>243.4</v>
      </c>
      <c r="AS46" s="480">
        <v>1.1679999999999999</v>
      </c>
      <c r="AT46" s="480"/>
      <c r="AU46" s="480"/>
      <c r="AV46" s="480"/>
      <c r="AW46" s="480"/>
      <c r="AX46" s="480"/>
      <c r="AY46" s="480"/>
      <c r="AZ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</row>
    <row r="47" spans="1:64">
      <c r="A47" s="480" t="s">
        <v>646</v>
      </c>
      <c r="B47" s="480" t="s">
        <v>70</v>
      </c>
      <c r="C47" s="480" t="s">
        <v>201</v>
      </c>
      <c r="D47" s="480" t="s">
        <v>202</v>
      </c>
      <c r="E47" s="480" t="s">
        <v>66</v>
      </c>
      <c r="F47" s="480">
        <v>2010</v>
      </c>
      <c r="G47" s="480"/>
      <c r="H47" s="480">
        <v>170</v>
      </c>
      <c r="I47" s="480">
        <v>0.1</v>
      </c>
      <c r="J47" s="480"/>
      <c r="K47" s="480"/>
      <c r="L47" s="480" t="s">
        <v>65</v>
      </c>
      <c r="M47" s="480">
        <v>48</v>
      </c>
      <c r="N47" s="480">
        <v>1</v>
      </c>
      <c r="O47" s="480">
        <v>1000</v>
      </c>
      <c r="P47" s="480">
        <v>25</v>
      </c>
      <c r="Q47" s="480">
        <v>23.2</v>
      </c>
      <c r="R47" s="480">
        <v>7.32</v>
      </c>
      <c r="S47" s="480">
        <v>29.2</v>
      </c>
      <c r="T47" s="480">
        <v>7.92</v>
      </c>
      <c r="U47" s="480">
        <v>5.0999999999999996</v>
      </c>
      <c r="V47" s="480">
        <v>-103.5</v>
      </c>
      <c r="W47" s="480">
        <v>-0.43</v>
      </c>
      <c r="X47" s="480">
        <v>800</v>
      </c>
      <c r="Y47" s="480">
        <v>5.5</v>
      </c>
      <c r="Z47" s="480">
        <v>190</v>
      </c>
      <c r="AA47" s="480">
        <v>0.28000000000000003</v>
      </c>
      <c r="AB47" s="480"/>
      <c r="AC47" s="480"/>
      <c r="AD47" s="480"/>
      <c r="AE47" s="480"/>
      <c r="AF47" s="480"/>
      <c r="AG47" s="480"/>
      <c r="AH47" s="480"/>
      <c r="AI47" s="480">
        <v>1000</v>
      </c>
      <c r="AJ47" s="480">
        <v>3</v>
      </c>
      <c r="AK47" s="480">
        <v>-0.7</v>
      </c>
      <c r="AL47" s="480">
        <v>3.92</v>
      </c>
      <c r="AM47" s="480">
        <v>1324</v>
      </c>
      <c r="AN47" s="480">
        <v>982</v>
      </c>
      <c r="AO47" s="480">
        <v>40</v>
      </c>
      <c r="AP47" s="480">
        <v>16</v>
      </c>
      <c r="AQ47" s="480">
        <v>1.3</v>
      </c>
      <c r="AR47" s="480">
        <v>243.4</v>
      </c>
      <c r="AS47" s="480">
        <v>1.1679999999999999</v>
      </c>
      <c r="AT47" s="480"/>
      <c r="AU47" s="480"/>
      <c r="AV47" s="480"/>
      <c r="AW47" s="480"/>
      <c r="AX47" s="480"/>
      <c r="AY47" s="480"/>
      <c r="AZ47" s="480"/>
      <c r="BA47" s="480"/>
      <c r="BB47" s="480"/>
      <c r="BC47" s="480"/>
      <c r="BD47" s="480"/>
      <c r="BE47" s="480"/>
      <c r="BF47" s="480"/>
      <c r="BG47" s="480"/>
      <c r="BH47" s="480"/>
      <c r="BI47" s="480"/>
      <c r="BJ47" s="480"/>
      <c r="BK47" s="480"/>
      <c r="BL47" s="480"/>
    </row>
    <row r="48" spans="1:64">
      <c r="A48" s="480" t="s">
        <v>646</v>
      </c>
      <c r="B48" s="480" t="s">
        <v>70</v>
      </c>
      <c r="C48" s="480" t="s">
        <v>203</v>
      </c>
      <c r="D48" s="480" t="s">
        <v>204</v>
      </c>
      <c r="E48" s="480" t="s">
        <v>66</v>
      </c>
      <c r="F48" s="480">
        <v>2011</v>
      </c>
      <c r="G48" s="480"/>
      <c r="H48" s="480">
        <v>170</v>
      </c>
      <c r="I48" s="480">
        <v>0.1</v>
      </c>
      <c r="J48" s="480"/>
      <c r="K48" s="480"/>
      <c r="L48" s="480" t="s">
        <v>65</v>
      </c>
      <c r="M48" s="480">
        <v>48</v>
      </c>
      <c r="N48" s="480">
        <v>1</v>
      </c>
      <c r="O48" s="480">
        <v>1000</v>
      </c>
      <c r="P48" s="480">
        <v>25</v>
      </c>
      <c r="Q48" s="480">
        <v>23.2</v>
      </c>
      <c r="R48" s="480">
        <v>7.32</v>
      </c>
      <c r="S48" s="480">
        <v>29.2</v>
      </c>
      <c r="T48" s="480">
        <v>7.92</v>
      </c>
      <c r="U48" s="480">
        <v>6.3</v>
      </c>
      <c r="V48" s="480">
        <v>-104.63</v>
      </c>
      <c r="W48" s="480">
        <v>-0.42</v>
      </c>
      <c r="X48" s="480">
        <v>800</v>
      </c>
      <c r="Y48" s="480">
        <v>5.5</v>
      </c>
      <c r="Z48" s="480">
        <v>190</v>
      </c>
      <c r="AA48" s="480">
        <v>0.28000000000000003</v>
      </c>
      <c r="AB48" s="480"/>
      <c r="AC48" s="480"/>
      <c r="AD48" s="480"/>
      <c r="AE48" s="480"/>
      <c r="AF48" s="480"/>
      <c r="AG48" s="480"/>
      <c r="AH48" s="480"/>
      <c r="AI48" s="480">
        <v>1000</v>
      </c>
      <c r="AJ48" s="480">
        <v>5</v>
      </c>
      <c r="AK48" s="480">
        <v>-0.7</v>
      </c>
      <c r="AL48" s="480">
        <v>3.92</v>
      </c>
      <c r="AM48" s="480">
        <v>1324</v>
      </c>
      <c r="AN48" s="480">
        <v>982</v>
      </c>
      <c r="AO48" s="480">
        <v>40</v>
      </c>
      <c r="AP48" s="480">
        <v>16</v>
      </c>
      <c r="AQ48" s="480">
        <v>1.3</v>
      </c>
      <c r="AR48" s="480">
        <v>243.4</v>
      </c>
      <c r="AS48" s="480">
        <v>1.1679999999999999</v>
      </c>
      <c r="AT48" s="480"/>
      <c r="AU48" s="480"/>
      <c r="AV48" s="480"/>
      <c r="AW48" s="480"/>
      <c r="AX48" s="480"/>
      <c r="AY48" s="480"/>
      <c r="AZ48" s="480"/>
      <c r="BA48" s="480"/>
      <c r="BB48" s="480"/>
      <c r="BC48" s="480"/>
      <c r="BD48" s="480"/>
      <c r="BE48" s="480"/>
      <c r="BF48" s="480"/>
      <c r="BG48" s="480"/>
      <c r="BH48" s="480"/>
      <c r="BI48" s="480"/>
      <c r="BJ48" s="480"/>
      <c r="BK48" s="480"/>
      <c r="BL48" s="480"/>
    </row>
    <row r="49" spans="1:64">
      <c r="A49" s="480" t="s">
        <v>646</v>
      </c>
      <c r="B49" s="480" t="s">
        <v>70</v>
      </c>
      <c r="C49" s="480" t="s">
        <v>205</v>
      </c>
      <c r="D49" s="480" t="s">
        <v>206</v>
      </c>
      <c r="E49" s="480" t="s">
        <v>66</v>
      </c>
      <c r="F49" s="480">
        <v>2010</v>
      </c>
      <c r="G49" s="480"/>
      <c r="H49" s="480">
        <v>175</v>
      </c>
      <c r="I49" s="480">
        <v>0.1</v>
      </c>
      <c r="J49" s="480"/>
      <c r="K49" s="480"/>
      <c r="L49" s="480" t="s">
        <v>65</v>
      </c>
      <c r="M49" s="480">
        <v>48</v>
      </c>
      <c r="N49" s="480">
        <v>1</v>
      </c>
      <c r="O49" s="480">
        <v>1000</v>
      </c>
      <c r="P49" s="480">
        <v>25</v>
      </c>
      <c r="Q49" s="480">
        <v>23.4</v>
      </c>
      <c r="R49" s="480">
        <v>7.49</v>
      </c>
      <c r="S49" s="480">
        <v>29.3</v>
      </c>
      <c r="T49" s="480">
        <v>8.0399999999999991</v>
      </c>
      <c r="U49" s="480">
        <v>5.2</v>
      </c>
      <c r="V49" s="480">
        <v>-105.13</v>
      </c>
      <c r="W49" s="480">
        <v>-0.43</v>
      </c>
      <c r="X49" s="480">
        <v>900</v>
      </c>
      <c r="Y49" s="480">
        <v>5.5</v>
      </c>
      <c r="Z49" s="480">
        <v>220</v>
      </c>
      <c r="AA49" s="480">
        <v>0.24</v>
      </c>
      <c r="AB49" s="480"/>
      <c r="AC49" s="480"/>
      <c r="AD49" s="480"/>
      <c r="AE49" s="480"/>
      <c r="AF49" s="480"/>
      <c r="AG49" s="480"/>
      <c r="AH49" s="480"/>
      <c r="AI49" s="480">
        <v>1000</v>
      </c>
      <c r="AJ49" s="480">
        <v>3</v>
      </c>
      <c r="AK49" s="480">
        <v>-0.7</v>
      </c>
      <c r="AL49" s="480">
        <v>3.92</v>
      </c>
      <c r="AM49" s="480">
        <v>1324</v>
      </c>
      <c r="AN49" s="480">
        <v>982</v>
      </c>
      <c r="AO49" s="480">
        <v>40</v>
      </c>
      <c r="AP49" s="480">
        <v>16</v>
      </c>
      <c r="AQ49" s="480">
        <v>1.3</v>
      </c>
      <c r="AR49" s="480">
        <v>243.4</v>
      </c>
      <c r="AS49" s="480">
        <v>1.1679999999999999</v>
      </c>
      <c r="AT49" s="480"/>
      <c r="AU49" s="480"/>
      <c r="AV49" s="480"/>
      <c r="AW49" s="480"/>
      <c r="AX49" s="480"/>
      <c r="AY49" s="480"/>
      <c r="AZ49" s="480"/>
      <c r="BA49" s="480"/>
      <c r="BB49" s="480"/>
      <c r="BC49" s="480"/>
      <c r="BD49" s="480"/>
      <c r="BE49" s="480"/>
      <c r="BF49" s="480"/>
      <c r="BG49" s="480"/>
      <c r="BH49" s="480"/>
      <c r="BI49" s="480"/>
      <c r="BJ49" s="480"/>
      <c r="BK49" s="480"/>
      <c r="BL49" s="480"/>
    </row>
    <row r="50" spans="1:64">
      <c r="A50" s="480" t="s">
        <v>646</v>
      </c>
      <c r="B50" s="480" t="s">
        <v>70</v>
      </c>
      <c r="C50" s="480" t="s">
        <v>207</v>
      </c>
      <c r="D50" s="480" t="s">
        <v>208</v>
      </c>
      <c r="E50" s="480" t="s">
        <v>66</v>
      </c>
      <c r="F50" s="480">
        <v>2011</v>
      </c>
      <c r="G50" s="480"/>
      <c r="H50" s="480">
        <v>175</v>
      </c>
      <c r="I50" s="480">
        <v>0.1</v>
      </c>
      <c r="J50" s="480"/>
      <c r="K50" s="480"/>
      <c r="L50" s="480" t="s">
        <v>65</v>
      </c>
      <c r="M50" s="480">
        <v>48</v>
      </c>
      <c r="N50" s="480">
        <v>1</v>
      </c>
      <c r="O50" s="480">
        <v>1000</v>
      </c>
      <c r="P50" s="480">
        <v>25</v>
      </c>
      <c r="Q50" s="480">
        <v>23.4</v>
      </c>
      <c r="R50" s="480">
        <v>7.49</v>
      </c>
      <c r="S50" s="480">
        <v>29.3</v>
      </c>
      <c r="T50" s="480">
        <v>8.0399999999999991</v>
      </c>
      <c r="U50" s="480">
        <v>6.4</v>
      </c>
      <c r="V50" s="480">
        <v>-106.25</v>
      </c>
      <c r="W50" s="480">
        <v>-0.42</v>
      </c>
      <c r="X50" s="480">
        <v>900</v>
      </c>
      <c r="Y50" s="480">
        <v>5.5</v>
      </c>
      <c r="Z50" s="480">
        <v>220</v>
      </c>
      <c r="AA50" s="480">
        <v>0.24</v>
      </c>
      <c r="AB50" s="480"/>
      <c r="AC50" s="480"/>
      <c r="AD50" s="480"/>
      <c r="AE50" s="480"/>
      <c r="AF50" s="480"/>
      <c r="AG50" s="480"/>
      <c r="AH50" s="480"/>
      <c r="AI50" s="480">
        <v>1000</v>
      </c>
      <c r="AJ50" s="480">
        <v>5</v>
      </c>
      <c r="AK50" s="480">
        <v>-0.7</v>
      </c>
      <c r="AL50" s="480">
        <v>3.92</v>
      </c>
      <c r="AM50" s="480">
        <v>1324</v>
      </c>
      <c r="AN50" s="480">
        <v>982</v>
      </c>
      <c r="AO50" s="480">
        <v>40</v>
      </c>
      <c r="AP50" s="480">
        <v>16</v>
      </c>
      <c r="AQ50" s="480">
        <v>1.3</v>
      </c>
      <c r="AR50" s="480">
        <v>243.4</v>
      </c>
      <c r="AS50" s="480">
        <v>1.1679999999999999</v>
      </c>
      <c r="AT50" s="480"/>
      <c r="AU50" s="480"/>
      <c r="AV50" s="480"/>
      <c r="AW50" s="480"/>
      <c r="AX50" s="480"/>
      <c r="AY50" s="480"/>
      <c r="AZ50" s="480"/>
      <c r="BA50" s="480"/>
      <c r="BB50" s="480"/>
      <c r="BC50" s="480"/>
      <c r="BD50" s="480"/>
      <c r="BE50" s="480"/>
      <c r="BF50" s="480"/>
      <c r="BG50" s="480"/>
      <c r="BH50" s="480"/>
      <c r="BI50" s="480"/>
      <c r="BJ50" s="480"/>
      <c r="BK50" s="480"/>
      <c r="BL50" s="480"/>
    </row>
    <row r="51" spans="1:64">
      <c r="A51" s="480" t="s">
        <v>646</v>
      </c>
      <c r="B51" s="480" t="s">
        <v>70</v>
      </c>
      <c r="C51" s="480" t="s">
        <v>209</v>
      </c>
      <c r="D51" s="480" t="s">
        <v>210</v>
      </c>
      <c r="E51" s="480" t="s">
        <v>66</v>
      </c>
      <c r="F51" s="480">
        <v>2010</v>
      </c>
      <c r="G51" s="480"/>
      <c r="H51" s="480">
        <v>180</v>
      </c>
      <c r="I51" s="480">
        <v>0.1</v>
      </c>
      <c r="J51" s="480"/>
      <c r="K51" s="480"/>
      <c r="L51" s="480" t="s">
        <v>65</v>
      </c>
      <c r="M51" s="480">
        <v>48</v>
      </c>
      <c r="N51" s="480">
        <v>1</v>
      </c>
      <c r="O51" s="480">
        <v>1000</v>
      </c>
      <c r="P51" s="480">
        <v>25</v>
      </c>
      <c r="Q51" s="480">
        <v>23.5</v>
      </c>
      <c r="R51" s="480">
        <v>7.65</v>
      </c>
      <c r="S51" s="480">
        <v>29.4</v>
      </c>
      <c r="T51" s="480">
        <v>8.19</v>
      </c>
      <c r="U51" s="480">
        <v>5.3</v>
      </c>
      <c r="V51" s="480">
        <v>-106.02</v>
      </c>
      <c r="W51" s="480">
        <v>-0.43</v>
      </c>
      <c r="X51" s="480">
        <v>900</v>
      </c>
      <c r="Y51" s="480">
        <v>5.5</v>
      </c>
      <c r="Z51" s="480">
        <v>220</v>
      </c>
      <c r="AA51" s="480">
        <v>0.23</v>
      </c>
      <c r="AB51" s="480"/>
      <c r="AC51" s="480"/>
      <c r="AD51" s="480"/>
      <c r="AE51" s="480"/>
      <c r="AF51" s="480"/>
      <c r="AG51" s="480"/>
      <c r="AH51" s="480"/>
      <c r="AI51" s="480">
        <v>1000</v>
      </c>
      <c r="AJ51" s="480">
        <v>3</v>
      </c>
      <c r="AK51" s="480">
        <v>-0.7</v>
      </c>
      <c r="AL51" s="480">
        <v>3.92</v>
      </c>
      <c r="AM51" s="480">
        <v>1324</v>
      </c>
      <c r="AN51" s="480">
        <v>982</v>
      </c>
      <c r="AO51" s="480">
        <v>40</v>
      </c>
      <c r="AP51" s="480">
        <v>16</v>
      </c>
      <c r="AQ51" s="480">
        <v>1.3</v>
      </c>
      <c r="AR51" s="480">
        <v>243.4</v>
      </c>
      <c r="AS51" s="480">
        <v>1.1679999999999999</v>
      </c>
      <c r="AT51" s="480"/>
      <c r="AU51" s="480"/>
      <c r="AV51" s="480"/>
      <c r="AW51" s="480"/>
      <c r="AX51" s="480"/>
      <c r="AY51" s="480"/>
      <c r="AZ51" s="480"/>
      <c r="BA51" s="480"/>
      <c r="BB51" s="480"/>
      <c r="BC51" s="480"/>
      <c r="BD51" s="480"/>
      <c r="BE51" s="480"/>
      <c r="BF51" s="480"/>
      <c r="BG51" s="480"/>
      <c r="BH51" s="480"/>
      <c r="BI51" s="480"/>
      <c r="BJ51" s="480"/>
      <c r="BK51" s="480"/>
      <c r="BL51" s="480"/>
    </row>
    <row r="52" spans="1:64">
      <c r="A52" s="480" t="s">
        <v>646</v>
      </c>
      <c r="B52" s="480" t="s">
        <v>70</v>
      </c>
      <c r="C52" s="480" t="s">
        <v>211</v>
      </c>
      <c r="D52" s="480" t="s">
        <v>212</v>
      </c>
      <c r="E52" s="480" t="s">
        <v>66</v>
      </c>
      <c r="F52" s="480">
        <v>2011</v>
      </c>
      <c r="G52" s="480"/>
      <c r="H52" s="480">
        <v>180</v>
      </c>
      <c r="I52" s="480">
        <v>0.1</v>
      </c>
      <c r="J52" s="480"/>
      <c r="K52" s="480"/>
      <c r="L52" s="480" t="s">
        <v>65</v>
      </c>
      <c r="M52" s="480">
        <v>48</v>
      </c>
      <c r="N52" s="480">
        <v>1</v>
      </c>
      <c r="O52" s="480">
        <v>1000</v>
      </c>
      <c r="P52" s="480">
        <v>25</v>
      </c>
      <c r="Q52" s="480">
        <v>23.5</v>
      </c>
      <c r="R52" s="480">
        <v>7.65</v>
      </c>
      <c r="S52" s="480">
        <v>29.4</v>
      </c>
      <c r="T52" s="480">
        <v>8.19</v>
      </c>
      <c r="U52" s="480">
        <v>6.6</v>
      </c>
      <c r="V52" s="480">
        <v>-107.74</v>
      </c>
      <c r="W52" s="480">
        <v>-0.42</v>
      </c>
      <c r="X52" s="480">
        <v>900</v>
      </c>
      <c r="Y52" s="480">
        <v>5.5</v>
      </c>
      <c r="Z52" s="480">
        <v>220</v>
      </c>
      <c r="AA52" s="480">
        <v>0.23</v>
      </c>
      <c r="AB52" s="480"/>
      <c r="AC52" s="480"/>
      <c r="AD52" s="480"/>
      <c r="AE52" s="480"/>
      <c r="AF52" s="480"/>
      <c r="AG52" s="480"/>
      <c r="AH52" s="480"/>
      <c r="AI52" s="480">
        <v>1000</v>
      </c>
      <c r="AJ52" s="480">
        <v>5</v>
      </c>
      <c r="AK52" s="480">
        <v>-0.7</v>
      </c>
      <c r="AL52" s="480">
        <v>3.92</v>
      </c>
      <c r="AM52" s="480">
        <v>1324</v>
      </c>
      <c r="AN52" s="480">
        <v>982</v>
      </c>
      <c r="AO52" s="480">
        <v>40</v>
      </c>
      <c r="AP52" s="480">
        <v>16</v>
      </c>
      <c r="AQ52" s="480">
        <v>1.3</v>
      </c>
      <c r="AR52" s="480">
        <v>243.4</v>
      </c>
      <c r="AS52" s="480">
        <v>1.1679999999999999</v>
      </c>
      <c r="AT52" s="480"/>
      <c r="AU52" s="480"/>
      <c r="AV52" s="480"/>
      <c r="AW52" s="480"/>
      <c r="AX52" s="480"/>
      <c r="AY52" s="480"/>
      <c r="AZ52" s="480"/>
      <c r="BA52" s="480"/>
      <c r="BB52" s="480"/>
      <c r="BC52" s="480"/>
      <c r="BD52" s="480"/>
      <c r="BE52" s="480"/>
      <c r="BF52" s="480"/>
      <c r="BG52" s="480"/>
      <c r="BH52" s="480"/>
      <c r="BI52" s="480"/>
      <c r="BJ52" s="480"/>
      <c r="BK52" s="480"/>
      <c r="BL52" s="480"/>
    </row>
    <row r="53" spans="1:64">
      <c r="A53" s="480" t="s">
        <v>646</v>
      </c>
      <c r="B53" s="480" t="s">
        <v>70</v>
      </c>
      <c r="C53" s="480" t="s">
        <v>215</v>
      </c>
      <c r="D53" s="480" t="s">
        <v>216</v>
      </c>
      <c r="E53" s="480" t="s">
        <v>66</v>
      </c>
      <c r="F53" s="480">
        <v>2010</v>
      </c>
      <c r="G53" s="480"/>
      <c r="H53" s="480">
        <v>185</v>
      </c>
      <c r="I53" s="480">
        <v>0.1</v>
      </c>
      <c r="J53" s="480"/>
      <c r="K53" s="480"/>
      <c r="L53" s="480" t="s">
        <v>65</v>
      </c>
      <c r="M53" s="480">
        <v>60</v>
      </c>
      <c r="N53" s="480">
        <v>1</v>
      </c>
      <c r="O53" s="480">
        <v>1000</v>
      </c>
      <c r="P53" s="480">
        <v>25</v>
      </c>
      <c r="Q53" s="480">
        <v>28.5</v>
      </c>
      <c r="R53" s="480">
        <v>6.49</v>
      </c>
      <c r="S53" s="480">
        <v>35.9</v>
      </c>
      <c r="T53" s="480">
        <v>7.27</v>
      </c>
      <c r="U53" s="480">
        <v>5.8</v>
      </c>
      <c r="V53" s="480">
        <v>-124.53</v>
      </c>
      <c r="W53" s="480">
        <v>-0.42</v>
      </c>
      <c r="X53" s="480">
        <v>700</v>
      </c>
      <c r="Y53" s="480">
        <v>5.5</v>
      </c>
      <c r="Z53" s="480">
        <v>180</v>
      </c>
      <c r="AA53" s="480">
        <v>0.46</v>
      </c>
      <c r="AB53" s="480"/>
      <c r="AC53" s="480"/>
      <c r="AD53" s="480"/>
      <c r="AE53" s="480"/>
      <c r="AF53" s="480"/>
      <c r="AG53" s="480"/>
      <c r="AH53" s="480"/>
      <c r="AI53" s="480">
        <v>1000</v>
      </c>
      <c r="AJ53" s="480">
        <v>5</v>
      </c>
      <c r="AK53" s="480">
        <v>-0.7</v>
      </c>
      <c r="AL53" s="480">
        <v>3.92</v>
      </c>
      <c r="AM53" s="480">
        <v>1638</v>
      </c>
      <c r="AN53" s="480">
        <v>982</v>
      </c>
      <c r="AO53" s="480">
        <v>40</v>
      </c>
      <c r="AP53" s="480">
        <v>19.2</v>
      </c>
      <c r="AQ53" s="480">
        <v>1.609</v>
      </c>
      <c r="AR53" s="480">
        <v>243.4</v>
      </c>
      <c r="AS53" s="480">
        <v>1.46</v>
      </c>
      <c r="AT53" s="480"/>
      <c r="AU53" s="480"/>
      <c r="AV53" s="480"/>
      <c r="AW53" s="480"/>
      <c r="AX53" s="480"/>
      <c r="AY53" s="480"/>
      <c r="AZ53" s="480"/>
      <c r="BA53" s="480"/>
      <c r="BB53" s="480"/>
      <c r="BC53" s="480"/>
      <c r="BD53" s="480"/>
      <c r="BE53" s="480"/>
      <c r="BF53" s="480"/>
      <c r="BG53" s="480"/>
      <c r="BH53" s="480"/>
      <c r="BI53" s="480"/>
      <c r="BJ53" s="480"/>
      <c r="BK53" s="480"/>
      <c r="BL53" s="480"/>
    </row>
    <row r="54" spans="1:64">
      <c r="A54" s="480" t="s">
        <v>646</v>
      </c>
      <c r="B54" s="480" t="s">
        <v>70</v>
      </c>
      <c r="C54" s="480" t="s">
        <v>217</v>
      </c>
      <c r="D54" s="480" t="s">
        <v>218</v>
      </c>
      <c r="E54" s="480" t="s">
        <v>66</v>
      </c>
      <c r="F54" s="480">
        <v>2011</v>
      </c>
      <c r="G54" s="480"/>
      <c r="H54" s="480">
        <v>185</v>
      </c>
      <c r="I54" s="480">
        <v>0.1</v>
      </c>
      <c r="J54" s="480"/>
      <c r="K54" s="480"/>
      <c r="L54" s="480" t="s">
        <v>65</v>
      </c>
      <c r="M54" s="480">
        <v>48</v>
      </c>
      <c r="N54" s="480">
        <v>1</v>
      </c>
      <c r="O54" s="480">
        <v>1000</v>
      </c>
      <c r="P54" s="480">
        <v>25</v>
      </c>
      <c r="Q54" s="480">
        <v>23.7</v>
      </c>
      <c r="R54" s="480">
        <v>7.82</v>
      </c>
      <c r="S54" s="480">
        <v>29.4</v>
      </c>
      <c r="T54" s="480">
        <v>8.39</v>
      </c>
      <c r="U54" s="480">
        <v>6.7</v>
      </c>
      <c r="V54" s="480">
        <v>-108.7</v>
      </c>
      <c r="W54" s="480">
        <v>-0.42</v>
      </c>
      <c r="X54" s="480">
        <v>800</v>
      </c>
      <c r="Y54" s="480">
        <v>5.5</v>
      </c>
      <c r="Z54" s="480">
        <v>200</v>
      </c>
      <c r="AA54" s="480">
        <v>0.2</v>
      </c>
      <c r="AB54" s="480"/>
      <c r="AC54" s="480"/>
      <c r="AD54" s="480"/>
      <c r="AE54" s="480"/>
      <c r="AF54" s="480"/>
      <c r="AG54" s="480"/>
      <c r="AH54" s="480"/>
      <c r="AI54" s="480">
        <v>1000</v>
      </c>
      <c r="AJ54" s="480">
        <v>5</v>
      </c>
      <c r="AK54" s="480">
        <v>-0.7</v>
      </c>
      <c r="AL54" s="480">
        <v>3.92</v>
      </c>
      <c r="AM54" s="480">
        <v>1324</v>
      </c>
      <c r="AN54" s="480">
        <v>982</v>
      </c>
      <c r="AO54" s="480">
        <v>40</v>
      </c>
      <c r="AP54" s="480">
        <v>16</v>
      </c>
      <c r="AQ54" s="480">
        <v>1.3</v>
      </c>
      <c r="AR54" s="480">
        <v>243.4</v>
      </c>
      <c r="AS54" s="480">
        <v>1.1679999999999999</v>
      </c>
      <c r="AT54" s="480"/>
      <c r="AU54" s="480"/>
      <c r="AV54" s="480"/>
      <c r="AW54" s="480"/>
      <c r="AX54" s="480"/>
      <c r="AY54" s="480"/>
      <c r="AZ54" s="480"/>
      <c r="BA54" s="480"/>
      <c r="BB54" s="480"/>
      <c r="BC54" s="480"/>
      <c r="BD54" s="480"/>
      <c r="BE54" s="480"/>
      <c r="BF54" s="480"/>
      <c r="BG54" s="480"/>
      <c r="BH54" s="480"/>
      <c r="BI54" s="480"/>
      <c r="BJ54" s="480"/>
      <c r="BK54" s="480"/>
      <c r="BL54" s="480"/>
    </row>
    <row r="55" spans="1:64">
      <c r="A55" s="480" t="s">
        <v>646</v>
      </c>
      <c r="B55" s="480" t="s">
        <v>70</v>
      </c>
      <c r="C55" s="480" t="s">
        <v>219</v>
      </c>
      <c r="D55" s="480" t="s">
        <v>220</v>
      </c>
      <c r="E55" s="480" t="s">
        <v>66</v>
      </c>
      <c r="F55" s="480">
        <v>2010</v>
      </c>
      <c r="G55" s="480"/>
      <c r="H55" s="480">
        <v>190</v>
      </c>
      <c r="I55" s="480">
        <v>0.1</v>
      </c>
      <c r="J55" s="480"/>
      <c r="K55" s="480"/>
      <c r="L55" s="480" t="s">
        <v>65</v>
      </c>
      <c r="M55" s="480">
        <v>48</v>
      </c>
      <c r="N55" s="480">
        <v>1</v>
      </c>
      <c r="O55" s="480">
        <v>1000</v>
      </c>
      <c r="P55" s="480">
        <v>25</v>
      </c>
      <c r="Q55" s="480">
        <v>23.9</v>
      </c>
      <c r="R55" s="480">
        <v>7.95</v>
      </c>
      <c r="S55" s="480">
        <v>29.6</v>
      </c>
      <c r="T55" s="480">
        <v>8.5</v>
      </c>
      <c r="U55" s="480">
        <v>5.5</v>
      </c>
      <c r="V55" s="480">
        <v>-109.13</v>
      </c>
      <c r="W55" s="480">
        <v>-0.43</v>
      </c>
      <c r="X55" s="480">
        <v>900</v>
      </c>
      <c r="Y55" s="480">
        <v>5.5</v>
      </c>
      <c r="Z55" s="480">
        <v>220</v>
      </c>
      <c r="AA55" s="480">
        <v>0.19</v>
      </c>
      <c r="AB55" s="480"/>
      <c r="AC55" s="480"/>
      <c r="AD55" s="480"/>
      <c r="AE55" s="480"/>
      <c r="AF55" s="480"/>
      <c r="AG55" s="480"/>
      <c r="AH55" s="480"/>
      <c r="AI55" s="480">
        <v>1000</v>
      </c>
      <c r="AJ55" s="480">
        <v>3</v>
      </c>
      <c r="AK55" s="480">
        <v>-0.7</v>
      </c>
      <c r="AL55" s="480">
        <v>3.92</v>
      </c>
      <c r="AM55" s="480">
        <v>1324</v>
      </c>
      <c r="AN55" s="480">
        <v>982</v>
      </c>
      <c r="AO55" s="480">
        <v>40</v>
      </c>
      <c r="AP55" s="480">
        <v>16</v>
      </c>
      <c r="AQ55" s="480">
        <v>1.3</v>
      </c>
      <c r="AR55" s="480">
        <v>243.4</v>
      </c>
      <c r="AS55" s="480">
        <v>1.1679999999999999</v>
      </c>
      <c r="AT55" s="480"/>
      <c r="AU55" s="480"/>
      <c r="AV55" s="480"/>
      <c r="AW55" s="480"/>
      <c r="AX55" s="480"/>
      <c r="AY55" s="480"/>
      <c r="AZ55" s="480"/>
      <c r="BA55" s="480"/>
      <c r="BB55" s="480"/>
      <c r="BC55" s="480"/>
      <c r="BD55" s="480"/>
      <c r="BE55" s="480"/>
      <c r="BF55" s="480"/>
      <c r="BG55" s="480"/>
      <c r="BH55" s="480"/>
      <c r="BI55" s="480"/>
      <c r="BJ55" s="480"/>
      <c r="BK55" s="480"/>
      <c r="BL55" s="480"/>
    </row>
    <row r="56" spans="1:64">
      <c r="A56" s="480" t="s">
        <v>646</v>
      </c>
      <c r="B56" s="480" t="s">
        <v>70</v>
      </c>
      <c r="C56" s="480" t="s">
        <v>221</v>
      </c>
      <c r="D56" s="480" t="s">
        <v>222</v>
      </c>
      <c r="E56" s="480" t="s">
        <v>66</v>
      </c>
      <c r="F56" s="480">
        <v>2011</v>
      </c>
      <c r="G56" s="480"/>
      <c r="H56" s="480">
        <v>190</v>
      </c>
      <c r="I56" s="480">
        <v>0.1</v>
      </c>
      <c r="J56" s="480"/>
      <c r="K56" s="480"/>
      <c r="L56" s="480" t="s">
        <v>65</v>
      </c>
      <c r="M56" s="480">
        <v>48</v>
      </c>
      <c r="N56" s="480">
        <v>1</v>
      </c>
      <c r="O56" s="480">
        <v>1000</v>
      </c>
      <c r="P56" s="480">
        <v>25</v>
      </c>
      <c r="Q56" s="480">
        <v>23.9</v>
      </c>
      <c r="R56" s="480">
        <v>7.95</v>
      </c>
      <c r="S56" s="480">
        <v>29.6</v>
      </c>
      <c r="T56" s="480">
        <v>8.5</v>
      </c>
      <c r="U56" s="480">
        <v>6.8</v>
      </c>
      <c r="V56" s="480">
        <v>-110.26</v>
      </c>
      <c r="W56" s="480">
        <v>-0.42</v>
      </c>
      <c r="X56" s="480">
        <v>900</v>
      </c>
      <c r="Y56" s="480">
        <v>5.5</v>
      </c>
      <c r="Z56" s="480">
        <v>220</v>
      </c>
      <c r="AA56" s="480">
        <v>0.19</v>
      </c>
      <c r="AB56" s="480"/>
      <c r="AC56" s="480"/>
      <c r="AD56" s="480"/>
      <c r="AE56" s="480"/>
      <c r="AF56" s="480"/>
      <c r="AG56" s="480"/>
      <c r="AH56" s="480"/>
      <c r="AI56" s="480">
        <v>1000</v>
      </c>
      <c r="AJ56" s="480">
        <v>5</v>
      </c>
      <c r="AK56" s="480">
        <v>-0.7</v>
      </c>
      <c r="AL56" s="480">
        <v>3.92</v>
      </c>
      <c r="AM56" s="480">
        <v>1324</v>
      </c>
      <c r="AN56" s="480">
        <v>982</v>
      </c>
      <c r="AO56" s="480">
        <v>40</v>
      </c>
      <c r="AP56" s="480">
        <v>16</v>
      </c>
      <c r="AQ56" s="480">
        <v>1.3</v>
      </c>
      <c r="AR56" s="480">
        <v>243.4</v>
      </c>
      <c r="AS56" s="480">
        <v>1.1679999999999999</v>
      </c>
      <c r="AT56" s="480"/>
      <c r="AU56" s="480"/>
      <c r="AV56" s="480"/>
      <c r="AW56" s="480"/>
      <c r="AX56" s="480"/>
      <c r="AY56" s="480"/>
      <c r="AZ56" s="480"/>
      <c r="BA56" s="480"/>
      <c r="BB56" s="480"/>
      <c r="BC56" s="480"/>
      <c r="BD56" s="480"/>
      <c r="BE56" s="480"/>
      <c r="BF56" s="480"/>
      <c r="BG56" s="480"/>
      <c r="BH56" s="480"/>
      <c r="BI56" s="480"/>
      <c r="BJ56" s="480"/>
      <c r="BK56" s="480"/>
      <c r="BL56" s="480"/>
    </row>
    <row r="57" spans="1:64">
      <c r="A57" s="480" t="s">
        <v>646</v>
      </c>
      <c r="B57" s="480" t="s">
        <v>70</v>
      </c>
      <c r="C57" s="480" t="s">
        <v>223</v>
      </c>
      <c r="D57" s="480" t="s">
        <v>224</v>
      </c>
      <c r="E57" s="480" t="s">
        <v>66</v>
      </c>
      <c r="F57" s="480">
        <v>2011</v>
      </c>
      <c r="G57" s="480"/>
      <c r="H57" s="480">
        <v>195</v>
      </c>
      <c r="I57" s="480">
        <v>0.1</v>
      </c>
      <c r="J57" s="480"/>
      <c r="K57" s="480"/>
      <c r="L57" s="480" t="s">
        <v>65</v>
      </c>
      <c r="M57" s="480">
        <v>48</v>
      </c>
      <c r="N57" s="480">
        <v>1</v>
      </c>
      <c r="O57" s="480">
        <v>1000</v>
      </c>
      <c r="P57" s="480">
        <v>25</v>
      </c>
      <c r="Q57" s="480">
        <v>24</v>
      </c>
      <c r="R57" s="480">
        <v>8.1300000000000008</v>
      </c>
      <c r="S57" s="480">
        <v>29.6</v>
      </c>
      <c r="T57" s="480">
        <v>8.69</v>
      </c>
      <c r="U57" s="480">
        <v>5.0999999999999996</v>
      </c>
      <c r="V57" s="480">
        <v>-107.43</v>
      </c>
      <c r="W57" s="480">
        <v>-0.43</v>
      </c>
      <c r="X57" s="480">
        <v>1000</v>
      </c>
      <c r="Y57" s="480">
        <v>5.5</v>
      </c>
      <c r="Z57" s="480">
        <v>220</v>
      </c>
      <c r="AA57" s="480">
        <v>0.18</v>
      </c>
      <c r="AB57" s="480"/>
      <c r="AC57" s="480"/>
      <c r="AD57" s="480"/>
      <c r="AE57" s="480"/>
      <c r="AF57" s="480"/>
      <c r="AG57" s="480"/>
      <c r="AH57" s="480"/>
      <c r="AI57" s="480">
        <v>1000</v>
      </c>
      <c r="AJ57" s="480">
        <v>3</v>
      </c>
      <c r="AK57" s="480">
        <v>-0.7</v>
      </c>
      <c r="AL57" s="480">
        <v>10.27</v>
      </c>
      <c r="AM57" s="480">
        <v>1324</v>
      </c>
      <c r="AN57" s="480">
        <v>982</v>
      </c>
      <c r="AO57" s="480">
        <v>40</v>
      </c>
      <c r="AP57" s="480">
        <v>16</v>
      </c>
      <c r="AQ57" s="480">
        <v>1.3</v>
      </c>
      <c r="AR57" s="480">
        <v>243.4</v>
      </c>
      <c r="AS57" s="480">
        <v>1.1679999999999999</v>
      </c>
      <c r="AT57" s="480"/>
      <c r="AU57" s="480"/>
      <c r="AV57" s="480"/>
      <c r="AW57" s="480"/>
      <c r="AX57" s="480"/>
      <c r="AY57" s="480"/>
      <c r="AZ57" s="480"/>
      <c r="BA57" s="480"/>
      <c r="BB57" s="480"/>
      <c r="BC57" s="480"/>
      <c r="BD57" s="480"/>
      <c r="BE57" s="480"/>
      <c r="BF57" s="480"/>
      <c r="BG57" s="480"/>
      <c r="BH57" s="480"/>
      <c r="BI57" s="480"/>
      <c r="BJ57" s="480"/>
      <c r="BK57" s="480"/>
      <c r="BL57" s="480"/>
    </row>
    <row r="58" spans="1:64">
      <c r="A58" s="480" t="s">
        <v>646</v>
      </c>
      <c r="B58" s="480" t="s">
        <v>70</v>
      </c>
      <c r="C58" s="480" t="s">
        <v>225</v>
      </c>
      <c r="D58" s="480" t="s">
        <v>226</v>
      </c>
      <c r="E58" s="480" t="s">
        <v>68</v>
      </c>
      <c r="F58" s="480">
        <v>2012</v>
      </c>
      <c r="G58" s="480"/>
      <c r="H58" s="480">
        <v>195</v>
      </c>
      <c r="I58" s="480">
        <v>0.1</v>
      </c>
      <c r="J58" s="480"/>
      <c r="K58" s="480"/>
      <c r="L58" s="480" t="s">
        <v>65</v>
      </c>
      <c r="M58" s="480">
        <v>48</v>
      </c>
      <c r="N58" s="480">
        <v>1</v>
      </c>
      <c r="O58" s="480">
        <v>1000</v>
      </c>
      <c r="P58" s="480">
        <v>25</v>
      </c>
      <c r="Q58" s="480">
        <v>24</v>
      </c>
      <c r="R58" s="480">
        <v>8.1300000000000008</v>
      </c>
      <c r="S58" s="480">
        <v>29.6</v>
      </c>
      <c r="T58" s="480">
        <v>8.69</v>
      </c>
      <c r="U58" s="480">
        <v>5.0999999999999996</v>
      </c>
      <c r="V58" s="480">
        <v>-107.43</v>
      </c>
      <c r="W58" s="480">
        <v>-0.43</v>
      </c>
      <c r="X58" s="480">
        <v>1000</v>
      </c>
      <c r="Y58" s="480">
        <v>5.5</v>
      </c>
      <c r="Z58" s="480">
        <v>220</v>
      </c>
      <c r="AA58" s="480">
        <v>0.18</v>
      </c>
      <c r="AB58" s="480"/>
      <c r="AC58" s="480"/>
      <c r="AD58" s="480"/>
      <c r="AE58" s="480"/>
      <c r="AF58" s="480"/>
      <c r="AG58" s="480"/>
      <c r="AH58" s="480"/>
      <c r="AI58" s="480">
        <v>1000</v>
      </c>
      <c r="AJ58" s="480">
        <v>3</v>
      </c>
      <c r="AK58" s="480">
        <v>-0.7</v>
      </c>
      <c r="AL58" s="480">
        <v>10.27</v>
      </c>
      <c r="AM58" s="480">
        <v>1324</v>
      </c>
      <c r="AN58" s="480">
        <v>982</v>
      </c>
      <c r="AO58" s="480">
        <v>40</v>
      </c>
      <c r="AP58" s="480">
        <v>16</v>
      </c>
      <c r="AQ58" s="480">
        <v>1.3</v>
      </c>
      <c r="AR58" s="480">
        <v>243.4</v>
      </c>
      <c r="AS58" s="480">
        <v>1.1679999999999999</v>
      </c>
      <c r="AT58" s="480"/>
      <c r="AU58" s="480"/>
      <c r="AV58" s="480"/>
      <c r="AW58" s="480"/>
      <c r="AX58" s="480"/>
      <c r="AY58" s="480"/>
      <c r="AZ58" s="480"/>
      <c r="BA58" s="480"/>
      <c r="BB58" s="480"/>
      <c r="BC58" s="480"/>
      <c r="BD58" s="480"/>
      <c r="BE58" s="480"/>
      <c r="BF58" s="480"/>
      <c r="BG58" s="480"/>
      <c r="BH58" s="480"/>
      <c r="BI58" s="480"/>
      <c r="BJ58" s="480"/>
      <c r="BK58" s="480"/>
      <c r="BL58" s="480"/>
    </row>
    <row r="59" spans="1:64">
      <c r="A59" s="480" t="s">
        <v>646</v>
      </c>
      <c r="B59" s="480" t="s">
        <v>70</v>
      </c>
      <c r="C59" s="480" t="s">
        <v>227</v>
      </c>
      <c r="D59" s="480" t="s">
        <v>228</v>
      </c>
      <c r="E59" s="480" t="s">
        <v>66</v>
      </c>
      <c r="F59" s="480">
        <v>2011</v>
      </c>
      <c r="G59" s="480"/>
      <c r="H59" s="480">
        <v>200</v>
      </c>
      <c r="I59" s="480">
        <v>0.1</v>
      </c>
      <c r="J59" s="480"/>
      <c r="K59" s="480"/>
      <c r="L59" s="480" t="s">
        <v>65</v>
      </c>
      <c r="M59" s="480">
        <v>48</v>
      </c>
      <c r="N59" s="480">
        <v>1</v>
      </c>
      <c r="O59" s="480">
        <v>1000</v>
      </c>
      <c r="P59" s="480">
        <v>25</v>
      </c>
      <c r="Q59" s="480">
        <v>24.1</v>
      </c>
      <c r="R59" s="480">
        <v>8.3000000000000007</v>
      </c>
      <c r="S59" s="480">
        <v>29.8</v>
      </c>
      <c r="T59" s="480">
        <v>8.8699999999999992</v>
      </c>
      <c r="U59" s="480">
        <v>5.3</v>
      </c>
      <c r="V59" s="480">
        <v>-108.26</v>
      </c>
      <c r="W59" s="480">
        <v>-0.43</v>
      </c>
      <c r="X59" s="480">
        <v>1000</v>
      </c>
      <c r="Y59" s="480">
        <v>5.5</v>
      </c>
      <c r="Z59" s="480">
        <v>220</v>
      </c>
      <c r="AA59" s="480">
        <v>0.18</v>
      </c>
      <c r="AB59" s="480"/>
      <c r="AC59" s="480"/>
      <c r="AD59" s="480"/>
      <c r="AE59" s="480"/>
      <c r="AF59" s="480"/>
      <c r="AG59" s="480"/>
      <c r="AH59" s="480"/>
      <c r="AI59" s="480">
        <v>1000</v>
      </c>
      <c r="AJ59" s="480">
        <v>3</v>
      </c>
      <c r="AK59" s="480">
        <v>-0.7</v>
      </c>
      <c r="AL59" s="480">
        <v>10.49</v>
      </c>
      <c r="AM59" s="480">
        <v>1324</v>
      </c>
      <c r="AN59" s="480">
        <v>982</v>
      </c>
      <c r="AO59" s="480">
        <v>40</v>
      </c>
      <c r="AP59" s="480">
        <v>16</v>
      </c>
      <c r="AQ59" s="480">
        <v>1.3</v>
      </c>
      <c r="AR59" s="480">
        <v>243.4</v>
      </c>
      <c r="AS59" s="480">
        <v>1.1679999999999999</v>
      </c>
      <c r="AT59" s="480"/>
      <c r="AU59" s="480"/>
      <c r="AV59" s="480"/>
      <c r="AW59" s="480"/>
      <c r="AX59" s="480"/>
      <c r="AY59" s="480"/>
      <c r="AZ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</row>
    <row r="60" spans="1:64">
      <c r="A60" s="480" t="s">
        <v>646</v>
      </c>
      <c r="B60" s="480" t="s">
        <v>70</v>
      </c>
      <c r="C60" s="480" t="s">
        <v>229</v>
      </c>
      <c r="D60" s="480" t="s">
        <v>230</v>
      </c>
      <c r="E60" s="480" t="s">
        <v>66</v>
      </c>
      <c r="F60" s="480">
        <v>2011</v>
      </c>
      <c r="G60" s="480"/>
      <c r="H60" s="480">
        <v>200</v>
      </c>
      <c r="I60" s="480">
        <v>0.1</v>
      </c>
      <c r="J60" s="480"/>
      <c r="K60" s="480"/>
      <c r="L60" s="480" t="s">
        <v>65</v>
      </c>
      <c r="M60" s="480">
        <v>60</v>
      </c>
      <c r="N60" s="480">
        <v>1</v>
      </c>
      <c r="O60" s="480">
        <v>1000</v>
      </c>
      <c r="P60" s="480">
        <v>25</v>
      </c>
      <c r="Q60" s="480">
        <v>28.9</v>
      </c>
      <c r="R60" s="480">
        <v>6.93</v>
      </c>
      <c r="S60" s="480">
        <v>36.200000000000003</v>
      </c>
      <c r="T60" s="480">
        <v>7.67</v>
      </c>
      <c r="U60" s="480">
        <v>6.1</v>
      </c>
      <c r="V60" s="480">
        <v>-127.6</v>
      </c>
      <c r="W60" s="480">
        <v>-0.42</v>
      </c>
      <c r="X60" s="480">
        <v>800</v>
      </c>
      <c r="Y60" s="480">
        <v>5.5</v>
      </c>
      <c r="Z60" s="480">
        <v>200</v>
      </c>
      <c r="AA60" s="480">
        <v>0.4</v>
      </c>
      <c r="AB60" s="480"/>
      <c r="AC60" s="480"/>
      <c r="AD60" s="480"/>
      <c r="AE60" s="480"/>
      <c r="AF60" s="480"/>
      <c r="AG60" s="480"/>
      <c r="AH60" s="480"/>
      <c r="AI60" s="480">
        <v>1000</v>
      </c>
      <c r="AJ60" s="480">
        <v>5</v>
      </c>
      <c r="AK60" s="480">
        <v>-0.7</v>
      </c>
      <c r="AL60" s="480">
        <v>9.1999999999999993</v>
      </c>
      <c r="AM60" s="480">
        <v>1638</v>
      </c>
      <c r="AN60" s="480">
        <v>982</v>
      </c>
      <c r="AO60" s="480">
        <v>40</v>
      </c>
      <c r="AP60" s="480">
        <v>19.2</v>
      </c>
      <c r="AQ60" s="480">
        <v>1.609</v>
      </c>
      <c r="AR60" s="480">
        <v>243.4</v>
      </c>
      <c r="AS60" s="480">
        <v>1.46</v>
      </c>
      <c r="AT60" s="480"/>
      <c r="AU60" s="480"/>
      <c r="AV60" s="480"/>
      <c r="AW60" s="480"/>
      <c r="AX60" s="480"/>
      <c r="AY60" s="480"/>
      <c r="AZ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</row>
    <row r="61" spans="1:64">
      <c r="A61" s="480" t="s">
        <v>646</v>
      </c>
      <c r="B61" s="480" t="s">
        <v>70</v>
      </c>
      <c r="C61" s="480" t="s">
        <v>231</v>
      </c>
      <c r="D61" s="480" t="s">
        <v>232</v>
      </c>
      <c r="E61" s="480" t="s">
        <v>68</v>
      </c>
      <c r="F61" s="480">
        <v>2012</v>
      </c>
      <c r="G61" s="480"/>
      <c r="H61" s="480">
        <v>200</v>
      </c>
      <c r="I61" s="480">
        <v>0.1</v>
      </c>
      <c r="J61" s="480"/>
      <c r="K61" s="480"/>
      <c r="L61" s="480" t="s">
        <v>65</v>
      </c>
      <c r="M61" s="480">
        <v>48</v>
      </c>
      <c r="N61" s="480">
        <v>1</v>
      </c>
      <c r="O61" s="480">
        <v>1000</v>
      </c>
      <c r="P61" s="480">
        <v>25</v>
      </c>
      <c r="Q61" s="480">
        <v>24.1</v>
      </c>
      <c r="R61" s="480">
        <v>8.3000000000000007</v>
      </c>
      <c r="S61" s="480">
        <v>29.8</v>
      </c>
      <c r="T61" s="480">
        <v>8.8699999999999992</v>
      </c>
      <c r="U61" s="480">
        <v>5.3</v>
      </c>
      <c r="V61" s="480">
        <v>-108.26</v>
      </c>
      <c r="W61" s="480">
        <v>-0.43</v>
      </c>
      <c r="X61" s="480">
        <v>1000</v>
      </c>
      <c r="Y61" s="480">
        <v>5.5</v>
      </c>
      <c r="Z61" s="480">
        <v>220</v>
      </c>
      <c r="AA61" s="480">
        <v>0.18</v>
      </c>
      <c r="AB61" s="480"/>
      <c r="AC61" s="480"/>
      <c r="AD61" s="480"/>
      <c r="AE61" s="480"/>
      <c r="AF61" s="480"/>
      <c r="AG61" s="480"/>
      <c r="AH61" s="480"/>
      <c r="AI61" s="480">
        <v>1000</v>
      </c>
      <c r="AJ61" s="480">
        <v>3</v>
      </c>
      <c r="AK61" s="480">
        <v>-0.7</v>
      </c>
      <c r="AL61" s="480">
        <v>10.49</v>
      </c>
      <c r="AM61" s="480">
        <v>1324</v>
      </c>
      <c r="AN61" s="480">
        <v>982</v>
      </c>
      <c r="AO61" s="480">
        <v>40</v>
      </c>
      <c r="AP61" s="480">
        <v>16</v>
      </c>
      <c r="AQ61" s="480">
        <v>1.3</v>
      </c>
      <c r="AR61" s="480">
        <v>243.4</v>
      </c>
      <c r="AS61" s="480">
        <v>1.1679999999999999</v>
      </c>
      <c r="AT61" s="480"/>
      <c r="AU61" s="480"/>
      <c r="AV61" s="480"/>
      <c r="AW61" s="480"/>
      <c r="AX61" s="480"/>
      <c r="AY61" s="480"/>
      <c r="AZ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</row>
    <row r="62" spans="1:64">
      <c r="A62" s="480" t="s">
        <v>646</v>
      </c>
      <c r="B62" s="480" t="s">
        <v>70</v>
      </c>
      <c r="C62" s="480" t="s">
        <v>233</v>
      </c>
      <c r="D62" s="480" t="s">
        <v>234</v>
      </c>
      <c r="E62" s="480" t="s">
        <v>66</v>
      </c>
      <c r="F62" s="480">
        <v>2011</v>
      </c>
      <c r="G62" s="480"/>
      <c r="H62" s="480">
        <v>205</v>
      </c>
      <c r="I62" s="480">
        <v>0.1</v>
      </c>
      <c r="J62" s="480"/>
      <c r="K62" s="480"/>
      <c r="L62" s="480" t="s">
        <v>65</v>
      </c>
      <c r="M62" s="480">
        <v>48</v>
      </c>
      <c r="N62" s="480">
        <v>1</v>
      </c>
      <c r="O62" s="480">
        <v>1000</v>
      </c>
      <c r="P62" s="480">
        <v>25</v>
      </c>
      <c r="Q62" s="480">
        <v>24.2</v>
      </c>
      <c r="R62" s="480">
        <v>8.4700000000000006</v>
      </c>
      <c r="S62" s="480">
        <v>29.9</v>
      </c>
      <c r="T62" s="480">
        <v>9.0299999999999994</v>
      </c>
      <c r="U62" s="480">
        <v>5.4</v>
      </c>
      <c r="V62" s="480">
        <v>-108.23</v>
      </c>
      <c r="W62" s="480">
        <v>-0.43</v>
      </c>
      <c r="X62" s="480">
        <v>1000</v>
      </c>
      <c r="Y62" s="480">
        <v>5.5</v>
      </c>
      <c r="Z62" s="480">
        <v>220</v>
      </c>
      <c r="AA62" s="480">
        <v>0.17</v>
      </c>
      <c r="AB62" s="480"/>
      <c r="AC62" s="480"/>
      <c r="AD62" s="480"/>
      <c r="AE62" s="480"/>
      <c r="AF62" s="480"/>
      <c r="AG62" s="480"/>
      <c r="AH62" s="480"/>
      <c r="AI62" s="480">
        <v>1000</v>
      </c>
      <c r="AJ62" s="480">
        <v>3</v>
      </c>
      <c r="AK62" s="480">
        <v>-0.7</v>
      </c>
      <c r="AL62" s="480">
        <v>10.84</v>
      </c>
      <c r="AM62" s="480">
        <v>1324</v>
      </c>
      <c r="AN62" s="480">
        <v>982</v>
      </c>
      <c r="AO62" s="480">
        <v>40</v>
      </c>
      <c r="AP62" s="480">
        <v>16</v>
      </c>
      <c r="AQ62" s="480">
        <v>1.3</v>
      </c>
      <c r="AR62" s="480">
        <v>243.4</v>
      </c>
      <c r="AS62" s="480">
        <v>1.1679999999999999</v>
      </c>
      <c r="AT62" s="480"/>
      <c r="AU62" s="480"/>
      <c r="AV62" s="480"/>
      <c r="AW62" s="480"/>
      <c r="AX62" s="480"/>
      <c r="AY62" s="480"/>
      <c r="AZ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</row>
    <row r="63" spans="1:64">
      <c r="A63" s="480" t="s">
        <v>646</v>
      </c>
      <c r="B63" s="480" t="s">
        <v>70</v>
      </c>
      <c r="C63" s="480" t="s">
        <v>235</v>
      </c>
      <c r="D63" s="480" t="s">
        <v>236</v>
      </c>
      <c r="E63" s="480" t="s">
        <v>66</v>
      </c>
      <c r="F63" s="480">
        <v>2011</v>
      </c>
      <c r="G63" s="480"/>
      <c r="H63" s="480">
        <v>205</v>
      </c>
      <c r="I63" s="480">
        <v>0.1</v>
      </c>
      <c r="J63" s="480"/>
      <c r="K63" s="480"/>
      <c r="L63" s="480" t="s">
        <v>65</v>
      </c>
      <c r="M63" s="480">
        <v>60</v>
      </c>
      <c r="N63" s="480">
        <v>1</v>
      </c>
      <c r="O63" s="480">
        <v>1000</v>
      </c>
      <c r="P63" s="480">
        <v>25</v>
      </c>
      <c r="Q63" s="480">
        <v>28.9</v>
      </c>
      <c r="R63" s="480">
        <v>7.09</v>
      </c>
      <c r="S63" s="480">
        <v>36.200000000000003</v>
      </c>
      <c r="T63" s="480">
        <v>7.78</v>
      </c>
      <c r="U63" s="480">
        <v>6.2</v>
      </c>
      <c r="V63" s="480">
        <v>-128.99</v>
      </c>
      <c r="W63" s="480">
        <v>-0.42</v>
      </c>
      <c r="X63" s="480">
        <v>1000</v>
      </c>
      <c r="Y63" s="480">
        <v>5.5</v>
      </c>
      <c r="Z63" s="480">
        <v>200</v>
      </c>
      <c r="AA63" s="480">
        <v>0.37</v>
      </c>
      <c r="AB63" s="480"/>
      <c r="AC63" s="480"/>
      <c r="AD63" s="480"/>
      <c r="AE63" s="480"/>
      <c r="AF63" s="480"/>
      <c r="AG63" s="480"/>
      <c r="AH63" s="480"/>
      <c r="AI63" s="480">
        <v>1000</v>
      </c>
      <c r="AJ63" s="480">
        <v>5</v>
      </c>
      <c r="AK63" s="480">
        <v>-0.7</v>
      </c>
      <c r="AL63" s="480">
        <v>3.92</v>
      </c>
      <c r="AM63" s="480">
        <v>1638</v>
      </c>
      <c r="AN63" s="480">
        <v>982</v>
      </c>
      <c r="AO63" s="480">
        <v>40</v>
      </c>
      <c r="AP63" s="480">
        <v>19.2</v>
      </c>
      <c r="AQ63" s="480">
        <v>1.609</v>
      </c>
      <c r="AR63" s="480">
        <v>243.4</v>
      </c>
      <c r="AS63" s="480">
        <v>1.46</v>
      </c>
      <c r="AT63" s="480"/>
      <c r="AU63" s="480"/>
      <c r="AV63" s="480"/>
      <c r="AW63" s="480"/>
      <c r="AX63" s="480"/>
      <c r="AY63" s="480"/>
      <c r="AZ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</row>
    <row r="64" spans="1:64">
      <c r="A64" s="480" t="s">
        <v>646</v>
      </c>
      <c r="B64" s="480" t="s">
        <v>70</v>
      </c>
      <c r="C64" s="480" t="s">
        <v>237</v>
      </c>
      <c r="D64" s="480" t="s">
        <v>238</v>
      </c>
      <c r="E64" s="480" t="s">
        <v>68</v>
      </c>
      <c r="F64" s="480">
        <v>2012</v>
      </c>
      <c r="G64" s="480"/>
      <c r="H64" s="480">
        <v>205</v>
      </c>
      <c r="I64" s="480">
        <v>0.1</v>
      </c>
      <c r="J64" s="480"/>
      <c r="K64" s="480"/>
      <c r="L64" s="480" t="s">
        <v>65</v>
      </c>
      <c r="M64" s="480">
        <v>48</v>
      </c>
      <c r="N64" s="480">
        <v>1</v>
      </c>
      <c r="O64" s="480">
        <v>1000</v>
      </c>
      <c r="P64" s="480">
        <v>25</v>
      </c>
      <c r="Q64" s="480">
        <v>24.2</v>
      </c>
      <c r="R64" s="480">
        <v>8.4700000000000006</v>
      </c>
      <c r="S64" s="480">
        <v>29.9</v>
      </c>
      <c r="T64" s="480">
        <v>9.0299999999999994</v>
      </c>
      <c r="U64" s="480">
        <v>5.4</v>
      </c>
      <c r="V64" s="480">
        <v>-108.23</v>
      </c>
      <c r="W64" s="480">
        <v>-0.43</v>
      </c>
      <c r="X64" s="480">
        <v>1000</v>
      </c>
      <c r="Y64" s="480">
        <v>5.5</v>
      </c>
      <c r="Z64" s="480">
        <v>220</v>
      </c>
      <c r="AA64" s="480">
        <v>0.17</v>
      </c>
      <c r="AB64" s="480"/>
      <c r="AC64" s="480"/>
      <c r="AD64" s="480"/>
      <c r="AE64" s="480"/>
      <c r="AF64" s="480"/>
      <c r="AG64" s="480"/>
      <c r="AH64" s="480"/>
      <c r="AI64" s="480">
        <v>1000</v>
      </c>
      <c r="AJ64" s="480">
        <v>3</v>
      </c>
      <c r="AK64" s="480">
        <v>-0.7</v>
      </c>
      <c r="AL64" s="480">
        <v>10.84</v>
      </c>
      <c r="AM64" s="480">
        <v>1324</v>
      </c>
      <c r="AN64" s="480">
        <v>982</v>
      </c>
      <c r="AO64" s="480">
        <v>40</v>
      </c>
      <c r="AP64" s="480">
        <v>16</v>
      </c>
      <c r="AQ64" s="480">
        <v>1.3</v>
      </c>
      <c r="AR64" s="480">
        <v>243.4</v>
      </c>
      <c r="AS64" s="480">
        <v>1.1679999999999999</v>
      </c>
      <c r="AT64" s="480"/>
      <c r="AU64" s="480"/>
      <c r="AV64" s="480"/>
      <c r="AW64" s="480"/>
      <c r="AX64" s="480"/>
      <c r="AY64" s="480"/>
      <c r="AZ64" s="480"/>
      <c r="BA64" s="480"/>
      <c r="BB64" s="480"/>
      <c r="BC64" s="480"/>
      <c r="BD64" s="480"/>
      <c r="BE64" s="480"/>
      <c r="BF64" s="480"/>
      <c r="BG64" s="480"/>
      <c r="BH64" s="480"/>
      <c r="BI64" s="480"/>
      <c r="BJ64" s="480"/>
      <c r="BK64" s="480"/>
      <c r="BL64" s="480"/>
    </row>
    <row r="65" spans="1:64">
      <c r="A65" s="480" t="s">
        <v>646</v>
      </c>
      <c r="B65" s="480" t="s">
        <v>70</v>
      </c>
      <c r="C65" s="480" t="s">
        <v>239</v>
      </c>
      <c r="D65" s="480" t="s">
        <v>240</v>
      </c>
      <c r="E65" s="480" t="s">
        <v>66</v>
      </c>
      <c r="F65" s="480">
        <v>2010</v>
      </c>
      <c r="G65" s="480"/>
      <c r="H65" s="480">
        <v>210</v>
      </c>
      <c r="I65" s="480">
        <v>0.1</v>
      </c>
      <c r="J65" s="480"/>
      <c r="K65" s="480"/>
      <c r="L65" s="480" t="s">
        <v>65</v>
      </c>
      <c r="M65" s="480">
        <v>60</v>
      </c>
      <c r="N65" s="480">
        <v>1</v>
      </c>
      <c r="O65" s="480">
        <v>1000</v>
      </c>
      <c r="P65" s="480">
        <v>25</v>
      </c>
      <c r="Q65" s="480">
        <v>29</v>
      </c>
      <c r="R65" s="480">
        <v>7.25</v>
      </c>
      <c r="S65" s="480">
        <v>36.4</v>
      </c>
      <c r="T65" s="480">
        <v>7.89</v>
      </c>
      <c r="U65" s="480">
        <v>5.0999999999999996</v>
      </c>
      <c r="V65" s="480">
        <v>-129.27000000000001</v>
      </c>
      <c r="W65" s="480">
        <v>-0.43</v>
      </c>
      <c r="X65" s="480">
        <v>900</v>
      </c>
      <c r="Y65" s="480">
        <v>5.5</v>
      </c>
      <c r="Z65" s="480">
        <v>220</v>
      </c>
      <c r="AA65" s="480">
        <v>0.36</v>
      </c>
      <c r="AB65" s="480"/>
      <c r="AC65" s="480"/>
      <c r="AD65" s="480"/>
      <c r="AE65" s="480"/>
      <c r="AF65" s="480"/>
      <c r="AG65" s="480"/>
      <c r="AH65" s="480"/>
      <c r="AI65" s="480">
        <v>1000</v>
      </c>
      <c r="AJ65" s="480">
        <v>3</v>
      </c>
      <c r="AK65" s="480">
        <v>-0.7</v>
      </c>
      <c r="AL65" s="480">
        <v>3.92</v>
      </c>
      <c r="AM65" s="480">
        <v>1638</v>
      </c>
      <c r="AN65" s="480">
        <v>982</v>
      </c>
      <c r="AO65" s="480">
        <v>40</v>
      </c>
      <c r="AP65" s="480">
        <v>19.2</v>
      </c>
      <c r="AQ65" s="480">
        <v>1.609</v>
      </c>
      <c r="AR65" s="480">
        <v>243.4</v>
      </c>
      <c r="AS65" s="480">
        <v>1.46</v>
      </c>
      <c r="AT65" s="480"/>
      <c r="AU65" s="480"/>
      <c r="AV65" s="480"/>
      <c r="AW65" s="480"/>
      <c r="AX65" s="480"/>
      <c r="AY65" s="480"/>
      <c r="AZ65" s="480"/>
      <c r="BA65" s="480"/>
      <c r="BB65" s="480"/>
      <c r="BC65" s="480"/>
      <c r="BD65" s="480"/>
      <c r="BE65" s="480"/>
      <c r="BF65" s="480"/>
      <c r="BG65" s="480"/>
      <c r="BH65" s="480"/>
      <c r="BI65" s="480"/>
      <c r="BJ65" s="480"/>
      <c r="BK65" s="480"/>
      <c r="BL65" s="480"/>
    </row>
    <row r="66" spans="1:64">
      <c r="A66" s="480" t="s">
        <v>646</v>
      </c>
      <c r="B66" s="480" t="s">
        <v>70</v>
      </c>
      <c r="C66" s="480" t="s">
        <v>241</v>
      </c>
      <c r="D66" s="480" t="s">
        <v>242</v>
      </c>
      <c r="E66" s="480" t="s">
        <v>66</v>
      </c>
      <c r="F66" s="480">
        <v>2011</v>
      </c>
      <c r="G66" s="480"/>
      <c r="H66" s="480">
        <v>210</v>
      </c>
      <c r="I66" s="480">
        <v>0.1</v>
      </c>
      <c r="J66" s="480"/>
      <c r="K66" s="480"/>
      <c r="L66" s="480" t="s">
        <v>65</v>
      </c>
      <c r="M66" s="480">
        <v>48</v>
      </c>
      <c r="N66" s="480">
        <v>1</v>
      </c>
      <c r="O66" s="480">
        <v>1000</v>
      </c>
      <c r="P66" s="480">
        <v>25</v>
      </c>
      <c r="Q66" s="480">
        <v>24.3</v>
      </c>
      <c r="R66" s="480">
        <v>8.6300000000000008</v>
      </c>
      <c r="S66" s="480">
        <v>30</v>
      </c>
      <c r="T66" s="480">
        <v>9.19</v>
      </c>
      <c r="U66" s="480">
        <v>5.0999999999999996</v>
      </c>
      <c r="V66" s="480">
        <v>-109.1</v>
      </c>
      <c r="W66" s="480">
        <v>-0.43</v>
      </c>
      <c r="X66" s="480">
        <v>1000</v>
      </c>
      <c r="Y66" s="480">
        <v>5.5</v>
      </c>
      <c r="Z66" s="480">
        <v>220</v>
      </c>
      <c r="AA66" s="480">
        <v>0.17</v>
      </c>
      <c r="AB66" s="480"/>
      <c r="AC66" s="480"/>
      <c r="AD66" s="480"/>
      <c r="AE66" s="480"/>
      <c r="AF66" s="480"/>
      <c r="AG66" s="480"/>
      <c r="AH66" s="480"/>
      <c r="AI66" s="480">
        <v>1000</v>
      </c>
      <c r="AJ66" s="480">
        <v>3</v>
      </c>
      <c r="AK66" s="480">
        <v>-0.7</v>
      </c>
      <c r="AL66" s="480">
        <v>10.84</v>
      </c>
      <c r="AM66" s="480">
        <v>1324</v>
      </c>
      <c r="AN66" s="480">
        <v>982</v>
      </c>
      <c r="AO66" s="480">
        <v>40</v>
      </c>
      <c r="AP66" s="480">
        <v>16</v>
      </c>
      <c r="AQ66" s="480">
        <v>1.3</v>
      </c>
      <c r="AR66" s="480">
        <v>243.4</v>
      </c>
      <c r="AS66" s="480">
        <v>1.1679999999999999</v>
      </c>
      <c r="AT66" s="480"/>
      <c r="AU66" s="480"/>
      <c r="AV66" s="480"/>
      <c r="AW66" s="480"/>
      <c r="AX66" s="480"/>
      <c r="AY66" s="480"/>
      <c r="AZ66" s="480"/>
      <c r="BA66" s="480"/>
      <c r="BB66" s="480"/>
      <c r="BC66" s="480"/>
      <c r="BD66" s="480"/>
      <c r="BE66" s="480"/>
      <c r="BF66" s="480"/>
      <c r="BG66" s="480"/>
      <c r="BH66" s="480"/>
      <c r="BI66" s="480"/>
      <c r="BJ66" s="480"/>
      <c r="BK66" s="480"/>
      <c r="BL66" s="480"/>
    </row>
    <row r="67" spans="1:64">
      <c r="A67" s="480" t="s">
        <v>646</v>
      </c>
      <c r="B67" s="480" t="s">
        <v>70</v>
      </c>
      <c r="C67" s="480" t="s">
        <v>243</v>
      </c>
      <c r="D67" s="480" t="s">
        <v>244</v>
      </c>
      <c r="E67" s="480" t="s">
        <v>66</v>
      </c>
      <c r="F67" s="480">
        <v>2011</v>
      </c>
      <c r="G67" s="480"/>
      <c r="H67" s="480">
        <v>210</v>
      </c>
      <c r="I67" s="480">
        <v>0.1</v>
      </c>
      <c r="J67" s="480"/>
      <c r="K67" s="480"/>
      <c r="L67" s="480" t="s">
        <v>65</v>
      </c>
      <c r="M67" s="480">
        <v>60</v>
      </c>
      <c r="N67" s="480">
        <v>1</v>
      </c>
      <c r="O67" s="480">
        <v>1000</v>
      </c>
      <c r="P67" s="480">
        <v>25</v>
      </c>
      <c r="Q67" s="480">
        <v>29</v>
      </c>
      <c r="R67" s="480">
        <v>7.25</v>
      </c>
      <c r="S67" s="480">
        <v>36.4</v>
      </c>
      <c r="T67" s="480">
        <v>7.89</v>
      </c>
      <c r="U67" s="480">
        <v>6.3</v>
      </c>
      <c r="V67" s="480">
        <v>-130.34</v>
      </c>
      <c r="W67" s="480">
        <v>-0.42</v>
      </c>
      <c r="X67" s="480">
        <v>900</v>
      </c>
      <c r="Y67" s="480">
        <v>5.5</v>
      </c>
      <c r="Z67" s="480">
        <v>220</v>
      </c>
      <c r="AA67" s="480">
        <v>0.36</v>
      </c>
      <c r="AB67" s="480"/>
      <c r="AC67" s="480"/>
      <c r="AD67" s="480"/>
      <c r="AE67" s="480"/>
      <c r="AF67" s="480"/>
      <c r="AG67" s="480"/>
      <c r="AH67" s="480"/>
      <c r="AI67" s="480">
        <v>1000</v>
      </c>
      <c r="AJ67" s="480">
        <v>5</v>
      </c>
      <c r="AK67" s="480">
        <v>-0.7</v>
      </c>
      <c r="AL67" s="480">
        <v>3.92</v>
      </c>
      <c r="AM67" s="480">
        <v>1638</v>
      </c>
      <c r="AN67" s="480">
        <v>982</v>
      </c>
      <c r="AO67" s="480">
        <v>40</v>
      </c>
      <c r="AP67" s="480">
        <v>19.2</v>
      </c>
      <c r="AQ67" s="480">
        <v>1.609</v>
      </c>
      <c r="AR67" s="480">
        <v>243.4</v>
      </c>
      <c r="AS67" s="480">
        <v>1.46</v>
      </c>
      <c r="AT67" s="480"/>
      <c r="AU67" s="480"/>
      <c r="AV67" s="480"/>
      <c r="AW67" s="480"/>
      <c r="AX67" s="480"/>
      <c r="AY67" s="480"/>
      <c r="AZ67" s="480"/>
      <c r="BA67" s="480"/>
      <c r="BB67" s="480"/>
      <c r="BC67" s="480"/>
      <c r="BD67" s="480"/>
      <c r="BE67" s="480"/>
      <c r="BF67" s="480"/>
      <c r="BG67" s="480"/>
      <c r="BH67" s="480"/>
      <c r="BI67" s="480"/>
      <c r="BJ67" s="480"/>
      <c r="BK67" s="480"/>
      <c r="BL67" s="480"/>
    </row>
    <row r="68" spans="1:64">
      <c r="A68" s="480" t="s">
        <v>646</v>
      </c>
      <c r="B68" s="480" t="s">
        <v>70</v>
      </c>
      <c r="C68" s="480" t="s">
        <v>245</v>
      </c>
      <c r="D68" s="480" t="s">
        <v>246</v>
      </c>
      <c r="E68" s="480" t="s">
        <v>68</v>
      </c>
      <c r="F68" s="480">
        <v>2012</v>
      </c>
      <c r="G68" s="480"/>
      <c r="H68" s="480">
        <v>210</v>
      </c>
      <c r="I68" s="480">
        <v>0.1</v>
      </c>
      <c r="J68" s="480"/>
      <c r="K68" s="480"/>
      <c r="L68" s="480" t="s">
        <v>65</v>
      </c>
      <c r="M68" s="480">
        <v>48</v>
      </c>
      <c r="N68" s="480">
        <v>1</v>
      </c>
      <c r="O68" s="480">
        <v>1000</v>
      </c>
      <c r="P68" s="480">
        <v>25</v>
      </c>
      <c r="Q68" s="480">
        <v>24.3</v>
      </c>
      <c r="R68" s="480">
        <v>8.6300000000000008</v>
      </c>
      <c r="S68" s="480">
        <v>30</v>
      </c>
      <c r="T68" s="480">
        <v>9.19</v>
      </c>
      <c r="U68" s="480">
        <v>5.0999999999999996</v>
      </c>
      <c r="V68" s="480">
        <v>-109.1</v>
      </c>
      <c r="W68" s="480">
        <v>-0.43</v>
      </c>
      <c r="X68" s="480">
        <v>1000</v>
      </c>
      <c r="Y68" s="480">
        <v>5.5</v>
      </c>
      <c r="Z68" s="480">
        <v>220</v>
      </c>
      <c r="AA68" s="480">
        <v>0.17</v>
      </c>
      <c r="AB68" s="480"/>
      <c r="AC68" s="480"/>
      <c r="AD68" s="480"/>
      <c r="AE68" s="480"/>
      <c r="AF68" s="480"/>
      <c r="AG68" s="480"/>
      <c r="AH68" s="480"/>
      <c r="AI68" s="480">
        <v>1000</v>
      </c>
      <c r="AJ68" s="480">
        <v>3</v>
      </c>
      <c r="AK68" s="480">
        <v>-0.7</v>
      </c>
      <c r="AL68" s="480">
        <v>10.84</v>
      </c>
      <c r="AM68" s="480">
        <v>1324</v>
      </c>
      <c r="AN68" s="480">
        <v>982</v>
      </c>
      <c r="AO68" s="480">
        <v>40</v>
      </c>
      <c r="AP68" s="480">
        <v>16</v>
      </c>
      <c r="AQ68" s="480">
        <v>1.3</v>
      </c>
      <c r="AR68" s="480">
        <v>243.4</v>
      </c>
      <c r="AS68" s="480">
        <v>1.1679999999999999</v>
      </c>
      <c r="AT68" s="480"/>
      <c r="AU68" s="480"/>
      <c r="AV68" s="480"/>
      <c r="AW68" s="480"/>
      <c r="AX68" s="480"/>
      <c r="AY68" s="480"/>
      <c r="AZ68" s="480"/>
      <c r="BA68" s="480"/>
      <c r="BB68" s="480"/>
      <c r="BC68" s="480"/>
      <c r="BD68" s="480"/>
      <c r="BE68" s="480"/>
      <c r="BF68" s="480"/>
      <c r="BG68" s="480"/>
      <c r="BH68" s="480"/>
      <c r="BI68" s="480"/>
      <c r="BJ68" s="480"/>
      <c r="BK68" s="480"/>
      <c r="BL68" s="480"/>
    </row>
    <row r="69" spans="1:64">
      <c r="A69" s="480" t="s">
        <v>646</v>
      </c>
      <c r="B69" s="480" t="s">
        <v>70</v>
      </c>
      <c r="C69" s="480" t="s">
        <v>247</v>
      </c>
      <c r="D69" s="480" t="s">
        <v>248</v>
      </c>
      <c r="E69" s="480" t="s">
        <v>66</v>
      </c>
      <c r="F69" s="480">
        <v>2010</v>
      </c>
      <c r="G69" s="480"/>
      <c r="H69" s="480">
        <v>215</v>
      </c>
      <c r="I69" s="480">
        <v>0.1</v>
      </c>
      <c r="J69" s="480"/>
      <c r="K69" s="480"/>
      <c r="L69" s="480" t="s">
        <v>65</v>
      </c>
      <c r="M69" s="480">
        <v>60</v>
      </c>
      <c r="N69" s="480">
        <v>1</v>
      </c>
      <c r="O69" s="480">
        <v>1000</v>
      </c>
      <c r="P69" s="480">
        <v>25</v>
      </c>
      <c r="Q69" s="480">
        <v>29</v>
      </c>
      <c r="R69" s="480">
        <v>7.4</v>
      </c>
      <c r="S69" s="480">
        <v>36.5</v>
      </c>
      <c r="T69" s="480">
        <v>8.01</v>
      </c>
      <c r="U69" s="480">
        <v>5.2</v>
      </c>
      <c r="V69" s="480">
        <v>-129.72999999999999</v>
      </c>
      <c r="W69" s="480">
        <v>-0.43</v>
      </c>
      <c r="X69" s="480">
        <v>2100</v>
      </c>
      <c r="Y69" s="480">
        <v>4.2</v>
      </c>
      <c r="Z69" s="480">
        <v>240</v>
      </c>
      <c r="AA69" s="480">
        <v>0.35</v>
      </c>
      <c r="AB69" s="480"/>
      <c r="AC69" s="480"/>
      <c r="AD69" s="480"/>
      <c r="AE69" s="480"/>
      <c r="AF69" s="480"/>
      <c r="AG69" s="480"/>
      <c r="AH69" s="480"/>
      <c r="AI69" s="480">
        <v>1000</v>
      </c>
      <c r="AJ69" s="480">
        <v>3</v>
      </c>
      <c r="AK69" s="480">
        <v>-0.7</v>
      </c>
      <c r="AL69" s="480">
        <v>3.92</v>
      </c>
      <c r="AM69" s="480">
        <v>1638</v>
      </c>
      <c r="AN69" s="480">
        <v>982</v>
      </c>
      <c r="AO69" s="480">
        <v>40</v>
      </c>
      <c r="AP69" s="480">
        <v>19.2</v>
      </c>
      <c r="AQ69" s="480">
        <v>1.609</v>
      </c>
      <c r="AR69" s="480">
        <v>243.4</v>
      </c>
      <c r="AS69" s="480">
        <v>1.46</v>
      </c>
      <c r="AT69" s="480"/>
      <c r="AU69" s="480"/>
      <c r="AV69" s="480"/>
      <c r="AW69" s="480"/>
      <c r="AX69" s="480"/>
      <c r="AY69" s="480"/>
      <c r="AZ69" s="480"/>
      <c r="BA69" s="480"/>
      <c r="BB69" s="480"/>
      <c r="BC69" s="480"/>
      <c r="BD69" s="480"/>
      <c r="BE69" s="480"/>
      <c r="BF69" s="480"/>
      <c r="BG69" s="480"/>
      <c r="BH69" s="480"/>
      <c r="BI69" s="480"/>
      <c r="BJ69" s="480"/>
      <c r="BK69" s="480"/>
      <c r="BL69" s="480"/>
    </row>
    <row r="70" spans="1:64">
      <c r="A70" s="480" t="s">
        <v>646</v>
      </c>
      <c r="B70" s="480" t="s">
        <v>70</v>
      </c>
      <c r="C70" s="480" t="s">
        <v>249</v>
      </c>
      <c r="D70" s="480" t="s">
        <v>250</v>
      </c>
      <c r="E70" s="480" t="s">
        <v>66</v>
      </c>
      <c r="F70" s="480">
        <v>2011</v>
      </c>
      <c r="G70" s="480"/>
      <c r="H70" s="480">
        <v>215</v>
      </c>
      <c r="I70" s="480">
        <v>0.1</v>
      </c>
      <c r="J70" s="480"/>
      <c r="K70" s="480"/>
      <c r="L70" s="480" t="s">
        <v>65</v>
      </c>
      <c r="M70" s="480">
        <v>60</v>
      </c>
      <c r="N70" s="480">
        <v>1</v>
      </c>
      <c r="O70" s="480">
        <v>1000</v>
      </c>
      <c r="P70" s="480">
        <v>25</v>
      </c>
      <c r="Q70" s="480">
        <v>29</v>
      </c>
      <c r="R70" s="480">
        <v>7.4</v>
      </c>
      <c r="S70" s="480">
        <v>36.5</v>
      </c>
      <c r="T70" s="480">
        <v>8.01</v>
      </c>
      <c r="U70" s="480">
        <v>6.4</v>
      </c>
      <c r="V70" s="480">
        <v>-130.71</v>
      </c>
      <c r="W70" s="480">
        <v>-0.42</v>
      </c>
      <c r="X70" s="480">
        <v>1000</v>
      </c>
      <c r="Y70" s="480">
        <v>5.5</v>
      </c>
      <c r="Z70" s="480">
        <v>240</v>
      </c>
      <c r="AA70" s="480">
        <v>0.35</v>
      </c>
      <c r="AB70" s="480"/>
      <c r="AC70" s="480"/>
      <c r="AD70" s="480"/>
      <c r="AE70" s="480"/>
      <c r="AF70" s="480"/>
      <c r="AG70" s="480"/>
      <c r="AH70" s="480"/>
      <c r="AI70" s="480">
        <v>1000</v>
      </c>
      <c r="AJ70" s="480">
        <v>5</v>
      </c>
      <c r="AK70" s="480">
        <v>-0.7</v>
      </c>
      <c r="AL70" s="480">
        <v>3.92</v>
      </c>
      <c r="AM70" s="480">
        <v>1638</v>
      </c>
      <c r="AN70" s="480">
        <v>982</v>
      </c>
      <c r="AO70" s="480">
        <v>40</v>
      </c>
      <c r="AP70" s="480">
        <v>19.2</v>
      </c>
      <c r="AQ70" s="480">
        <v>1.609</v>
      </c>
      <c r="AR70" s="480">
        <v>243.4</v>
      </c>
      <c r="AS70" s="480">
        <v>1.46</v>
      </c>
      <c r="AT70" s="480"/>
      <c r="AU70" s="480"/>
      <c r="AV70" s="480"/>
      <c r="AW70" s="480"/>
      <c r="AX70" s="480"/>
      <c r="AY70" s="480"/>
      <c r="AZ70" s="480"/>
      <c r="BA70" s="480"/>
      <c r="BB70" s="480"/>
      <c r="BC70" s="480"/>
      <c r="BD70" s="480"/>
      <c r="BE70" s="480"/>
      <c r="BF70" s="480"/>
      <c r="BG70" s="480"/>
      <c r="BH70" s="480"/>
      <c r="BI70" s="480"/>
      <c r="BJ70" s="480"/>
      <c r="BK70" s="480"/>
      <c r="BL70" s="480"/>
    </row>
    <row r="71" spans="1:64">
      <c r="A71" s="480" t="s">
        <v>646</v>
      </c>
      <c r="B71" s="480" t="s">
        <v>70</v>
      </c>
      <c r="C71" s="480" t="s">
        <v>251</v>
      </c>
      <c r="D71" s="480" t="s">
        <v>252</v>
      </c>
      <c r="E71" s="480" t="s">
        <v>68</v>
      </c>
      <c r="F71" s="480">
        <v>2012</v>
      </c>
      <c r="G71" s="480"/>
      <c r="H71" s="480">
        <v>215</v>
      </c>
      <c r="I71" s="480">
        <v>0.1</v>
      </c>
      <c r="J71" s="480"/>
      <c r="K71" s="480"/>
      <c r="L71" s="480" t="s">
        <v>65</v>
      </c>
      <c r="M71" s="480">
        <v>48</v>
      </c>
      <c r="N71" s="480">
        <v>1</v>
      </c>
      <c r="O71" s="480">
        <v>1000</v>
      </c>
      <c r="P71" s="480">
        <v>25</v>
      </c>
      <c r="Q71" s="480">
        <v>24.5</v>
      </c>
      <c r="R71" s="480">
        <v>8.7799999999999994</v>
      </c>
      <c r="S71" s="480">
        <v>30.2</v>
      </c>
      <c r="T71" s="480">
        <v>9.35</v>
      </c>
      <c r="U71" s="480">
        <v>5.6</v>
      </c>
      <c r="V71" s="480">
        <v>-111.1</v>
      </c>
      <c r="W71" s="480">
        <v>-0.43</v>
      </c>
      <c r="X71" s="480">
        <v>1000</v>
      </c>
      <c r="Y71" s="480">
        <v>5.5</v>
      </c>
      <c r="Z71" s="480">
        <v>220</v>
      </c>
      <c r="AA71" s="480">
        <v>0.16500000000000001</v>
      </c>
      <c r="AB71" s="480"/>
      <c r="AC71" s="480"/>
      <c r="AD71" s="480"/>
      <c r="AE71" s="480"/>
      <c r="AF71" s="480"/>
      <c r="AG71" s="480"/>
      <c r="AH71" s="480"/>
      <c r="AI71" s="480">
        <v>1000</v>
      </c>
      <c r="AJ71" s="480">
        <v>3</v>
      </c>
      <c r="AK71" s="480">
        <v>-0.7</v>
      </c>
      <c r="AL71" s="480">
        <v>10.84</v>
      </c>
      <c r="AM71" s="480">
        <v>1324</v>
      </c>
      <c r="AN71" s="480">
        <v>982</v>
      </c>
      <c r="AO71" s="480">
        <v>40</v>
      </c>
      <c r="AP71" s="480">
        <v>16</v>
      </c>
      <c r="AQ71" s="480">
        <v>1.3</v>
      </c>
      <c r="AR71" s="480">
        <v>243.4</v>
      </c>
      <c r="AS71" s="480">
        <v>1.1679999999999999</v>
      </c>
      <c r="AT71" s="480"/>
      <c r="AU71" s="480"/>
      <c r="AV71" s="480"/>
      <c r="AW71" s="480"/>
      <c r="AX71" s="480"/>
      <c r="AY71" s="480"/>
      <c r="AZ71" s="480"/>
      <c r="BA71" s="480"/>
      <c r="BB71" s="480"/>
      <c r="BC71" s="480"/>
      <c r="BD71" s="480"/>
      <c r="BE71" s="480"/>
      <c r="BF71" s="480"/>
      <c r="BG71" s="480"/>
      <c r="BH71" s="480"/>
      <c r="BI71" s="480"/>
      <c r="BJ71" s="480"/>
      <c r="BK71" s="480"/>
      <c r="BL71" s="480"/>
    </row>
    <row r="72" spans="1:64">
      <c r="A72" s="480" t="s">
        <v>646</v>
      </c>
      <c r="B72" s="480" t="s">
        <v>70</v>
      </c>
      <c r="C72" s="480" t="s">
        <v>255</v>
      </c>
      <c r="D72" s="480" t="s">
        <v>256</v>
      </c>
      <c r="E72" s="480" t="s">
        <v>66</v>
      </c>
      <c r="F72" s="480">
        <v>2011</v>
      </c>
      <c r="G72" s="480"/>
      <c r="H72" s="480">
        <v>220</v>
      </c>
      <c r="I72" s="480">
        <v>0.1</v>
      </c>
      <c r="J72" s="480"/>
      <c r="K72" s="480"/>
      <c r="L72" s="480" t="s">
        <v>65</v>
      </c>
      <c r="M72" s="480">
        <v>60</v>
      </c>
      <c r="N72" s="480">
        <v>1</v>
      </c>
      <c r="O72" s="480">
        <v>1000</v>
      </c>
      <c r="P72" s="480">
        <v>25</v>
      </c>
      <c r="Q72" s="480">
        <v>29.2</v>
      </c>
      <c r="R72" s="480">
        <v>7.53</v>
      </c>
      <c r="S72" s="480">
        <v>36.6</v>
      </c>
      <c r="T72" s="480">
        <v>8.09</v>
      </c>
      <c r="U72" s="480">
        <v>6.5</v>
      </c>
      <c r="V72" s="480">
        <v>-133.53</v>
      </c>
      <c r="W72" s="480">
        <v>-0.42</v>
      </c>
      <c r="X72" s="480">
        <v>1000</v>
      </c>
      <c r="Y72" s="480">
        <v>5.5</v>
      </c>
      <c r="Z72" s="480">
        <v>250</v>
      </c>
      <c r="AA72" s="480">
        <v>0.3</v>
      </c>
      <c r="AB72" s="480"/>
      <c r="AC72" s="480"/>
      <c r="AD72" s="480"/>
      <c r="AE72" s="480"/>
      <c r="AF72" s="480"/>
      <c r="AG72" s="480"/>
      <c r="AH72" s="480"/>
      <c r="AI72" s="480">
        <v>1000</v>
      </c>
      <c r="AJ72" s="480">
        <v>5</v>
      </c>
      <c r="AK72" s="480">
        <v>-0.7</v>
      </c>
      <c r="AL72" s="480">
        <v>3.92</v>
      </c>
      <c r="AM72" s="480">
        <v>1638</v>
      </c>
      <c r="AN72" s="480">
        <v>982</v>
      </c>
      <c r="AO72" s="480">
        <v>40</v>
      </c>
      <c r="AP72" s="480">
        <v>19.2</v>
      </c>
      <c r="AQ72" s="480">
        <v>1.609</v>
      </c>
      <c r="AR72" s="480">
        <v>243.4</v>
      </c>
      <c r="AS72" s="480">
        <v>1.46</v>
      </c>
      <c r="AT72" s="480"/>
      <c r="AU72" s="480"/>
      <c r="AV72" s="480"/>
      <c r="AW72" s="480"/>
      <c r="AX72" s="480"/>
      <c r="AY72" s="480"/>
      <c r="AZ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</row>
    <row r="73" spans="1:64">
      <c r="A73" s="480" t="s">
        <v>646</v>
      </c>
      <c r="B73" s="480" t="s">
        <v>70</v>
      </c>
      <c r="C73" s="480" t="s">
        <v>257</v>
      </c>
      <c r="D73" s="480" t="s">
        <v>258</v>
      </c>
      <c r="E73" s="480" t="s">
        <v>68</v>
      </c>
      <c r="F73" s="480">
        <v>2012</v>
      </c>
      <c r="G73" s="480"/>
      <c r="H73" s="480">
        <v>220</v>
      </c>
      <c r="I73" s="480">
        <v>0.1</v>
      </c>
      <c r="J73" s="480"/>
      <c r="K73" s="480"/>
      <c r="L73" s="480" t="s">
        <v>65</v>
      </c>
      <c r="M73" s="480">
        <v>60</v>
      </c>
      <c r="N73" s="480">
        <v>2</v>
      </c>
      <c r="O73" s="480">
        <v>1000</v>
      </c>
      <c r="P73" s="480">
        <v>25</v>
      </c>
      <c r="Q73" s="480">
        <v>29.2</v>
      </c>
      <c r="R73" s="480">
        <v>7.53</v>
      </c>
      <c r="S73" s="480">
        <v>36.6</v>
      </c>
      <c r="T73" s="480">
        <v>8.09</v>
      </c>
      <c r="U73" s="480">
        <v>5.3</v>
      </c>
      <c r="V73" s="480">
        <v>-132.06</v>
      </c>
      <c r="W73" s="480">
        <v>-0.43</v>
      </c>
      <c r="X73" s="480">
        <v>2100</v>
      </c>
      <c r="Y73" s="480">
        <v>4.2</v>
      </c>
      <c r="Z73" s="480">
        <v>250</v>
      </c>
      <c r="AA73" s="480">
        <v>0.3</v>
      </c>
      <c r="AB73" s="480"/>
      <c r="AC73" s="480"/>
      <c r="AD73" s="480"/>
      <c r="AE73" s="480"/>
      <c r="AF73" s="480"/>
      <c r="AG73" s="480"/>
      <c r="AH73" s="480"/>
      <c r="AI73" s="480">
        <v>1000</v>
      </c>
      <c r="AJ73" s="480">
        <v>3</v>
      </c>
      <c r="AK73" s="480">
        <v>-0.7</v>
      </c>
      <c r="AL73" s="480">
        <v>3.92</v>
      </c>
      <c r="AM73" s="480">
        <v>1638</v>
      </c>
      <c r="AN73" s="480">
        <v>982</v>
      </c>
      <c r="AO73" s="480">
        <v>40</v>
      </c>
      <c r="AP73" s="480">
        <v>19.2</v>
      </c>
      <c r="AQ73" s="480">
        <v>1.609</v>
      </c>
      <c r="AR73" s="480">
        <v>121.7</v>
      </c>
      <c r="AS73" s="480">
        <v>1.46</v>
      </c>
      <c r="AT73" s="480"/>
      <c r="AU73" s="480"/>
      <c r="AV73" s="480"/>
      <c r="AW73" s="480"/>
      <c r="AX73" s="480"/>
      <c r="AY73" s="480"/>
      <c r="AZ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</row>
    <row r="74" spans="1:64">
      <c r="A74" s="480" t="s">
        <v>646</v>
      </c>
      <c r="B74" s="480" t="s">
        <v>70</v>
      </c>
      <c r="C74" s="480" t="s">
        <v>259</v>
      </c>
      <c r="D74" s="480" t="s">
        <v>260</v>
      </c>
      <c r="E74" s="480" t="s">
        <v>66</v>
      </c>
      <c r="F74" s="480">
        <v>2010</v>
      </c>
      <c r="G74" s="480"/>
      <c r="H74" s="480">
        <v>225</v>
      </c>
      <c r="I74" s="480">
        <v>0.1</v>
      </c>
      <c r="J74" s="480"/>
      <c r="K74" s="480"/>
      <c r="L74" s="480" t="s">
        <v>65</v>
      </c>
      <c r="M74" s="480">
        <v>60</v>
      </c>
      <c r="N74" s="480">
        <v>1</v>
      </c>
      <c r="O74" s="480">
        <v>1000</v>
      </c>
      <c r="P74" s="480">
        <v>25</v>
      </c>
      <c r="Q74" s="480">
        <v>29.4</v>
      </c>
      <c r="R74" s="480">
        <v>7.65</v>
      </c>
      <c r="S74" s="480">
        <v>36.700000000000003</v>
      </c>
      <c r="T74" s="480">
        <v>8.19</v>
      </c>
      <c r="U74" s="480">
        <v>5.3</v>
      </c>
      <c r="V74" s="480">
        <v>-133.1</v>
      </c>
      <c r="W74" s="480">
        <v>-0.43</v>
      </c>
      <c r="X74" s="480">
        <v>2100</v>
      </c>
      <c r="Y74" s="480">
        <v>4.2</v>
      </c>
      <c r="Z74" s="480">
        <v>250</v>
      </c>
      <c r="AA74" s="480">
        <v>0.27</v>
      </c>
      <c r="AB74" s="480"/>
      <c r="AC74" s="480"/>
      <c r="AD74" s="480"/>
      <c r="AE74" s="480"/>
      <c r="AF74" s="480"/>
      <c r="AG74" s="480"/>
      <c r="AH74" s="480"/>
      <c r="AI74" s="480">
        <v>1000</v>
      </c>
      <c r="AJ74" s="480">
        <v>3</v>
      </c>
      <c r="AK74" s="480">
        <v>-0.7</v>
      </c>
      <c r="AL74" s="480">
        <v>3.92</v>
      </c>
      <c r="AM74" s="480">
        <v>1638</v>
      </c>
      <c r="AN74" s="480">
        <v>982</v>
      </c>
      <c r="AO74" s="480">
        <v>40</v>
      </c>
      <c r="AP74" s="480">
        <v>19.2</v>
      </c>
      <c r="AQ74" s="480">
        <v>1.609</v>
      </c>
      <c r="AR74" s="480">
        <v>243.4</v>
      </c>
      <c r="AS74" s="480">
        <v>1.46</v>
      </c>
      <c r="AT74" s="480"/>
      <c r="AU74" s="480"/>
      <c r="AV74" s="480"/>
      <c r="AW74" s="480"/>
      <c r="AX74" s="480"/>
      <c r="AY74" s="480"/>
      <c r="AZ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</row>
    <row r="75" spans="1:64">
      <c r="A75" s="480" t="s">
        <v>646</v>
      </c>
      <c r="B75" s="480" t="s">
        <v>70</v>
      </c>
      <c r="C75" s="480" t="s">
        <v>261</v>
      </c>
      <c r="D75" s="480" t="s">
        <v>262</v>
      </c>
      <c r="E75" s="480" t="s">
        <v>66</v>
      </c>
      <c r="F75" s="480">
        <v>2011</v>
      </c>
      <c r="G75" s="480"/>
      <c r="H75" s="480">
        <v>225</v>
      </c>
      <c r="I75" s="480">
        <v>0.1</v>
      </c>
      <c r="J75" s="480"/>
      <c r="K75" s="480"/>
      <c r="L75" s="480" t="s">
        <v>65</v>
      </c>
      <c r="M75" s="480">
        <v>60</v>
      </c>
      <c r="N75" s="480">
        <v>1</v>
      </c>
      <c r="O75" s="480">
        <v>1000</v>
      </c>
      <c r="P75" s="480">
        <v>25</v>
      </c>
      <c r="Q75" s="480">
        <v>29.4</v>
      </c>
      <c r="R75" s="480">
        <v>7.65</v>
      </c>
      <c r="S75" s="480">
        <v>36.700000000000003</v>
      </c>
      <c r="T75" s="480">
        <v>8.19</v>
      </c>
      <c r="U75" s="480">
        <v>6.6</v>
      </c>
      <c r="V75" s="480">
        <v>-134.88</v>
      </c>
      <c r="W75" s="480">
        <v>-0.42</v>
      </c>
      <c r="X75" s="480">
        <v>1000</v>
      </c>
      <c r="Y75" s="480">
        <v>5.5</v>
      </c>
      <c r="Z75" s="480">
        <v>250</v>
      </c>
      <c r="AA75" s="480">
        <v>0.27</v>
      </c>
      <c r="AB75" s="480"/>
      <c r="AC75" s="480"/>
      <c r="AD75" s="480"/>
      <c r="AE75" s="480"/>
      <c r="AF75" s="480"/>
      <c r="AG75" s="480"/>
      <c r="AH75" s="480"/>
      <c r="AI75" s="480">
        <v>1000</v>
      </c>
      <c r="AJ75" s="480">
        <v>5</v>
      </c>
      <c r="AK75" s="480">
        <v>-0.7</v>
      </c>
      <c r="AL75" s="480">
        <v>3.92</v>
      </c>
      <c r="AM75" s="480">
        <v>1638</v>
      </c>
      <c r="AN75" s="480">
        <v>982</v>
      </c>
      <c r="AO75" s="480">
        <v>40</v>
      </c>
      <c r="AP75" s="480">
        <v>19.2</v>
      </c>
      <c r="AQ75" s="480">
        <v>1.609</v>
      </c>
      <c r="AR75" s="480">
        <v>243.4</v>
      </c>
      <c r="AS75" s="480">
        <v>1.46</v>
      </c>
      <c r="AT75" s="480"/>
      <c r="AU75" s="480"/>
      <c r="AV75" s="480"/>
      <c r="AW75" s="480"/>
      <c r="AX75" s="480"/>
      <c r="AY75" s="480"/>
      <c r="AZ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</row>
    <row r="76" spans="1:64">
      <c r="A76" s="480" t="s">
        <v>646</v>
      </c>
      <c r="B76" s="480" t="s">
        <v>70</v>
      </c>
      <c r="C76" s="480" t="s">
        <v>263</v>
      </c>
      <c r="D76" s="480" t="s">
        <v>264</v>
      </c>
      <c r="E76" s="480" t="s">
        <v>68</v>
      </c>
      <c r="F76" s="480">
        <v>2012</v>
      </c>
      <c r="G76" s="480"/>
      <c r="H76" s="480">
        <v>225</v>
      </c>
      <c r="I76" s="480">
        <v>0.1</v>
      </c>
      <c r="J76" s="480"/>
      <c r="K76" s="480"/>
      <c r="L76" s="480" t="s">
        <v>65</v>
      </c>
      <c r="M76" s="480">
        <v>60</v>
      </c>
      <c r="N76" s="480">
        <v>2</v>
      </c>
      <c r="O76" s="480">
        <v>1000</v>
      </c>
      <c r="P76" s="480">
        <v>25</v>
      </c>
      <c r="Q76" s="480">
        <v>29.4</v>
      </c>
      <c r="R76" s="480">
        <v>7.65</v>
      </c>
      <c r="S76" s="480">
        <v>36.700000000000003</v>
      </c>
      <c r="T76" s="480">
        <v>8.19</v>
      </c>
      <c r="U76" s="480">
        <v>5.3</v>
      </c>
      <c r="V76" s="480">
        <v>-133.1</v>
      </c>
      <c r="W76" s="480">
        <v>-0.43</v>
      </c>
      <c r="X76" s="480">
        <v>2100</v>
      </c>
      <c r="Y76" s="480">
        <v>4.2</v>
      </c>
      <c r="Z76" s="480">
        <v>250</v>
      </c>
      <c r="AA76" s="480">
        <v>0.27</v>
      </c>
      <c r="AB76" s="480"/>
      <c r="AC76" s="480"/>
      <c r="AD76" s="480"/>
      <c r="AE76" s="480"/>
      <c r="AF76" s="480"/>
      <c r="AG76" s="480"/>
      <c r="AH76" s="480"/>
      <c r="AI76" s="480">
        <v>1000</v>
      </c>
      <c r="AJ76" s="480">
        <v>3</v>
      </c>
      <c r="AK76" s="480">
        <v>-0.7</v>
      </c>
      <c r="AL76" s="480">
        <v>3.92</v>
      </c>
      <c r="AM76" s="480">
        <v>1638</v>
      </c>
      <c r="AN76" s="480">
        <v>982</v>
      </c>
      <c r="AO76" s="480">
        <v>40</v>
      </c>
      <c r="AP76" s="480">
        <v>19.2</v>
      </c>
      <c r="AQ76" s="480">
        <v>1.609</v>
      </c>
      <c r="AR76" s="480">
        <v>121.7</v>
      </c>
      <c r="AS76" s="480">
        <v>1.46</v>
      </c>
      <c r="AT76" s="480"/>
      <c r="AU76" s="480"/>
      <c r="AV76" s="480"/>
      <c r="AW76" s="480"/>
      <c r="AX76" s="480"/>
      <c r="AY76" s="480"/>
      <c r="AZ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</row>
    <row r="77" spans="1:64">
      <c r="A77" s="480" t="s">
        <v>646</v>
      </c>
      <c r="B77" s="480" t="s">
        <v>70</v>
      </c>
      <c r="C77" s="480" t="s">
        <v>265</v>
      </c>
      <c r="D77" s="480" t="s">
        <v>266</v>
      </c>
      <c r="E77" s="480" t="s">
        <v>66</v>
      </c>
      <c r="F77" s="480">
        <v>2010</v>
      </c>
      <c r="G77" s="480"/>
      <c r="H77" s="480">
        <v>230</v>
      </c>
      <c r="I77" s="480">
        <v>0.1</v>
      </c>
      <c r="J77" s="480"/>
      <c r="K77" s="480"/>
      <c r="L77" s="480" t="s">
        <v>65</v>
      </c>
      <c r="M77" s="480">
        <v>60</v>
      </c>
      <c r="N77" s="480">
        <v>1</v>
      </c>
      <c r="O77" s="480">
        <v>1000</v>
      </c>
      <c r="P77" s="480">
        <v>25</v>
      </c>
      <c r="Q77" s="480">
        <v>29.6</v>
      </c>
      <c r="R77" s="480">
        <v>7.78</v>
      </c>
      <c r="S77" s="480">
        <v>36.799999999999997</v>
      </c>
      <c r="T77" s="480">
        <v>8.34</v>
      </c>
      <c r="U77" s="480">
        <v>5.4</v>
      </c>
      <c r="V77" s="480">
        <v>-134.80000000000001</v>
      </c>
      <c r="W77" s="480">
        <v>-0.43</v>
      </c>
      <c r="X77" s="480">
        <v>2100</v>
      </c>
      <c r="Y77" s="480">
        <v>4.2</v>
      </c>
      <c r="Z77" s="480">
        <v>250</v>
      </c>
      <c r="AA77" s="480">
        <v>0.26</v>
      </c>
      <c r="AB77" s="480"/>
      <c r="AC77" s="480"/>
      <c r="AD77" s="480"/>
      <c r="AE77" s="480"/>
      <c r="AF77" s="480"/>
      <c r="AG77" s="480"/>
      <c r="AH77" s="480"/>
      <c r="AI77" s="480">
        <v>1000</v>
      </c>
      <c r="AJ77" s="480">
        <v>3</v>
      </c>
      <c r="AK77" s="480">
        <v>-0.7</v>
      </c>
      <c r="AL77" s="480">
        <v>3.92</v>
      </c>
      <c r="AM77" s="480">
        <v>1638</v>
      </c>
      <c r="AN77" s="480">
        <v>982</v>
      </c>
      <c r="AO77" s="480">
        <v>40</v>
      </c>
      <c r="AP77" s="480">
        <v>19.2</v>
      </c>
      <c r="AQ77" s="480">
        <v>1.609</v>
      </c>
      <c r="AR77" s="480">
        <v>243.4</v>
      </c>
      <c r="AS77" s="480">
        <v>1.46</v>
      </c>
      <c r="AT77" s="480"/>
      <c r="AU77" s="480"/>
      <c r="AV77" s="480"/>
      <c r="AW77" s="480"/>
      <c r="AX77" s="480"/>
      <c r="AY77" s="480"/>
      <c r="AZ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</row>
    <row r="78" spans="1:64">
      <c r="A78" s="480" t="s">
        <v>646</v>
      </c>
      <c r="B78" s="480" t="s">
        <v>70</v>
      </c>
      <c r="C78" s="480" t="s">
        <v>267</v>
      </c>
      <c r="D78" s="480" t="s">
        <v>268</v>
      </c>
      <c r="E78" s="480" t="s">
        <v>66</v>
      </c>
      <c r="F78" s="480">
        <v>2011</v>
      </c>
      <c r="G78" s="480"/>
      <c r="H78" s="480">
        <v>230</v>
      </c>
      <c r="I78" s="480">
        <v>0.1</v>
      </c>
      <c r="J78" s="480"/>
      <c r="K78" s="480"/>
      <c r="L78" s="480" t="s">
        <v>65</v>
      </c>
      <c r="M78" s="480">
        <v>60</v>
      </c>
      <c r="N78" s="480">
        <v>1</v>
      </c>
      <c r="O78" s="480">
        <v>1000</v>
      </c>
      <c r="P78" s="480">
        <v>25</v>
      </c>
      <c r="Q78" s="480">
        <v>29.6</v>
      </c>
      <c r="R78" s="480">
        <v>7.78</v>
      </c>
      <c r="S78" s="480">
        <v>36.799999999999997</v>
      </c>
      <c r="T78" s="480">
        <v>8.34</v>
      </c>
      <c r="U78" s="480">
        <v>6.7</v>
      </c>
      <c r="V78" s="480">
        <v>-135.63</v>
      </c>
      <c r="W78" s="480">
        <v>-0.42</v>
      </c>
      <c r="X78" s="480">
        <v>1000</v>
      </c>
      <c r="Y78" s="480">
        <v>5.5</v>
      </c>
      <c r="Z78" s="480">
        <v>250</v>
      </c>
      <c r="AA78" s="480">
        <v>0.26</v>
      </c>
      <c r="AB78" s="480"/>
      <c r="AC78" s="480"/>
      <c r="AD78" s="480"/>
      <c r="AE78" s="480"/>
      <c r="AF78" s="480"/>
      <c r="AG78" s="480"/>
      <c r="AH78" s="480"/>
      <c r="AI78" s="480">
        <v>1000</v>
      </c>
      <c r="AJ78" s="480">
        <v>5</v>
      </c>
      <c r="AK78" s="480">
        <v>-0.7</v>
      </c>
      <c r="AL78" s="480">
        <v>3.92</v>
      </c>
      <c r="AM78" s="480">
        <v>1638</v>
      </c>
      <c r="AN78" s="480">
        <v>982</v>
      </c>
      <c r="AO78" s="480">
        <v>40</v>
      </c>
      <c r="AP78" s="480">
        <v>19.2</v>
      </c>
      <c r="AQ78" s="480">
        <v>1.609</v>
      </c>
      <c r="AR78" s="480">
        <v>243.4</v>
      </c>
      <c r="AS78" s="480">
        <v>1.46</v>
      </c>
      <c r="AT78" s="480"/>
      <c r="AU78" s="480"/>
      <c r="AV78" s="480"/>
      <c r="AW78" s="480"/>
      <c r="AX78" s="480"/>
      <c r="AY78" s="480"/>
      <c r="AZ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</row>
    <row r="79" spans="1:64">
      <c r="A79" s="480" t="s">
        <v>646</v>
      </c>
      <c r="B79" s="480" t="s">
        <v>70</v>
      </c>
      <c r="C79" s="480" t="s">
        <v>269</v>
      </c>
      <c r="D79" s="480" t="s">
        <v>270</v>
      </c>
      <c r="E79" s="480" t="s">
        <v>68</v>
      </c>
      <c r="F79" s="480">
        <v>2012</v>
      </c>
      <c r="G79" s="480"/>
      <c r="H79" s="480">
        <v>230</v>
      </c>
      <c r="I79" s="480">
        <v>0.1</v>
      </c>
      <c r="J79" s="480"/>
      <c r="K79" s="480"/>
      <c r="L79" s="480" t="s">
        <v>65</v>
      </c>
      <c r="M79" s="480">
        <v>60</v>
      </c>
      <c r="N79" s="480">
        <v>2</v>
      </c>
      <c r="O79" s="480">
        <v>1000</v>
      </c>
      <c r="P79" s="480">
        <v>25</v>
      </c>
      <c r="Q79" s="480">
        <v>29.6</v>
      </c>
      <c r="R79" s="480">
        <v>7.78</v>
      </c>
      <c r="S79" s="480">
        <v>36.799999999999997</v>
      </c>
      <c r="T79" s="480">
        <v>8.34</v>
      </c>
      <c r="U79" s="480">
        <v>5.4</v>
      </c>
      <c r="V79" s="480">
        <v>-134.80000000000001</v>
      </c>
      <c r="W79" s="480">
        <v>-0.43</v>
      </c>
      <c r="X79" s="480">
        <v>2100</v>
      </c>
      <c r="Y79" s="480">
        <v>4.2</v>
      </c>
      <c r="Z79" s="480">
        <v>250</v>
      </c>
      <c r="AA79" s="480">
        <v>0.26</v>
      </c>
      <c r="AB79" s="480"/>
      <c r="AC79" s="480"/>
      <c r="AD79" s="480"/>
      <c r="AE79" s="480"/>
      <c r="AF79" s="480"/>
      <c r="AG79" s="480"/>
      <c r="AH79" s="480"/>
      <c r="AI79" s="480">
        <v>1000</v>
      </c>
      <c r="AJ79" s="480">
        <v>3</v>
      </c>
      <c r="AK79" s="480">
        <v>-0.7</v>
      </c>
      <c r="AL79" s="480">
        <v>3.92</v>
      </c>
      <c r="AM79" s="480">
        <v>1638</v>
      </c>
      <c r="AN79" s="480">
        <v>982</v>
      </c>
      <c r="AO79" s="480">
        <v>40</v>
      </c>
      <c r="AP79" s="480">
        <v>19.2</v>
      </c>
      <c r="AQ79" s="480">
        <v>1.609</v>
      </c>
      <c r="AR79" s="480">
        <v>121.7</v>
      </c>
      <c r="AS79" s="480">
        <v>1.46</v>
      </c>
      <c r="AT79" s="480"/>
      <c r="AU79" s="480"/>
      <c r="AV79" s="480"/>
      <c r="AW79" s="480"/>
      <c r="AX79" s="480"/>
      <c r="AY79" s="480"/>
      <c r="AZ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</row>
    <row r="80" spans="1:64">
      <c r="A80" s="480" t="s">
        <v>646</v>
      </c>
      <c r="B80" s="480" t="s">
        <v>70</v>
      </c>
      <c r="C80" s="480" t="s">
        <v>271</v>
      </c>
      <c r="D80" s="480" t="s">
        <v>272</v>
      </c>
      <c r="E80" s="480" t="s">
        <v>66</v>
      </c>
      <c r="F80" s="480">
        <v>2010</v>
      </c>
      <c r="G80" s="480"/>
      <c r="H80" s="480">
        <v>235</v>
      </c>
      <c r="I80" s="480">
        <v>0.1</v>
      </c>
      <c r="J80" s="480"/>
      <c r="K80" s="480"/>
      <c r="L80" s="480" t="s">
        <v>65</v>
      </c>
      <c r="M80" s="480">
        <v>60</v>
      </c>
      <c r="N80" s="480">
        <v>1</v>
      </c>
      <c r="O80" s="480">
        <v>1000</v>
      </c>
      <c r="P80" s="480">
        <v>25</v>
      </c>
      <c r="Q80" s="480">
        <v>29.8</v>
      </c>
      <c r="R80" s="480">
        <v>7.9</v>
      </c>
      <c r="S80" s="480">
        <v>36.9</v>
      </c>
      <c r="T80" s="480">
        <v>8.4600000000000009</v>
      </c>
      <c r="U80" s="480">
        <v>5.5</v>
      </c>
      <c r="V80" s="480">
        <v>-135.81</v>
      </c>
      <c r="W80" s="480">
        <v>-0.43</v>
      </c>
      <c r="X80" s="480">
        <v>2100</v>
      </c>
      <c r="Y80" s="480">
        <v>4.2</v>
      </c>
      <c r="Z80" s="480">
        <v>250</v>
      </c>
      <c r="AA80" s="480">
        <v>0.24</v>
      </c>
      <c r="AB80" s="480"/>
      <c r="AC80" s="480"/>
      <c r="AD80" s="480"/>
      <c r="AE80" s="480"/>
      <c r="AF80" s="480"/>
      <c r="AG80" s="480"/>
      <c r="AH80" s="480"/>
      <c r="AI80" s="480">
        <v>1000</v>
      </c>
      <c r="AJ80" s="480">
        <v>3</v>
      </c>
      <c r="AK80" s="480">
        <v>-0.7</v>
      </c>
      <c r="AL80" s="480">
        <v>3.92</v>
      </c>
      <c r="AM80" s="480">
        <v>1638</v>
      </c>
      <c r="AN80" s="480">
        <v>982</v>
      </c>
      <c r="AO80" s="480">
        <v>40</v>
      </c>
      <c r="AP80" s="480">
        <v>19.2</v>
      </c>
      <c r="AQ80" s="480">
        <v>1.609</v>
      </c>
      <c r="AR80" s="480">
        <v>243.4</v>
      </c>
      <c r="AS80" s="480">
        <v>1.46</v>
      </c>
      <c r="AT80" s="480"/>
      <c r="AU80" s="480"/>
      <c r="AV80" s="480"/>
      <c r="AW80" s="480"/>
      <c r="AX80" s="480"/>
      <c r="AY80" s="480"/>
      <c r="AZ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</row>
    <row r="81" spans="1:64">
      <c r="A81" s="480" t="s">
        <v>646</v>
      </c>
      <c r="B81" s="480" t="s">
        <v>70</v>
      </c>
      <c r="C81" s="480" t="s">
        <v>273</v>
      </c>
      <c r="D81" s="480" t="s">
        <v>274</v>
      </c>
      <c r="E81" s="480" t="s">
        <v>68</v>
      </c>
      <c r="F81" s="480">
        <v>2012</v>
      </c>
      <c r="G81" s="480"/>
      <c r="H81" s="480">
        <v>235</v>
      </c>
      <c r="I81" s="480">
        <v>0.1</v>
      </c>
      <c r="J81" s="480"/>
      <c r="K81" s="480"/>
      <c r="L81" s="480" t="s">
        <v>65</v>
      </c>
      <c r="M81" s="480">
        <v>60</v>
      </c>
      <c r="N81" s="480">
        <v>2</v>
      </c>
      <c r="O81" s="480">
        <v>1000</v>
      </c>
      <c r="P81" s="480">
        <v>25</v>
      </c>
      <c r="Q81" s="480">
        <v>29.8</v>
      </c>
      <c r="R81" s="480">
        <v>7.9</v>
      </c>
      <c r="S81" s="480">
        <v>36.9</v>
      </c>
      <c r="T81" s="480">
        <v>8.4600000000000009</v>
      </c>
      <c r="U81" s="480">
        <v>5.5</v>
      </c>
      <c r="V81" s="480">
        <v>-135.81</v>
      </c>
      <c r="W81" s="480">
        <v>-0.43</v>
      </c>
      <c r="X81" s="480">
        <v>2100</v>
      </c>
      <c r="Y81" s="480">
        <v>4.2</v>
      </c>
      <c r="Z81" s="480">
        <v>250</v>
      </c>
      <c r="AA81" s="480">
        <v>0.24</v>
      </c>
      <c r="AB81" s="480"/>
      <c r="AC81" s="480"/>
      <c r="AD81" s="480"/>
      <c r="AE81" s="480"/>
      <c r="AF81" s="480"/>
      <c r="AG81" s="480"/>
      <c r="AH81" s="480"/>
      <c r="AI81" s="480">
        <v>1000</v>
      </c>
      <c r="AJ81" s="480">
        <v>3</v>
      </c>
      <c r="AK81" s="480">
        <v>-0.7</v>
      </c>
      <c r="AL81" s="480">
        <v>3.92</v>
      </c>
      <c r="AM81" s="480">
        <v>1638</v>
      </c>
      <c r="AN81" s="480">
        <v>982</v>
      </c>
      <c r="AO81" s="480">
        <v>40</v>
      </c>
      <c r="AP81" s="480">
        <v>19.2</v>
      </c>
      <c r="AQ81" s="480">
        <v>1.609</v>
      </c>
      <c r="AR81" s="480">
        <v>121.7</v>
      </c>
      <c r="AS81" s="480">
        <v>1.46</v>
      </c>
      <c r="AT81" s="480"/>
      <c r="AU81" s="480"/>
      <c r="AV81" s="480"/>
      <c r="AW81" s="480"/>
      <c r="AX81" s="480"/>
      <c r="AY81" s="480"/>
      <c r="AZ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</row>
    <row r="82" spans="1:64">
      <c r="A82" s="480" t="s">
        <v>646</v>
      </c>
      <c r="B82" s="480" t="s">
        <v>70</v>
      </c>
      <c r="C82" s="480" t="s">
        <v>275</v>
      </c>
      <c r="D82" s="480" t="s">
        <v>276</v>
      </c>
      <c r="E82" s="480" t="s">
        <v>66</v>
      </c>
      <c r="F82" s="480">
        <v>2010</v>
      </c>
      <c r="G82" s="480"/>
      <c r="H82" s="480">
        <v>240</v>
      </c>
      <c r="I82" s="480">
        <v>0.1</v>
      </c>
      <c r="J82" s="480"/>
      <c r="K82" s="480"/>
      <c r="L82" s="480" t="s">
        <v>65</v>
      </c>
      <c r="M82" s="480">
        <v>60</v>
      </c>
      <c r="N82" s="480">
        <v>1</v>
      </c>
      <c r="O82" s="480">
        <v>1000</v>
      </c>
      <c r="P82" s="480">
        <v>25</v>
      </c>
      <c r="Q82" s="480">
        <v>29.9</v>
      </c>
      <c r="R82" s="480">
        <v>8.0299999999999994</v>
      </c>
      <c r="S82" s="480">
        <v>37</v>
      </c>
      <c r="T82" s="480">
        <v>8.59</v>
      </c>
      <c r="U82" s="480">
        <v>5.6</v>
      </c>
      <c r="V82" s="480">
        <v>-137.66</v>
      </c>
      <c r="W82" s="480">
        <v>-0.43</v>
      </c>
      <c r="X82" s="480">
        <v>2100</v>
      </c>
      <c r="Y82" s="480">
        <v>4.2</v>
      </c>
      <c r="Z82" s="480">
        <v>250</v>
      </c>
      <c r="AA82" s="480">
        <v>0.23</v>
      </c>
      <c r="AB82" s="480"/>
      <c r="AC82" s="480"/>
      <c r="AD82" s="480"/>
      <c r="AE82" s="480"/>
      <c r="AF82" s="480"/>
      <c r="AG82" s="480"/>
      <c r="AH82" s="480"/>
      <c r="AI82" s="480">
        <v>1000</v>
      </c>
      <c r="AJ82" s="480">
        <v>3</v>
      </c>
      <c r="AK82" s="480">
        <v>-0.7</v>
      </c>
      <c r="AL82" s="480">
        <v>3.92</v>
      </c>
      <c r="AM82" s="480">
        <v>1638</v>
      </c>
      <c r="AN82" s="480">
        <v>982</v>
      </c>
      <c r="AO82" s="480">
        <v>40</v>
      </c>
      <c r="AP82" s="480">
        <v>19.2</v>
      </c>
      <c r="AQ82" s="480">
        <v>1.609</v>
      </c>
      <c r="AR82" s="480">
        <v>243.4</v>
      </c>
      <c r="AS82" s="480">
        <v>1.46</v>
      </c>
      <c r="AT82" s="480"/>
      <c r="AU82" s="480"/>
      <c r="AV82" s="480"/>
      <c r="AW82" s="480"/>
      <c r="AX82" s="480"/>
      <c r="AY82" s="480"/>
      <c r="AZ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</row>
    <row r="83" spans="1:64">
      <c r="A83" s="480" t="s">
        <v>646</v>
      </c>
      <c r="B83" s="480" t="s">
        <v>70</v>
      </c>
      <c r="C83" s="480" t="s">
        <v>279</v>
      </c>
      <c r="D83" s="480" t="s">
        <v>280</v>
      </c>
      <c r="E83" s="480" t="s">
        <v>66</v>
      </c>
      <c r="F83" s="480">
        <v>2012</v>
      </c>
      <c r="G83" s="480"/>
      <c r="H83" s="480">
        <v>240</v>
      </c>
      <c r="I83" s="480">
        <v>0.1</v>
      </c>
      <c r="J83" s="480"/>
      <c r="K83" s="480"/>
      <c r="L83" s="480" t="s">
        <v>65</v>
      </c>
      <c r="M83" s="480">
        <v>60</v>
      </c>
      <c r="N83" s="480">
        <v>1</v>
      </c>
      <c r="O83" s="480">
        <v>1000</v>
      </c>
      <c r="P83" s="480">
        <v>25</v>
      </c>
      <c r="Q83" s="480">
        <v>29.9</v>
      </c>
      <c r="R83" s="480">
        <v>8.0299999999999994</v>
      </c>
      <c r="S83" s="480">
        <v>37</v>
      </c>
      <c r="T83" s="480">
        <v>8.59</v>
      </c>
      <c r="U83" s="480">
        <v>5.6</v>
      </c>
      <c r="V83" s="480">
        <v>-136.74</v>
      </c>
      <c r="W83" s="480">
        <v>-0.43</v>
      </c>
      <c r="X83" s="480">
        <v>2100</v>
      </c>
      <c r="Y83" s="480">
        <v>4.2</v>
      </c>
      <c r="Z83" s="480">
        <v>250</v>
      </c>
      <c r="AA83" s="480">
        <v>0.23</v>
      </c>
      <c r="AB83" s="480"/>
      <c r="AC83" s="480"/>
      <c r="AD83" s="480"/>
      <c r="AE83" s="480"/>
      <c r="AF83" s="480"/>
      <c r="AG83" s="480"/>
      <c r="AH83" s="480"/>
      <c r="AI83" s="480">
        <v>1000</v>
      </c>
      <c r="AJ83" s="480">
        <v>3</v>
      </c>
      <c r="AK83" s="480">
        <v>-0.7</v>
      </c>
      <c r="AL83" s="480">
        <v>3.92</v>
      </c>
      <c r="AM83" s="480">
        <v>1638</v>
      </c>
      <c r="AN83" s="480">
        <v>982</v>
      </c>
      <c r="AO83" s="480">
        <v>40</v>
      </c>
      <c r="AP83" s="480">
        <v>20</v>
      </c>
      <c r="AQ83" s="480">
        <v>1.609</v>
      </c>
      <c r="AR83" s="480">
        <v>243.4</v>
      </c>
      <c r="AS83" s="480">
        <v>1.46</v>
      </c>
      <c r="AT83" s="480"/>
      <c r="AU83" s="480"/>
      <c r="AV83" s="480"/>
      <c r="AW83" s="480"/>
      <c r="AX83" s="480"/>
      <c r="AY83" s="480"/>
      <c r="AZ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</row>
    <row r="84" spans="1:64">
      <c r="A84" s="480" t="s">
        <v>646</v>
      </c>
      <c r="B84" s="480" t="s">
        <v>70</v>
      </c>
      <c r="C84" s="480" t="s">
        <v>281</v>
      </c>
      <c r="D84" s="480" t="s">
        <v>282</v>
      </c>
      <c r="E84" s="480" t="s">
        <v>68</v>
      </c>
      <c r="F84" s="480">
        <v>2012</v>
      </c>
      <c r="G84" s="480"/>
      <c r="H84" s="480">
        <v>240</v>
      </c>
      <c r="I84" s="480">
        <v>0.1</v>
      </c>
      <c r="J84" s="480"/>
      <c r="K84" s="480"/>
      <c r="L84" s="480" t="s">
        <v>65</v>
      </c>
      <c r="M84" s="480">
        <v>60</v>
      </c>
      <c r="N84" s="480">
        <v>2</v>
      </c>
      <c r="O84" s="480">
        <v>1000</v>
      </c>
      <c r="P84" s="480">
        <v>25</v>
      </c>
      <c r="Q84" s="480">
        <v>29.9</v>
      </c>
      <c r="R84" s="480">
        <v>8.0299999999999994</v>
      </c>
      <c r="S84" s="480">
        <v>37</v>
      </c>
      <c r="T84" s="480">
        <v>8.59</v>
      </c>
      <c r="U84" s="480">
        <v>5.6</v>
      </c>
      <c r="V84" s="480">
        <v>-137.66</v>
      </c>
      <c r="W84" s="480">
        <v>-0.43</v>
      </c>
      <c r="X84" s="480">
        <v>2100</v>
      </c>
      <c r="Y84" s="480">
        <v>4.2</v>
      </c>
      <c r="Z84" s="480">
        <v>250</v>
      </c>
      <c r="AA84" s="480">
        <v>0.23</v>
      </c>
      <c r="AB84" s="480"/>
      <c r="AC84" s="480"/>
      <c r="AD84" s="480"/>
      <c r="AE84" s="480"/>
      <c r="AF84" s="480"/>
      <c r="AG84" s="480"/>
      <c r="AH84" s="480"/>
      <c r="AI84" s="480">
        <v>1000</v>
      </c>
      <c r="AJ84" s="480">
        <v>3</v>
      </c>
      <c r="AK84" s="480">
        <v>-0.7</v>
      </c>
      <c r="AL84" s="480">
        <v>3.92</v>
      </c>
      <c r="AM84" s="480">
        <v>1638</v>
      </c>
      <c r="AN84" s="480">
        <v>982</v>
      </c>
      <c r="AO84" s="480">
        <v>40</v>
      </c>
      <c r="AP84" s="480">
        <v>19.2</v>
      </c>
      <c r="AQ84" s="480">
        <v>1.609</v>
      </c>
      <c r="AR84" s="480">
        <v>121.7</v>
      </c>
      <c r="AS84" s="480">
        <v>1.46</v>
      </c>
      <c r="AT84" s="480"/>
      <c r="AU84" s="480"/>
      <c r="AV84" s="480"/>
      <c r="AW84" s="480"/>
      <c r="AX84" s="480"/>
      <c r="AY84" s="480"/>
      <c r="AZ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</row>
    <row r="85" spans="1:64">
      <c r="A85" s="480" t="s">
        <v>646</v>
      </c>
      <c r="B85" s="480" t="s">
        <v>70</v>
      </c>
      <c r="C85" s="480" t="s">
        <v>283</v>
      </c>
      <c r="D85" s="480" t="s">
        <v>285</v>
      </c>
      <c r="E85" s="480" t="s">
        <v>277</v>
      </c>
      <c r="F85" s="480">
        <v>2010</v>
      </c>
      <c r="G85" s="480"/>
      <c r="H85" s="480">
        <v>245</v>
      </c>
      <c r="I85" s="480">
        <v>0.1</v>
      </c>
      <c r="J85" s="480"/>
      <c r="K85" s="480"/>
      <c r="L85" s="480" t="s">
        <v>65</v>
      </c>
      <c r="M85" s="480">
        <v>60</v>
      </c>
      <c r="N85" s="480">
        <v>1</v>
      </c>
      <c r="O85" s="480">
        <v>1000</v>
      </c>
      <c r="P85" s="480">
        <v>25</v>
      </c>
      <c r="Q85" s="480">
        <v>30</v>
      </c>
      <c r="R85" s="480">
        <v>8.17</v>
      </c>
      <c r="S85" s="480">
        <v>37.1</v>
      </c>
      <c r="T85" s="480">
        <v>8.74</v>
      </c>
      <c r="U85" s="480">
        <v>5.7</v>
      </c>
      <c r="V85" s="480">
        <v>-119.17</v>
      </c>
      <c r="W85" s="480">
        <v>-0.39</v>
      </c>
      <c r="X85" s="480">
        <v>500</v>
      </c>
      <c r="Y85" s="480">
        <v>5.5</v>
      </c>
      <c r="Z85" s="480">
        <v>500</v>
      </c>
      <c r="AA85" s="480">
        <v>0.35</v>
      </c>
      <c r="AB85" s="480"/>
      <c r="AC85" s="480"/>
      <c r="AD85" s="480"/>
      <c r="AE85" s="480"/>
      <c r="AF85" s="480"/>
      <c r="AG85" s="480"/>
      <c r="AH85" s="480"/>
      <c r="AI85" s="480">
        <v>0</v>
      </c>
      <c r="AJ85" s="480">
        <v>3</v>
      </c>
      <c r="AK85" s="480">
        <v>-0.7</v>
      </c>
      <c r="AL85" s="480">
        <v>3.92</v>
      </c>
      <c r="AM85" s="480">
        <v>1638</v>
      </c>
      <c r="AN85" s="480">
        <v>982</v>
      </c>
      <c r="AO85" s="480">
        <v>40</v>
      </c>
      <c r="AP85" s="480">
        <v>19</v>
      </c>
      <c r="AQ85" s="480">
        <v>1.609</v>
      </c>
      <c r="AR85" s="480">
        <v>243.4</v>
      </c>
      <c r="AS85" s="480">
        <v>1.46</v>
      </c>
      <c r="AT85" s="480"/>
      <c r="AU85" s="480"/>
      <c r="AV85" s="480"/>
      <c r="AW85" s="480"/>
      <c r="AX85" s="480"/>
      <c r="AY85" s="480"/>
      <c r="AZ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</row>
    <row r="86" spans="1:64">
      <c r="A86" s="480" t="s">
        <v>646</v>
      </c>
      <c r="B86" s="480" t="s">
        <v>70</v>
      </c>
      <c r="C86" s="480" t="s">
        <v>286</v>
      </c>
      <c r="D86" s="480" t="s">
        <v>287</v>
      </c>
      <c r="E86" s="480" t="s">
        <v>66</v>
      </c>
      <c r="F86" s="480">
        <v>2012</v>
      </c>
      <c r="G86" s="480"/>
      <c r="H86" s="480">
        <v>245</v>
      </c>
      <c r="I86" s="480">
        <v>0.1</v>
      </c>
      <c r="J86" s="480"/>
      <c r="K86" s="480"/>
      <c r="L86" s="480" t="s">
        <v>65</v>
      </c>
      <c r="M86" s="480">
        <v>60</v>
      </c>
      <c r="N86" s="480">
        <v>1</v>
      </c>
      <c r="O86" s="480">
        <v>1000</v>
      </c>
      <c r="P86" s="480">
        <v>25</v>
      </c>
      <c r="Q86" s="480">
        <v>30</v>
      </c>
      <c r="R86" s="480">
        <v>8.17</v>
      </c>
      <c r="S86" s="480">
        <v>37.1</v>
      </c>
      <c r="T86" s="480">
        <v>8.74</v>
      </c>
      <c r="U86" s="480">
        <v>5.7</v>
      </c>
      <c r="V86" s="480">
        <v>-137.25</v>
      </c>
      <c r="W86" s="480">
        <v>-0.43</v>
      </c>
      <c r="X86" s="480">
        <v>2100</v>
      </c>
      <c r="Y86" s="480">
        <v>4.2</v>
      </c>
      <c r="Z86" s="480">
        <v>250</v>
      </c>
      <c r="AA86" s="480">
        <v>0.23</v>
      </c>
      <c r="AB86" s="480"/>
      <c r="AC86" s="480"/>
      <c r="AD86" s="480"/>
      <c r="AE86" s="480"/>
      <c r="AF86" s="480"/>
      <c r="AG86" s="480"/>
      <c r="AH86" s="480"/>
      <c r="AI86" s="480">
        <v>1000</v>
      </c>
      <c r="AJ86" s="480">
        <v>3</v>
      </c>
      <c r="AK86" s="480">
        <v>-0.7</v>
      </c>
      <c r="AL86" s="480">
        <v>3.92</v>
      </c>
      <c r="AM86" s="480">
        <v>1638</v>
      </c>
      <c r="AN86" s="480">
        <v>982</v>
      </c>
      <c r="AO86" s="480">
        <v>40</v>
      </c>
      <c r="AP86" s="480">
        <v>20</v>
      </c>
      <c r="AQ86" s="480">
        <v>1.609</v>
      </c>
      <c r="AR86" s="480">
        <v>243.4</v>
      </c>
      <c r="AS86" s="480">
        <v>1.46</v>
      </c>
      <c r="AT86" s="480"/>
      <c r="AU86" s="480"/>
      <c r="AV86" s="480"/>
      <c r="AW86" s="480"/>
      <c r="AX86" s="480"/>
      <c r="AY86" s="480"/>
      <c r="AZ86" s="480"/>
      <c r="BA86" s="480"/>
      <c r="BB86" s="480"/>
      <c r="BC86" s="480"/>
      <c r="BD86" s="480"/>
      <c r="BE86" s="480"/>
      <c r="BF86" s="480"/>
      <c r="BG86" s="480"/>
      <c r="BH86" s="480"/>
      <c r="BI86" s="480"/>
      <c r="BJ86" s="480"/>
      <c r="BK86" s="480"/>
      <c r="BL86" s="480"/>
    </row>
    <row r="87" spans="1:64">
      <c r="A87" s="480" t="s">
        <v>646</v>
      </c>
      <c r="B87" s="480" t="s">
        <v>70</v>
      </c>
      <c r="C87" s="480" t="s">
        <v>288</v>
      </c>
      <c r="D87" s="480" t="s">
        <v>289</v>
      </c>
      <c r="E87" s="480" t="s">
        <v>68</v>
      </c>
      <c r="F87" s="480">
        <v>2012</v>
      </c>
      <c r="G87" s="480"/>
      <c r="H87" s="480">
        <v>245</v>
      </c>
      <c r="I87" s="480">
        <v>0.1</v>
      </c>
      <c r="J87" s="480"/>
      <c r="K87" s="480"/>
      <c r="L87" s="480" t="s">
        <v>65</v>
      </c>
      <c r="M87" s="480">
        <v>60</v>
      </c>
      <c r="N87" s="480">
        <v>2</v>
      </c>
      <c r="O87" s="480">
        <v>1000</v>
      </c>
      <c r="P87" s="480">
        <v>25</v>
      </c>
      <c r="Q87" s="480">
        <v>30</v>
      </c>
      <c r="R87" s="480">
        <v>8.17</v>
      </c>
      <c r="S87" s="480">
        <v>37.1</v>
      </c>
      <c r="T87" s="480">
        <v>8.74</v>
      </c>
      <c r="U87" s="480">
        <v>5.7</v>
      </c>
      <c r="V87" s="480">
        <v>-137.25</v>
      </c>
      <c r="W87" s="480">
        <v>-0.43</v>
      </c>
      <c r="X87" s="480">
        <v>2100</v>
      </c>
      <c r="Y87" s="480">
        <v>4.2</v>
      </c>
      <c r="Z87" s="480">
        <v>250</v>
      </c>
      <c r="AA87" s="480">
        <v>0.23</v>
      </c>
      <c r="AB87" s="480"/>
      <c r="AC87" s="480"/>
      <c r="AD87" s="480"/>
      <c r="AE87" s="480"/>
      <c r="AF87" s="480"/>
      <c r="AG87" s="480"/>
      <c r="AH87" s="480"/>
      <c r="AI87" s="480">
        <v>1000</v>
      </c>
      <c r="AJ87" s="480">
        <v>3</v>
      </c>
      <c r="AK87" s="480">
        <v>-0.7</v>
      </c>
      <c r="AL87" s="480">
        <v>3.92</v>
      </c>
      <c r="AM87" s="480">
        <v>1638</v>
      </c>
      <c r="AN87" s="480">
        <v>982</v>
      </c>
      <c r="AO87" s="480">
        <v>40</v>
      </c>
      <c r="AP87" s="480">
        <v>19.2</v>
      </c>
      <c r="AQ87" s="480">
        <v>1.609</v>
      </c>
      <c r="AR87" s="480">
        <v>121.7</v>
      </c>
      <c r="AS87" s="480">
        <v>1.46</v>
      </c>
      <c r="AT87" s="480"/>
      <c r="AU87" s="480"/>
      <c r="AV87" s="480"/>
      <c r="AW87" s="480"/>
      <c r="AX87" s="480"/>
      <c r="AY87" s="480"/>
      <c r="AZ87" s="480"/>
      <c r="BA87" s="480"/>
      <c r="BB87" s="480"/>
      <c r="BC87" s="480"/>
      <c r="BD87" s="480"/>
      <c r="BE87" s="480"/>
      <c r="BF87" s="480"/>
      <c r="BG87" s="480"/>
      <c r="BH87" s="480"/>
      <c r="BI87" s="480"/>
      <c r="BJ87" s="480"/>
      <c r="BK87" s="480"/>
      <c r="BL87" s="480"/>
    </row>
    <row r="88" spans="1:64">
      <c r="A88" s="480" t="s">
        <v>646</v>
      </c>
      <c r="B88" s="480" t="s">
        <v>70</v>
      </c>
      <c r="C88" s="480" t="s">
        <v>290</v>
      </c>
      <c r="D88" s="480" t="s">
        <v>292</v>
      </c>
      <c r="E88" s="480" t="s">
        <v>277</v>
      </c>
      <c r="F88" s="480">
        <v>2010</v>
      </c>
      <c r="G88" s="480"/>
      <c r="H88" s="480">
        <v>250</v>
      </c>
      <c r="I88" s="480">
        <v>0.1</v>
      </c>
      <c r="J88" s="480"/>
      <c r="K88" s="480"/>
      <c r="L88" s="480" t="s">
        <v>65</v>
      </c>
      <c r="M88" s="480">
        <v>60</v>
      </c>
      <c r="N88" s="480">
        <v>1</v>
      </c>
      <c r="O88" s="480">
        <v>1000</v>
      </c>
      <c r="P88" s="480">
        <v>25</v>
      </c>
      <c r="Q88" s="480">
        <v>30.1</v>
      </c>
      <c r="R88" s="480">
        <v>8.3000000000000007</v>
      </c>
      <c r="S88" s="480">
        <v>37.200000000000003</v>
      </c>
      <c r="T88" s="480">
        <v>8.8699999999999992</v>
      </c>
      <c r="U88" s="480">
        <v>5.8</v>
      </c>
      <c r="V88" s="480">
        <v>-119.84</v>
      </c>
      <c r="W88" s="480">
        <v>-0.39</v>
      </c>
      <c r="X88" s="480">
        <v>500</v>
      </c>
      <c r="Y88" s="480">
        <v>5.5</v>
      </c>
      <c r="Z88" s="480">
        <v>500</v>
      </c>
      <c r="AA88" s="480">
        <v>0.35</v>
      </c>
      <c r="AB88" s="480"/>
      <c r="AC88" s="480"/>
      <c r="AD88" s="480"/>
      <c r="AE88" s="480"/>
      <c r="AF88" s="480"/>
      <c r="AG88" s="480"/>
      <c r="AH88" s="480"/>
      <c r="AI88" s="480">
        <v>0</v>
      </c>
      <c r="AJ88" s="480">
        <v>3</v>
      </c>
      <c r="AK88" s="480">
        <v>-0.7</v>
      </c>
      <c r="AL88" s="480">
        <v>3.92</v>
      </c>
      <c r="AM88" s="480">
        <v>1638</v>
      </c>
      <c r="AN88" s="480">
        <v>982</v>
      </c>
      <c r="AO88" s="480">
        <v>40</v>
      </c>
      <c r="AP88" s="480">
        <v>19</v>
      </c>
      <c r="AQ88" s="480">
        <v>1.609</v>
      </c>
      <c r="AR88" s="480">
        <v>243.4</v>
      </c>
      <c r="AS88" s="480">
        <v>1.46</v>
      </c>
      <c r="AT88" s="480"/>
      <c r="AU88" s="480"/>
      <c r="AV88" s="480"/>
      <c r="AW88" s="480"/>
      <c r="AX88" s="480"/>
      <c r="AY88" s="480"/>
      <c r="AZ88" s="480"/>
      <c r="BA88" s="480"/>
      <c r="BB88" s="480"/>
      <c r="BC88" s="480"/>
      <c r="BD88" s="480"/>
      <c r="BE88" s="480"/>
      <c r="BF88" s="480"/>
      <c r="BG88" s="480"/>
      <c r="BH88" s="480"/>
      <c r="BI88" s="480"/>
      <c r="BJ88" s="480"/>
      <c r="BK88" s="480"/>
      <c r="BL88" s="480"/>
    </row>
    <row r="89" spans="1:64">
      <c r="A89" s="480" t="s">
        <v>646</v>
      </c>
      <c r="B89" s="480" t="s">
        <v>70</v>
      </c>
      <c r="C89" s="480" t="s">
        <v>293</v>
      </c>
      <c r="D89" s="480" t="s">
        <v>294</v>
      </c>
      <c r="E89" s="480" t="s">
        <v>66</v>
      </c>
      <c r="F89" s="480">
        <v>2012</v>
      </c>
      <c r="G89" s="480"/>
      <c r="H89" s="480">
        <v>250</v>
      </c>
      <c r="I89" s="480">
        <v>0.1</v>
      </c>
      <c r="J89" s="480"/>
      <c r="K89" s="480"/>
      <c r="L89" s="480" t="s">
        <v>65</v>
      </c>
      <c r="M89" s="480">
        <v>60</v>
      </c>
      <c r="N89" s="480">
        <v>1</v>
      </c>
      <c r="O89" s="480">
        <v>1000</v>
      </c>
      <c r="P89" s="480">
        <v>25</v>
      </c>
      <c r="Q89" s="480">
        <v>30.1</v>
      </c>
      <c r="R89" s="480">
        <v>8.3000000000000007</v>
      </c>
      <c r="S89" s="480">
        <v>37.200000000000003</v>
      </c>
      <c r="T89" s="480">
        <v>8.8699999999999992</v>
      </c>
      <c r="U89" s="480">
        <v>5.8</v>
      </c>
      <c r="V89" s="480">
        <v>-138.1</v>
      </c>
      <c r="W89" s="480">
        <v>-0.43</v>
      </c>
      <c r="X89" s="480">
        <v>2100</v>
      </c>
      <c r="Y89" s="480">
        <v>4.2</v>
      </c>
      <c r="Z89" s="480">
        <v>250</v>
      </c>
      <c r="AA89" s="480">
        <v>0.22</v>
      </c>
      <c r="AB89" s="480"/>
      <c r="AC89" s="480"/>
      <c r="AD89" s="480"/>
      <c r="AE89" s="480"/>
      <c r="AF89" s="480"/>
      <c r="AG89" s="480"/>
      <c r="AH89" s="480"/>
      <c r="AI89" s="480">
        <v>1000</v>
      </c>
      <c r="AJ89" s="480">
        <v>3</v>
      </c>
      <c r="AK89" s="480">
        <v>-0.7</v>
      </c>
      <c r="AL89" s="480">
        <v>3.92</v>
      </c>
      <c r="AM89" s="480">
        <v>1638</v>
      </c>
      <c r="AN89" s="480">
        <v>982</v>
      </c>
      <c r="AO89" s="480">
        <v>40</v>
      </c>
      <c r="AP89" s="480">
        <v>20</v>
      </c>
      <c r="AQ89" s="480">
        <v>1.609</v>
      </c>
      <c r="AR89" s="480">
        <v>243.4</v>
      </c>
      <c r="AS89" s="480">
        <v>1.46</v>
      </c>
      <c r="AT89" s="480"/>
      <c r="AU89" s="480"/>
      <c r="AV89" s="480"/>
      <c r="AW89" s="480"/>
      <c r="AX89" s="480"/>
      <c r="AY89" s="480"/>
      <c r="AZ89" s="480"/>
      <c r="BA89" s="480"/>
      <c r="BB89" s="480"/>
      <c r="BC89" s="480"/>
      <c r="BD89" s="480"/>
      <c r="BE89" s="480"/>
      <c r="BF89" s="480"/>
      <c r="BG89" s="480"/>
      <c r="BH89" s="480"/>
      <c r="BI89" s="480"/>
      <c r="BJ89" s="480"/>
      <c r="BK89" s="480"/>
      <c r="BL89" s="480"/>
    </row>
    <row r="90" spans="1:64">
      <c r="A90" s="480" t="s">
        <v>646</v>
      </c>
      <c r="B90" s="480" t="s">
        <v>70</v>
      </c>
      <c r="C90" s="480" t="s">
        <v>295</v>
      </c>
      <c r="D90" s="480" t="s">
        <v>296</v>
      </c>
      <c r="E90" s="480" t="s">
        <v>68</v>
      </c>
      <c r="F90" s="480">
        <v>2012</v>
      </c>
      <c r="G90" s="480"/>
      <c r="H90" s="480">
        <v>250</v>
      </c>
      <c r="I90" s="480">
        <v>0.1</v>
      </c>
      <c r="J90" s="480"/>
      <c r="K90" s="480"/>
      <c r="L90" s="480" t="s">
        <v>65</v>
      </c>
      <c r="M90" s="480">
        <v>60</v>
      </c>
      <c r="N90" s="480">
        <v>2</v>
      </c>
      <c r="O90" s="480">
        <v>1000</v>
      </c>
      <c r="P90" s="480">
        <v>25</v>
      </c>
      <c r="Q90" s="480">
        <v>30.1</v>
      </c>
      <c r="R90" s="480">
        <v>8.3000000000000007</v>
      </c>
      <c r="S90" s="480">
        <v>37.200000000000003</v>
      </c>
      <c r="T90" s="480">
        <v>8.8699999999999992</v>
      </c>
      <c r="U90" s="480">
        <v>5.3</v>
      </c>
      <c r="V90" s="480">
        <v>-136.47</v>
      </c>
      <c r="W90" s="480">
        <v>-0.43</v>
      </c>
      <c r="X90" s="480">
        <v>2100</v>
      </c>
      <c r="Y90" s="480">
        <v>4.2</v>
      </c>
      <c r="Z90" s="480">
        <v>250</v>
      </c>
      <c r="AA90" s="480">
        <v>0.22</v>
      </c>
      <c r="AB90" s="480"/>
      <c r="AC90" s="480"/>
      <c r="AD90" s="480"/>
      <c r="AE90" s="480"/>
      <c r="AF90" s="480"/>
      <c r="AG90" s="480"/>
      <c r="AH90" s="480"/>
      <c r="AI90" s="480">
        <v>1000</v>
      </c>
      <c r="AJ90" s="480">
        <v>3</v>
      </c>
      <c r="AK90" s="480">
        <v>-0.7</v>
      </c>
      <c r="AL90" s="480">
        <v>3.92</v>
      </c>
      <c r="AM90" s="480">
        <v>1638</v>
      </c>
      <c r="AN90" s="480">
        <v>982</v>
      </c>
      <c r="AO90" s="480">
        <v>40</v>
      </c>
      <c r="AP90" s="480">
        <v>19.2</v>
      </c>
      <c r="AQ90" s="480">
        <v>1.609</v>
      </c>
      <c r="AR90" s="480">
        <v>121.7</v>
      </c>
      <c r="AS90" s="480">
        <v>1.46</v>
      </c>
      <c r="AT90" s="480"/>
      <c r="AU90" s="480"/>
      <c r="AV90" s="480"/>
      <c r="AW90" s="480"/>
      <c r="AX90" s="480"/>
      <c r="AY90" s="480"/>
      <c r="AZ90" s="480"/>
      <c r="BA90" s="480"/>
      <c r="BB90" s="480"/>
      <c r="BC90" s="480"/>
      <c r="BD90" s="480"/>
      <c r="BE90" s="480"/>
      <c r="BF90" s="480"/>
      <c r="BG90" s="480"/>
      <c r="BH90" s="480"/>
      <c r="BI90" s="480"/>
      <c r="BJ90" s="480"/>
      <c r="BK90" s="480"/>
      <c r="BL90" s="480"/>
    </row>
    <row r="91" spans="1:64">
      <c r="A91" s="480" t="s">
        <v>646</v>
      </c>
      <c r="B91" s="480" t="s">
        <v>70</v>
      </c>
      <c r="C91" s="480" t="s">
        <v>297</v>
      </c>
      <c r="D91" s="480" t="s">
        <v>298</v>
      </c>
      <c r="E91" s="480" t="s">
        <v>66</v>
      </c>
      <c r="F91" s="480">
        <v>2012</v>
      </c>
      <c r="G91" s="480"/>
      <c r="H91" s="480">
        <v>255</v>
      </c>
      <c r="I91" s="480">
        <v>0.1</v>
      </c>
      <c r="J91" s="480"/>
      <c r="K91" s="480"/>
      <c r="L91" s="480" t="s">
        <v>65</v>
      </c>
      <c r="M91" s="480">
        <v>60</v>
      </c>
      <c r="N91" s="480">
        <v>1</v>
      </c>
      <c r="O91" s="480">
        <v>1000</v>
      </c>
      <c r="P91" s="480">
        <v>25</v>
      </c>
      <c r="Q91" s="480">
        <v>30.2</v>
      </c>
      <c r="R91" s="480">
        <v>8.43</v>
      </c>
      <c r="S91" s="480">
        <v>37.4</v>
      </c>
      <c r="T91" s="480">
        <v>9</v>
      </c>
      <c r="U91" s="480">
        <v>6.3</v>
      </c>
      <c r="V91" s="480">
        <v>-130.6</v>
      </c>
      <c r="W91" s="480">
        <v>-0.43</v>
      </c>
      <c r="X91" s="480">
        <v>2100</v>
      </c>
      <c r="Y91" s="480">
        <v>4.2</v>
      </c>
      <c r="Z91" s="480">
        <v>250</v>
      </c>
      <c r="AA91" s="480">
        <v>0.23</v>
      </c>
      <c r="AB91" s="480"/>
      <c r="AC91" s="480"/>
      <c r="AD91" s="480"/>
      <c r="AE91" s="480"/>
      <c r="AF91" s="480"/>
      <c r="AG91" s="480"/>
      <c r="AH91" s="480"/>
      <c r="AI91" s="480">
        <v>1000</v>
      </c>
      <c r="AJ91" s="480">
        <v>3</v>
      </c>
      <c r="AK91" s="480">
        <v>-0.7</v>
      </c>
      <c r="AL91" s="480">
        <v>10.64</v>
      </c>
      <c r="AM91" s="480">
        <v>1638</v>
      </c>
      <c r="AN91" s="480">
        <v>982</v>
      </c>
      <c r="AO91" s="480">
        <v>40</v>
      </c>
      <c r="AP91" s="480">
        <v>20</v>
      </c>
      <c r="AQ91" s="480">
        <v>1.609</v>
      </c>
      <c r="AR91" s="480">
        <v>243.4</v>
      </c>
      <c r="AS91" s="480">
        <v>1.46</v>
      </c>
      <c r="AT91" s="480"/>
      <c r="AU91" s="480"/>
      <c r="AV91" s="480"/>
      <c r="AW91" s="480"/>
      <c r="AX91" s="480"/>
      <c r="AY91" s="480"/>
      <c r="AZ91" s="480"/>
      <c r="BA91" s="480"/>
      <c r="BB91" s="480"/>
      <c r="BC91" s="480"/>
      <c r="BD91" s="480"/>
      <c r="BE91" s="480"/>
      <c r="BF91" s="480"/>
      <c r="BG91" s="480"/>
      <c r="BH91" s="480"/>
      <c r="BI91" s="480"/>
      <c r="BJ91" s="480"/>
      <c r="BK91" s="480"/>
      <c r="BL91" s="480"/>
    </row>
    <row r="92" spans="1:64">
      <c r="A92" s="480" t="s">
        <v>646</v>
      </c>
      <c r="B92" s="480" t="s">
        <v>70</v>
      </c>
      <c r="C92" s="480" t="s">
        <v>299</v>
      </c>
      <c r="D92" s="480" t="s">
        <v>300</v>
      </c>
      <c r="E92" s="480" t="s">
        <v>66</v>
      </c>
      <c r="F92" s="480">
        <v>2011</v>
      </c>
      <c r="G92" s="480"/>
      <c r="H92" s="480">
        <v>255</v>
      </c>
      <c r="I92" s="480">
        <v>0.1</v>
      </c>
      <c r="J92" s="480"/>
      <c r="K92" s="480"/>
      <c r="L92" s="480" t="s">
        <v>65</v>
      </c>
      <c r="M92" s="480">
        <v>60</v>
      </c>
      <c r="N92" s="480">
        <v>1</v>
      </c>
      <c r="O92" s="480">
        <v>1000</v>
      </c>
      <c r="P92" s="480">
        <v>25</v>
      </c>
      <c r="Q92" s="480">
        <v>30.2</v>
      </c>
      <c r="R92" s="480">
        <v>8.43</v>
      </c>
      <c r="S92" s="480">
        <v>37.4</v>
      </c>
      <c r="T92" s="480">
        <v>9</v>
      </c>
      <c r="U92" s="480">
        <v>6.3</v>
      </c>
      <c r="V92" s="480">
        <v>-140.38999999999999</v>
      </c>
      <c r="W92" s="480">
        <v>-0.43</v>
      </c>
      <c r="X92" s="480">
        <v>2100</v>
      </c>
      <c r="Y92" s="480">
        <v>4.2</v>
      </c>
      <c r="Z92" s="480">
        <v>250</v>
      </c>
      <c r="AA92" s="480">
        <v>0.23</v>
      </c>
      <c r="AB92" s="480"/>
      <c r="AC92" s="480"/>
      <c r="AD92" s="480"/>
      <c r="AE92" s="480"/>
      <c r="AF92" s="480"/>
      <c r="AG92" s="480"/>
      <c r="AH92" s="480"/>
      <c r="AI92" s="480">
        <v>1000</v>
      </c>
      <c r="AJ92" s="480">
        <v>3</v>
      </c>
      <c r="AK92" s="480">
        <v>-0.7</v>
      </c>
      <c r="AL92" s="480">
        <v>10.64</v>
      </c>
      <c r="AM92" s="480">
        <v>1638</v>
      </c>
      <c r="AN92" s="480">
        <v>982</v>
      </c>
      <c r="AO92" s="480">
        <v>40</v>
      </c>
      <c r="AP92" s="480">
        <v>19.2</v>
      </c>
      <c r="AQ92" s="480">
        <v>1.609</v>
      </c>
      <c r="AR92" s="480">
        <v>243.4</v>
      </c>
      <c r="AS92" s="480">
        <v>1.46</v>
      </c>
      <c r="AT92" s="480"/>
      <c r="AU92" s="480"/>
      <c r="AV92" s="480"/>
      <c r="AW92" s="480"/>
      <c r="AX92" s="480"/>
      <c r="AY92" s="480"/>
      <c r="AZ92" s="480"/>
      <c r="BA92" s="480"/>
      <c r="BB92" s="480"/>
      <c r="BC92" s="480"/>
      <c r="BD92" s="480"/>
      <c r="BE92" s="480"/>
      <c r="BF92" s="480"/>
      <c r="BG92" s="480"/>
      <c r="BH92" s="480"/>
      <c r="BI92" s="480"/>
      <c r="BJ92" s="480"/>
      <c r="BK92" s="480"/>
      <c r="BL92" s="480"/>
    </row>
    <row r="93" spans="1:64">
      <c r="A93" s="480" t="s">
        <v>646</v>
      </c>
      <c r="B93" s="480" t="s">
        <v>70</v>
      </c>
      <c r="C93" s="480" t="s">
        <v>301</v>
      </c>
      <c r="D93" s="480" t="s">
        <v>302</v>
      </c>
      <c r="E93" s="480" t="s">
        <v>68</v>
      </c>
      <c r="F93" s="480">
        <v>2012</v>
      </c>
      <c r="G93" s="480"/>
      <c r="H93" s="480">
        <v>255</v>
      </c>
      <c r="I93" s="480">
        <v>0.1</v>
      </c>
      <c r="J93" s="480"/>
      <c r="K93" s="480"/>
      <c r="L93" s="480" t="s">
        <v>65</v>
      </c>
      <c r="M93" s="480">
        <v>60</v>
      </c>
      <c r="N93" s="480">
        <v>2</v>
      </c>
      <c r="O93" s="480">
        <v>1000</v>
      </c>
      <c r="P93" s="480">
        <v>25</v>
      </c>
      <c r="Q93" s="480">
        <v>30.2</v>
      </c>
      <c r="R93" s="480">
        <v>8.43</v>
      </c>
      <c r="S93" s="480">
        <v>37.4</v>
      </c>
      <c r="T93" s="480">
        <v>9</v>
      </c>
      <c r="U93" s="480">
        <v>6.3</v>
      </c>
      <c r="V93" s="480">
        <v>-140.38999999999999</v>
      </c>
      <c r="W93" s="480">
        <v>-0.43</v>
      </c>
      <c r="X93" s="480">
        <v>2100</v>
      </c>
      <c r="Y93" s="480">
        <v>4.2</v>
      </c>
      <c r="Z93" s="480">
        <v>250</v>
      </c>
      <c r="AA93" s="480">
        <v>0.23</v>
      </c>
      <c r="AB93" s="480"/>
      <c r="AC93" s="480"/>
      <c r="AD93" s="480"/>
      <c r="AE93" s="480"/>
      <c r="AF93" s="480"/>
      <c r="AG93" s="480"/>
      <c r="AH93" s="480"/>
      <c r="AI93" s="480">
        <v>1000</v>
      </c>
      <c r="AJ93" s="480">
        <v>3</v>
      </c>
      <c r="AK93" s="480">
        <v>-0.7</v>
      </c>
      <c r="AL93" s="480">
        <v>10.64</v>
      </c>
      <c r="AM93" s="480">
        <v>1638</v>
      </c>
      <c r="AN93" s="480">
        <v>982</v>
      </c>
      <c r="AO93" s="480">
        <v>40</v>
      </c>
      <c r="AP93" s="480">
        <v>19.2</v>
      </c>
      <c r="AQ93" s="480">
        <v>1.609</v>
      </c>
      <c r="AR93" s="480">
        <v>121.7</v>
      </c>
      <c r="AS93" s="480">
        <v>1.46</v>
      </c>
      <c r="AT93" s="480"/>
      <c r="AU93" s="480"/>
      <c r="AV93" s="480"/>
      <c r="AW93" s="480"/>
      <c r="AX93" s="480"/>
      <c r="AY93" s="480"/>
      <c r="AZ93" s="480"/>
      <c r="BA93" s="480"/>
      <c r="BB93" s="480"/>
      <c r="BC93" s="480"/>
      <c r="BD93" s="480"/>
      <c r="BE93" s="480"/>
      <c r="BF93" s="480"/>
      <c r="BG93" s="480"/>
      <c r="BH93" s="480"/>
      <c r="BI93" s="480"/>
      <c r="BJ93" s="480"/>
      <c r="BK93" s="480"/>
      <c r="BL93" s="480"/>
    </row>
    <row r="94" spans="1:64">
      <c r="A94" s="480" t="s">
        <v>646</v>
      </c>
      <c r="B94" s="480" t="s">
        <v>70</v>
      </c>
      <c r="C94" s="480" t="s">
        <v>305</v>
      </c>
      <c r="D94" s="480" t="s">
        <v>306</v>
      </c>
      <c r="E94" s="480" t="s">
        <v>66</v>
      </c>
      <c r="F94" s="480">
        <v>2012</v>
      </c>
      <c r="G94" s="480"/>
      <c r="H94" s="480">
        <v>260</v>
      </c>
      <c r="I94" s="480">
        <v>0.1</v>
      </c>
      <c r="J94" s="480"/>
      <c r="K94" s="480"/>
      <c r="L94" s="480" t="s">
        <v>65</v>
      </c>
      <c r="M94" s="480">
        <v>60</v>
      </c>
      <c r="N94" s="480">
        <v>1</v>
      </c>
      <c r="O94" s="480">
        <v>1000</v>
      </c>
      <c r="P94" s="480">
        <v>25</v>
      </c>
      <c r="Q94" s="480">
        <v>30.4</v>
      </c>
      <c r="R94" s="480">
        <v>8.56</v>
      </c>
      <c r="S94" s="480">
        <v>37.5</v>
      </c>
      <c r="T94" s="480">
        <v>9.1199999999999992</v>
      </c>
      <c r="U94" s="480">
        <v>6.3</v>
      </c>
      <c r="V94" s="480">
        <v>-132.57</v>
      </c>
      <c r="W94" s="480">
        <v>-0.43</v>
      </c>
      <c r="X94" s="480">
        <v>2100</v>
      </c>
      <c r="Y94" s="480">
        <v>4.2</v>
      </c>
      <c r="Z94" s="480">
        <v>250</v>
      </c>
      <c r="AA94" s="480">
        <v>0.2</v>
      </c>
      <c r="AB94" s="480"/>
      <c r="AC94" s="480"/>
      <c r="AD94" s="480"/>
      <c r="AE94" s="480"/>
      <c r="AF94" s="480"/>
      <c r="AG94" s="480"/>
      <c r="AH94" s="480"/>
      <c r="AI94" s="480">
        <v>1000</v>
      </c>
      <c r="AJ94" s="480">
        <v>3</v>
      </c>
      <c r="AK94" s="480">
        <v>-0.7</v>
      </c>
      <c r="AL94" s="480">
        <v>10.64</v>
      </c>
      <c r="AM94" s="480">
        <v>1638</v>
      </c>
      <c r="AN94" s="480">
        <v>982</v>
      </c>
      <c r="AO94" s="480">
        <v>40</v>
      </c>
      <c r="AP94" s="480">
        <v>20</v>
      </c>
      <c r="AQ94" s="480">
        <v>1.609</v>
      </c>
      <c r="AR94" s="480">
        <v>243.4</v>
      </c>
      <c r="AS94" s="480">
        <v>1.46</v>
      </c>
      <c r="AT94" s="480"/>
      <c r="AU94" s="480"/>
      <c r="AV94" s="480"/>
      <c r="AW94" s="480"/>
      <c r="AX94" s="480"/>
      <c r="AY94" s="480"/>
      <c r="AZ94" s="480"/>
      <c r="BA94" s="480"/>
      <c r="BB94" s="480"/>
      <c r="BC94" s="480"/>
      <c r="BD94" s="480"/>
      <c r="BE94" s="480"/>
      <c r="BF94" s="480"/>
      <c r="BG94" s="480"/>
      <c r="BH94" s="480"/>
      <c r="BI94" s="480"/>
      <c r="BJ94" s="480"/>
      <c r="BK94" s="480"/>
      <c r="BL94" s="480"/>
    </row>
    <row r="95" spans="1:64">
      <c r="A95" s="480" t="s">
        <v>646</v>
      </c>
      <c r="B95" s="480" t="s">
        <v>70</v>
      </c>
      <c r="C95" s="480" t="s">
        <v>309</v>
      </c>
      <c r="D95" s="480" t="s">
        <v>310</v>
      </c>
      <c r="E95" s="480" t="s">
        <v>68</v>
      </c>
      <c r="F95" s="480">
        <v>2012</v>
      </c>
      <c r="G95" s="480"/>
      <c r="H95" s="480">
        <v>260</v>
      </c>
      <c r="I95" s="480">
        <v>0.1</v>
      </c>
      <c r="J95" s="480"/>
      <c r="K95" s="480"/>
      <c r="L95" s="480" t="s">
        <v>65</v>
      </c>
      <c r="M95" s="480">
        <v>60</v>
      </c>
      <c r="N95" s="480">
        <v>2</v>
      </c>
      <c r="O95" s="480">
        <v>1000</v>
      </c>
      <c r="P95" s="480">
        <v>25</v>
      </c>
      <c r="Q95" s="480">
        <v>30.4</v>
      </c>
      <c r="R95" s="480">
        <v>8.56</v>
      </c>
      <c r="S95" s="480">
        <v>37.5</v>
      </c>
      <c r="T95" s="480">
        <v>9.1199999999999992</v>
      </c>
      <c r="U95" s="480">
        <v>6.3</v>
      </c>
      <c r="V95" s="480">
        <v>-141.69</v>
      </c>
      <c r="W95" s="480">
        <v>-0.43</v>
      </c>
      <c r="X95" s="480">
        <v>2100</v>
      </c>
      <c r="Y95" s="480">
        <v>4.2</v>
      </c>
      <c r="Z95" s="480">
        <v>250</v>
      </c>
      <c r="AA95" s="480">
        <v>0.2</v>
      </c>
      <c r="AB95" s="480"/>
      <c r="AC95" s="480"/>
      <c r="AD95" s="480"/>
      <c r="AE95" s="480"/>
      <c r="AF95" s="480"/>
      <c r="AG95" s="480"/>
      <c r="AH95" s="480"/>
      <c r="AI95" s="480">
        <v>1000</v>
      </c>
      <c r="AJ95" s="480">
        <v>3</v>
      </c>
      <c r="AK95" s="480">
        <v>-0.7</v>
      </c>
      <c r="AL95" s="480">
        <v>10.64</v>
      </c>
      <c r="AM95" s="480">
        <v>1638</v>
      </c>
      <c r="AN95" s="480">
        <v>982</v>
      </c>
      <c r="AO95" s="480">
        <v>40</v>
      </c>
      <c r="AP95" s="480">
        <v>19.2</v>
      </c>
      <c r="AQ95" s="480">
        <v>1.609</v>
      </c>
      <c r="AR95" s="480">
        <v>121.7</v>
      </c>
      <c r="AS95" s="480">
        <v>1.46</v>
      </c>
      <c r="AT95" s="480"/>
      <c r="AU95" s="480"/>
      <c r="AV95" s="480"/>
      <c r="AW95" s="480"/>
      <c r="AX95" s="480"/>
      <c r="AY95" s="480"/>
      <c r="AZ95" s="480"/>
      <c r="BA95" s="480"/>
      <c r="BB95" s="480"/>
      <c r="BC95" s="480"/>
      <c r="BD95" s="480"/>
      <c r="BE95" s="480"/>
      <c r="BF95" s="480"/>
      <c r="BG95" s="480"/>
      <c r="BH95" s="480"/>
      <c r="BI95" s="480"/>
      <c r="BJ95" s="480"/>
      <c r="BK95" s="480"/>
      <c r="BL95" s="480"/>
    </row>
    <row r="96" spans="1:64">
      <c r="A96" s="480" t="s">
        <v>646</v>
      </c>
      <c r="B96" s="480" t="s">
        <v>70</v>
      </c>
      <c r="C96" s="480" t="s">
        <v>313</v>
      </c>
      <c r="D96" s="480" t="s">
        <v>314</v>
      </c>
      <c r="E96" s="480" t="s">
        <v>66</v>
      </c>
      <c r="F96" s="480">
        <v>2010</v>
      </c>
      <c r="G96" s="480"/>
      <c r="H96" s="480">
        <v>270</v>
      </c>
      <c r="I96" s="480">
        <v>0.1</v>
      </c>
      <c r="J96" s="480"/>
      <c r="K96" s="480"/>
      <c r="L96" s="480" t="s">
        <v>65</v>
      </c>
      <c r="M96" s="480">
        <v>72</v>
      </c>
      <c r="N96" s="480">
        <v>1</v>
      </c>
      <c r="O96" s="480">
        <v>1000</v>
      </c>
      <c r="P96" s="480">
        <v>25</v>
      </c>
      <c r="Q96" s="480">
        <v>35.299999999999997</v>
      </c>
      <c r="R96" s="480">
        <v>7.65</v>
      </c>
      <c r="S96" s="480">
        <v>44.1</v>
      </c>
      <c r="T96" s="480">
        <v>8.19</v>
      </c>
      <c r="U96" s="480">
        <v>5.3</v>
      </c>
      <c r="V96" s="480">
        <v>-158.97999999999999</v>
      </c>
      <c r="W96" s="480">
        <v>-0.43</v>
      </c>
      <c r="X96" s="480">
        <v>1400</v>
      </c>
      <c r="Y96" s="480">
        <v>5.5</v>
      </c>
      <c r="Z96" s="480">
        <v>350</v>
      </c>
      <c r="AA96" s="480">
        <v>0.34</v>
      </c>
      <c r="AB96" s="480"/>
      <c r="AC96" s="480"/>
      <c r="AD96" s="480"/>
      <c r="AE96" s="480"/>
      <c r="AF96" s="480"/>
      <c r="AG96" s="480"/>
      <c r="AH96" s="480"/>
      <c r="AI96" s="480">
        <v>1000</v>
      </c>
      <c r="AJ96" s="480">
        <v>3</v>
      </c>
      <c r="AK96" s="480">
        <v>-0.7</v>
      </c>
      <c r="AL96" s="480">
        <v>3.92</v>
      </c>
      <c r="AM96" s="480">
        <v>1954</v>
      </c>
      <c r="AN96" s="480">
        <v>982</v>
      </c>
      <c r="AO96" s="480">
        <v>40</v>
      </c>
      <c r="AP96" s="480">
        <v>27</v>
      </c>
      <c r="AQ96" s="480">
        <v>1.919</v>
      </c>
      <c r="AR96" s="480">
        <v>243.4</v>
      </c>
      <c r="AS96" s="480">
        <v>1.752</v>
      </c>
      <c r="AT96" s="480"/>
      <c r="AU96" s="480"/>
      <c r="AV96" s="480"/>
      <c r="AW96" s="480"/>
      <c r="AX96" s="480"/>
      <c r="AY96" s="480"/>
      <c r="AZ96" s="480"/>
      <c r="BA96" s="480"/>
      <c r="BB96" s="480"/>
      <c r="BC96" s="480"/>
      <c r="BD96" s="480"/>
      <c r="BE96" s="480"/>
      <c r="BF96" s="480"/>
      <c r="BG96" s="480"/>
      <c r="BH96" s="480"/>
      <c r="BI96" s="480"/>
      <c r="BJ96" s="480"/>
      <c r="BK96" s="480"/>
      <c r="BL96" s="480"/>
    </row>
    <row r="97" spans="1:64">
      <c r="A97" s="480" t="s">
        <v>646</v>
      </c>
      <c r="B97" s="480" t="s">
        <v>70</v>
      </c>
      <c r="C97" s="480" t="s">
        <v>317</v>
      </c>
      <c r="D97" s="480" t="s">
        <v>318</v>
      </c>
      <c r="E97" s="480" t="s">
        <v>66</v>
      </c>
      <c r="F97" s="480">
        <v>2010</v>
      </c>
      <c r="G97" s="480"/>
      <c r="H97" s="480">
        <v>280</v>
      </c>
      <c r="I97" s="480">
        <v>0.1</v>
      </c>
      <c r="J97" s="480"/>
      <c r="K97" s="480"/>
      <c r="L97" s="480" t="s">
        <v>65</v>
      </c>
      <c r="M97" s="480">
        <v>72</v>
      </c>
      <c r="N97" s="480">
        <v>1</v>
      </c>
      <c r="O97" s="480">
        <v>1000</v>
      </c>
      <c r="P97" s="480">
        <v>25</v>
      </c>
      <c r="Q97" s="480">
        <v>35.6</v>
      </c>
      <c r="R97" s="480">
        <v>7.86</v>
      </c>
      <c r="S97" s="480">
        <v>44.2</v>
      </c>
      <c r="T97" s="480">
        <v>8.42</v>
      </c>
      <c r="U97" s="480">
        <v>5.5</v>
      </c>
      <c r="V97" s="480">
        <v>-161.51</v>
      </c>
      <c r="W97" s="480">
        <v>-0.43</v>
      </c>
      <c r="X97" s="480">
        <v>1200</v>
      </c>
      <c r="Y97" s="480">
        <v>5.5</v>
      </c>
      <c r="Z97" s="480">
        <v>300</v>
      </c>
      <c r="AA97" s="480">
        <v>0.3</v>
      </c>
      <c r="AB97" s="480"/>
      <c r="AC97" s="480"/>
      <c r="AD97" s="480"/>
      <c r="AE97" s="480"/>
      <c r="AF97" s="480"/>
      <c r="AG97" s="480"/>
      <c r="AH97" s="480"/>
      <c r="AI97" s="480">
        <v>1000</v>
      </c>
      <c r="AJ97" s="480">
        <v>3</v>
      </c>
      <c r="AK97" s="480">
        <v>-0.7</v>
      </c>
      <c r="AL97" s="480">
        <v>3.92</v>
      </c>
      <c r="AM97" s="480">
        <v>1954</v>
      </c>
      <c r="AN97" s="480">
        <v>982</v>
      </c>
      <c r="AO97" s="480">
        <v>40</v>
      </c>
      <c r="AP97" s="480">
        <v>27</v>
      </c>
      <c r="AQ97" s="480">
        <v>1.919</v>
      </c>
      <c r="AR97" s="480">
        <v>243.4</v>
      </c>
      <c r="AS97" s="480">
        <v>1.752</v>
      </c>
      <c r="AT97" s="480"/>
      <c r="AU97" s="480"/>
      <c r="AV97" s="480"/>
      <c r="AW97" s="480"/>
      <c r="AX97" s="480"/>
      <c r="AY97" s="480"/>
      <c r="AZ97" s="480"/>
      <c r="BA97" s="480"/>
      <c r="BB97" s="480"/>
      <c r="BC97" s="480"/>
      <c r="BD97" s="480"/>
      <c r="BE97" s="480"/>
      <c r="BF97" s="480"/>
      <c r="BG97" s="480"/>
      <c r="BH97" s="480"/>
      <c r="BI97" s="480"/>
      <c r="BJ97" s="480"/>
      <c r="BK97" s="480"/>
      <c r="BL97" s="480"/>
    </row>
    <row r="98" spans="1:64">
      <c r="A98" s="480" t="s">
        <v>646</v>
      </c>
      <c r="B98" s="480" t="s">
        <v>70</v>
      </c>
      <c r="C98" s="480" t="s">
        <v>321</v>
      </c>
      <c r="D98" s="480" t="s">
        <v>322</v>
      </c>
      <c r="E98" s="480" t="s">
        <v>66</v>
      </c>
      <c r="F98" s="480">
        <v>2010</v>
      </c>
      <c r="G98" s="480"/>
      <c r="H98" s="480">
        <v>300</v>
      </c>
      <c r="I98" s="480">
        <v>0.1</v>
      </c>
      <c r="J98" s="480"/>
      <c r="K98" s="480"/>
      <c r="L98" s="480" t="s">
        <v>65</v>
      </c>
      <c r="M98" s="480">
        <v>72</v>
      </c>
      <c r="N98" s="480">
        <v>1</v>
      </c>
      <c r="O98" s="480">
        <v>1000</v>
      </c>
      <c r="P98" s="480">
        <v>25</v>
      </c>
      <c r="Q98" s="480">
        <v>36.1</v>
      </c>
      <c r="R98" s="480">
        <v>8.3000000000000007</v>
      </c>
      <c r="S98" s="480">
        <v>44.6</v>
      </c>
      <c r="T98" s="480">
        <v>8.8699999999999992</v>
      </c>
      <c r="U98" s="480">
        <v>5.8</v>
      </c>
      <c r="V98" s="480">
        <v>-165</v>
      </c>
      <c r="W98" s="480">
        <v>-0.43</v>
      </c>
      <c r="X98" s="480">
        <v>1200</v>
      </c>
      <c r="Y98" s="480">
        <v>5.5</v>
      </c>
      <c r="Z98" s="480">
        <v>300</v>
      </c>
      <c r="AA98" s="480">
        <v>0.26</v>
      </c>
      <c r="AB98" s="480"/>
      <c r="AC98" s="480"/>
      <c r="AD98" s="480"/>
      <c r="AE98" s="480"/>
      <c r="AF98" s="480"/>
      <c r="AG98" s="480"/>
      <c r="AH98" s="480"/>
      <c r="AI98" s="480">
        <v>1000</v>
      </c>
      <c r="AJ98" s="480">
        <v>3</v>
      </c>
      <c r="AK98" s="480">
        <v>-0.7</v>
      </c>
      <c r="AL98" s="480">
        <v>3.92</v>
      </c>
      <c r="AM98" s="480">
        <v>1954</v>
      </c>
      <c r="AN98" s="480">
        <v>982</v>
      </c>
      <c r="AO98" s="480">
        <v>40</v>
      </c>
      <c r="AP98" s="480">
        <v>27</v>
      </c>
      <c r="AQ98" s="480">
        <v>1.919</v>
      </c>
      <c r="AR98" s="480">
        <v>243.4</v>
      </c>
      <c r="AS98" s="480">
        <v>1.752</v>
      </c>
      <c r="AT98" s="480"/>
      <c r="AU98" s="480"/>
      <c r="AV98" s="480"/>
      <c r="AW98" s="480"/>
      <c r="AX98" s="480"/>
      <c r="AY98" s="480"/>
      <c r="AZ98" s="480"/>
      <c r="BA98" s="480"/>
      <c r="BB98" s="480"/>
      <c r="BC98" s="480"/>
      <c r="BD98" s="480"/>
      <c r="BE98" s="480"/>
      <c r="BF98" s="480"/>
      <c r="BG98" s="480"/>
      <c r="BH98" s="480"/>
      <c r="BI98" s="480"/>
      <c r="BJ98" s="480"/>
      <c r="BK98" s="480"/>
      <c r="BL98" s="480"/>
    </row>
    <row r="99" spans="1:64" s="6" customFormat="1">
      <c r="A99" s="480" t="s">
        <v>646</v>
      </c>
      <c r="B99" s="480" t="s">
        <v>70</v>
      </c>
      <c r="C99" s="480" t="s">
        <v>505</v>
      </c>
      <c r="D99" s="480" t="s">
        <v>669</v>
      </c>
      <c r="E99" s="480" t="s">
        <v>70</v>
      </c>
      <c r="F99" s="480">
        <v>2013</v>
      </c>
      <c r="G99" s="480"/>
      <c r="H99" s="480">
        <v>310</v>
      </c>
      <c r="I99" s="480">
        <v>0.1</v>
      </c>
      <c r="J99" s="480"/>
      <c r="K99" s="480"/>
      <c r="L99" s="480" t="s">
        <v>65</v>
      </c>
      <c r="M99" s="480">
        <v>72</v>
      </c>
      <c r="N99" s="480">
        <v>1</v>
      </c>
      <c r="O99" s="480">
        <v>1000</v>
      </c>
      <c r="P99" s="480">
        <v>25</v>
      </c>
      <c r="Q99" s="480">
        <v>36.4</v>
      </c>
      <c r="R99" s="480">
        <v>8.52</v>
      </c>
      <c r="S99" s="480">
        <v>44.9</v>
      </c>
      <c r="T99" s="480">
        <v>9.08</v>
      </c>
      <c r="U99" s="480">
        <v>5.9</v>
      </c>
      <c r="V99" s="480">
        <v>-166.45</v>
      </c>
      <c r="W99" s="480">
        <v>-0.43</v>
      </c>
      <c r="X99" s="480">
        <v>720</v>
      </c>
      <c r="Y99" s="480">
        <v>5.5</v>
      </c>
      <c r="Z99" s="480">
        <v>350</v>
      </c>
      <c r="AA99" s="480">
        <v>0.41</v>
      </c>
      <c r="AB99" s="480"/>
      <c r="AC99" s="480"/>
      <c r="AD99" s="480"/>
      <c r="AE99" s="480"/>
      <c r="AF99" s="480"/>
      <c r="AG99" s="480"/>
      <c r="AH99" s="480"/>
      <c r="AI99" s="480">
        <v>1000</v>
      </c>
      <c r="AJ99" s="480">
        <v>3</v>
      </c>
      <c r="AK99" s="480">
        <v>-0.7</v>
      </c>
      <c r="AL99" s="480">
        <v>10.9</v>
      </c>
      <c r="AM99" s="480">
        <v>1954</v>
      </c>
      <c r="AN99" s="480">
        <v>982</v>
      </c>
      <c r="AO99" s="480">
        <v>40</v>
      </c>
      <c r="AP99" s="480">
        <v>23</v>
      </c>
      <c r="AQ99" s="480">
        <v>1.919</v>
      </c>
      <c r="AR99" s="480">
        <v>243.4</v>
      </c>
      <c r="AS99" s="480">
        <v>1.752</v>
      </c>
      <c r="AT99" s="480"/>
      <c r="AU99" s="480"/>
      <c r="AV99" s="480"/>
      <c r="AW99" s="480"/>
      <c r="AX99" s="480"/>
      <c r="AY99" s="480"/>
      <c r="AZ99" s="480"/>
      <c r="BA99" s="480"/>
      <c r="BB99" s="480"/>
      <c r="BC99" s="480"/>
      <c r="BD99" s="480"/>
      <c r="BE99" s="480"/>
      <c r="BF99" s="480"/>
      <c r="BG99" s="480"/>
      <c r="BH99" s="480"/>
      <c r="BI99" s="480"/>
      <c r="BJ99" s="480"/>
      <c r="BK99" s="480"/>
      <c r="BL99" s="480"/>
    </row>
    <row r="100" spans="1:64" s="6" customFormat="1">
      <c r="A100" s="480" t="s">
        <v>762</v>
      </c>
      <c r="B100" s="480" t="s">
        <v>70</v>
      </c>
      <c r="C100" s="480" t="s">
        <v>505</v>
      </c>
      <c r="D100" s="480" t="s">
        <v>669</v>
      </c>
      <c r="E100" s="480" t="s">
        <v>70</v>
      </c>
      <c r="F100" s="480">
        <v>2013</v>
      </c>
      <c r="G100" s="480"/>
      <c r="H100" s="480">
        <v>310</v>
      </c>
      <c r="I100" s="480">
        <v>0.1</v>
      </c>
      <c r="J100" s="480"/>
      <c r="K100" s="480"/>
      <c r="L100" s="480" t="s">
        <v>65</v>
      </c>
      <c r="M100" s="480">
        <v>72</v>
      </c>
      <c r="N100" s="480">
        <v>1</v>
      </c>
      <c r="O100" s="480">
        <v>1000</v>
      </c>
      <c r="P100" s="480">
        <v>25</v>
      </c>
      <c r="Q100" s="480">
        <v>36.4</v>
      </c>
      <c r="R100" s="480">
        <v>8.52</v>
      </c>
      <c r="S100" s="480">
        <v>44.9</v>
      </c>
      <c r="T100" s="480">
        <v>9.08</v>
      </c>
      <c r="U100" s="480">
        <v>5.9</v>
      </c>
      <c r="V100" s="480">
        <v>-166.45</v>
      </c>
      <c r="W100" s="480">
        <v>-0.43</v>
      </c>
      <c r="X100" s="480">
        <v>720</v>
      </c>
      <c r="Y100" s="480">
        <v>5.5</v>
      </c>
      <c r="Z100" s="480">
        <v>350</v>
      </c>
      <c r="AA100" s="480">
        <v>0.41</v>
      </c>
      <c r="AB100" s="480"/>
      <c r="AC100" s="480"/>
      <c r="AD100" s="480"/>
      <c r="AE100" s="480"/>
      <c r="AF100" s="480"/>
      <c r="AG100" s="480"/>
      <c r="AH100" s="480"/>
      <c r="AI100" s="480">
        <v>1000</v>
      </c>
      <c r="AJ100" s="480">
        <v>3</v>
      </c>
      <c r="AK100" s="480">
        <v>-0.7</v>
      </c>
      <c r="AL100" s="480">
        <v>10.9</v>
      </c>
      <c r="AM100" s="480">
        <v>1954</v>
      </c>
      <c r="AN100" s="480">
        <v>982</v>
      </c>
      <c r="AO100" s="480">
        <v>40</v>
      </c>
      <c r="AP100" s="480">
        <v>23</v>
      </c>
      <c r="AQ100" s="480">
        <v>1.919</v>
      </c>
      <c r="AR100" s="480">
        <v>243.4</v>
      </c>
      <c r="AS100" s="480">
        <v>1.752</v>
      </c>
      <c r="AT100" s="480"/>
      <c r="AU100" s="480"/>
      <c r="AV100" s="480"/>
      <c r="AW100" s="480"/>
      <c r="AX100" s="480"/>
      <c r="AY100" s="480"/>
      <c r="AZ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</row>
    <row r="101" spans="1:64">
      <c r="A101" s="480" t="s">
        <v>568</v>
      </c>
      <c r="B101" s="480" t="s">
        <v>70</v>
      </c>
      <c r="C101" s="480" t="s">
        <v>79</v>
      </c>
      <c r="D101" s="480" t="s">
        <v>80</v>
      </c>
      <c r="E101" s="480" t="s">
        <v>66</v>
      </c>
      <c r="F101" s="480">
        <v>2010</v>
      </c>
      <c r="G101" s="480"/>
      <c r="H101" s="480">
        <v>160</v>
      </c>
      <c r="I101" s="480">
        <v>0.1</v>
      </c>
      <c r="J101" s="480"/>
      <c r="K101" s="480"/>
      <c r="L101" s="480" t="s">
        <v>14</v>
      </c>
      <c r="M101" s="480">
        <v>48</v>
      </c>
      <c r="N101" s="480">
        <v>1</v>
      </c>
      <c r="O101" s="480">
        <v>1000</v>
      </c>
      <c r="P101" s="480">
        <v>25</v>
      </c>
      <c r="Q101" s="480">
        <v>23.3</v>
      </c>
      <c r="R101" s="480">
        <v>6.86</v>
      </c>
      <c r="S101" s="480">
        <v>29.2</v>
      </c>
      <c r="T101" s="480">
        <v>7.56</v>
      </c>
      <c r="U101" s="480">
        <v>4.5</v>
      </c>
      <c r="V101" s="480">
        <v>-107.27</v>
      </c>
      <c r="W101" s="480">
        <v>-0.45</v>
      </c>
      <c r="X101" s="480">
        <v>700</v>
      </c>
      <c r="Y101" s="480">
        <v>5.5</v>
      </c>
      <c r="Z101" s="480">
        <v>170</v>
      </c>
      <c r="AA101" s="480">
        <v>0.32</v>
      </c>
      <c r="AB101" s="480"/>
      <c r="AC101" s="480"/>
      <c r="AD101" s="480"/>
      <c r="AE101" s="480"/>
      <c r="AF101" s="480"/>
      <c r="AG101" s="480"/>
      <c r="AH101" s="480"/>
      <c r="AI101" s="480">
        <v>1000</v>
      </c>
      <c r="AJ101" s="480">
        <v>3</v>
      </c>
      <c r="AK101" s="480">
        <v>-0.7</v>
      </c>
      <c r="AL101" s="480">
        <v>3.92</v>
      </c>
      <c r="AM101" s="480">
        <v>1324</v>
      </c>
      <c r="AN101" s="480">
        <v>982</v>
      </c>
      <c r="AO101" s="480">
        <v>40</v>
      </c>
      <c r="AP101" s="480">
        <v>16</v>
      </c>
      <c r="AQ101" s="480">
        <v>1.3</v>
      </c>
      <c r="AR101" s="480">
        <v>238.9</v>
      </c>
      <c r="AS101" s="480">
        <v>1.147</v>
      </c>
      <c r="AT101" s="480"/>
      <c r="AU101" s="480"/>
      <c r="AV101" s="480"/>
      <c r="AW101" s="480"/>
      <c r="AX101" s="480"/>
      <c r="AY101" s="480"/>
      <c r="AZ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</row>
    <row r="102" spans="1:64">
      <c r="A102" s="480" t="s">
        <v>568</v>
      </c>
      <c r="B102" s="480" t="s">
        <v>70</v>
      </c>
      <c r="C102" s="480" t="s">
        <v>83</v>
      </c>
      <c r="D102" s="480" t="s">
        <v>84</v>
      </c>
      <c r="E102" s="480" t="s">
        <v>66</v>
      </c>
      <c r="F102" s="480">
        <v>2010</v>
      </c>
      <c r="G102" s="480"/>
      <c r="H102" s="480">
        <v>165</v>
      </c>
      <c r="I102" s="480">
        <v>0.1</v>
      </c>
      <c r="J102" s="480"/>
      <c r="K102" s="480"/>
      <c r="L102" s="480" t="s">
        <v>14</v>
      </c>
      <c r="M102" s="480">
        <v>48</v>
      </c>
      <c r="N102" s="480">
        <v>1</v>
      </c>
      <c r="O102" s="480">
        <v>1000</v>
      </c>
      <c r="P102" s="480">
        <v>25</v>
      </c>
      <c r="Q102" s="480">
        <v>23.4</v>
      </c>
      <c r="R102" s="480">
        <v>7.06</v>
      </c>
      <c r="S102" s="480">
        <v>29.2</v>
      </c>
      <c r="T102" s="480">
        <v>7.71</v>
      </c>
      <c r="U102" s="480">
        <v>4.5999999999999996</v>
      </c>
      <c r="V102" s="480">
        <v>-108.12</v>
      </c>
      <c r="W102" s="480">
        <v>-0.45</v>
      </c>
      <c r="X102" s="480">
        <v>700</v>
      </c>
      <c r="Y102" s="480">
        <v>5.5</v>
      </c>
      <c r="Z102" s="480">
        <v>180</v>
      </c>
      <c r="AA102" s="480">
        <v>0.28000000000000003</v>
      </c>
      <c r="AB102" s="480"/>
      <c r="AC102" s="480"/>
      <c r="AD102" s="480"/>
      <c r="AE102" s="480"/>
      <c r="AF102" s="480"/>
      <c r="AG102" s="480"/>
      <c r="AH102" s="480"/>
      <c r="AI102" s="480">
        <v>1000</v>
      </c>
      <c r="AJ102" s="480">
        <v>3</v>
      </c>
      <c r="AK102" s="480">
        <v>-0.7</v>
      </c>
      <c r="AL102" s="480">
        <v>3.92</v>
      </c>
      <c r="AM102" s="480">
        <v>1324</v>
      </c>
      <c r="AN102" s="480">
        <v>982</v>
      </c>
      <c r="AO102" s="480">
        <v>40</v>
      </c>
      <c r="AP102" s="480">
        <v>16</v>
      </c>
      <c r="AQ102" s="480">
        <v>1.3</v>
      </c>
      <c r="AR102" s="480">
        <v>238.9</v>
      </c>
      <c r="AS102" s="480">
        <v>1.147</v>
      </c>
      <c r="AT102" s="480"/>
      <c r="AU102" s="480"/>
      <c r="AV102" s="480"/>
      <c r="AW102" s="480"/>
      <c r="AX102" s="480"/>
      <c r="AY102" s="480"/>
      <c r="AZ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</row>
    <row r="103" spans="1:64">
      <c r="A103" s="480" t="s">
        <v>568</v>
      </c>
      <c r="B103" s="480" t="s">
        <v>70</v>
      </c>
      <c r="C103" s="480" t="s">
        <v>87</v>
      </c>
      <c r="D103" s="480" t="s">
        <v>88</v>
      </c>
      <c r="E103" s="480" t="s">
        <v>66</v>
      </c>
      <c r="F103" s="480">
        <v>2010</v>
      </c>
      <c r="G103" s="480"/>
      <c r="H103" s="480">
        <v>170</v>
      </c>
      <c r="I103" s="480">
        <v>0.1</v>
      </c>
      <c r="J103" s="480"/>
      <c r="K103" s="480"/>
      <c r="L103" s="480" t="s">
        <v>14</v>
      </c>
      <c r="M103" s="480">
        <v>48</v>
      </c>
      <c r="N103" s="480">
        <v>1</v>
      </c>
      <c r="O103" s="480">
        <v>1000</v>
      </c>
      <c r="P103" s="480">
        <v>25</v>
      </c>
      <c r="Q103" s="480">
        <v>23.5</v>
      </c>
      <c r="R103" s="480">
        <v>7.24</v>
      </c>
      <c r="S103" s="480">
        <v>29.4</v>
      </c>
      <c r="T103" s="480">
        <v>7.8</v>
      </c>
      <c r="U103" s="480">
        <v>4.7</v>
      </c>
      <c r="V103" s="480">
        <v>-110.52</v>
      </c>
      <c r="W103" s="480">
        <v>-0.45</v>
      </c>
      <c r="X103" s="480">
        <v>800</v>
      </c>
      <c r="Y103" s="480">
        <v>5.5</v>
      </c>
      <c r="Z103" s="480">
        <v>200</v>
      </c>
      <c r="AA103" s="480">
        <v>0.26</v>
      </c>
      <c r="AB103" s="480"/>
      <c r="AC103" s="480"/>
      <c r="AD103" s="480"/>
      <c r="AE103" s="480"/>
      <c r="AF103" s="480"/>
      <c r="AG103" s="480"/>
      <c r="AH103" s="480"/>
      <c r="AI103" s="480">
        <v>1000</v>
      </c>
      <c r="AJ103" s="480">
        <v>3</v>
      </c>
      <c r="AK103" s="480">
        <v>-0.7</v>
      </c>
      <c r="AL103" s="480">
        <v>3.92</v>
      </c>
      <c r="AM103" s="480">
        <v>1324</v>
      </c>
      <c r="AN103" s="480">
        <v>982</v>
      </c>
      <c r="AO103" s="480">
        <v>40</v>
      </c>
      <c r="AP103" s="480">
        <v>16</v>
      </c>
      <c r="AQ103" s="480">
        <v>1.3</v>
      </c>
      <c r="AR103" s="480">
        <v>238.9</v>
      </c>
      <c r="AS103" s="480">
        <v>1.147</v>
      </c>
      <c r="AT103" s="480"/>
      <c r="AU103" s="480"/>
      <c r="AV103" s="480"/>
      <c r="AW103" s="480"/>
      <c r="AX103" s="480"/>
      <c r="AY103" s="480"/>
      <c r="AZ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</row>
    <row r="104" spans="1:64">
      <c r="A104" s="480" t="s">
        <v>568</v>
      </c>
      <c r="B104" s="480" t="s">
        <v>70</v>
      </c>
      <c r="C104" s="480" t="s">
        <v>91</v>
      </c>
      <c r="D104" s="480" t="s">
        <v>92</v>
      </c>
      <c r="E104" s="480" t="s">
        <v>66</v>
      </c>
      <c r="F104" s="480">
        <v>2010</v>
      </c>
      <c r="G104" s="480"/>
      <c r="H104" s="480">
        <v>175</v>
      </c>
      <c r="I104" s="480">
        <v>0.1</v>
      </c>
      <c r="J104" s="480"/>
      <c r="K104" s="480"/>
      <c r="L104" s="480" t="s">
        <v>14</v>
      </c>
      <c r="M104" s="480">
        <v>48</v>
      </c>
      <c r="N104" s="480">
        <v>1</v>
      </c>
      <c r="O104" s="480">
        <v>1000</v>
      </c>
      <c r="P104" s="480">
        <v>25</v>
      </c>
      <c r="Q104" s="480">
        <v>23.6</v>
      </c>
      <c r="R104" s="480">
        <v>7.41</v>
      </c>
      <c r="S104" s="480">
        <v>29.5</v>
      </c>
      <c r="T104" s="480">
        <v>7.92</v>
      </c>
      <c r="U104" s="480">
        <v>4.8</v>
      </c>
      <c r="V104" s="480">
        <v>-111.2</v>
      </c>
      <c r="W104" s="480">
        <v>-0.45</v>
      </c>
      <c r="X104" s="480">
        <v>1000</v>
      </c>
      <c r="Y104" s="480">
        <v>5.5</v>
      </c>
      <c r="Z104" s="480">
        <v>240</v>
      </c>
      <c r="AA104" s="480">
        <v>0.23</v>
      </c>
      <c r="AB104" s="480"/>
      <c r="AC104" s="480"/>
      <c r="AD104" s="480"/>
      <c r="AE104" s="480"/>
      <c r="AF104" s="480"/>
      <c r="AG104" s="480"/>
      <c r="AH104" s="480"/>
      <c r="AI104" s="480">
        <v>1000</v>
      </c>
      <c r="AJ104" s="480">
        <v>3</v>
      </c>
      <c r="AK104" s="480">
        <v>-0.7</v>
      </c>
      <c r="AL104" s="480">
        <v>3.92</v>
      </c>
      <c r="AM104" s="480">
        <v>1324</v>
      </c>
      <c r="AN104" s="480">
        <v>982</v>
      </c>
      <c r="AO104" s="480">
        <v>40</v>
      </c>
      <c r="AP104" s="480">
        <v>16</v>
      </c>
      <c r="AQ104" s="480">
        <v>1.3</v>
      </c>
      <c r="AR104" s="480">
        <v>238.9</v>
      </c>
      <c r="AS104" s="480">
        <v>1.147</v>
      </c>
      <c r="AT104" s="480"/>
      <c r="AU104" s="480"/>
      <c r="AV104" s="480"/>
      <c r="AW104" s="480"/>
      <c r="AX104" s="480"/>
      <c r="AY104" s="480"/>
      <c r="AZ104" s="480"/>
      <c r="BA104" s="480"/>
      <c r="BB104" s="480"/>
      <c r="BC104" s="480"/>
      <c r="BD104" s="480"/>
      <c r="BE104" s="480"/>
      <c r="BF104" s="480"/>
      <c r="BG104" s="480"/>
      <c r="BH104" s="480"/>
      <c r="BI104" s="480"/>
      <c r="BJ104" s="480"/>
      <c r="BK104" s="480"/>
      <c r="BL104" s="480"/>
    </row>
    <row r="105" spans="1:64">
      <c r="A105" s="480" t="s">
        <v>568</v>
      </c>
      <c r="B105" s="480" t="s">
        <v>70</v>
      </c>
      <c r="C105" s="480" t="s">
        <v>95</v>
      </c>
      <c r="D105" s="480" t="s">
        <v>96</v>
      </c>
      <c r="E105" s="480" t="s">
        <v>66</v>
      </c>
      <c r="F105" s="480">
        <v>2010</v>
      </c>
      <c r="G105" s="480"/>
      <c r="H105" s="480">
        <v>180</v>
      </c>
      <c r="I105" s="480">
        <v>0.1</v>
      </c>
      <c r="J105" s="480"/>
      <c r="K105" s="480"/>
      <c r="L105" s="480" t="s">
        <v>14</v>
      </c>
      <c r="M105" s="480">
        <v>48</v>
      </c>
      <c r="N105" s="480">
        <v>1</v>
      </c>
      <c r="O105" s="480">
        <v>1000</v>
      </c>
      <c r="P105" s="480">
        <v>25</v>
      </c>
      <c r="Q105" s="480">
        <v>23.8</v>
      </c>
      <c r="R105" s="480">
        <v>7.58</v>
      </c>
      <c r="S105" s="480">
        <v>29.6</v>
      </c>
      <c r="T105" s="480">
        <v>8.07</v>
      </c>
      <c r="U105" s="480">
        <v>4.8</v>
      </c>
      <c r="V105" s="480">
        <v>-112.7</v>
      </c>
      <c r="W105" s="480">
        <v>-0.45</v>
      </c>
      <c r="X105" s="480">
        <v>1000</v>
      </c>
      <c r="Y105" s="480">
        <v>5.5</v>
      </c>
      <c r="Z105" s="480">
        <v>240</v>
      </c>
      <c r="AA105" s="480">
        <v>0.2</v>
      </c>
      <c r="AB105" s="480"/>
      <c r="AC105" s="480"/>
      <c r="AD105" s="480"/>
      <c r="AE105" s="480"/>
      <c r="AF105" s="480"/>
      <c r="AG105" s="480"/>
      <c r="AH105" s="480"/>
      <c r="AI105" s="480">
        <v>1000</v>
      </c>
      <c r="AJ105" s="480">
        <v>3</v>
      </c>
      <c r="AK105" s="480">
        <v>-0.7</v>
      </c>
      <c r="AL105" s="480">
        <v>3.92</v>
      </c>
      <c r="AM105" s="480">
        <v>1324</v>
      </c>
      <c r="AN105" s="480">
        <v>982</v>
      </c>
      <c r="AO105" s="480">
        <v>40</v>
      </c>
      <c r="AP105" s="480">
        <v>16</v>
      </c>
      <c r="AQ105" s="480">
        <v>1.3</v>
      </c>
      <c r="AR105" s="480">
        <v>238.9</v>
      </c>
      <c r="AS105" s="480">
        <v>1.147</v>
      </c>
      <c r="AT105" s="480"/>
      <c r="AU105" s="480"/>
      <c r="AV105" s="480"/>
      <c r="AW105" s="480"/>
      <c r="AX105" s="480"/>
      <c r="AY105" s="480"/>
      <c r="AZ105" s="480"/>
      <c r="BA105" s="480"/>
      <c r="BB105" s="480"/>
      <c r="BC105" s="480"/>
      <c r="BD105" s="480"/>
      <c r="BE105" s="480"/>
      <c r="BF105" s="480"/>
      <c r="BG105" s="480"/>
      <c r="BH105" s="480"/>
      <c r="BI105" s="480"/>
      <c r="BJ105" s="480"/>
      <c r="BK105" s="480"/>
      <c r="BL105" s="480"/>
    </row>
    <row r="106" spans="1:64">
      <c r="A106" s="480" t="s">
        <v>568</v>
      </c>
      <c r="B106" s="480" t="s">
        <v>70</v>
      </c>
      <c r="C106" s="480" t="s">
        <v>99</v>
      </c>
      <c r="D106" s="480" t="s">
        <v>100</v>
      </c>
      <c r="E106" s="480" t="s">
        <v>66</v>
      </c>
      <c r="F106" s="480">
        <v>2010</v>
      </c>
      <c r="G106" s="480"/>
      <c r="H106" s="480">
        <v>185</v>
      </c>
      <c r="I106" s="480">
        <v>0.1</v>
      </c>
      <c r="J106" s="480"/>
      <c r="K106" s="480"/>
      <c r="L106" s="480" t="s">
        <v>14</v>
      </c>
      <c r="M106" s="480">
        <v>48</v>
      </c>
      <c r="N106" s="480">
        <v>1</v>
      </c>
      <c r="O106" s="480">
        <v>1000</v>
      </c>
      <c r="P106" s="480">
        <v>25</v>
      </c>
      <c r="Q106" s="480">
        <v>23.9</v>
      </c>
      <c r="R106" s="480">
        <v>7.74</v>
      </c>
      <c r="S106" s="480">
        <v>29.7</v>
      </c>
      <c r="T106" s="480">
        <v>8.26</v>
      </c>
      <c r="U106" s="480">
        <v>5</v>
      </c>
      <c r="V106" s="480">
        <v>-113.4</v>
      </c>
      <c r="W106" s="480">
        <v>-0.45</v>
      </c>
      <c r="X106" s="480">
        <v>900</v>
      </c>
      <c r="Y106" s="480">
        <v>5.5</v>
      </c>
      <c r="Z106" s="480">
        <v>220</v>
      </c>
      <c r="AA106" s="480">
        <v>0.2</v>
      </c>
      <c r="AB106" s="480"/>
      <c r="AC106" s="480"/>
      <c r="AD106" s="480"/>
      <c r="AE106" s="480"/>
      <c r="AF106" s="480"/>
      <c r="AG106" s="480"/>
      <c r="AH106" s="480"/>
      <c r="AI106" s="480">
        <v>1000</v>
      </c>
      <c r="AJ106" s="480">
        <v>3</v>
      </c>
      <c r="AK106" s="480">
        <v>-0.7</v>
      </c>
      <c r="AL106" s="480">
        <v>3.92</v>
      </c>
      <c r="AM106" s="480">
        <v>1324</v>
      </c>
      <c r="AN106" s="480">
        <v>982</v>
      </c>
      <c r="AO106" s="480">
        <v>40</v>
      </c>
      <c r="AP106" s="480">
        <v>16</v>
      </c>
      <c r="AQ106" s="480">
        <v>1.3</v>
      </c>
      <c r="AR106" s="480">
        <v>238.9</v>
      </c>
      <c r="AS106" s="480">
        <v>1.147</v>
      </c>
      <c r="AT106" s="480"/>
      <c r="AU106" s="480"/>
      <c r="AV106" s="480"/>
      <c r="AW106" s="480"/>
      <c r="AX106" s="480"/>
      <c r="AY106" s="480"/>
      <c r="AZ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</row>
    <row r="107" spans="1:64">
      <c r="A107" s="480" t="s">
        <v>568</v>
      </c>
      <c r="B107" s="480" t="s">
        <v>70</v>
      </c>
      <c r="C107" s="480" t="s">
        <v>103</v>
      </c>
      <c r="D107" s="480" t="s">
        <v>104</v>
      </c>
      <c r="E107" s="480" t="s">
        <v>66</v>
      </c>
      <c r="F107" s="480">
        <v>2010</v>
      </c>
      <c r="G107" s="480"/>
      <c r="H107" s="480">
        <v>190</v>
      </c>
      <c r="I107" s="480">
        <v>0.1</v>
      </c>
      <c r="J107" s="480"/>
      <c r="K107" s="480"/>
      <c r="L107" s="480" t="s">
        <v>14</v>
      </c>
      <c r="M107" s="480">
        <v>48</v>
      </c>
      <c r="N107" s="480">
        <v>1</v>
      </c>
      <c r="O107" s="480">
        <v>1000</v>
      </c>
      <c r="P107" s="480">
        <v>25</v>
      </c>
      <c r="Q107" s="480">
        <v>24.1</v>
      </c>
      <c r="R107" s="480">
        <v>7.87</v>
      </c>
      <c r="S107" s="480">
        <v>29.8</v>
      </c>
      <c r="T107" s="480">
        <v>8.3800000000000008</v>
      </c>
      <c r="U107" s="480">
        <v>5</v>
      </c>
      <c r="V107" s="480">
        <v>-114.49</v>
      </c>
      <c r="W107" s="480">
        <v>-0.45</v>
      </c>
      <c r="X107" s="480">
        <v>1000</v>
      </c>
      <c r="Y107" s="480">
        <v>5.5</v>
      </c>
      <c r="Z107" s="480">
        <v>240</v>
      </c>
      <c r="AA107" s="480">
        <v>0.18</v>
      </c>
      <c r="AB107" s="480"/>
      <c r="AC107" s="480"/>
      <c r="AD107" s="480"/>
      <c r="AE107" s="480"/>
      <c r="AF107" s="480"/>
      <c r="AG107" s="480"/>
      <c r="AH107" s="480"/>
      <c r="AI107" s="480">
        <v>1000</v>
      </c>
      <c r="AJ107" s="480">
        <v>3</v>
      </c>
      <c r="AK107" s="480">
        <v>-0.7</v>
      </c>
      <c r="AL107" s="480">
        <v>3.92</v>
      </c>
      <c r="AM107" s="480">
        <v>1324</v>
      </c>
      <c r="AN107" s="480">
        <v>982</v>
      </c>
      <c r="AO107" s="480">
        <v>40</v>
      </c>
      <c r="AP107" s="480">
        <v>16</v>
      </c>
      <c r="AQ107" s="480">
        <v>1.3</v>
      </c>
      <c r="AR107" s="480">
        <v>238.9</v>
      </c>
      <c r="AS107" s="480">
        <v>1.147</v>
      </c>
      <c r="AT107" s="480"/>
      <c r="AU107" s="480"/>
      <c r="AV107" s="480"/>
      <c r="AW107" s="480"/>
      <c r="AX107" s="480"/>
      <c r="AY107" s="480"/>
      <c r="AZ107" s="480"/>
      <c r="BA107" s="480"/>
      <c r="BB107" s="480"/>
      <c r="BC107" s="480"/>
      <c r="BD107" s="480"/>
      <c r="BE107" s="480"/>
      <c r="BF107" s="480"/>
      <c r="BG107" s="480"/>
      <c r="BH107" s="480"/>
      <c r="BI107" s="480"/>
      <c r="BJ107" s="480"/>
      <c r="BK107" s="480"/>
      <c r="BL107" s="480"/>
    </row>
    <row r="108" spans="1:64">
      <c r="A108" s="480" t="s">
        <v>568</v>
      </c>
      <c r="B108" s="480" t="s">
        <v>70</v>
      </c>
      <c r="C108" s="480" t="s">
        <v>105</v>
      </c>
      <c r="D108" s="480" t="s">
        <v>106</v>
      </c>
      <c r="E108" s="480" t="s">
        <v>66</v>
      </c>
      <c r="F108" s="480">
        <v>2011</v>
      </c>
      <c r="G108" s="480"/>
      <c r="H108" s="480">
        <v>195</v>
      </c>
      <c r="I108" s="480">
        <v>0.1</v>
      </c>
      <c r="J108" s="480"/>
      <c r="K108" s="480"/>
      <c r="L108" s="480" t="s">
        <v>14</v>
      </c>
      <c r="M108" s="480">
        <v>72</v>
      </c>
      <c r="N108" s="480">
        <v>1</v>
      </c>
      <c r="O108" s="480">
        <v>1000</v>
      </c>
      <c r="P108" s="480">
        <v>25</v>
      </c>
      <c r="Q108" s="480">
        <v>37</v>
      </c>
      <c r="R108" s="480">
        <v>5.27</v>
      </c>
      <c r="S108" s="480">
        <v>45</v>
      </c>
      <c r="T108" s="480">
        <v>5.62</v>
      </c>
      <c r="U108" s="480">
        <v>3.4</v>
      </c>
      <c r="V108" s="480">
        <v>-177.11</v>
      </c>
      <c r="W108" s="480">
        <v>-0.45</v>
      </c>
      <c r="X108" s="480">
        <v>2000</v>
      </c>
      <c r="Y108" s="480">
        <v>5.5</v>
      </c>
      <c r="Z108" s="480">
        <v>550</v>
      </c>
      <c r="AA108" s="480">
        <v>0.32</v>
      </c>
      <c r="AB108" s="480"/>
      <c r="AC108" s="480"/>
      <c r="AD108" s="480"/>
      <c r="AE108" s="480"/>
      <c r="AF108" s="480"/>
      <c r="AG108" s="480"/>
      <c r="AH108" s="480"/>
      <c r="AI108" s="480">
        <v>1000</v>
      </c>
      <c r="AJ108" s="480">
        <v>3</v>
      </c>
      <c r="AK108" s="480">
        <v>-0.7</v>
      </c>
      <c r="AL108" s="480">
        <v>3.92</v>
      </c>
      <c r="AM108" s="480">
        <v>1580</v>
      </c>
      <c r="AN108" s="480">
        <v>808</v>
      </c>
      <c r="AO108" s="480">
        <v>40</v>
      </c>
      <c r="AP108" s="480">
        <v>15.75</v>
      </c>
      <c r="AQ108" s="480">
        <v>1.2769999999999999</v>
      </c>
      <c r="AR108" s="480">
        <v>148.6</v>
      </c>
      <c r="AS108" s="480">
        <v>1.07</v>
      </c>
      <c r="AT108" s="480"/>
      <c r="AU108" s="480"/>
      <c r="AV108" s="480"/>
      <c r="AW108" s="480"/>
      <c r="AX108" s="480"/>
      <c r="AY108" s="480"/>
      <c r="AZ108" s="480"/>
      <c r="BA108" s="480"/>
      <c r="BB108" s="480"/>
      <c r="BC108" s="480"/>
      <c r="BD108" s="480"/>
      <c r="BE108" s="480"/>
      <c r="BF108" s="480"/>
      <c r="BG108" s="480"/>
      <c r="BH108" s="480"/>
      <c r="BI108" s="480"/>
      <c r="BJ108" s="480"/>
      <c r="BK108" s="480"/>
      <c r="BL108" s="480"/>
    </row>
    <row r="109" spans="1:64">
      <c r="A109" s="480" t="s">
        <v>568</v>
      </c>
      <c r="B109" s="480" t="s">
        <v>70</v>
      </c>
      <c r="C109" s="480" t="s">
        <v>107</v>
      </c>
      <c r="D109" s="480" t="s">
        <v>108</v>
      </c>
      <c r="E109" s="480" t="s">
        <v>66</v>
      </c>
      <c r="F109" s="480">
        <v>2011</v>
      </c>
      <c r="G109" s="480"/>
      <c r="H109" s="480">
        <v>195</v>
      </c>
      <c r="I109" s="480">
        <v>0.1</v>
      </c>
      <c r="J109" s="480"/>
      <c r="K109" s="480"/>
      <c r="L109" s="480" t="s">
        <v>14</v>
      </c>
      <c r="M109" s="480">
        <v>48</v>
      </c>
      <c r="N109" s="480">
        <v>1</v>
      </c>
      <c r="O109" s="480">
        <v>1000</v>
      </c>
      <c r="P109" s="480">
        <v>25</v>
      </c>
      <c r="Q109" s="480">
        <v>24.2</v>
      </c>
      <c r="R109" s="480">
        <v>8.0399999999999991</v>
      </c>
      <c r="S109" s="480">
        <v>29.9</v>
      </c>
      <c r="T109" s="480">
        <v>8.56</v>
      </c>
      <c r="U109" s="480">
        <v>5.0999999999999996</v>
      </c>
      <c r="V109" s="480">
        <v>-115.02</v>
      </c>
      <c r="W109" s="480">
        <v>-0.45</v>
      </c>
      <c r="X109" s="480">
        <v>1000</v>
      </c>
      <c r="Y109" s="480">
        <v>5.5</v>
      </c>
      <c r="Z109" s="480">
        <v>240</v>
      </c>
      <c r="AA109" s="480">
        <v>0.18</v>
      </c>
      <c r="AB109" s="480"/>
      <c r="AC109" s="480"/>
      <c r="AD109" s="480"/>
      <c r="AE109" s="480"/>
      <c r="AF109" s="480"/>
      <c r="AG109" s="480"/>
      <c r="AH109" s="480"/>
      <c r="AI109" s="480">
        <v>1000</v>
      </c>
      <c r="AJ109" s="480">
        <v>3</v>
      </c>
      <c r="AK109" s="480">
        <v>-0.7</v>
      </c>
      <c r="AL109" s="480">
        <v>3.92</v>
      </c>
      <c r="AM109" s="480">
        <v>1324</v>
      </c>
      <c r="AN109" s="480">
        <v>982</v>
      </c>
      <c r="AO109" s="480">
        <v>40</v>
      </c>
      <c r="AP109" s="480">
        <v>16</v>
      </c>
      <c r="AQ109" s="480">
        <v>1.3</v>
      </c>
      <c r="AR109" s="480">
        <v>238.9</v>
      </c>
      <c r="AS109" s="480">
        <v>1.147</v>
      </c>
      <c r="AT109" s="480"/>
      <c r="AU109" s="480"/>
      <c r="AV109" s="480"/>
      <c r="AW109" s="480"/>
      <c r="AX109" s="480"/>
      <c r="AY109" s="480"/>
      <c r="AZ109" s="480"/>
      <c r="BA109" s="480"/>
      <c r="BB109" s="480"/>
      <c r="BC109" s="480"/>
      <c r="BD109" s="480"/>
      <c r="BE109" s="480"/>
      <c r="BF109" s="480"/>
      <c r="BG109" s="480"/>
      <c r="BH109" s="480"/>
      <c r="BI109" s="480"/>
      <c r="BJ109" s="480"/>
      <c r="BK109" s="480"/>
      <c r="BL109" s="480"/>
    </row>
    <row r="110" spans="1:64">
      <c r="A110" s="480" t="s">
        <v>568</v>
      </c>
      <c r="B110" s="480" t="s">
        <v>70</v>
      </c>
      <c r="C110" s="480" t="s">
        <v>109</v>
      </c>
      <c r="D110" s="480" t="s">
        <v>110</v>
      </c>
      <c r="E110" s="480" t="s">
        <v>66</v>
      </c>
      <c r="F110" s="480">
        <v>2012</v>
      </c>
      <c r="G110" s="480"/>
      <c r="H110" s="480">
        <v>200</v>
      </c>
      <c r="I110" s="480">
        <v>0.1</v>
      </c>
      <c r="J110" s="480"/>
      <c r="K110" s="480"/>
      <c r="L110" s="480" t="s">
        <v>14</v>
      </c>
      <c r="M110" s="480">
        <v>72</v>
      </c>
      <c r="N110" s="480">
        <v>1</v>
      </c>
      <c r="O110" s="480">
        <v>1000</v>
      </c>
      <c r="P110" s="480">
        <v>25</v>
      </c>
      <c r="Q110" s="480">
        <v>37.4</v>
      </c>
      <c r="R110" s="480">
        <v>5.35</v>
      </c>
      <c r="S110" s="480">
        <v>45.3</v>
      </c>
      <c r="T110" s="480">
        <v>5.71</v>
      </c>
      <c r="U110" s="480">
        <v>3.3</v>
      </c>
      <c r="V110" s="480">
        <v>-179.3</v>
      </c>
      <c r="W110" s="480">
        <v>-0.45</v>
      </c>
      <c r="X110" s="480">
        <v>2000</v>
      </c>
      <c r="Y110" s="480">
        <v>5.5</v>
      </c>
      <c r="Z110" s="480">
        <v>500</v>
      </c>
      <c r="AA110" s="480">
        <v>0.28999999999999998</v>
      </c>
      <c r="AB110" s="480"/>
      <c r="AC110" s="480"/>
      <c r="AD110" s="480"/>
      <c r="AE110" s="480"/>
      <c r="AF110" s="480"/>
      <c r="AG110" s="480"/>
      <c r="AH110" s="480"/>
      <c r="AI110" s="480">
        <v>1000</v>
      </c>
      <c r="AJ110" s="480">
        <v>3</v>
      </c>
      <c r="AK110" s="480">
        <v>-0.7</v>
      </c>
      <c r="AL110" s="480">
        <v>6.55</v>
      </c>
      <c r="AM110" s="480">
        <v>1580</v>
      </c>
      <c r="AN110" s="480">
        <v>808</v>
      </c>
      <c r="AO110" s="480">
        <v>40</v>
      </c>
      <c r="AP110" s="480">
        <v>15.75</v>
      </c>
      <c r="AQ110" s="480">
        <v>1.2769999999999999</v>
      </c>
      <c r="AR110" s="480">
        <v>148.6</v>
      </c>
      <c r="AS110" s="480">
        <v>1.07</v>
      </c>
      <c r="AT110" s="480"/>
      <c r="AU110" s="480"/>
      <c r="AV110" s="480"/>
      <c r="AW110" s="480"/>
      <c r="AX110" s="480"/>
      <c r="AY110" s="480"/>
      <c r="AZ110" s="480"/>
      <c r="BA110" s="480"/>
      <c r="BB110" s="480"/>
      <c r="BC110" s="480"/>
      <c r="BD110" s="480"/>
      <c r="BE110" s="480"/>
      <c r="BF110" s="480"/>
      <c r="BG110" s="480"/>
      <c r="BH110" s="480"/>
      <c r="BI110" s="480"/>
      <c r="BJ110" s="480"/>
      <c r="BK110" s="480"/>
      <c r="BL110" s="480"/>
    </row>
    <row r="111" spans="1:64">
      <c r="A111" s="480" t="s">
        <v>568</v>
      </c>
      <c r="B111" s="480" t="s">
        <v>70</v>
      </c>
      <c r="C111" s="480" t="s">
        <v>111</v>
      </c>
      <c r="D111" s="480" t="s">
        <v>112</v>
      </c>
      <c r="E111" s="480" t="s">
        <v>66</v>
      </c>
      <c r="F111" s="480">
        <v>2011</v>
      </c>
      <c r="G111" s="480"/>
      <c r="H111" s="480">
        <v>200</v>
      </c>
      <c r="I111" s="480">
        <v>0.1</v>
      </c>
      <c r="J111" s="480"/>
      <c r="K111" s="480"/>
      <c r="L111" s="480" t="s">
        <v>14</v>
      </c>
      <c r="M111" s="480">
        <v>48</v>
      </c>
      <c r="N111" s="480">
        <v>1</v>
      </c>
      <c r="O111" s="480">
        <v>1000</v>
      </c>
      <c r="P111" s="480">
        <v>25</v>
      </c>
      <c r="Q111" s="480">
        <v>24.3</v>
      </c>
      <c r="R111" s="480">
        <v>8.2200000000000006</v>
      </c>
      <c r="S111" s="480">
        <v>30</v>
      </c>
      <c r="T111" s="480">
        <v>8.74</v>
      </c>
      <c r="U111" s="480">
        <v>5.0999999999999996</v>
      </c>
      <c r="V111" s="480">
        <v>-115.44</v>
      </c>
      <c r="W111" s="480">
        <v>-0.45</v>
      </c>
      <c r="X111" s="480">
        <v>1000</v>
      </c>
      <c r="Y111" s="480">
        <v>5.5</v>
      </c>
      <c r="Z111" s="480">
        <v>240</v>
      </c>
      <c r="AA111" s="480">
        <v>0.17</v>
      </c>
      <c r="AB111" s="480"/>
      <c r="AC111" s="480"/>
      <c r="AD111" s="480"/>
      <c r="AE111" s="480"/>
      <c r="AF111" s="480"/>
      <c r="AG111" s="480"/>
      <c r="AH111" s="480"/>
      <c r="AI111" s="480">
        <v>1000</v>
      </c>
      <c r="AJ111" s="480">
        <v>3</v>
      </c>
      <c r="AK111" s="480">
        <v>-0.7</v>
      </c>
      <c r="AL111" s="480">
        <v>3.92</v>
      </c>
      <c r="AM111" s="480">
        <v>1324</v>
      </c>
      <c r="AN111" s="480">
        <v>982</v>
      </c>
      <c r="AO111" s="480">
        <v>40</v>
      </c>
      <c r="AP111" s="480">
        <v>16</v>
      </c>
      <c r="AQ111" s="480">
        <v>1.3</v>
      </c>
      <c r="AR111" s="480">
        <v>238.9</v>
      </c>
      <c r="AS111" s="480">
        <v>1.147</v>
      </c>
      <c r="AT111" s="480"/>
      <c r="AU111" s="480"/>
      <c r="AV111" s="480"/>
      <c r="AW111" s="480"/>
      <c r="AX111" s="480"/>
      <c r="AY111" s="480"/>
      <c r="AZ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</row>
    <row r="112" spans="1:64">
      <c r="A112" s="480" t="s">
        <v>568</v>
      </c>
      <c r="B112" s="480" t="s">
        <v>70</v>
      </c>
      <c r="C112" s="480" t="s">
        <v>113</v>
      </c>
      <c r="D112" s="480" t="s">
        <v>114</v>
      </c>
      <c r="E112" s="480" t="s">
        <v>68</v>
      </c>
      <c r="F112" s="480">
        <v>2012</v>
      </c>
      <c r="G112" s="480"/>
      <c r="H112" s="480">
        <v>200</v>
      </c>
      <c r="I112" s="480">
        <v>0.1</v>
      </c>
      <c r="J112" s="480"/>
      <c r="K112" s="480"/>
      <c r="L112" s="480" t="s">
        <v>14</v>
      </c>
      <c r="M112" s="480">
        <v>48</v>
      </c>
      <c r="N112" s="480">
        <v>1</v>
      </c>
      <c r="O112" s="480">
        <v>1000</v>
      </c>
      <c r="P112" s="480">
        <v>25</v>
      </c>
      <c r="Q112" s="480">
        <v>24.3</v>
      </c>
      <c r="R112" s="480">
        <v>8.2200000000000006</v>
      </c>
      <c r="S112" s="480">
        <v>30</v>
      </c>
      <c r="T112" s="480">
        <v>8.74</v>
      </c>
      <c r="U112" s="480">
        <v>5.0999999999999996</v>
      </c>
      <c r="V112" s="480">
        <v>-115.44</v>
      </c>
      <c r="W112" s="480">
        <v>-0.45</v>
      </c>
      <c r="X112" s="480">
        <v>1000</v>
      </c>
      <c r="Y112" s="480">
        <v>5.5</v>
      </c>
      <c r="Z112" s="480">
        <v>240</v>
      </c>
      <c r="AA112" s="480">
        <v>0.17</v>
      </c>
      <c r="AB112" s="480"/>
      <c r="AC112" s="480"/>
      <c r="AD112" s="480"/>
      <c r="AE112" s="480"/>
      <c r="AF112" s="480"/>
      <c r="AG112" s="480"/>
      <c r="AH112" s="480"/>
      <c r="AI112" s="480">
        <v>1000</v>
      </c>
      <c r="AJ112" s="480">
        <v>3</v>
      </c>
      <c r="AK112" s="480">
        <v>-0.7</v>
      </c>
      <c r="AL112" s="480">
        <v>3.92</v>
      </c>
      <c r="AM112" s="480">
        <v>1324</v>
      </c>
      <c r="AN112" s="480">
        <v>982</v>
      </c>
      <c r="AO112" s="480">
        <v>40</v>
      </c>
      <c r="AP112" s="480">
        <v>16</v>
      </c>
      <c r="AQ112" s="480">
        <v>1.3</v>
      </c>
      <c r="AR112" s="480">
        <v>238.9</v>
      </c>
      <c r="AS112" s="480">
        <v>1.147</v>
      </c>
      <c r="AT112" s="480"/>
      <c r="AU112" s="480"/>
      <c r="AV112" s="480"/>
      <c r="AW112" s="480"/>
      <c r="AX112" s="480"/>
      <c r="AY112" s="480"/>
      <c r="AZ112" s="480"/>
      <c r="BA112" s="480"/>
      <c r="BB112" s="480"/>
      <c r="BC112" s="480"/>
      <c r="BD112" s="480"/>
      <c r="BE112" s="480"/>
      <c r="BF112" s="480"/>
      <c r="BG112" s="480"/>
      <c r="BH112" s="480"/>
      <c r="BI112" s="480"/>
      <c r="BJ112" s="480"/>
      <c r="BK112" s="480"/>
      <c r="BL112" s="480"/>
    </row>
    <row r="113" spans="1:64">
      <c r="A113" s="480" t="s">
        <v>568</v>
      </c>
      <c r="B113" s="480" t="s">
        <v>70</v>
      </c>
      <c r="C113" s="480" t="s">
        <v>117</v>
      </c>
      <c r="D113" s="480" t="s">
        <v>118</v>
      </c>
      <c r="E113" s="480" t="s">
        <v>66</v>
      </c>
      <c r="F113" s="480">
        <v>2012</v>
      </c>
      <c r="G113" s="480"/>
      <c r="H113" s="480">
        <v>205</v>
      </c>
      <c r="I113" s="480">
        <v>0.1</v>
      </c>
      <c r="J113" s="480"/>
      <c r="K113" s="480"/>
      <c r="L113" s="480" t="s">
        <v>14</v>
      </c>
      <c r="M113" s="480">
        <v>72</v>
      </c>
      <c r="N113" s="480">
        <v>1</v>
      </c>
      <c r="O113" s="480">
        <v>1000</v>
      </c>
      <c r="P113" s="480">
        <v>25</v>
      </c>
      <c r="Q113" s="480">
        <v>37.700000000000003</v>
      </c>
      <c r="R113" s="480">
        <v>5.43</v>
      </c>
      <c r="S113" s="480">
        <v>45.4</v>
      </c>
      <c r="T113" s="480">
        <v>5.81</v>
      </c>
      <c r="U113" s="480">
        <v>3.5</v>
      </c>
      <c r="V113" s="480">
        <v>-181.46</v>
      </c>
      <c r="W113" s="480">
        <v>-0.45</v>
      </c>
      <c r="X113" s="480">
        <v>2000</v>
      </c>
      <c r="Y113" s="480">
        <v>5.5</v>
      </c>
      <c r="Z113" s="480">
        <v>500</v>
      </c>
      <c r="AA113" s="480">
        <v>0.27</v>
      </c>
      <c r="AB113" s="480"/>
      <c r="AC113" s="480"/>
      <c r="AD113" s="480"/>
      <c r="AE113" s="480"/>
      <c r="AF113" s="480"/>
      <c r="AG113" s="480"/>
      <c r="AH113" s="480"/>
      <c r="AI113" s="480">
        <v>1000</v>
      </c>
      <c r="AJ113" s="480">
        <v>3</v>
      </c>
      <c r="AK113" s="480">
        <v>-0.7</v>
      </c>
      <c r="AL113" s="480">
        <v>6.55</v>
      </c>
      <c r="AM113" s="480">
        <v>1580</v>
      </c>
      <c r="AN113" s="480">
        <v>808</v>
      </c>
      <c r="AO113" s="480">
        <v>40</v>
      </c>
      <c r="AP113" s="480">
        <v>15.75</v>
      </c>
      <c r="AQ113" s="480">
        <v>1.2769999999999999</v>
      </c>
      <c r="AR113" s="480">
        <v>148.6</v>
      </c>
      <c r="AS113" s="480">
        <v>1.07</v>
      </c>
      <c r="AT113" s="480"/>
      <c r="AU113" s="480"/>
      <c r="AV113" s="480"/>
      <c r="AW113" s="480"/>
      <c r="AX113" s="480"/>
      <c r="AY113" s="480"/>
      <c r="AZ113" s="480"/>
      <c r="BA113" s="480"/>
      <c r="BB113" s="480"/>
      <c r="BC113" s="480"/>
      <c r="BD113" s="480"/>
      <c r="BE113" s="480"/>
      <c r="BF113" s="480"/>
      <c r="BG113" s="480"/>
      <c r="BH113" s="480"/>
      <c r="BI113" s="480"/>
      <c r="BJ113" s="480"/>
      <c r="BK113" s="480"/>
      <c r="BL113" s="480"/>
    </row>
    <row r="114" spans="1:64">
      <c r="A114" s="480" t="s">
        <v>568</v>
      </c>
      <c r="B114" s="480" t="s">
        <v>70</v>
      </c>
      <c r="C114" s="480" t="s">
        <v>119</v>
      </c>
      <c r="D114" s="480" t="s">
        <v>120</v>
      </c>
      <c r="E114" s="480" t="s">
        <v>68</v>
      </c>
      <c r="F114" s="480">
        <v>2012</v>
      </c>
      <c r="G114" s="480"/>
      <c r="H114" s="480">
        <v>205</v>
      </c>
      <c r="I114" s="480">
        <v>0.1</v>
      </c>
      <c r="J114" s="480"/>
      <c r="K114" s="480"/>
      <c r="L114" s="480" t="s">
        <v>14</v>
      </c>
      <c r="M114" s="480">
        <v>48</v>
      </c>
      <c r="N114" s="480">
        <v>1</v>
      </c>
      <c r="O114" s="480">
        <v>1000</v>
      </c>
      <c r="P114" s="480">
        <v>25</v>
      </c>
      <c r="Q114" s="480">
        <v>24.5</v>
      </c>
      <c r="R114" s="480">
        <v>8.3800000000000008</v>
      </c>
      <c r="S114" s="480">
        <v>30.2</v>
      </c>
      <c r="T114" s="480">
        <v>8.9</v>
      </c>
      <c r="U114" s="480">
        <v>5.4</v>
      </c>
      <c r="V114" s="480">
        <v>-111.4</v>
      </c>
      <c r="W114" s="480">
        <v>-0.45</v>
      </c>
      <c r="X114" s="480">
        <v>1000</v>
      </c>
      <c r="Y114" s="480">
        <v>5.5</v>
      </c>
      <c r="Z114" s="480">
        <v>240</v>
      </c>
      <c r="AA114" s="480">
        <v>0.16500000000000001</v>
      </c>
      <c r="AB114" s="480"/>
      <c r="AC114" s="480"/>
      <c r="AD114" s="480"/>
      <c r="AE114" s="480"/>
      <c r="AF114" s="480"/>
      <c r="AG114" s="480"/>
      <c r="AH114" s="480"/>
      <c r="AI114" s="480">
        <v>1000</v>
      </c>
      <c r="AJ114" s="480">
        <v>3</v>
      </c>
      <c r="AK114" s="480">
        <v>-0.7</v>
      </c>
      <c r="AL114" s="480">
        <v>10.49</v>
      </c>
      <c r="AM114" s="480">
        <v>1324</v>
      </c>
      <c r="AN114" s="480">
        <v>982</v>
      </c>
      <c r="AO114" s="480">
        <v>40</v>
      </c>
      <c r="AP114" s="480">
        <v>16</v>
      </c>
      <c r="AQ114" s="480">
        <v>1.3</v>
      </c>
      <c r="AR114" s="480">
        <v>238.9</v>
      </c>
      <c r="AS114" s="480">
        <v>1.147</v>
      </c>
      <c r="AT114" s="480"/>
      <c r="AU114" s="480"/>
      <c r="AV114" s="480"/>
      <c r="AW114" s="480"/>
      <c r="AX114" s="480"/>
      <c r="AY114" s="480"/>
      <c r="AZ114" s="480"/>
      <c r="BA114" s="480"/>
      <c r="BB114" s="480"/>
      <c r="BC114" s="480"/>
      <c r="BD114" s="480"/>
      <c r="BE114" s="480"/>
      <c r="BF114" s="480"/>
      <c r="BG114" s="480"/>
      <c r="BH114" s="480"/>
      <c r="BI114" s="480"/>
      <c r="BJ114" s="480"/>
      <c r="BK114" s="480"/>
      <c r="BL114" s="480"/>
    </row>
    <row r="115" spans="1:64">
      <c r="A115" s="480" t="s">
        <v>568</v>
      </c>
      <c r="B115" s="480" t="s">
        <v>70</v>
      </c>
      <c r="C115" s="480" t="s">
        <v>121</v>
      </c>
      <c r="D115" s="480" t="s">
        <v>122</v>
      </c>
      <c r="E115" s="480" t="s">
        <v>68</v>
      </c>
      <c r="F115" s="480">
        <v>2012</v>
      </c>
      <c r="G115" s="480"/>
      <c r="H115" s="480">
        <v>210</v>
      </c>
      <c r="I115" s="480">
        <v>0.1</v>
      </c>
      <c r="J115" s="480"/>
      <c r="K115" s="480"/>
      <c r="L115" s="480" t="s">
        <v>14</v>
      </c>
      <c r="M115" s="480">
        <v>48</v>
      </c>
      <c r="N115" s="480">
        <v>1</v>
      </c>
      <c r="O115" s="480">
        <v>1000</v>
      </c>
      <c r="P115" s="480">
        <v>25</v>
      </c>
      <c r="Q115" s="480">
        <v>24.6</v>
      </c>
      <c r="R115" s="480">
        <v>8.5399999999999991</v>
      </c>
      <c r="S115" s="480">
        <v>30.3</v>
      </c>
      <c r="T115" s="480">
        <v>9.06</v>
      </c>
      <c r="U115" s="480">
        <v>5.4</v>
      </c>
      <c r="V115" s="480">
        <v>-112</v>
      </c>
      <c r="W115" s="480">
        <v>-0.45</v>
      </c>
      <c r="X115" s="480">
        <v>1000</v>
      </c>
      <c r="Y115" s="480">
        <v>5.5</v>
      </c>
      <c r="Z115" s="480">
        <v>240</v>
      </c>
      <c r="AA115" s="480">
        <v>0.16</v>
      </c>
      <c r="AB115" s="480"/>
      <c r="AC115" s="480"/>
      <c r="AD115" s="480"/>
      <c r="AE115" s="480"/>
      <c r="AF115" s="480"/>
      <c r="AG115" s="480"/>
      <c r="AH115" s="480"/>
      <c r="AI115" s="480">
        <v>1000</v>
      </c>
      <c r="AJ115" s="480">
        <v>3</v>
      </c>
      <c r="AK115" s="480">
        <v>-0.7</v>
      </c>
      <c r="AL115" s="480">
        <v>10.49</v>
      </c>
      <c r="AM115" s="480">
        <v>1324</v>
      </c>
      <c r="AN115" s="480">
        <v>982</v>
      </c>
      <c r="AO115" s="480">
        <v>40</v>
      </c>
      <c r="AP115" s="480">
        <v>16</v>
      </c>
      <c r="AQ115" s="480">
        <v>1.3</v>
      </c>
      <c r="AR115" s="480">
        <v>238.9</v>
      </c>
      <c r="AS115" s="480">
        <v>1.147</v>
      </c>
      <c r="AT115" s="480"/>
      <c r="AU115" s="480"/>
      <c r="AV115" s="480"/>
      <c r="AW115" s="480"/>
      <c r="AX115" s="480"/>
      <c r="AY115" s="480"/>
      <c r="AZ115" s="480"/>
      <c r="BA115" s="480"/>
      <c r="BB115" s="480"/>
      <c r="BC115" s="480"/>
      <c r="BD115" s="480"/>
      <c r="BE115" s="480"/>
      <c r="BF115" s="480"/>
      <c r="BG115" s="480"/>
      <c r="BH115" s="480"/>
      <c r="BI115" s="480"/>
      <c r="BJ115" s="480"/>
      <c r="BK115" s="480"/>
      <c r="BL115" s="480"/>
    </row>
    <row r="116" spans="1:64">
      <c r="A116" s="480" t="s">
        <v>568</v>
      </c>
      <c r="B116" s="480" t="s">
        <v>70</v>
      </c>
      <c r="C116" s="480" t="s">
        <v>123</v>
      </c>
      <c r="D116" s="480" t="s">
        <v>124</v>
      </c>
      <c r="E116" s="480" t="s">
        <v>68</v>
      </c>
      <c r="F116" s="480">
        <v>2012</v>
      </c>
      <c r="G116" s="480"/>
      <c r="H116" s="480">
        <v>215</v>
      </c>
      <c r="I116" s="480">
        <v>0.1</v>
      </c>
      <c r="J116" s="480"/>
      <c r="K116" s="480"/>
      <c r="L116" s="480" t="s">
        <v>14</v>
      </c>
      <c r="M116" s="480">
        <v>48</v>
      </c>
      <c r="N116" s="480">
        <v>1</v>
      </c>
      <c r="O116" s="480">
        <v>1000</v>
      </c>
      <c r="P116" s="480">
        <v>25</v>
      </c>
      <c r="Q116" s="480">
        <v>24.7</v>
      </c>
      <c r="R116" s="480">
        <v>8.6999999999999993</v>
      </c>
      <c r="S116" s="480">
        <v>30.4</v>
      </c>
      <c r="T116" s="480">
        <v>9.2200000000000006</v>
      </c>
      <c r="U116" s="480">
        <v>5.5</v>
      </c>
      <c r="V116" s="480">
        <v>-112.8</v>
      </c>
      <c r="W116" s="480">
        <v>-0.45</v>
      </c>
      <c r="X116" s="480">
        <v>1000</v>
      </c>
      <c r="Y116" s="480">
        <v>5.5</v>
      </c>
      <c r="Z116" s="480">
        <v>240</v>
      </c>
      <c r="AA116" s="480">
        <v>0.155</v>
      </c>
      <c r="AB116" s="480"/>
      <c r="AC116" s="480"/>
      <c r="AD116" s="480"/>
      <c r="AE116" s="480"/>
      <c r="AF116" s="480"/>
      <c r="AG116" s="480"/>
      <c r="AH116" s="480"/>
      <c r="AI116" s="480">
        <v>1000</v>
      </c>
      <c r="AJ116" s="480">
        <v>3</v>
      </c>
      <c r="AK116" s="480">
        <v>-0.7</v>
      </c>
      <c r="AL116" s="480">
        <v>10.49</v>
      </c>
      <c r="AM116" s="480">
        <v>1324</v>
      </c>
      <c r="AN116" s="480">
        <v>982</v>
      </c>
      <c r="AO116" s="480">
        <v>40</v>
      </c>
      <c r="AP116" s="480">
        <v>16</v>
      </c>
      <c r="AQ116" s="480">
        <v>1.3</v>
      </c>
      <c r="AR116" s="480">
        <v>238.9</v>
      </c>
      <c r="AS116" s="480">
        <v>1.147</v>
      </c>
      <c r="AT116" s="480"/>
      <c r="AU116" s="480"/>
      <c r="AV116" s="480"/>
      <c r="AW116" s="480"/>
      <c r="AX116" s="480"/>
      <c r="AY116" s="480"/>
      <c r="AZ116" s="480"/>
      <c r="BA116" s="480"/>
      <c r="BB116" s="480"/>
      <c r="BC116" s="480"/>
      <c r="BD116" s="480"/>
      <c r="BE116" s="480"/>
      <c r="BF116" s="480"/>
      <c r="BG116" s="480"/>
      <c r="BH116" s="480"/>
      <c r="BI116" s="480"/>
      <c r="BJ116" s="480"/>
      <c r="BK116" s="480"/>
      <c r="BL116" s="480"/>
    </row>
    <row r="117" spans="1:64">
      <c r="A117" s="480" t="s">
        <v>568</v>
      </c>
      <c r="B117" s="480" t="s">
        <v>70</v>
      </c>
      <c r="C117" s="480" t="s">
        <v>125</v>
      </c>
      <c r="D117" s="480" t="s">
        <v>126</v>
      </c>
      <c r="E117" s="480" t="s">
        <v>66</v>
      </c>
      <c r="F117" s="480">
        <v>2010</v>
      </c>
      <c r="G117" s="480"/>
      <c r="H117" s="480">
        <v>220</v>
      </c>
      <c r="I117" s="480">
        <v>0.1</v>
      </c>
      <c r="J117" s="480"/>
      <c r="K117" s="480"/>
      <c r="L117" s="480" t="s">
        <v>14</v>
      </c>
      <c r="M117" s="480">
        <v>96</v>
      </c>
      <c r="N117" s="480">
        <v>1</v>
      </c>
      <c r="O117" s="480">
        <v>1000</v>
      </c>
      <c r="P117" s="480">
        <v>25</v>
      </c>
      <c r="Q117" s="480">
        <v>47</v>
      </c>
      <c r="R117" s="480">
        <v>4.68</v>
      </c>
      <c r="S117" s="480">
        <v>58.8</v>
      </c>
      <c r="T117" s="480">
        <v>5.01</v>
      </c>
      <c r="U117" s="480">
        <v>3</v>
      </c>
      <c r="V117" s="480">
        <v>-221.58</v>
      </c>
      <c r="W117" s="480">
        <v>-0.45</v>
      </c>
      <c r="X117" s="480">
        <v>3000</v>
      </c>
      <c r="Y117" s="480">
        <v>5.5</v>
      </c>
      <c r="Z117" s="480">
        <v>700</v>
      </c>
      <c r="AA117" s="480">
        <v>0.75</v>
      </c>
      <c r="AB117" s="480"/>
      <c r="AC117" s="480"/>
      <c r="AD117" s="480"/>
      <c r="AE117" s="480"/>
      <c r="AF117" s="480"/>
      <c r="AG117" s="480"/>
      <c r="AH117" s="480"/>
      <c r="AI117" s="480">
        <v>1000</v>
      </c>
      <c r="AJ117" s="480">
        <v>4</v>
      </c>
      <c r="AK117" s="480">
        <v>-0.7</v>
      </c>
      <c r="AL117" s="480">
        <v>6.01</v>
      </c>
      <c r="AM117" s="480">
        <v>1602</v>
      </c>
      <c r="AN117" s="480">
        <v>1061</v>
      </c>
      <c r="AO117" s="480">
        <v>40</v>
      </c>
      <c r="AP117" s="480">
        <v>21</v>
      </c>
      <c r="AQ117" s="480">
        <v>1.7</v>
      </c>
      <c r="AR117" s="480">
        <v>148.6</v>
      </c>
      <c r="AS117" s="480">
        <v>1.427</v>
      </c>
      <c r="AT117" s="480"/>
      <c r="AU117" s="480"/>
      <c r="AV117" s="480"/>
      <c r="AW117" s="480"/>
      <c r="AX117" s="480"/>
      <c r="AY117" s="480"/>
      <c r="AZ117" s="480"/>
      <c r="BA117" s="480"/>
      <c r="BB117" s="480"/>
      <c r="BC117" s="480"/>
      <c r="BD117" s="480"/>
      <c r="BE117" s="480"/>
      <c r="BF117" s="480"/>
      <c r="BG117" s="480"/>
      <c r="BH117" s="480"/>
      <c r="BI117" s="480"/>
      <c r="BJ117" s="480"/>
      <c r="BK117" s="480"/>
      <c r="BL117" s="480"/>
    </row>
    <row r="118" spans="1:64">
      <c r="A118" s="480" t="s">
        <v>568</v>
      </c>
      <c r="B118" s="480" t="s">
        <v>70</v>
      </c>
      <c r="C118" s="480" t="s">
        <v>129</v>
      </c>
      <c r="D118" s="480" t="s">
        <v>130</v>
      </c>
      <c r="E118" s="480" t="s">
        <v>66</v>
      </c>
      <c r="F118" s="480">
        <v>2010</v>
      </c>
      <c r="G118" s="480"/>
      <c r="H118" s="480">
        <v>225</v>
      </c>
      <c r="I118" s="480">
        <v>0.1</v>
      </c>
      <c r="J118" s="480"/>
      <c r="K118" s="480"/>
      <c r="L118" s="480" t="s">
        <v>14</v>
      </c>
      <c r="M118" s="480">
        <v>96</v>
      </c>
      <c r="N118" s="480">
        <v>1</v>
      </c>
      <c r="O118" s="480">
        <v>1000</v>
      </c>
      <c r="P118" s="480">
        <v>25</v>
      </c>
      <c r="Q118" s="480">
        <v>47.4</v>
      </c>
      <c r="R118" s="480">
        <v>4.74</v>
      </c>
      <c r="S118" s="480">
        <v>59</v>
      </c>
      <c r="T118" s="480">
        <v>5.09</v>
      </c>
      <c r="U118" s="480">
        <v>3.1</v>
      </c>
      <c r="V118" s="480">
        <v>-222.8</v>
      </c>
      <c r="W118" s="480">
        <v>-0.45</v>
      </c>
      <c r="X118" s="480">
        <v>3000</v>
      </c>
      <c r="Y118" s="480">
        <v>5.5</v>
      </c>
      <c r="Z118" s="480">
        <v>700</v>
      </c>
      <c r="AA118" s="480">
        <v>0.73</v>
      </c>
      <c r="AB118" s="480"/>
      <c r="AC118" s="480"/>
      <c r="AD118" s="480"/>
      <c r="AE118" s="480"/>
      <c r="AF118" s="480"/>
      <c r="AG118" s="480"/>
      <c r="AH118" s="480"/>
      <c r="AI118" s="480">
        <v>1000</v>
      </c>
      <c r="AJ118" s="480">
        <v>4</v>
      </c>
      <c r="AK118" s="480">
        <v>-0.7</v>
      </c>
      <c r="AL118" s="480">
        <v>6.11</v>
      </c>
      <c r="AM118" s="480">
        <v>1602</v>
      </c>
      <c r="AN118" s="480">
        <v>1061</v>
      </c>
      <c r="AO118" s="480">
        <v>40</v>
      </c>
      <c r="AP118" s="480">
        <v>21</v>
      </c>
      <c r="AQ118" s="480">
        <v>1.7</v>
      </c>
      <c r="AR118" s="480">
        <v>148.6</v>
      </c>
      <c r="AS118" s="480">
        <v>1.427</v>
      </c>
      <c r="AT118" s="480"/>
      <c r="AU118" s="480"/>
      <c r="AV118" s="480"/>
      <c r="AW118" s="480"/>
      <c r="AX118" s="480"/>
      <c r="AY118" s="480"/>
      <c r="AZ118" s="480"/>
      <c r="BA118" s="480"/>
      <c r="BB118" s="480"/>
      <c r="BC118" s="480"/>
      <c r="BD118" s="480"/>
      <c r="BE118" s="480"/>
      <c r="BF118" s="480"/>
      <c r="BG118" s="480"/>
      <c r="BH118" s="480"/>
      <c r="BI118" s="480"/>
      <c r="BJ118" s="480"/>
      <c r="BK118" s="480"/>
      <c r="BL118" s="480"/>
    </row>
    <row r="119" spans="1:64">
      <c r="A119" s="480" t="s">
        <v>568</v>
      </c>
      <c r="B119" s="480" t="s">
        <v>70</v>
      </c>
      <c r="C119" s="480" t="s">
        <v>133</v>
      </c>
      <c r="D119" s="480" t="s">
        <v>134</v>
      </c>
      <c r="E119" s="480" t="s">
        <v>66</v>
      </c>
      <c r="F119" s="480">
        <v>2010</v>
      </c>
      <c r="G119" s="480"/>
      <c r="H119" s="480">
        <v>230</v>
      </c>
      <c r="I119" s="480">
        <v>0.1</v>
      </c>
      <c r="J119" s="480"/>
      <c r="K119" s="480"/>
      <c r="L119" s="480" t="s">
        <v>14</v>
      </c>
      <c r="M119" s="480">
        <v>96</v>
      </c>
      <c r="N119" s="480">
        <v>1</v>
      </c>
      <c r="O119" s="480">
        <v>1000</v>
      </c>
      <c r="P119" s="480">
        <v>25</v>
      </c>
      <c r="Q119" s="480">
        <v>47.5</v>
      </c>
      <c r="R119" s="480">
        <v>4.84</v>
      </c>
      <c r="S119" s="480">
        <v>59.1</v>
      </c>
      <c r="T119" s="480">
        <v>5.18</v>
      </c>
      <c r="U119" s="480">
        <v>3.1</v>
      </c>
      <c r="V119" s="480">
        <v>-224.31</v>
      </c>
      <c r="W119" s="480">
        <v>-0.45</v>
      </c>
      <c r="X119" s="480">
        <v>3000</v>
      </c>
      <c r="Y119" s="480">
        <v>5.5</v>
      </c>
      <c r="Z119" s="480">
        <v>700</v>
      </c>
      <c r="AA119" s="480">
        <v>0.68</v>
      </c>
      <c r="AB119" s="480"/>
      <c r="AC119" s="480"/>
      <c r="AD119" s="480"/>
      <c r="AE119" s="480"/>
      <c r="AF119" s="480"/>
      <c r="AG119" s="480"/>
      <c r="AH119" s="480"/>
      <c r="AI119" s="480">
        <v>1000</v>
      </c>
      <c r="AJ119" s="480">
        <v>4</v>
      </c>
      <c r="AK119" s="480">
        <v>-0.7</v>
      </c>
      <c r="AL119" s="480">
        <v>6.22</v>
      </c>
      <c r="AM119" s="480">
        <v>1602</v>
      </c>
      <c r="AN119" s="480">
        <v>1061</v>
      </c>
      <c r="AO119" s="480">
        <v>40</v>
      </c>
      <c r="AP119" s="480">
        <v>21</v>
      </c>
      <c r="AQ119" s="480">
        <v>1.7</v>
      </c>
      <c r="AR119" s="480">
        <v>148.6</v>
      </c>
      <c r="AS119" s="480">
        <v>1.427</v>
      </c>
      <c r="AT119" s="480"/>
      <c r="AU119" s="480"/>
      <c r="AV119" s="480"/>
      <c r="AW119" s="480"/>
      <c r="AX119" s="480"/>
      <c r="AY119" s="480"/>
      <c r="AZ119" s="480"/>
      <c r="BA119" s="480"/>
      <c r="BB119" s="480"/>
      <c r="BC119" s="480"/>
      <c r="BD119" s="480"/>
      <c r="BE119" s="480"/>
      <c r="BF119" s="480"/>
      <c r="BG119" s="480"/>
      <c r="BH119" s="480"/>
      <c r="BI119" s="480"/>
      <c r="BJ119" s="480"/>
      <c r="BK119" s="480"/>
      <c r="BL119" s="480"/>
    </row>
    <row r="120" spans="1:64">
      <c r="A120" s="480" t="s">
        <v>568</v>
      </c>
      <c r="B120" s="480" t="s">
        <v>70</v>
      </c>
      <c r="C120" s="480" t="s">
        <v>137</v>
      </c>
      <c r="D120" s="480" t="s">
        <v>138</v>
      </c>
      <c r="E120" s="480" t="s">
        <v>66</v>
      </c>
      <c r="F120" s="480">
        <v>2010</v>
      </c>
      <c r="G120" s="480"/>
      <c r="H120" s="480">
        <v>235</v>
      </c>
      <c r="I120" s="480">
        <v>0.1</v>
      </c>
      <c r="J120" s="480"/>
      <c r="K120" s="480"/>
      <c r="L120" s="480" t="s">
        <v>14</v>
      </c>
      <c r="M120" s="480">
        <v>96</v>
      </c>
      <c r="N120" s="480">
        <v>1</v>
      </c>
      <c r="O120" s="480">
        <v>1000</v>
      </c>
      <c r="P120" s="480">
        <v>25</v>
      </c>
      <c r="Q120" s="480">
        <v>47.7</v>
      </c>
      <c r="R120" s="480">
        <v>4.93</v>
      </c>
      <c r="S120" s="480">
        <v>59.2</v>
      </c>
      <c r="T120" s="480">
        <v>5.27</v>
      </c>
      <c r="U120" s="480">
        <v>3.2</v>
      </c>
      <c r="V120" s="480">
        <v>-225.59</v>
      </c>
      <c r="W120" s="480">
        <v>-0.45</v>
      </c>
      <c r="X120" s="480">
        <v>3000</v>
      </c>
      <c r="Y120" s="480">
        <v>5.5</v>
      </c>
      <c r="Z120" s="480">
        <v>700</v>
      </c>
      <c r="AA120" s="480">
        <v>0.64</v>
      </c>
      <c r="AB120" s="480"/>
      <c r="AC120" s="480"/>
      <c r="AD120" s="480"/>
      <c r="AE120" s="480"/>
      <c r="AF120" s="480"/>
      <c r="AG120" s="480"/>
      <c r="AH120" s="480"/>
      <c r="AI120" s="480">
        <v>1000</v>
      </c>
      <c r="AJ120" s="480">
        <v>4</v>
      </c>
      <c r="AK120" s="480">
        <v>-0.7</v>
      </c>
      <c r="AL120" s="480">
        <v>6.32</v>
      </c>
      <c r="AM120" s="480">
        <v>1602</v>
      </c>
      <c r="AN120" s="480">
        <v>1061</v>
      </c>
      <c r="AO120" s="480">
        <v>40</v>
      </c>
      <c r="AP120" s="480">
        <v>21</v>
      </c>
      <c r="AQ120" s="480">
        <v>1.7</v>
      </c>
      <c r="AR120" s="480">
        <v>148.6</v>
      </c>
      <c r="AS120" s="480">
        <v>1.427</v>
      </c>
      <c r="AT120" s="480"/>
      <c r="AU120" s="480"/>
      <c r="AV120" s="480"/>
      <c r="AW120" s="480"/>
      <c r="AX120" s="480"/>
      <c r="AY120" s="480"/>
      <c r="AZ120" s="480"/>
      <c r="BA120" s="480"/>
      <c r="BB120" s="480"/>
      <c r="BC120" s="480"/>
      <c r="BD120" s="480"/>
      <c r="BE120" s="480"/>
      <c r="BF120" s="480"/>
      <c r="BG120" s="480"/>
      <c r="BH120" s="480"/>
      <c r="BI120" s="480"/>
      <c r="BJ120" s="480"/>
      <c r="BK120" s="480"/>
      <c r="BL120" s="480"/>
    </row>
    <row r="121" spans="1:64">
      <c r="A121" s="480" t="s">
        <v>568</v>
      </c>
      <c r="B121" s="480" t="s">
        <v>70</v>
      </c>
      <c r="C121" s="480" t="s">
        <v>141</v>
      </c>
      <c r="D121" s="480" t="s">
        <v>142</v>
      </c>
      <c r="E121" s="480" t="s">
        <v>66</v>
      </c>
      <c r="F121" s="480">
        <v>2012</v>
      </c>
      <c r="G121" s="480"/>
      <c r="H121" s="480">
        <v>235</v>
      </c>
      <c r="I121" s="480">
        <v>0.1</v>
      </c>
      <c r="J121" s="480"/>
      <c r="K121" s="480"/>
      <c r="L121" s="480" t="s">
        <v>14</v>
      </c>
      <c r="M121" s="480">
        <v>60</v>
      </c>
      <c r="N121" s="480">
        <v>1</v>
      </c>
      <c r="O121" s="480">
        <v>1000</v>
      </c>
      <c r="P121" s="480">
        <v>25</v>
      </c>
      <c r="Q121" s="480">
        <v>30.1</v>
      </c>
      <c r="R121" s="480">
        <v>7.82</v>
      </c>
      <c r="S121" s="480">
        <v>37.200000000000003</v>
      </c>
      <c r="T121" s="480">
        <v>8.34</v>
      </c>
      <c r="U121" s="480">
        <v>5.8</v>
      </c>
      <c r="V121" s="480">
        <v>-146.04</v>
      </c>
      <c r="W121" s="480">
        <v>-0.45</v>
      </c>
      <c r="X121" s="480">
        <v>1200</v>
      </c>
      <c r="Y121" s="480">
        <v>5.5</v>
      </c>
      <c r="Z121" s="480">
        <v>300</v>
      </c>
      <c r="AA121" s="480">
        <v>0.23</v>
      </c>
      <c r="AB121" s="480"/>
      <c r="AC121" s="480"/>
      <c r="AD121" s="480"/>
      <c r="AE121" s="480"/>
      <c r="AF121" s="480"/>
      <c r="AG121" s="480"/>
      <c r="AH121" s="480"/>
      <c r="AI121" s="480">
        <v>1000</v>
      </c>
      <c r="AJ121" s="480">
        <v>3</v>
      </c>
      <c r="AK121" s="480">
        <v>-0.7</v>
      </c>
      <c r="AL121" s="480">
        <v>10.01</v>
      </c>
      <c r="AM121" s="480">
        <v>1638</v>
      </c>
      <c r="AN121" s="480">
        <v>982</v>
      </c>
      <c r="AO121" s="480">
        <v>40</v>
      </c>
      <c r="AP121" s="480">
        <v>20</v>
      </c>
      <c r="AQ121" s="480">
        <v>1.609</v>
      </c>
      <c r="AR121" s="480">
        <v>238.9</v>
      </c>
      <c r="AS121" s="480">
        <v>1.4330000000000001</v>
      </c>
      <c r="AT121" s="480"/>
      <c r="AU121" s="480"/>
      <c r="AV121" s="480"/>
      <c r="AW121" s="480"/>
      <c r="AX121" s="480"/>
      <c r="AY121" s="480"/>
      <c r="AZ121" s="480"/>
      <c r="BA121" s="480"/>
      <c r="BB121" s="480"/>
      <c r="BC121" s="480"/>
      <c r="BD121" s="480"/>
      <c r="BE121" s="480"/>
      <c r="BF121" s="480"/>
      <c r="BG121" s="480"/>
      <c r="BH121" s="480"/>
      <c r="BI121" s="480"/>
      <c r="BJ121" s="480"/>
      <c r="BK121" s="480"/>
      <c r="BL121" s="480"/>
    </row>
    <row r="122" spans="1:64">
      <c r="A122" s="480" t="s">
        <v>568</v>
      </c>
      <c r="B122" s="480" t="s">
        <v>70</v>
      </c>
      <c r="C122" s="480" t="s">
        <v>145</v>
      </c>
      <c r="D122" s="480" t="s">
        <v>146</v>
      </c>
      <c r="E122" s="480" t="s">
        <v>66</v>
      </c>
      <c r="F122" s="480">
        <v>2010</v>
      </c>
      <c r="G122" s="480"/>
      <c r="H122" s="480">
        <v>240</v>
      </c>
      <c r="I122" s="480">
        <v>0.1</v>
      </c>
      <c r="J122" s="480"/>
      <c r="K122" s="480"/>
      <c r="L122" s="480" t="s">
        <v>14</v>
      </c>
      <c r="M122" s="480">
        <v>60</v>
      </c>
      <c r="N122" s="480">
        <v>1</v>
      </c>
      <c r="O122" s="480">
        <v>1000</v>
      </c>
      <c r="P122" s="480">
        <v>25</v>
      </c>
      <c r="Q122" s="480">
        <v>30.2</v>
      </c>
      <c r="R122" s="480">
        <v>7.95</v>
      </c>
      <c r="S122" s="480">
        <v>37.299999999999997</v>
      </c>
      <c r="T122" s="480">
        <v>8.4600000000000009</v>
      </c>
      <c r="U122" s="480">
        <v>5.0999999999999996</v>
      </c>
      <c r="V122" s="480">
        <v>-145.01</v>
      </c>
      <c r="W122" s="480">
        <v>-0.45</v>
      </c>
      <c r="X122" s="480">
        <v>1200</v>
      </c>
      <c r="Y122" s="480">
        <v>5.5</v>
      </c>
      <c r="Z122" s="480">
        <v>300</v>
      </c>
      <c r="AA122" s="480">
        <v>0.22</v>
      </c>
      <c r="AB122" s="480"/>
      <c r="AC122" s="480"/>
      <c r="AD122" s="480"/>
      <c r="AE122" s="480"/>
      <c r="AF122" s="480"/>
      <c r="AG122" s="480"/>
      <c r="AH122" s="480"/>
      <c r="AI122" s="480">
        <v>1000</v>
      </c>
      <c r="AJ122" s="480">
        <v>3</v>
      </c>
      <c r="AK122" s="480">
        <v>-0.7</v>
      </c>
      <c r="AL122" s="480">
        <v>10.15</v>
      </c>
      <c r="AM122" s="480">
        <v>1638</v>
      </c>
      <c r="AN122" s="480">
        <v>982</v>
      </c>
      <c r="AO122" s="480">
        <v>40</v>
      </c>
      <c r="AP122" s="480">
        <v>19.2</v>
      </c>
      <c r="AQ122" s="480">
        <v>1.609</v>
      </c>
      <c r="AR122" s="480">
        <v>238.9</v>
      </c>
      <c r="AS122" s="480">
        <v>1.4330000000000001</v>
      </c>
      <c r="AT122" s="480"/>
      <c r="AU122" s="480"/>
      <c r="AV122" s="480"/>
      <c r="AW122" s="480"/>
      <c r="AX122" s="480"/>
      <c r="AY122" s="480"/>
      <c r="AZ122" s="480"/>
      <c r="BA122" s="480"/>
      <c r="BB122" s="480"/>
      <c r="BC122" s="480"/>
      <c r="BD122" s="480"/>
      <c r="BE122" s="480"/>
      <c r="BF122" s="480"/>
      <c r="BG122" s="480"/>
      <c r="BH122" s="480"/>
      <c r="BI122" s="480"/>
      <c r="BJ122" s="480"/>
      <c r="BK122" s="480"/>
      <c r="BL122" s="480"/>
    </row>
    <row r="123" spans="1:64">
      <c r="A123" s="480" t="s">
        <v>568</v>
      </c>
      <c r="B123" s="480" t="s">
        <v>70</v>
      </c>
      <c r="C123" s="480" t="s">
        <v>147</v>
      </c>
      <c r="D123" s="480" t="s">
        <v>148</v>
      </c>
      <c r="E123" s="480" t="s">
        <v>66</v>
      </c>
      <c r="F123" s="480">
        <v>2012</v>
      </c>
      <c r="G123" s="480"/>
      <c r="H123" s="480">
        <v>240</v>
      </c>
      <c r="I123" s="480">
        <v>0.1</v>
      </c>
      <c r="J123" s="480"/>
      <c r="K123" s="480"/>
      <c r="L123" s="480" t="s">
        <v>14</v>
      </c>
      <c r="M123" s="480">
        <v>60</v>
      </c>
      <c r="N123" s="480">
        <v>1</v>
      </c>
      <c r="O123" s="480">
        <v>1000</v>
      </c>
      <c r="P123" s="480">
        <v>25</v>
      </c>
      <c r="Q123" s="480">
        <v>30.2</v>
      </c>
      <c r="R123" s="480">
        <v>7.95</v>
      </c>
      <c r="S123" s="480">
        <v>37.299999999999997</v>
      </c>
      <c r="T123" s="480">
        <v>8.4600000000000009</v>
      </c>
      <c r="U123" s="480">
        <v>5.0999999999999996</v>
      </c>
      <c r="V123" s="480">
        <v>-143.87</v>
      </c>
      <c r="W123" s="480">
        <v>-0.45</v>
      </c>
      <c r="X123" s="480">
        <v>1200</v>
      </c>
      <c r="Y123" s="480">
        <v>5.5</v>
      </c>
      <c r="Z123" s="480">
        <v>300</v>
      </c>
      <c r="AA123" s="480">
        <v>0.22</v>
      </c>
      <c r="AB123" s="480"/>
      <c r="AC123" s="480"/>
      <c r="AD123" s="480"/>
      <c r="AE123" s="480"/>
      <c r="AF123" s="480"/>
      <c r="AG123" s="480"/>
      <c r="AH123" s="480"/>
      <c r="AI123" s="480">
        <v>1000</v>
      </c>
      <c r="AJ123" s="480">
        <v>3</v>
      </c>
      <c r="AK123" s="480">
        <v>-0.7</v>
      </c>
      <c r="AL123" s="480">
        <v>10.15</v>
      </c>
      <c r="AM123" s="480">
        <v>1638</v>
      </c>
      <c r="AN123" s="480">
        <v>982</v>
      </c>
      <c r="AO123" s="480">
        <v>40</v>
      </c>
      <c r="AP123" s="480">
        <v>20</v>
      </c>
      <c r="AQ123" s="480">
        <v>1.609</v>
      </c>
      <c r="AR123" s="480">
        <v>238.9</v>
      </c>
      <c r="AS123" s="480">
        <v>1.4330000000000001</v>
      </c>
      <c r="AT123" s="480"/>
      <c r="AU123" s="480"/>
      <c r="AV123" s="480"/>
      <c r="AW123" s="480"/>
      <c r="AX123" s="480"/>
      <c r="AY123" s="480"/>
      <c r="AZ123" s="480"/>
      <c r="BA123" s="480"/>
      <c r="BB123" s="480"/>
      <c r="BC123" s="480"/>
      <c r="BD123" s="480"/>
      <c r="BE123" s="480"/>
      <c r="BF123" s="480"/>
      <c r="BG123" s="480"/>
      <c r="BH123" s="480"/>
      <c r="BI123" s="480"/>
      <c r="BJ123" s="480"/>
      <c r="BK123" s="480"/>
      <c r="BL123" s="480"/>
    </row>
    <row r="124" spans="1:64">
      <c r="A124" s="480" t="s">
        <v>568</v>
      </c>
      <c r="B124" s="480" t="s">
        <v>70</v>
      </c>
      <c r="C124" s="480" t="s">
        <v>149</v>
      </c>
      <c r="D124" s="480" t="s">
        <v>150</v>
      </c>
      <c r="E124" s="480" t="s">
        <v>66</v>
      </c>
      <c r="F124" s="480">
        <v>2010</v>
      </c>
      <c r="G124" s="480"/>
      <c r="H124" s="480">
        <v>245</v>
      </c>
      <c r="I124" s="480">
        <v>0.1</v>
      </c>
      <c r="J124" s="480"/>
      <c r="K124" s="480"/>
      <c r="L124" s="480" t="s">
        <v>14</v>
      </c>
      <c r="M124" s="480">
        <v>60</v>
      </c>
      <c r="N124" s="480">
        <v>1</v>
      </c>
      <c r="O124" s="480">
        <v>1000</v>
      </c>
      <c r="P124" s="480">
        <v>25</v>
      </c>
      <c r="Q124" s="480">
        <v>30.3</v>
      </c>
      <c r="R124" s="480">
        <v>8.09</v>
      </c>
      <c r="S124" s="480">
        <v>37.4</v>
      </c>
      <c r="T124" s="480">
        <v>8.61</v>
      </c>
      <c r="U124" s="480">
        <v>5.2</v>
      </c>
      <c r="V124" s="480">
        <v>-145.54</v>
      </c>
      <c r="W124" s="480">
        <v>-0.45</v>
      </c>
      <c r="X124" s="480">
        <v>1200</v>
      </c>
      <c r="Y124" s="480">
        <v>5.5</v>
      </c>
      <c r="Z124" s="480">
        <v>300</v>
      </c>
      <c r="AA124" s="480">
        <v>0.22</v>
      </c>
      <c r="AB124" s="480"/>
      <c r="AC124" s="480"/>
      <c r="AD124" s="480"/>
      <c r="AE124" s="480"/>
      <c r="AF124" s="480"/>
      <c r="AG124" s="480"/>
      <c r="AH124" s="480"/>
      <c r="AI124" s="480">
        <v>1000</v>
      </c>
      <c r="AJ124" s="480">
        <v>3</v>
      </c>
      <c r="AK124" s="480">
        <v>-0.7</v>
      </c>
      <c r="AL124" s="480">
        <v>10.33</v>
      </c>
      <c r="AM124" s="480">
        <v>1638</v>
      </c>
      <c r="AN124" s="480">
        <v>982</v>
      </c>
      <c r="AO124" s="480">
        <v>40</v>
      </c>
      <c r="AP124" s="480">
        <v>19.2</v>
      </c>
      <c r="AQ124" s="480">
        <v>1.609</v>
      </c>
      <c r="AR124" s="480">
        <v>238.9</v>
      </c>
      <c r="AS124" s="480">
        <v>1.4330000000000001</v>
      </c>
      <c r="AT124" s="480"/>
      <c r="AU124" s="480"/>
      <c r="AV124" s="480"/>
      <c r="AW124" s="480"/>
      <c r="AX124" s="480"/>
      <c r="AY124" s="480"/>
      <c r="AZ124" s="480"/>
      <c r="BA124" s="480"/>
      <c r="BB124" s="480"/>
      <c r="BC124" s="480"/>
      <c r="BD124" s="480"/>
      <c r="BE124" s="480"/>
      <c r="BF124" s="480"/>
      <c r="BG124" s="480"/>
      <c r="BH124" s="480"/>
      <c r="BI124" s="480"/>
      <c r="BJ124" s="480"/>
      <c r="BK124" s="480"/>
      <c r="BL124" s="480"/>
    </row>
    <row r="125" spans="1:64">
      <c r="A125" s="480" t="s">
        <v>568</v>
      </c>
      <c r="B125" s="480" t="s">
        <v>70</v>
      </c>
      <c r="C125" s="480" t="s">
        <v>151</v>
      </c>
      <c r="D125" s="480" t="s">
        <v>152</v>
      </c>
      <c r="E125" s="480" t="s">
        <v>66</v>
      </c>
      <c r="F125" s="480">
        <v>2012</v>
      </c>
      <c r="G125" s="480"/>
      <c r="H125" s="480">
        <v>245</v>
      </c>
      <c r="I125" s="480">
        <v>0.1</v>
      </c>
      <c r="J125" s="480"/>
      <c r="K125" s="480"/>
      <c r="L125" s="480" t="s">
        <v>14</v>
      </c>
      <c r="M125" s="480">
        <v>60</v>
      </c>
      <c r="N125" s="480">
        <v>1</v>
      </c>
      <c r="O125" s="480">
        <v>1000</v>
      </c>
      <c r="P125" s="480">
        <v>25</v>
      </c>
      <c r="Q125" s="480">
        <v>30.3</v>
      </c>
      <c r="R125" s="480">
        <v>8.09</v>
      </c>
      <c r="S125" s="480">
        <v>37.4</v>
      </c>
      <c r="T125" s="480">
        <v>8.61</v>
      </c>
      <c r="U125" s="480">
        <v>6</v>
      </c>
      <c r="V125" s="480">
        <v>-147.63999999999999</v>
      </c>
      <c r="W125" s="480">
        <v>-0.45</v>
      </c>
      <c r="X125" s="480">
        <v>1200</v>
      </c>
      <c r="Y125" s="480">
        <v>5.5</v>
      </c>
      <c r="Z125" s="480">
        <v>300</v>
      </c>
      <c r="AA125" s="480">
        <v>0.22</v>
      </c>
      <c r="AB125" s="480"/>
      <c r="AC125" s="480"/>
      <c r="AD125" s="480"/>
      <c r="AE125" s="480"/>
      <c r="AF125" s="480"/>
      <c r="AG125" s="480"/>
      <c r="AH125" s="480"/>
      <c r="AI125" s="480">
        <v>1000</v>
      </c>
      <c r="AJ125" s="480">
        <v>3</v>
      </c>
      <c r="AK125" s="480">
        <v>-0.7</v>
      </c>
      <c r="AL125" s="480">
        <v>10.33</v>
      </c>
      <c r="AM125" s="480">
        <v>1638</v>
      </c>
      <c r="AN125" s="480">
        <v>982</v>
      </c>
      <c r="AO125" s="480">
        <v>40</v>
      </c>
      <c r="AP125" s="480">
        <v>20</v>
      </c>
      <c r="AQ125" s="480">
        <v>1.609</v>
      </c>
      <c r="AR125" s="480">
        <v>238.9</v>
      </c>
      <c r="AS125" s="480">
        <v>1.4330000000000001</v>
      </c>
      <c r="AT125" s="480"/>
      <c r="AU125" s="480"/>
      <c r="AV125" s="480"/>
      <c r="AW125" s="480"/>
      <c r="AX125" s="480"/>
      <c r="AY125" s="480"/>
      <c r="AZ125" s="480"/>
      <c r="BA125" s="480"/>
      <c r="BB125" s="480"/>
      <c r="BC125" s="480"/>
      <c r="BD125" s="480"/>
      <c r="BE125" s="480"/>
      <c r="BF125" s="480"/>
      <c r="BG125" s="480"/>
      <c r="BH125" s="480"/>
      <c r="BI125" s="480"/>
      <c r="BJ125" s="480"/>
      <c r="BK125" s="480"/>
      <c r="BL125" s="480"/>
    </row>
    <row r="126" spans="1:64">
      <c r="A126" s="480" t="s">
        <v>568</v>
      </c>
      <c r="B126" s="480" t="s">
        <v>70</v>
      </c>
      <c r="C126" s="480" t="s">
        <v>153</v>
      </c>
      <c r="D126" s="480" t="s">
        <v>154</v>
      </c>
      <c r="E126" s="480" t="s">
        <v>66</v>
      </c>
      <c r="F126" s="480">
        <v>2010</v>
      </c>
      <c r="G126" s="480"/>
      <c r="H126" s="480">
        <v>250</v>
      </c>
      <c r="I126" s="480">
        <v>0.1</v>
      </c>
      <c r="J126" s="480"/>
      <c r="K126" s="480"/>
      <c r="L126" s="480" t="s">
        <v>14</v>
      </c>
      <c r="M126" s="480">
        <v>60</v>
      </c>
      <c r="N126" s="480">
        <v>1</v>
      </c>
      <c r="O126" s="480">
        <v>1000</v>
      </c>
      <c r="P126" s="480">
        <v>25</v>
      </c>
      <c r="Q126" s="480">
        <v>30.4</v>
      </c>
      <c r="R126" s="480">
        <v>8.2200000000000006</v>
      </c>
      <c r="S126" s="480">
        <v>37.5</v>
      </c>
      <c r="T126" s="480">
        <v>8.74</v>
      </c>
      <c r="U126" s="480">
        <v>5.2</v>
      </c>
      <c r="V126" s="480">
        <v>-146</v>
      </c>
      <c r="W126" s="480">
        <v>-0.45</v>
      </c>
      <c r="X126" s="480">
        <v>1200</v>
      </c>
      <c r="Y126" s="480">
        <v>5.5</v>
      </c>
      <c r="Z126" s="480">
        <v>300</v>
      </c>
      <c r="AA126" s="480">
        <v>0.21</v>
      </c>
      <c r="AB126" s="480"/>
      <c r="AC126" s="480"/>
      <c r="AD126" s="480"/>
      <c r="AE126" s="480"/>
      <c r="AF126" s="480"/>
      <c r="AG126" s="480"/>
      <c r="AH126" s="480"/>
      <c r="AI126" s="480">
        <v>1000</v>
      </c>
      <c r="AJ126" s="480">
        <v>3</v>
      </c>
      <c r="AK126" s="480">
        <v>-0.7</v>
      </c>
      <c r="AL126" s="480">
        <v>10.49</v>
      </c>
      <c r="AM126" s="480">
        <v>1638</v>
      </c>
      <c r="AN126" s="480">
        <v>982</v>
      </c>
      <c r="AO126" s="480">
        <v>40</v>
      </c>
      <c r="AP126" s="480">
        <v>19.2</v>
      </c>
      <c r="AQ126" s="480">
        <v>1.609</v>
      </c>
      <c r="AR126" s="480">
        <v>238.9</v>
      </c>
      <c r="AS126" s="480">
        <v>1.4330000000000001</v>
      </c>
      <c r="AT126" s="480"/>
      <c r="AU126" s="480"/>
      <c r="AV126" s="480"/>
      <c r="AW126" s="480"/>
      <c r="AX126" s="480"/>
      <c r="AY126" s="480"/>
      <c r="AZ126" s="480"/>
      <c r="BA126" s="480"/>
      <c r="BB126" s="480"/>
      <c r="BC126" s="480"/>
      <c r="BD126" s="480"/>
      <c r="BE126" s="480"/>
      <c r="BF126" s="480"/>
      <c r="BG126" s="480"/>
      <c r="BH126" s="480"/>
      <c r="BI126" s="480"/>
      <c r="BJ126" s="480"/>
      <c r="BK126" s="480"/>
      <c r="BL126" s="480"/>
    </row>
    <row r="127" spans="1:64">
      <c r="A127" s="480" t="s">
        <v>568</v>
      </c>
      <c r="B127" s="480" t="s">
        <v>70</v>
      </c>
      <c r="C127" s="480" t="s">
        <v>155</v>
      </c>
      <c r="D127" s="480" t="s">
        <v>156</v>
      </c>
      <c r="E127" s="480" t="s">
        <v>66</v>
      </c>
      <c r="F127" s="480">
        <v>2012</v>
      </c>
      <c r="G127" s="480"/>
      <c r="H127" s="480">
        <v>250</v>
      </c>
      <c r="I127" s="480">
        <v>0.1</v>
      </c>
      <c r="J127" s="480"/>
      <c r="K127" s="480"/>
      <c r="L127" s="480" t="s">
        <v>14</v>
      </c>
      <c r="M127" s="480">
        <v>60</v>
      </c>
      <c r="N127" s="480">
        <v>1</v>
      </c>
      <c r="O127" s="480">
        <v>1000</v>
      </c>
      <c r="P127" s="480">
        <v>25</v>
      </c>
      <c r="Q127" s="480">
        <v>30.4</v>
      </c>
      <c r="R127" s="480">
        <v>8.2200000000000006</v>
      </c>
      <c r="S127" s="480">
        <v>37.5</v>
      </c>
      <c r="T127" s="480">
        <v>8.74</v>
      </c>
      <c r="U127" s="480">
        <v>6.1</v>
      </c>
      <c r="V127" s="480">
        <v>-148.44</v>
      </c>
      <c r="W127" s="480">
        <v>-0.45</v>
      </c>
      <c r="X127" s="480">
        <v>1200</v>
      </c>
      <c r="Y127" s="480">
        <v>5.5</v>
      </c>
      <c r="Z127" s="480">
        <v>300</v>
      </c>
      <c r="AA127" s="480">
        <v>0.21</v>
      </c>
      <c r="AB127" s="480"/>
      <c r="AC127" s="480"/>
      <c r="AD127" s="480"/>
      <c r="AE127" s="480"/>
      <c r="AF127" s="480"/>
      <c r="AG127" s="480"/>
      <c r="AH127" s="480"/>
      <c r="AI127" s="480">
        <v>1000</v>
      </c>
      <c r="AJ127" s="480">
        <v>3</v>
      </c>
      <c r="AK127" s="480">
        <v>-0.7</v>
      </c>
      <c r="AL127" s="480">
        <v>10.49</v>
      </c>
      <c r="AM127" s="480">
        <v>1638</v>
      </c>
      <c r="AN127" s="480">
        <v>982</v>
      </c>
      <c r="AO127" s="480">
        <v>40</v>
      </c>
      <c r="AP127" s="480">
        <v>20</v>
      </c>
      <c r="AQ127" s="480">
        <v>1.609</v>
      </c>
      <c r="AR127" s="480">
        <v>238.9</v>
      </c>
      <c r="AS127" s="480">
        <v>1.4330000000000001</v>
      </c>
      <c r="AT127" s="480"/>
      <c r="AU127" s="480"/>
      <c r="AV127" s="480"/>
      <c r="AW127" s="480"/>
      <c r="AX127" s="480"/>
      <c r="AY127" s="480"/>
      <c r="AZ127" s="480"/>
      <c r="BA127" s="480"/>
      <c r="BB127" s="480"/>
      <c r="BC127" s="480"/>
      <c r="BD127" s="480"/>
      <c r="BE127" s="480"/>
      <c r="BF127" s="480"/>
      <c r="BG127" s="480"/>
      <c r="BH127" s="480"/>
      <c r="BI127" s="480"/>
      <c r="BJ127" s="480"/>
      <c r="BK127" s="480"/>
      <c r="BL127" s="480"/>
    </row>
    <row r="128" spans="1:64">
      <c r="A128" s="480" t="s">
        <v>568</v>
      </c>
      <c r="B128" s="480" t="s">
        <v>70</v>
      </c>
      <c r="C128" s="480" t="s">
        <v>157</v>
      </c>
      <c r="D128" s="480" t="s">
        <v>158</v>
      </c>
      <c r="E128" s="480" t="s">
        <v>66</v>
      </c>
      <c r="F128" s="480">
        <v>2012</v>
      </c>
      <c r="G128" s="480"/>
      <c r="H128" s="480">
        <v>255</v>
      </c>
      <c r="I128" s="480">
        <v>0.1</v>
      </c>
      <c r="J128" s="480"/>
      <c r="K128" s="480"/>
      <c r="L128" s="480" t="s">
        <v>14</v>
      </c>
      <c r="M128" s="480">
        <v>60</v>
      </c>
      <c r="N128" s="480">
        <v>1</v>
      </c>
      <c r="O128" s="480">
        <v>1000</v>
      </c>
      <c r="P128" s="480">
        <v>25</v>
      </c>
      <c r="Q128" s="480">
        <v>30.5</v>
      </c>
      <c r="R128" s="480">
        <v>8.35</v>
      </c>
      <c r="S128" s="480">
        <v>37.700000000000003</v>
      </c>
      <c r="T128" s="480">
        <v>8.8699999999999992</v>
      </c>
      <c r="U128" s="480">
        <v>6.2</v>
      </c>
      <c r="V128" s="480">
        <v>-149.24</v>
      </c>
      <c r="W128" s="480">
        <v>-0.45</v>
      </c>
      <c r="X128" s="480">
        <v>2000</v>
      </c>
      <c r="Y128" s="480">
        <v>5.5</v>
      </c>
      <c r="Z128" s="480">
        <v>300</v>
      </c>
      <c r="AA128" s="480">
        <v>0.22</v>
      </c>
      <c r="AB128" s="480"/>
      <c r="AC128" s="480"/>
      <c r="AD128" s="480"/>
      <c r="AE128" s="480"/>
      <c r="AF128" s="480"/>
      <c r="AG128" s="480"/>
      <c r="AH128" s="480"/>
      <c r="AI128" s="480">
        <v>1000</v>
      </c>
      <c r="AJ128" s="480">
        <v>3</v>
      </c>
      <c r="AK128" s="480">
        <v>-0.7</v>
      </c>
      <c r="AL128" s="480">
        <v>10.65</v>
      </c>
      <c r="AM128" s="480">
        <v>1638</v>
      </c>
      <c r="AN128" s="480">
        <v>982</v>
      </c>
      <c r="AO128" s="480">
        <v>40</v>
      </c>
      <c r="AP128" s="480">
        <v>20</v>
      </c>
      <c r="AQ128" s="480">
        <v>1.609</v>
      </c>
      <c r="AR128" s="480">
        <v>238.9</v>
      </c>
      <c r="AS128" s="480">
        <v>1.4330000000000001</v>
      </c>
      <c r="AT128" s="480"/>
      <c r="AU128" s="480"/>
      <c r="AV128" s="480"/>
      <c r="AW128" s="480"/>
      <c r="AX128" s="480"/>
      <c r="AY128" s="480"/>
      <c r="AZ128" s="480"/>
      <c r="BA128" s="480"/>
      <c r="BB128" s="480"/>
      <c r="BC128" s="480"/>
      <c r="BD128" s="480"/>
      <c r="BE128" s="480"/>
      <c r="BF128" s="480"/>
      <c r="BG128" s="480"/>
      <c r="BH128" s="480"/>
      <c r="BI128" s="480"/>
      <c r="BJ128" s="480"/>
      <c r="BK128" s="480"/>
      <c r="BL128" s="480"/>
    </row>
    <row r="129" spans="1:64">
      <c r="A129" s="480" t="s">
        <v>568</v>
      </c>
      <c r="B129" s="480" t="s">
        <v>70</v>
      </c>
      <c r="C129" s="480" t="s">
        <v>159</v>
      </c>
      <c r="D129" s="480" t="s">
        <v>160</v>
      </c>
      <c r="E129" s="480" t="s">
        <v>66</v>
      </c>
      <c r="F129" s="480">
        <v>2012</v>
      </c>
      <c r="G129" s="480"/>
      <c r="H129" s="480">
        <v>255</v>
      </c>
      <c r="I129" s="480">
        <v>0.1</v>
      </c>
      <c r="J129" s="480"/>
      <c r="K129" s="480"/>
      <c r="L129" s="480" t="s">
        <v>14</v>
      </c>
      <c r="M129" s="480">
        <v>96</v>
      </c>
      <c r="N129" s="480">
        <v>1</v>
      </c>
      <c r="O129" s="480">
        <v>1000</v>
      </c>
      <c r="P129" s="480">
        <v>25</v>
      </c>
      <c r="Q129" s="480">
        <v>49</v>
      </c>
      <c r="R129" s="480">
        <v>5.21</v>
      </c>
      <c r="S129" s="480">
        <v>59.8</v>
      </c>
      <c r="T129" s="480">
        <v>5.55</v>
      </c>
      <c r="U129" s="480">
        <v>3.3</v>
      </c>
      <c r="V129" s="480">
        <v>-234.58</v>
      </c>
      <c r="W129" s="480">
        <v>-0.45</v>
      </c>
      <c r="X129" s="480">
        <v>3000</v>
      </c>
      <c r="Y129" s="480">
        <v>5.5</v>
      </c>
      <c r="Z129" s="480">
        <v>700</v>
      </c>
      <c r="AA129" s="480">
        <v>0.44</v>
      </c>
      <c r="AB129" s="480"/>
      <c r="AC129" s="480"/>
      <c r="AD129" s="480"/>
      <c r="AE129" s="480"/>
      <c r="AF129" s="480"/>
      <c r="AG129" s="480"/>
      <c r="AH129" s="480"/>
      <c r="AI129" s="480">
        <v>1000</v>
      </c>
      <c r="AJ129" s="480">
        <v>4</v>
      </c>
      <c r="AK129" s="480">
        <v>-0.7</v>
      </c>
      <c r="AL129" s="480">
        <v>6.59</v>
      </c>
      <c r="AM129" s="480">
        <v>1602</v>
      </c>
      <c r="AN129" s="480">
        <v>1061</v>
      </c>
      <c r="AO129" s="480">
        <v>40</v>
      </c>
      <c r="AP129" s="480">
        <v>21</v>
      </c>
      <c r="AQ129" s="480">
        <v>1.7</v>
      </c>
      <c r="AR129" s="480">
        <v>148.6</v>
      </c>
      <c r="AS129" s="480">
        <v>1.427</v>
      </c>
      <c r="AT129" s="480"/>
      <c r="AU129" s="480"/>
      <c r="AV129" s="480"/>
      <c r="AW129" s="480"/>
      <c r="AX129" s="480"/>
      <c r="AY129" s="480"/>
      <c r="AZ129" s="480"/>
      <c r="BA129" s="480"/>
      <c r="BB129" s="480"/>
      <c r="BC129" s="480"/>
      <c r="BD129" s="480"/>
      <c r="BE129" s="480"/>
      <c r="BF129" s="480"/>
      <c r="BG129" s="480"/>
      <c r="BH129" s="480"/>
      <c r="BI129" s="480"/>
      <c r="BJ129" s="480"/>
      <c r="BK129" s="480"/>
      <c r="BL129" s="480"/>
    </row>
    <row r="130" spans="1:64">
      <c r="A130" s="480" t="s">
        <v>568</v>
      </c>
      <c r="B130" s="480" t="s">
        <v>70</v>
      </c>
      <c r="C130" s="480" t="s">
        <v>161</v>
      </c>
      <c r="D130" s="480" t="s">
        <v>162</v>
      </c>
      <c r="E130" s="480" t="s">
        <v>66</v>
      </c>
      <c r="F130" s="480">
        <v>2011</v>
      </c>
      <c r="G130" s="480"/>
      <c r="H130" s="480">
        <v>255</v>
      </c>
      <c r="I130" s="480">
        <v>0.1</v>
      </c>
      <c r="J130" s="480"/>
      <c r="K130" s="480"/>
      <c r="L130" s="480" t="s">
        <v>14</v>
      </c>
      <c r="M130" s="480">
        <v>60</v>
      </c>
      <c r="N130" s="480">
        <v>1</v>
      </c>
      <c r="O130" s="480">
        <v>1000</v>
      </c>
      <c r="P130" s="480">
        <v>25</v>
      </c>
      <c r="Q130" s="480">
        <v>30.5</v>
      </c>
      <c r="R130" s="480">
        <v>8.35</v>
      </c>
      <c r="S130" s="480">
        <v>37.700000000000003</v>
      </c>
      <c r="T130" s="480">
        <v>8.8699999999999992</v>
      </c>
      <c r="U130" s="480">
        <v>5.3</v>
      </c>
      <c r="V130" s="480">
        <v>-145.69999999999999</v>
      </c>
      <c r="W130" s="480">
        <v>-0.45</v>
      </c>
      <c r="X130" s="480">
        <v>1200</v>
      </c>
      <c r="Y130" s="480">
        <v>5.5</v>
      </c>
      <c r="Z130" s="480">
        <v>300</v>
      </c>
      <c r="AA130" s="480">
        <v>0.22</v>
      </c>
      <c r="AB130" s="480"/>
      <c r="AC130" s="480"/>
      <c r="AD130" s="480"/>
      <c r="AE130" s="480"/>
      <c r="AF130" s="480"/>
      <c r="AG130" s="480"/>
      <c r="AH130" s="480"/>
      <c r="AI130" s="480">
        <v>1000</v>
      </c>
      <c r="AJ130" s="480">
        <v>3</v>
      </c>
      <c r="AK130" s="480">
        <v>-0.7</v>
      </c>
      <c r="AL130" s="480">
        <v>3.92</v>
      </c>
      <c r="AM130" s="480">
        <v>1638</v>
      </c>
      <c r="AN130" s="480">
        <v>982</v>
      </c>
      <c r="AO130" s="480">
        <v>40</v>
      </c>
      <c r="AP130" s="480">
        <v>19.2</v>
      </c>
      <c r="AQ130" s="480">
        <v>1.609</v>
      </c>
      <c r="AR130" s="480">
        <v>238.9</v>
      </c>
      <c r="AS130" s="480">
        <v>1.4330000000000001</v>
      </c>
      <c r="AT130" s="480"/>
      <c r="AU130" s="480"/>
      <c r="AV130" s="480"/>
      <c r="AW130" s="480"/>
      <c r="AX130" s="480"/>
      <c r="AY130" s="480"/>
      <c r="AZ130" s="480"/>
      <c r="BA130" s="480"/>
      <c r="BB130" s="480"/>
      <c r="BC130" s="480"/>
      <c r="BD130" s="480"/>
      <c r="BE130" s="480"/>
      <c r="BF130" s="480"/>
      <c r="BG130" s="480"/>
      <c r="BH130" s="480"/>
      <c r="BI130" s="480"/>
      <c r="BJ130" s="480"/>
      <c r="BK130" s="480"/>
      <c r="BL130" s="480"/>
    </row>
    <row r="131" spans="1:64">
      <c r="A131" s="480" t="s">
        <v>568</v>
      </c>
      <c r="B131" s="480" t="s">
        <v>70</v>
      </c>
      <c r="C131" s="480" t="s">
        <v>163</v>
      </c>
      <c r="D131" s="480" t="s">
        <v>164</v>
      </c>
      <c r="E131" s="480" t="s">
        <v>66</v>
      </c>
      <c r="F131" s="480">
        <v>2012</v>
      </c>
      <c r="G131" s="480"/>
      <c r="H131" s="480">
        <v>260</v>
      </c>
      <c r="I131" s="480">
        <v>0.1</v>
      </c>
      <c r="J131" s="480"/>
      <c r="K131" s="480"/>
      <c r="L131" s="480" t="s">
        <v>14</v>
      </c>
      <c r="M131" s="480">
        <v>60</v>
      </c>
      <c r="N131" s="480">
        <v>1</v>
      </c>
      <c r="O131" s="480">
        <v>1000</v>
      </c>
      <c r="P131" s="480">
        <v>25</v>
      </c>
      <c r="Q131" s="480">
        <v>30.7</v>
      </c>
      <c r="R131" s="480">
        <v>8.48</v>
      </c>
      <c r="S131" s="480">
        <v>37.799999999999997</v>
      </c>
      <c r="T131" s="480">
        <v>8.99</v>
      </c>
      <c r="U131" s="480">
        <v>6.3</v>
      </c>
      <c r="V131" s="480">
        <v>-150.91999999999999</v>
      </c>
      <c r="W131" s="480">
        <v>-0.45</v>
      </c>
      <c r="X131" s="480">
        <v>1200</v>
      </c>
      <c r="Y131" s="480">
        <v>5.5</v>
      </c>
      <c r="Z131" s="480">
        <v>300</v>
      </c>
      <c r="AA131" s="480">
        <v>0.19</v>
      </c>
      <c r="AB131" s="480"/>
      <c r="AC131" s="480"/>
      <c r="AD131" s="480"/>
      <c r="AE131" s="480"/>
      <c r="AF131" s="480"/>
      <c r="AG131" s="480"/>
      <c r="AH131" s="480"/>
      <c r="AI131" s="480">
        <v>1000</v>
      </c>
      <c r="AJ131" s="480">
        <v>3</v>
      </c>
      <c r="AK131" s="480">
        <v>-0.7</v>
      </c>
      <c r="AL131" s="480">
        <v>10.94</v>
      </c>
      <c r="AM131" s="480">
        <v>1638</v>
      </c>
      <c r="AN131" s="480">
        <v>982</v>
      </c>
      <c r="AO131" s="480">
        <v>40</v>
      </c>
      <c r="AP131" s="480">
        <v>20</v>
      </c>
      <c r="AQ131" s="480">
        <v>1.609</v>
      </c>
      <c r="AR131" s="480">
        <v>238.9</v>
      </c>
      <c r="AS131" s="480">
        <v>1.4330000000000001</v>
      </c>
      <c r="AT131" s="480"/>
      <c r="AU131" s="480"/>
      <c r="AV131" s="480"/>
      <c r="AW131" s="480"/>
      <c r="AX131" s="480"/>
      <c r="AY131" s="480"/>
      <c r="AZ131" s="480"/>
      <c r="BA131" s="480"/>
      <c r="BB131" s="480"/>
      <c r="BC131" s="480"/>
      <c r="BD131" s="480"/>
      <c r="BE131" s="480"/>
      <c r="BF131" s="480"/>
      <c r="BG131" s="480"/>
      <c r="BH131" s="480"/>
      <c r="BI131" s="480"/>
      <c r="BJ131" s="480"/>
      <c r="BK131" s="480"/>
      <c r="BL131" s="480"/>
    </row>
    <row r="132" spans="1:64">
      <c r="A132" s="480" t="s">
        <v>568</v>
      </c>
      <c r="B132" s="480" t="s">
        <v>70</v>
      </c>
      <c r="C132" s="480" t="s">
        <v>165</v>
      </c>
      <c r="D132" s="480" t="s">
        <v>166</v>
      </c>
      <c r="E132" s="480" t="s">
        <v>66</v>
      </c>
      <c r="F132" s="480">
        <v>2012</v>
      </c>
      <c r="G132" s="480"/>
      <c r="H132" s="480">
        <v>260</v>
      </c>
      <c r="I132" s="480">
        <v>0.1</v>
      </c>
      <c r="J132" s="480"/>
      <c r="K132" s="480"/>
      <c r="L132" s="480" t="s">
        <v>14</v>
      </c>
      <c r="M132" s="480">
        <v>96</v>
      </c>
      <c r="N132" s="480">
        <v>1</v>
      </c>
      <c r="O132" s="480">
        <v>1000</v>
      </c>
      <c r="P132" s="480">
        <v>25</v>
      </c>
      <c r="Q132" s="480">
        <v>49.3</v>
      </c>
      <c r="R132" s="480">
        <v>5.27</v>
      </c>
      <c r="S132" s="480">
        <v>60</v>
      </c>
      <c r="T132" s="480">
        <v>5.62</v>
      </c>
      <c r="U132" s="480">
        <v>3.3</v>
      </c>
      <c r="V132" s="480">
        <v>-234.56</v>
      </c>
      <c r="W132" s="480">
        <v>-0.45</v>
      </c>
      <c r="X132" s="480">
        <v>3000</v>
      </c>
      <c r="Y132" s="480">
        <v>5.5</v>
      </c>
      <c r="Z132" s="480">
        <v>700</v>
      </c>
      <c r="AA132" s="480">
        <v>0.42</v>
      </c>
      <c r="AB132" s="480"/>
      <c r="AC132" s="480"/>
      <c r="AD132" s="480"/>
      <c r="AE132" s="480"/>
      <c r="AF132" s="480"/>
      <c r="AG132" s="480"/>
      <c r="AH132" s="480"/>
      <c r="AI132" s="480">
        <v>1000</v>
      </c>
      <c r="AJ132" s="480">
        <v>4</v>
      </c>
      <c r="AK132" s="480">
        <v>-0.7</v>
      </c>
      <c r="AL132" s="480">
        <v>6.59</v>
      </c>
      <c r="AM132" s="480">
        <v>1602</v>
      </c>
      <c r="AN132" s="480">
        <v>1061</v>
      </c>
      <c r="AO132" s="480">
        <v>40</v>
      </c>
      <c r="AP132" s="480">
        <v>21</v>
      </c>
      <c r="AQ132" s="480">
        <v>1.7</v>
      </c>
      <c r="AR132" s="480">
        <v>148.6</v>
      </c>
      <c r="AS132" s="480">
        <v>1.427</v>
      </c>
      <c r="AT132" s="480"/>
      <c r="AU132" s="480"/>
      <c r="AV132" s="480"/>
      <c r="AW132" s="480"/>
      <c r="AX132" s="480"/>
      <c r="AY132" s="480"/>
      <c r="AZ132" s="480"/>
      <c r="BA132" s="480"/>
      <c r="BB132" s="480"/>
      <c r="BC132" s="480"/>
      <c r="BD132" s="480"/>
      <c r="BE132" s="480"/>
      <c r="BF132" s="480"/>
      <c r="BG132" s="480"/>
      <c r="BH132" s="480"/>
      <c r="BI132" s="480"/>
      <c r="BJ132" s="480"/>
      <c r="BK132" s="480"/>
      <c r="BL132" s="480"/>
    </row>
    <row r="133" spans="1:64">
      <c r="A133" s="480" t="s">
        <v>568</v>
      </c>
      <c r="B133" s="480" t="s">
        <v>70</v>
      </c>
      <c r="C133" s="480" t="s">
        <v>167</v>
      </c>
      <c r="D133" s="480" t="s">
        <v>168</v>
      </c>
      <c r="E133" s="480" t="s">
        <v>66</v>
      </c>
      <c r="F133" s="480">
        <v>2011</v>
      </c>
      <c r="G133" s="480"/>
      <c r="H133" s="480">
        <v>260</v>
      </c>
      <c r="I133" s="480">
        <v>0.1</v>
      </c>
      <c r="J133" s="480"/>
      <c r="K133" s="480"/>
      <c r="L133" s="480" t="s">
        <v>14</v>
      </c>
      <c r="M133" s="480">
        <v>60</v>
      </c>
      <c r="N133" s="480">
        <v>1</v>
      </c>
      <c r="O133" s="480">
        <v>1000</v>
      </c>
      <c r="P133" s="480">
        <v>25</v>
      </c>
      <c r="Q133" s="480">
        <v>30.7</v>
      </c>
      <c r="R133" s="480">
        <v>8.48</v>
      </c>
      <c r="S133" s="480">
        <v>37.799999999999997</v>
      </c>
      <c r="T133" s="480">
        <v>8.99</v>
      </c>
      <c r="U133" s="480">
        <v>6.3</v>
      </c>
      <c r="V133" s="480">
        <v>-150.91999999999999</v>
      </c>
      <c r="W133" s="480">
        <v>-0.45</v>
      </c>
      <c r="X133" s="480">
        <v>1200</v>
      </c>
      <c r="Y133" s="480">
        <v>5.5</v>
      </c>
      <c r="Z133" s="480">
        <v>300</v>
      </c>
      <c r="AA133" s="480">
        <v>0.19</v>
      </c>
      <c r="AB133" s="480"/>
      <c r="AC133" s="480"/>
      <c r="AD133" s="480"/>
      <c r="AE133" s="480"/>
      <c r="AF133" s="480"/>
      <c r="AG133" s="480"/>
      <c r="AH133" s="480"/>
      <c r="AI133" s="480">
        <v>1000</v>
      </c>
      <c r="AJ133" s="480">
        <v>3</v>
      </c>
      <c r="AK133" s="480">
        <v>-0.7</v>
      </c>
      <c r="AL133" s="480">
        <v>10.94</v>
      </c>
      <c r="AM133" s="480">
        <v>1638</v>
      </c>
      <c r="AN133" s="480">
        <v>982</v>
      </c>
      <c r="AO133" s="480">
        <v>40</v>
      </c>
      <c r="AP133" s="480">
        <v>19.2</v>
      </c>
      <c r="AQ133" s="480">
        <v>1.609</v>
      </c>
      <c r="AR133" s="480">
        <v>238.9</v>
      </c>
      <c r="AS133" s="480">
        <v>1.4330000000000001</v>
      </c>
      <c r="AT133" s="480"/>
      <c r="AU133" s="480"/>
      <c r="AV133" s="480"/>
      <c r="AW133" s="480"/>
      <c r="AX133" s="480"/>
      <c r="AY133" s="480"/>
      <c r="AZ133" s="480"/>
      <c r="BA133" s="480"/>
      <c r="BB133" s="480"/>
      <c r="BC133" s="480"/>
      <c r="BD133" s="480"/>
      <c r="BE133" s="480"/>
      <c r="BF133" s="480"/>
      <c r="BG133" s="480"/>
      <c r="BH133" s="480"/>
      <c r="BI133" s="480"/>
      <c r="BJ133" s="480"/>
      <c r="BK133" s="480"/>
      <c r="BL133" s="480"/>
    </row>
    <row r="134" spans="1:64">
      <c r="A134" s="480" t="s">
        <v>568</v>
      </c>
      <c r="B134" s="480" t="s">
        <v>70</v>
      </c>
      <c r="C134" s="480" t="s">
        <v>169</v>
      </c>
      <c r="D134" s="480" t="s">
        <v>170</v>
      </c>
      <c r="E134" s="480" t="s">
        <v>66</v>
      </c>
      <c r="F134" s="480">
        <v>2010</v>
      </c>
      <c r="G134" s="480"/>
      <c r="H134" s="480">
        <v>265</v>
      </c>
      <c r="I134" s="480">
        <v>0.1</v>
      </c>
      <c r="J134" s="480"/>
      <c r="K134" s="480"/>
      <c r="L134" s="480" t="s">
        <v>14</v>
      </c>
      <c r="M134" s="480">
        <v>72</v>
      </c>
      <c r="N134" s="480">
        <v>1</v>
      </c>
      <c r="O134" s="480">
        <v>1000</v>
      </c>
      <c r="P134" s="480">
        <v>25</v>
      </c>
      <c r="Q134" s="480">
        <v>35.5</v>
      </c>
      <c r="R134" s="480">
        <v>7.47</v>
      </c>
      <c r="S134" s="480">
        <v>44.3</v>
      </c>
      <c r="T134" s="480">
        <v>7.98</v>
      </c>
      <c r="U134" s="480">
        <v>4.8</v>
      </c>
      <c r="V134" s="480">
        <v>-167.42</v>
      </c>
      <c r="W134" s="480">
        <v>-0.45</v>
      </c>
      <c r="X134" s="480">
        <v>1400</v>
      </c>
      <c r="Y134" s="480">
        <v>5.5</v>
      </c>
      <c r="Z134" s="480">
        <v>350</v>
      </c>
      <c r="AA134" s="480">
        <v>0.34</v>
      </c>
      <c r="AB134" s="480"/>
      <c r="AC134" s="480"/>
      <c r="AD134" s="480"/>
      <c r="AE134" s="480"/>
      <c r="AF134" s="480"/>
      <c r="AG134" s="480"/>
      <c r="AH134" s="480"/>
      <c r="AI134" s="480">
        <v>1000</v>
      </c>
      <c r="AJ134" s="480">
        <v>3</v>
      </c>
      <c r="AK134" s="480">
        <v>-0.7</v>
      </c>
      <c r="AL134" s="480">
        <v>9.58</v>
      </c>
      <c r="AM134" s="480">
        <v>1954</v>
      </c>
      <c r="AN134" s="480">
        <v>982</v>
      </c>
      <c r="AO134" s="480">
        <v>40</v>
      </c>
      <c r="AP134" s="480">
        <v>27</v>
      </c>
      <c r="AQ134" s="480">
        <v>1.919</v>
      </c>
      <c r="AR134" s="480">
        <v>238.9</v>
      </c>
      <c r="AS134" s="480">
        <v>1.72</v>
      </c>
      <c r="AT134" s="480"/>
      <c r="AU134" s="480"/>
      <c r="AV134" s="480"/>
      <c r="AW134" s="480"/>
      <c r="AX134" s="480"/>
      <c r="AY134" s="480"/>
      <c r="AZ134" s="480"/>
      <c r="BA134" s="480"/>
      <c r="BB134" s="480"/>
      <c r="BC134" s="480"/>
      <c r="BD134" s="480"/>
      <c r="BE134" s="480"/>
      <c r="BF134" s="480"/>
      <c r="BG134" s="480"/>
      <c r="BH134" s="480"/>
      <c r="BI134" s="480"/>
      <c r="BJ134" s="480"/>
      <c r="BK134" s="480"/>
      <c r="BL134" s="480"/>
    </row>
    <row r="135" spans="1:64">
      <c r="A135" s="480" t="s">
        <v>568</v>
      </c>
      <c r="B135" s="480" t="s">
        <v>70</v>
      </c>
      <c r="C135" s="480" t="s">
        <v>171</v>
      </c>
      <c r="D135" s="480" t="s">
        <v>172</v>
      </c>
      <c r="E135" s="480" t="s">
        <v>66</v>
      </c>
      <c r="F135" s="480">
        <v>2010</v>
      </c>
      <c r="G135" s="480"/>
      <c r="H135" s="480">
        <v>275</v>
      </c>
      <c r="I135" s="480">
        <v>0.1</v>
      </c>
      <c r="J135" s="480"/>
      <c r="K135" s="480"/>
      <c r="L135" s="480" t="s">
        <v>14</v>
      </c>
      <c r="M135" s="480">
        <v>72</v>
      </c>
      <c r="N135" s="480">
        <v>1</v>
      </c>
      <c r="O135" s="480">
        <v>1000</v>
      </c>
      <c r="P135" s="480">
        <v>25</v>
      </c>
      <c r="Q135" s="480">
        <v>35.799999999999997</v>
      </c>
      <c r="R135" s="480">
        <v>7.68</v>
      </c>
      <c r="S135" s="480">
        <v>44.5</v>
      </c>
      <c r="T135" s="480">
        <v>8.19</v>
      </c>
      <c r="U135" s="480">
        <v>4.9000000000000004</v>
      </c>
      <c r="V135" s="480">
        <v>-169.38</v>
      </c>
      <c r="W135" s="480">
        <v>-0.45</v>
      </c>
      <c r="X135" s="480">
        <v>1400</v>
      </c>
      <c r="Y135" s="480">
        <v>5.5</v>
      </c>
      <c r="Z135" s="480">
        <v>350</v>
      </c>
      <c r="AA135" s="480">
        <v>0.31</v>
      </c>
      <c r="AB135" s="480"/>
      <c r="AC135" s="480"/>
      <c r="AD135" s="480"/>
      <c r="AE135" s="480"/>
      <c r="AF135" s="480"/>
      <c r="AG135" s="480"/>
      <c r="AH135" s="480"/>
      <c r="AI135" s="480">
        <v>1000</v>
      </c>
      <c r="AJ135" s="480">
        <v>3</v>
      </c>
      <c r="AK135" s="480">
        <v>-0.7</v>
      </c>
      <c r="AL135" s="480">
        <v>9.83</v>
      </c>
      <c r="AM135" s="480">
        <v>1954</v>
      </c>
      <c r="AN135" s="480">
        <v>982</v>
      </c>
      <c r="AO135" s="480">
        <v>40</v>
      </c>
      <c r="AP135" s="480">
        <v>27</v>
      </c>
      <c r="AQ135" s="480">
        <v>1.919</v>
      </c>
      <c r="AR135" s="480">
        <v>238.9</v>
      </c>
      <c r="AS135" s="480">
        <v>1.72</v>
      </c>
      <c r="AT135" s="480"/>
      <c r="AU135" s="480"/>
      <c r="AV135" s="480"/>
      <c r="AW135" s="480"/>
      <c r="AX135" s="480"/>
      <c r="AY135" s="480"/>
      <c r="AZ135" s="480"/>
      <c r="BA135" s="480"/>
      <c r="BB135" s="480"/>
      <c r="BC135" s="480"/>
      <c r="BD135" s="480"/>
      <c r="BE135" s="480"/>
      <c r="BF135" s="480"/>
      <c r="BG135" s="480"/>
      <c r="BH135" s="480"/>
      <c r="BI135" s="480"/>
      <c r="BJ135" s="480"/>
      <c r="BK135" s="480"/>
      <c r="BL135" s="480"/>
    </row>
    <row r="136" spans="1:64">
      <c r="A136" s="480" t="s">
        <v>568</v>
      </c>
      <c r="B136" s="480" t="s">
        <v>70</v>
      </c>
      <c r="C136" s="480" t="s">
        <v>175</v>
      </c>
      <c r="D136" s="480" t="s">
        <v>176</v>
      </c>
      <c r="E136" s="480" t="s">
        <v>66</v>
      </c>
      <c r="F136" s="480">
        <v>2010</v>
      </c>
      <c r="G136" s="480"/>
      <c r="H136" s="480">
        <v>285</v>
      </c>
      <c r="I136" s="480">
        <v>0.1</v>
      </c>
      <c r="J136" s="480"/>
      <c r="K136" s="480"/>
      <c r="L136" s="480" t="s">
        <v>14</v>
      </c>
      <c r="M136" s="480">
        <v>72</v>
      </c>
      <c r="N136" s="480">
        <v>1</v>
      </c>
      <c r="O136" s="480">
        <v>1000</v>
      </c>
      <c r="P136" s="480">
        <v>25</v>
      </c>
      <c r="Q136" s="480">
        <v>36.1</v>
      </c>
      <c r="R136" s="480">
        <v>7.89</v>
      </c>
      <c r="S136" s="480">
        <v>44.7</v>
      </c>
      <c r="T136" s="480">
        <v>8.4</v>
      </c>
      <c r="U136" s="480">
        <v>5</v>
      </c>
      <c r="V136" s="480">
        <v>-171.57</v>
      </c>
      <c r="W136" s="480">
        <v>-0.45</v>
      </c>
      <c r="X136" s="480">
        <v>1400</v>
      </c>
      <c r="Y136" s="480">
        <v>5.5</v>
      </c>
      <c r="Z136" s="480">
        <v>350</v>
      </c>
      <c r="AA136" s="480">
        <v>0.28000000000000003</v>
      </c>
      <c r="AB136" s="480"/>
      <c r="AC136" s="480"/>
      <c r="AD136" s="480"/>
      <c r="AE136" s="480"/>
      <c r="AF136" s="480"/>
      <c r="AG136" s="480"/>
      <c r="AH136" s="480"/>
      <c r="AI136" s="480">
        <v>1000</v>
      </c>
      <c r="AJ136" s="480">
        <v>3</v>
      </c>
      <c r="AK136" s="480">
        <v>-0.7</v>
      </c>
      <c r="AL136" s="480">
        <v>10.08</v>
      </c>
      <c r="AM136" s="480">
        <v>1954</v>
      </c>
      <c r="AN136" s="480">
        <v>982</v>
      </c>
      <c r="AO136" s="480">
        <v>40</v>
      </c>
      <c r="AP136" s="480">
        <v>27</v>
      </c>
      <c r="AQ136" s="480">
        <v>1.919</v>
      </c>
      <c r="AR136" s="480">
        <v>238.9</v>
      </c>
      <c r="AS136" s="480">
        <v>1.72</v>
      </c>
      <c r="AT136" s="480"/>
      <c r="AU136" s="480"/>
      <c r="AV136" s="480"/>
      <c r="AW136" s="480"/>
      <c r="AX136" s="480"/>
      <c r="AY136" s="480"/>
      <c r="AZ136" s="480"/>
      <c r="BA136" s="480"/>
      <c r="BB136" s="480"/>
      <c r="BC136" s="480"/>
      <c r="BD136" s="480"/>
      <c r="BE136" s="480"/>
      <c r="BF136" s="480"/>
      <c r="BG136" s="480"/>
      <c r="BH136" s="480"/>
      <c r="BI136" s="480"/>
      <c r="BJ136" s="480"/>
      <c r="BK136" s="480"/>
      <c r="BL136" s="480"/>
    </row>
    <row r="137" spans="1:64">
      <c r="A137" s="480" t="s">
        <v>568</v>
      </c>
      <c r="B137" s="480" t="s">
        <v>70</v>
      </c>
      <c r="C137" s="480" t="s">
        <v>179</v>
      </c>
      <c r="D137" s="480" t="s">
        <v>180</v>
      </c>
      <c r="E137" s="480" t="s">
        <v>66</v>
      </c>
      <c r="F137" s="480">
        <v>2010</v>
      </c>
      <c r="G137" s="480"/>
      <c r="H137" s="480">
        <v>295</v>
      </c>
      <c r="I137" s="480">
        <v>0.1</v>
      </c>
      <c r="J137" s="480"/>
      <c r="K137" s="480"/>
      <c r="L137" s="480" t="s">
        <v>14</v>
      </c>
      <c r="M137" s="480">
        <v>72</v>
      </c>
      <c r="N137" s="480">
        <v>1</v>
      </c>
      <c r="O137" s="480">
        <v>1000</v>
      </c>
      <c r="P137" s="480">
        <v>25</v>
      </c>
      <c r="Q137" s="480">
        <v>36.4</v>
      </c>
      <c r="R137" s="480">
        <v>8.11</v>
      </c>
      <c r="S137" s="480">
        <v>44.9</v>
      </c>
      <c r="T137" s="480">
        <v>8.6300000000000008</v>
      </c>
      <c r="U137" s="480">
        <v>5.2</v>
      </c>
      <c r="V137" s="480">
        <v>-173.67</v>
      </c>
      <c r="W137" s="480">
        <v>-0.45</v>
      </c>
      <c r="X137" s="480">
        <v>1400</v>
      </c>
      <c r="Y137" s="480">
        <v>5.5</v>
      </c>
      <c r="Z137" s="480">
        <v>350</v>
      </c>
      <c r="AA137" s="480">
        <v>0.26</v>
      </c>
      <c r="AB137" s="480"/>
      <c r="AC137" s="480"/>
      <c r="AD137" s="480"/>
      <c r="AE137" s="480"/>
      <c r="AF137" s="480"/>
      <c r="AG137" s="480"/>
      <c r="AH137" s="480"/>
      <c r="AI137" s="480">
        <v>1000</v>
      </c>
      <c r="AJ137" s="480">
        <v>3</v>
      </c>
      <c r="AK137" s="480">
        <v>-0.7</v>
      </c>
      <c r="AL137" s="480">
        <v>10.36</v>
      </c>
      <c r="AM137" s="480">
        <v>1954</v>
      </c>
      <c r="AN137" s="480">
        <v>982</v>
      </c>
      <c r="AO137" s="480">
        <v>40</v>
      </c>
      <c r="AP137" s="480">
        <v>27</v>
      </c>
      <c r="AQ137" s="480">
        <v>1.919</v>
      </c>
      <c r="AR137" s="480">
        <v>238.9</v>
      </c>
      <c r="AS137" s="480">
        <v>1.72</v>
      </c>
      <c r="AT137" s="480"/>
      <c r="AU137" s="480"/>
      <c r="AV137" s="480"/>
      <c r="AW137" s="480"/>
      <c r="AX137" s="480"/>
      <c r="AY137" s="480"/>
      <c r="AZ137" s="480"/>
      <c r="BA137" s="480"/>
      <c r="BB137" s="480"/>
      <c r="BC137" s="480"/>
      <c r="BD137" s="480"/>
      <c r="BE137" s="480"/>
      <c r="BF137" s="480"/>
      <c r="BG137" s="480"/>
      <c r="BH137" s="480"/>
      <c r="BI137" s="480"/>
      <c r="BJ137" s="480"/>
      <c r="BK137" s="480"/>
      <c r="BL137" s="480"/>
    </row>
    <row r="138" spans="1:64">
      <c r="A138" s="480" t="s">
        <v>568</v>
      </c>
      <c r="B138" s="480" t="s">
        <v>70</v>
      </c>
      <c r="C138" s="480" t="s">
        <v>183</v>
      </c>
      <c r="D138" s="480" t="s">
        <v>184</v>
      </c>
      <c r="E138" s="480" t="s">
        <v>66</v>
      </c>
      <c r="F138" s="480">
        <v>2010</v>
      </c>
      <c r="G138" s="480"/>
      <c r="H138" s="480">
        <v>305</v>
      </c>
      <c r="I138" s="480">
        <v>0.1</v>
      </c>
      <c r="J138" s="480"/>
      <c r="K138" s="480"/>
      <c r="L138" s="480" t="s">
        <v>14</v>
      </c>
      <c r="M138" s="480">
        <v>72</v>
      </c>
      <c r="N138" s="480">
        <v>1</v>
      </c>
      <c r="O138" s="480">
        <v>1000</v>
      </c>
      <c r="P138" s="480">
        <v>25</v>
      </c>
      <c r="Q138" s="480">
        <v>36.6</v>
      </c>
      <c r="R138" s="480">
        <v>8.33</v>
      </c>
      <c r="S138" s="480">
        <v>45.2</v>
      </c>
      <c r="T138" s="480">
        <v>8.84</v>
      </c>
      <c r="U138" s="480">
        <v>5.3</v>
      </c>
      <c r="V138" s="480">
        <v>-175.36</v>
      </c>
      <c r="W138" s="480">
        <v>-0.45</v>
      </c>
      <c r="X138" s="480">
        <v>1400</v>
      </c>
      <c r="Y138" s="480">
        <v>5.5</v>
      </c>
      <c r="Z138" s="480">
        <v>350</v>
      </c>
      <c r="AA138" s="480">
        <v>0.25</v>
      </c>
      <c r="AB138" s="480"/>
      <c r="AC138" s="480"/>
      <c r="AD138" s="480"/>
      <c r="AE138" s="480"/>
      <c r="AF138" s="480"/>
      <c r="AG138" s="480"/>
      <c r="AH138" s="480"/>
      <c r="AI138" s="480">
        <v>1000</v>
      </c>
      <c r="AJ138" s="480">
        <v>3</v>
      </c>
      <c r="AK138" s="480">
        <v>-0.7</v>
      </c>
      <c r="AL138" s="480">
        <v>10.61</v>
      </c>
      <c r="AM138" s="480">
        <v>1954</v>
      </c>
      <c r="AN138" s="480">
        <v>982</v>
      </c>
      <c r="AO138" s="480">
        <v>40</v>
      </c>
      <c r="AP138" s="480">
        <v>27</v>
      </c>
      <c r="AQ138" s="480">
        <v>1.919</v>
      </c>
      <c r="AR138" s="480">
        <v>238.9</v>
      </c>
      <c r="AS138" s="480">
        <v>1.72</v>
      </c>
      <c r="AT138" s="480"/>
      <c r="AU138" s="480"/>
      <c r="AV138" s="480"/>
      <c r="AW138" s="480"/>
      <c r="AX138" s="480"/>
      <c r="AY138" s="480"/>
      <c r="AZ138" s="480"/>
      <c r="BA138" s="480"/>
      <c r="BB138" s="480"/>
      <c r="BC138" s="480"/>
      <c r="BD138" s="480"/>
      <c r="BE138" s="480"/>
      <c r="BF138" s="480"/>
      <c r="BG138" s="480"/>
      <c r="BH138" s="480"/>
      <c r="BI138" s="480"/>
      <c r="BJ138" s="480"/>
      <c r="BK138" s="480"/>
      <c r="BL138" s="480"/>
    </row>
    <row r="139" spans="1:64">
      <c r="A139" s="480" t="s">
        <v>568</v>
      </c>
      <c r="B139" s="480" t="s">
        <v>70</v>
      </c>
      <c r="C139" s="480" t="s">
        <v>187</v>
      </c>
      <c r="D139" s="480" t="s">
        <v>188</v>
      </c>
      <c r="E139" s="480" t="s">
        <v>66</v>
      </c>
      <c r="F139" s="480">
        <v>2010</v>
      </c>
      <c r="G139" s="480"/>
      <c r="H139" s="480">
        <v>150</v>
      </c>
      <c r="I139" s="480">
        <v>0.1</v>
      </c>
      <c r="J139" s="480"/>
      <c r="K139" s="480"/>
      <c r="L139" s="480" t="s">
        <v>65</v>
      </c>
      <c r="M139" s="480">
        <v>48</v>
      </c>
      <c r="N139" s="480">
        <v>1</v>
      </c>
      <c r="O139" s="480">
        <v>1000</v>
      </c>
      <c r="P139" s="480">
        <v>25</v>
      </c>
      <c r="Q139" s="480">
        <v>22.9</v>
      </c>
      <c r="R139" s="480">
        <v>6.56</v>
      </c>
      <c r="S139" s="480">
        <v>28.8</v>
      </c>
      <c r="T139" s="480">
        <v>7.35</v>
      </c>
      <c r="U139" s="480">
        <v>5.9</v>
      </c>
      <c r="V139" s="480">
        <v>-100.42</v>
      </c>
      <c r="W139" s="480">
        <v>-0.42</v>
      </c>
      <c r="X139" s="480">
        <v>600</v>
      </c>
      <c r="Y139" s="480">
        <v>5.5</v>
      </c>
      <c r="Z139" s="480">
        <v>140</v>
      </c>
      <c r="AA139" s="480">
        <v>0.36</v>
      </c>
      <c r="AB139" s="480"/>
      <c r="AC139" s="480"/>
      <c r="AD139" s="480"/>
      <c r="AE139" s="480"/>
      <c r="AF139" s="480"/>
      <c r="AG139" s="480"/>
      <c r="AH139" s="480"/>
      <c r="AI139" s="480">
        <v>1000</v>
      </c>
      <c r="AJ139" s="480">
        <v>5</v>
      </c>
      <c r="AK139" s="480">
        <v>-0.7</v>
      </c>
      <c r="AL139" s="480">
        <v>3.92</v>
      </c>
      <c r="AM139" s="480">
        <v>1324</v>
      </c>
      <c r="AN139" s="480">
        <v>982</v>
      </c>
      <c r="AO139" s="480">
        <v>40</v>
      </c>
      <c r="AP139" s="480">
        <v>16</v>
      </c>
      <c r="AQ139" s="480">
        <v>1.3</v>
      </c>
      <c r="AR139" s="480">
        <v>243.4</v>
      </c>
      <c r="AS139" s="480">
        <v>1.1679999999999999</v>
      </c>
      <c r="AT139" s="480"/>
      <c r="AU139" s="480"/>
      <c r="AV139" s="480"/>
      <c r="AW139" s="480"/>
      <c r="AX139" s="480"/>
      <c r="AY139" s="480"/>
      <c r="AZ139" s="480"/>
      <c r="BA139" s="480"/>
      <c r="BB139" s="480"/>
      <c r="BC139" s="480"/>
      <c r="BD139" s="480"/>
      <c r="BE139" s="480"/>
      <c r="BF139" s="480"/>
      <c r="BG139" s="480"/>
      <c r="BH139" s="480"/>
      <c r="BI139" s="480"/>
      <c r="BJ139" s="480"/>
      <c r="BK139" s="480"/>
      <c r="BL139" s="480"/>
    </row>
    <row r="140" spans="1:64">
      <c r="A140" s="480" t="s">
        <v>568</v>
      </c>
      <c r="B140" s="480" t="s">
        <v>70</v>
      </c>
      <c r="C140" s="480" t="s">
        <v>189</v>
      </c>
      <c r="D140" s="480" t="s">
        <v>190</v>
      </c>
      <c r="E140" s="480" t="s">
        <v>66</v>
      </c>
      <c r="F140" s="480">
        <v>2010</v>
      </c>
      <c r="G140" s="480"/>
      <c r="H140" s="480">
        <v>155</v>
      </c>
      <c r="I140" s="480">
        <v>0.1</v>
      </c>
      <c r="J140" s="480"/>
      <c r="K140" s="480"/>
      <c r="L140" s="480" t="s">
        <v>65</v>
      </c>
      <c r="M140" s="480">
        <v>48</v>
      </c>
      <c r="N140" s="480">
        <v>1</v>
      </c>
      <c r="O140" s="480">
        <v>1000</v>
      </c>
      <c r="P140" s="480">
        <v>25</v>
      </c>
      <c r="Q140" s="480">
        <v>22.9</v>
      </c>
      <c r="R140" s="480">
        <v>6.76</v>
      </c>
      <c r="S140" s="480">
        <v>28.8</v>
      </c>
      <c r="T140" s="480">
        <v>7.51</v>
      </c>
      <c r="U140" s="480">
        <v>6</v>
      </c>
      <c r="V140" s="480">
        <v>-100.8</v>
      </c>
      <c r="W140" s="480">
        <v>-0.42</v>
      </c>
      <c r="X140" s="480">
        <v>600</v>
      </c>
      <c r="Y140" s="480">
        <v>5.5</v>
      </c>
      <c r="Z140" s="480">
        <v>150</v>
      </c>
      <c r="AA140" s="480">
        <v>0.34</v>
      </c>
      <c r="AB140" s="480"/>
      <c r="AC140" s="480"/>
      <c r="AD140" s="480"/>
      <c r="AE140" s="480"/>
      <c r="AF140" s="480"/>
      <c r="AG140" s="480"/>
      <c r="AH140" s="480"/>
      <c r="AI140" s="480">
        <v>1000</v>
      </c>
      <c r="AJ140" s="480">
        <v>5</v>
      </c>
      <c r="AK140" s="480">
        <v>-0.7</v>
      </c>
      <c r="AL140" s="480">
        <v>3.92</v>
      </c>
      <c r="AM140" s="480">
        <v>1324</v>
      </c>
      <c r="AN140" s="480">
        <v>982</v>
      </c>
      <c r="AO140" s="480">
        <v>40</v>
      </c>
      <c r="AP140" s="480">
        <v>16</v>
      </c>
      <c r="AQ140" s="480">
        <v>1.3</v>
      </c>
      <c r="AR140" s="480">
        <v>243.4</v>
      </c>
      <c r="AS140" s="480">
        <v>1.1679999999999999</v>
      </c>
      <c r="AT140" s="480"/>
      <c r="AU140" s="480"/>
      <c r="AV140" s="480"/>
      <c r="AW140" s="480"/>
      <c r="AX140" s="480"/>
      <c r="AY140" s="480"/>
      <c r="AZ140" s="480"/>
      <c r="BA140" s="480"/>
      <c r="BB140" s="480"/>
      <c r="BC140" s="480"/>
      <c r="BD140" s="480"/>
      <c r="BE140" s="480"/>
      <c r="BF140" s="480"/>
      <c r="BG140" s="480"/>
      <c r="BH140" s="480"/>
      <c r="BI140" s="480"/>
      <c r="BJ140" s="480"/>
      <c r="BK140" s="480"/>
      <c r="BL140" s="480"/>
    </row>
    <row r="141" spans="1:64">
      <c r="A141" s="480" t="s">
        <v>568</v>
      </c>
      <c r="B141" s="480" t="s">
        <v>70</v>
      </c>
      <c r="C141" s="480" t="s">
        <v>193</v>
      </c>
      <c r="D141" s="480" t="s">
        <v>194</v>
      </c>
      <c r="E141" s="480" t="s">
        <v>66</v>
      </c>
      <c r="F141" s="480">
        <v>2010</v>
      </c>
      <c r="G141" s="480"/>
      <c r="H141" s="480">
        <v>160</v>
      </c>
      <c r="I141" s="480">
        <v>0.1</v>
      </c>
      <c r="J141" s="480"/>
      <c r="K141" s="480"/>
      <c r="L141" s="480" t="s">
        <v>65</v>
      </c>
      <c r="M141" s="480">
        <v>48</v>
      </c>
      <c r="N141" s="480">
        <v>1</v>
      </c>
      <c r="O141" s="480">
        <v>1000</v>
      </c>
      <c r="P141" s="480">
        <v>25</v>
      </c>
      <c r="Q141" s="480">
        <v>23.1</v>
      </c>
      <c r="R141" s="480">
        <v>6.93</v>
      </c>
      <c r="S141" s="480">
        <v>28.9</v>
      </c>
      <c r="T141" s="480">
        <v>7.67</v>
      </c>
      <c r="U141" s="480">
        <v>5</v>
      </c>
      <c r="V141" s="480">
        <v>-101.1</v>
      </c>
      <c r="W141" s="480">
        <v>-0.43</v>
      </c>
      <c r="X141" s="480">
        <v>600</v>
      </c>
      <c r="Y141" s="480">
        <v>5.5</v>
      </c>
      <c r="Z141" s="480">
        <v>160</v>
      </c>
      <c r="AA141" s="480">
        <v>0.32</v>
      </c>
      <c r="AB141" s="480"/>
      <c r="AC141" s="480"/>
      <c r="AD141" s="480"/>
      <c r="AE141" s="480"/>
      <c r="AF141" s="480"/>
      <c r="AG141" s="480"/>
      <c r="AH141" s="480"/>
      <c r="AI141" s="480">
        <v>1000</v>
      </c>
      <c r="AJ141" s="480">
        <v>3</v>
      </c>
      <c r="AK141" s="480">
        <v>-0.7</v>
      </c>
      <c r="AL141" s="480">
        <v>3.92</v>
      </c>
      <c r="AM141" s="480">
        <v>1324</v>
      </c>
      <c r="AN141" s="480">
        <v>982</v>
      </c>
      <c r="AO141" s="480">
        <v>40</v>
      </c>
      <c r="AP141" s="480">
        <v>16</v>
      </c>
      <c r="AQ141" s="480">
        <v>1.3</v>
      </c>
      <c r="AR141" s="480">
        <v>243.4</v>
      </c>
      <c r="AS141" s="480">
        <v>1.1679999999999999</v>
      </c>
      <c r="AT141" s="480"/>
      <c r="AU141" s="480"/>
      <c r="AV141" s="480"/>
      <c r="AW141" s="480"/>
      <c r="AX141" s="480"/>
      <c r="AY141" s="480"/>
      <c r="AZ141" s="480"/>
      <c r="BA141" s="480"/>
      <c r="BB141" s="480"/>
      <c r="BC141" s="480"/>
      <c r="BD141" s="480"/>
      <c r="BE141" s="480"/>
      <c r="BF141" s="480"/>
      <c r="BG141" s="480"/>
      <c r="BH141" s="480"/>
      <c r="BI141" s="480"/>
      <c r="BJ141" s="480"/>
      <c r="BK141" s="480"/>
      <c r="BL141" s="480"/>
    </row>
    <row r="142" spans="1:64">
      <c r="A142" s="480" t="s">
        <v>568</v>
      </c>
      <c r="B142" s="480" t="s">
        <v>70</v>
      </c>
      <c r="C142" s="480" t="s">
        <v>195</v>
      </c>
      <c r="D142" s="480" t="s">
        <v>196</v>
      </c>
      <c r="E142" s="480" t="s">
        <v>66</v>
      </c>
      <c r="F142" s="480">
        <v>2011</v>
      </c>
      <c r="G142" s="480"/>
      <c r="H142" s="480">
        <v>160</v>
      </c>
      <c r="I142" s="480">
        <v>0.1</v>
      </c>
      <c r="J142" s="480"/>
      <c r="K142" s="480"/>
      <c r="L142" s="480" t="s">
        <v>65</v>
      </c>
      <c r="M142" s="480">
        <v>48</v>
      </c>
      <c r="N142" s="480">
        <v>1</v>
      </c>
      <c r="O142" s="480">
        <v>1000</v>
      </c>
      <c r="P142" s="480">
        <v>25</v>
      </c>
      <c r="Q142" s="480">
        <v>23.1</v>
      </c>
      <c r="R142" s="480">
        <v>6.93</v>
      </c>
      <c r="S142" s="480">
        <v>28.9</v>
      </c>
      <c r="T142" s="480">
        <v>7.67</v>
      </c>
      <c r="U142" s="480">
        <v>6.1</v>
      </c>
      <c r="V142" s="480">
        <v>-101.98</v>
      </c>
      <c r="W142" s="480">
        <v>-0.42</v>
      </c>
      <c r="X142" s="480">
        <v>600</v>
      </c>
      <c r="Y142" s="480">
        <v>5.5</v>
      </c>
      <c r="Z142" s="480">
        <v>160</v>
      </c>
      <c r="AA142" s="480">
        <v>0.32</v>
      </c>
      <c r="AB142" s="480"/>
      <c r="AC142" s="480"/>
      <c r="AD142" s="480"/>
      <c r="AE142" s="480"/>
      <c r="AF142" s="480"/>
      <c r="AG142" s="480"/>
      <c r="AH142" s="480"/>
      <c r="AI142" s="480">
        <v>1000</v>
      </c>
      <c r="AJ142" s="480">
        <v>5</v>
      </c>
      <c r="AK142" s="480">
        <v>-0.7</v>
      </c>
      <c r="AL142" s="480">
        <v>3.92</v>
      </c>
      <c r="AM142" s="480">
        <v>1324</v>
      </c>
      <c r="AN142" s="480">
        <v>982</v>
      </c>
      <c r="AO142" s="480">
        <v>40</v>
      </c>
      <c r="AP142" s="480">
        <v>16</v>
      </c>
      <c r="AQ142" s="480">
        <v>1.3</v>
      </c>
      <c r="AR142" s="480">
        <v>243.4</v>
      </c>
      <c r="AS142" s="480">
        <v>1.1679999999999999</v>
      </c>
      <c r="AT142" s="480"/>
      <c r="AU142" s="480"/>
      <c r="AV142" s="480"/>
      <c r="AW142" s="480"/>
      <c r="AX142" s="480"/>
      <c r="AY142" s="480"/>
      <c r="AZ142" s="480"/>
      <c r="BA142" s="480"/>
      <c r="BB142" s="480"/>
      <c r="BC142" s="480"/>
      <c r="BD142" s="480"/>
      <c r="BE142" s="480"/>
      <c r="BF142" s="480"/>
      <c r="BG142" s="480"/>
      <c r="BH142" s="480"/>
      <c r="BI142" s="480"/>
      <c r="BJ142" s="480"/>
      <c r="BK142" s="480"/>
      <c r="BL142" s="480"/>
    </row>
    <row r="143" spans="1:64">
      <c r="A143" s="480" t="s">
        <v>568</v>
      </c>
      <c r="B143" s="480" t="s">
        <v>70</v>
      </c>
      <c r="C143" s="480" t="s">
        <v>197</v>
      </c>
      <c r="D143" s="480" t="s">
        <v>198</v>
      </c>
      <c r="E143" s="480" t="s">
        <v>66</v>
      </c>
      <c r="F143" s="480">
        <v>2010</v>
      </c>
      <c r="G143" s="480"/>
      <c r="H143" s="480">
        <v>165</v>
      </c>
      <c r="I143" s="480">
        <v>0.1</v>
      </c>
      <c r="J143" s="480"/>
      <c r="K143" s="480"/>
      <c r="L143" s="480" t="s">
        <v>65</v>
      </c>
      <c r="M143" s="480">
        <v>48</v>
      </c>
      <c r="N143" s="480">
        <v>1</v>
      </c>
      <c r="O143" s="480">
        <v>1000</v>
      </c>
      <c r="P143" s="480">
        <v>25</v>
      </c>
      <c r="Q143" s="480">
        <v>23.1</v>
      </c>
      <c r="R143" s="480">
        <v>7.13</v>
      </c>
      <c r="S143" s="480">
        <v>29</v>
      </c>
      <c r="T143" s="480">
        <v>7.82</v>
      </c>
      <c r="U143" s="480">
        <v>5.0999999999999996</v>
      </c>
      <c r="V143" s="480">
        <v>-101.89</v>
      </c>
      <c r="W143" s="480">
        <v>-0.43</v>
      </c>
      <c r="X143" s="480">
        <v>700</v>
      </c>
      <c r="Y143" s="480">
        <v>5.5</v>
      </c>
      <c r="Z143" s="480">
        <v>170</v>
      </c>
      <c r="AA143" s="480">
        <v>0.31</v>
      </c>
      <c r="AB143" s="480"/>
      <c r="AC143" s="480"/>
      <c r="AD143" s="480"/>
      <c r="AE143" s="480"/>
      <c r="AF143" s="480"/>
      <c r="AG143" s="480"/>
      <c r="AH143" s="480"/>
      <c r="AI143" s="480">
        <v>1000</v>
      </c>
      <c r="AJ143" s="480">
        <v>3</v>
      </c>
      <c r="AK143" s="480">
        <v>-0.7</v>
      </c>
      <c r="AL143" s="480">
        <v>3.92</v>
      </c>
      <c r="AM143" s="480">
        <v>1324</v>
      </c>
      <c r="AN143" s="480">
        <v>982</v>
      </c>
      <c r="AO143" s="480">
        <v>40</v>
      </c>
      <c r="AP143" s="480">
        <v>16</v>
      </c>
      <c r="AQ143" s="480">
        <v>1.3</v>
      </c>
      <c r="AR143" s="480">
        <v>243.4</v>
      </c>
      <c r="AS143" s="480">
        <v>1.1679999999999999</v>
      </c>
      <c r="AT143" s="480"/>
      <c r="AU143" s="480"/>
      <c r="AV143" s="480"/>
      <c r="AW143" s="480"/>
      <c r="AX143" s="480"/>
      <c r="AY143" s="480"/>
      <c r="AZ143" s="480"/>
      <c r="BA143" s="480"/>
      <c r="BB143" s="480"/>
      <c r="BC143" s="480"/>
      <c r="BD143" s="480"/>
      <c r="BE143" s="480"/>
      <c r="BF143" s="480"/>
      <c r="BG143" s="480"/>
      <c r="BH143" s="480"/>
      <c r="BI143" s="480"/>
      <c r="BJ143" s="480"/>
      <c r="BK143" s="480"/>
      <c r="BL143" s="480"/>
    </row>
    <row r="144" spans="1:64">
      <c r="A144" s="480" t="s">
        <v>568</v>
      </c>
      <c r="B144" s="480" t="s">
        <v>70</v>
      </c>
      <c r="C144" s="480" t="s">
        <v>199</v>
      </c>
      <c r="D144" s="480" t="s">
        <v>200</v>
      </c>
      <c r="E144" s="480" t="s">
        <v>66</v>
      </c>
      <c r="F144" s="480">
        <v>2011</v>
      </c>
      <c r="G144" s="480"/>
      <c r="H144" s="480">
        <v>165</v>
      </c>
      <c r="I144" s="480">
        <v>0.1</v>
      </c>
      <c r="J144" s="480"/>
      <c r="K144" s="480"/>
      <c r="L144" s="480" t="s">
        <v>65</v>
      </c>
      <c r="M144" s="480">
        <v>48</v>
      </c>
      <c r="N144" s="480">
        <v>1</v>
      </c>
      <c r="O144" s="480">
        <v>1000</v>
      </c>
      <c r="P144" s="480">
        <v>25</v>
      </c>
      <c r="Q144" s="480">
        <v>23.1</v>
      </c>
      <c r="R144" s="480">
        <v>7.13</v>
      </c>
      <c r="S144" s="480">
        <v>29</v>
      </c>
      <c r="T144" s="480">
        <v>7.82</v>
      </c>
      <c r="U144" s="480">
        <v>6.3</v>
      </c>
      <c r="V144" s="480">
        <v>-103.29</v>
      </c>
      <c r="W144" s="480">
        <v>-0.42</v>
      </c>
      <c r="X144" s="480">
        <v>700</v>
      </c>
      <c r="Y144" s="480">
        <v>5.5</v>
      </c>
      <c r="Z144" s="480">
        <v>170</v>
      </c>
      <c r="AA144" s="480">
        <v>0.31</v>
      </c>
      <c r="AB144" s="480"/>
      <c r="AC144" s="480"/>
      <c r="AD144" s="480"/>
      <c r="AE144" s="480"/>
      <c r="AF144" s="480"/>
      <c r="AG144" s="480"/>
      <c r="AH144" s="480"/>
      <c r="AI144" s="480">
        <v>1000</v>
      </c>
      <c r="AJ144" s="480">
        <v>5</v>
      </c>
      <c r="AK144" s="480">
        <v>-0.7</v>
      </c>
      <c r="AL144" s="480">
        <v>3.92</v>
      </c>
      <c r="AM144" s="480">
        <v>1324</v>
      </c>
      <c r="AN144" s="480">
        <v>982</v>
      </c>
      <c r="AO144" s="480">
        <v>40</v>
      </c>
      <c r="AP144" s="480">
        <v>16</v>
      </c>
      <c r="AQ144" s="480">
        <v>1.3</v>
      </c>
      <c r="AR144" s="480">
        <v>243.4</v>
      </c>
      <c r="AS144" s="480">
        <v>1.1679999999999999</v>
      </c>
      <c r="AT144" s="480"/>
      <c r="AU144" s="480"/>
      <c r="AV144" s="480"/>
      <c r="AW144" s="480"/>
      <c r="AX144" s="480"/>
      <c r="AY144" s="480"/>
      <c r="AZ144" s="480"/>
      <c r="BA144" s="480"/>
      <c r="BB144" s="480"/>
      <c r="BC144" s="480"/>
      <c r="BD144" s="480"/>
      <c r="BE144" s="480"/>
      <c r="BF144" s="480"/>
      <c r="BG144" s="480"/>
      <c r="BH144" s="480"/>
      <c r="BI144" s="480"/>
      <c r="BJ144" s="480"/>
      <c r="BK144" s="480"/>
      <c r="BL144" s="480"/>
    </row>
    <row r="145" spans="1:64">
      <c r="A145" s="480" t="s">
        <v>568</v>
      </c>
      <c r="B145" s="480" t="s">
        <v>70</v>
      </c>
      <c r="C145" s="480" t="s">
        <v>201</v>
      </c>
      <c r="D145" s="480" t="s">
        <v>202</v>
      </c>
      <c r="E145" s="480" t="s">
        <v>66</v>
      </c>
      <c r="F145" s="480">
        <v>2010</v>
      </c>
      <c r="G145" s="480"/>
      <c r="H145" s="480">
        <v>170</v>
      </c>
      <c r="I145" s="480">
        <v>0.1</v>
      </c>
      <c r="J145" s="480"/>
      <c r="K145" s="480"/>
      <c r="L145" s="480" t="s">
        <v>65</v>
      </c>
      <c r="M145" s="480">
        <v>48</v>
      </c>
      <c r="N145" s="480">
        <v>1</v>
      </c>
      <c r="O145" s="480">
        <v>1000</v>
      </c>
      <c r="P145" s="480">
        <v>25</v>
      </c>
      <c r="Q145" s="480">
        <v>23.2</v>
      </c>
      <c r="R145" s="480">
        <v>7.32</v>
      </c>
      <c r="S145" s="480">
        <v>29.2</v>
      </c>
      <c r="T145" s="480">
        <v>7.92</v>
      </c>
      <c r="U145" s="480">
        <v>5.0999999999999996</v>
      </c>
      <c r="V145" s="480">
        <v>-103.5</v>
      </c>
      <c r="W145" s="480">
        <v>-0.43</v>
      </c>
      <c r="X145" s="480">
        <v>800</v>
      </c>
      <c r="Y145" s="480">
        <v>5.5</v>
      </c>
      <c r="Z145" s="480">
        <v>190</v>
      </c>
      <c r="AA145" s="480">
        <v>0.28000000000000003</v>
      </c>
      <c r="AB145" s="480"/>
      <c r="AC145" s="480"/>
      <c r="AD145" s="480"/>
      <c r="AE145" s="480"/>
      <c r="AF145" s="480"/>
      <c r="AG145" s="480"/>
      <c r="AH145" s="480"/>
      <c r="AI145" s="480">
        <v>1000</v>
      </c>
      <c r="AJ145" s="480">
        <v>3</v>
      </c>
      <c r="AK145" s="480">
        <v>-0.7</v>
      </c>
      <c r="AL145" s="480">
        <v>3.92</v>
      </c>
      <c r="AM145" s="480">
        <v>1324</v>
      </c>
      <c r="AN145" s="480">
        <v>982</v>
      </c>
      <c r="AO145" s="480">
        <v>40</v>
      </c>
      <c r="AP145" s="480">
        <v>16</v>
      </c>
      <c r="AQ145" s="480">
        <v>1.3</v>
      </c>
      <c r="AR145" s="480">
        <v>243.4</v>
      </c>
      <c r="AS145" s="480">
        <v>1.1679999999999999</v>
      </c>
      <c r="AT145" s="480"/>
      <c r="AU145" s="480"/>
      <c r="AV145" s="480"/>
      <c r="AW145" s="480"/>
      <c r="AX145" s="480"/>
      <c r="AY145" s="480"/>
      <c r="AZ145" s="480"/>
      <c r="BA145" s="480"/>
      <c r="BB145" s="480"/>
      <c r="BC145" s="480"/>
      <c r="BD145" s="480"/>
      <c r="BE145" s="480"/>
      <c r="BF145" s="480"/>
      <c r="BG145" s="480"/>
      <c r="BH145" s="480"/>
      <c r="BI145" s="480"/>
      <c r="BJ145" s="480"/>
      <c r="BK145" s="480"/>
      <c r="BL145" s="480"/>
    </row>
    <row r="146" spans="1:64">
      <c r="A146" s="480" t="s">
        <v>568</v>
      </c>
      <c r="B146" s="480" t="s">
        <v>70</v>
      </c>
      <c r="C146" s="480" t="s">
        <v>203</v>
      </c>
      <c r="D146" s="480" t="s">
        <v>204</v>
      </c>
      <c r="E146" s="480" t="s">
        <v>66</v>
      </c>
      <c r="F146" s="480">
        <v>2011</v>
      </c>
      <c r="G146" s="480"/>
      <c r="H146" s="480">
        <v>170</v>
      </c>
      <c r="I146" s="480">
        <v>0.1</v>
      </c>
      <c r="J146" s="480"/>
      <c r="K146" s="480"/>
      <c r="L146" s="480" t="s">
        <v>65</v>
      </c>
      <c r="M146" s="480">
        <v>48</v>
      </c>
      <c r="N146" s="480">
        <v>1</v>
      </c>
      <c r="O146" s="480">
        <v>1000</v>
      </c>
      <c r="P146" s="480">
        <v>25</v>
      </c>
      <c r="Q146" s="480">
        <v>23.2</v>
      </c>
      <c r="R146" s="480">
        <v>7.32</v>
      </c>
      <c r="S146" s="480">
        <v>29.2</v>
      </c>
      <c r="T146" s="480">
        <v>7.92</v>
      </c>
      <c r="U146" s="480">
        <v>6.3</v>
      </c>
      <c r="V146" s="480">
        <v>-104.63</v>
      </c>
      <c r="W146" s="480">
        <v>-0.42</v>
      </c>
      <c r="X146" s="480">
        <v>800</v>
      </c>
      <c r="Y146" s="480">
        <v>5.5</v>
      </c>
      <c r="Z146" s="480">
        <v>190</v>
      </c>
      <c r="AA146" s="480">
        <v>0.28000000000000003</v>
      </c>
      <c r="AB146" s="480"/>
      <c r="AC146" s="480"/>
      <c r="AD146" s="480"/>
      <c r="AE146" s="480"/>
      <c r="AF146" s="480"/>
      <c r="AG146" s="480"/>
      <c r="AH146" s="480"/>
      <c r="AI146" s="480">
        <v>1000</v>
      </c>
      <c r="AJ146" s="480">
        <v>5</v>
      </c>
      <c r="AK146" s="480">
        <v>-0.7</v>
      </c>
      <c r="AL146" s="480">
        <v>3.92</v>
      </c>
      <c r="AM146" s="480">
        <v>1324</v>
      </c>
      <c r="AN146" s="480">
        <v>982</v>
      </c>
      <c r="AO146" s="480">
        <v>40</v>
      </c>
      <c r="AP146" s="480">
        <v>16</v>
      </c>
      <c r="AQ146" s="480">
        <v>1.3</v>
      </c>
      <c r="AR146" s="480">
        <v>243.4</v>
      </c>
      <c r="AS146" s="480">
        <v>1.1679999999999999</v>
      </c>
      <c r="AT146" s="480"/>
      <c r="AU146" s="480"/>
      <c r="AV146" s="480"/>
      <c r="AW146" s="480"/>
      <c r="AX146" s="480"/>
      <c r="AY146" s="480"/>
      <c r="AZ146" s="480"/>
      <c r="BA146" s="480"/>
      <c r="BB146" s="480"/>
      <c r="BC146" s="480"/>
      <c r="BD146" s="480"/>
      <c r="BE146" s="480"/>
      <c r="BF146" s="480"/>
      <c r="BG146" s="480"/>
      <c r="BH146" s="480"/>
      <c r="BI146" s="480"/>
      <c r="BJ146" s="480"/>
      <c r="BK146" s="480"/>
      <c r="BL146" s="480"/>
    </row>
    <row r="147" spans="1:64">
      <c r="A147" s="480" t="s">
        <v>568</v>
      </c>
      <c r="B147" s="480" t="s">
        <v>70</v>
      </c>
      <c r="C147" s="480" t="s">
        <v>205</v>
      </c>
      <c r="D147" s="480" t="s">
        <v>206</v>
      </c>
      <c r="E147" s="480" t="s">
        <v>66</v>
      </c>
      <c r="F147" s="480">
        <v>2010</v>
      </c>
      <c r="G147" s="480"/>
      <c r="H147" s="480">
        <v>175</v>
      </c>
      <c r="I147" s="480">
        <v>0.1</v>
      </c>
      <c r="J147" s="480"/>
      <c r="K147" s="480"/>
      <c r="L147" s="480" t="s">
        <v>65</v>
      </c>
      <c r="M147" s="480">
        <v>48</v>
      </c>
      <c r="N147" s="480">
        <v>1</v>
      </c>
      <c r="O147" s="480">
        <v>1000</v>
      </c>
      <c r="P147" s="480">
        <v>25</v>
      </c>
      <c r="Q147" s="480">
        <v>23.4</v>
      </c>
      <c r="R147" s="480">
        <v>7.49</v>
      </c>
      <c r="S147" s="480">
        <v>29.3</v>
      </c>
      <c r="T147" s="480">
        <v>8.0399999999999991</v>
      </c>
      <c r="U147" s="480">
        <v>5.2</v>
      </c>
      <c r="V147" s="480">
        <v>-105.13</v>
      </c>
      <c r="W147" s="480">
        <v>-0.43</v>
      </c>
      <c r="X147" s="480">
        <v>900</v>
      </c>
      <c r="Y147" s="480">
        <v>5.5</v>
      </c>
      <c r="Z147" s="480">
        <v>220</v>
      </c>
      <c r="AA147" s="480">
        <v>0.24</v>
      </c>
      <c r="AB147" s="480"/>
      <c r="AC147" s="480"/>
      <c r="AD147" s="480"/>
      <c r="AE147" s="480"/>
      <c r="AF147" s="480"/>
      <c r="AG147" s="480"/>
      <c r="AH147" s="480"/>
      <c r="AI147" s="480">
        <v>1000</v>
      </c>
      <c r="AJ147" s="480">
        <v>3</v>
      </c>
      <c r="AK147" s="480">
        <v>-0.7</v>
      </c>
      <c r="AL147" s="480">
        <v>3.92</v>
      </c>
      <c r="AM147" s="480">
        <v>1324</v>
      </c>
      <c r="AN147" s="480">
        <v>982</v>
      </c>
      <c r="AO147" s="480">
        <v>40</v>
      </c>
      <c r="AP147" s="480">
        <v>16</v>
      </c>
      <c r="AQ147" s="480">
        <v>1.3</v>
      </c>
      <c r="AR147" s="480">
        <v>243.4</v>
      </c>
      <c r="AS147" s="480">
        <v>1.1679999999999999</v>
      </c>
      <c r="AT147" s="480"/>
      <c r="AU147" s="480"/>
      <c r="AV147" s="480"/>
      <c r="AW147" s="480"/>
      <c r="AX147" s="480"/>
      <c r="AY147" s="480"/>
      <c r="AZ147" s="480"/>
      <c r="BA147" s="480"/>
      <c r="BB147" s="480"/>
      <c r="BC147" s="480"/>
      <c r="BD147" s="480"/>
      <c r="BE147" s="480"/>
      <c r="BF147" s="480"/>
      <c r="BG147" s="480"/>
      <c r="BH147" s="480"/>
      <c r="BI147" s="480"/>
      <c r="BJ147" s="480"/>
      <c r="BK147" s="480"/>
      <c r="BL147" s="480"/>
    </row>
    <row r="148" spans="1:64">
      <c r="A148" s="480" t="s">
        <v>568</v>
      </c>
      <c r="B148" s="480" t="s">
        <v>70</v>
      </c>
      <c r="C148" s="480" t="s">
        <v>207</v>
      </c>
      <c r="D148" s="480" t="s">
        <v>208</v>
      </c>
      <c r="E148" s="480" t="s">
        <v>66</v>
      </c>
      <c r="F148" s="480">
        <v>2011</v>
      </c>
      <c r="G148" s="480"/>
      <c r="H148" s="480">
        <v>175</v>
      </c>
      <c r="I148" s="480">
        <v>0.1</v>
      </c>
      <c r="J148" s="480"/>
      <c r="K148" s="480"/>
      <c r="L148" s="480" t="s">
        <v>65</v>
      </c>
      <c r="M148" s="480">
        <v>48</v>
      </c>
      <c r="N148" s="480">
        <v>1</v>
      </c>
      <c r="O148" s="480">
        <v>1000</v>
      </c>
      <c r="P148" s="480">
        <v>25</v>
      </c>
      <c r="Q148" s="480">
        <v>23.4</v>
      </c>
      <c r="R148" s="480">
        <v>7.49</v>
      </c>
      <c r="S148" s="480">
        <v>29.3</v>
      </c>
      <c r="T148" s="480">
        <v>8.0399999999999991</v>
      </c>
      <c r="U148" s="480">
        <v>6.4</v>
      </c>
      <c r="V148" s="480">
        <v>-106.25</v>
      </c>
      <c r="W148" s="480">
        <v>-0.42</v>
      </c>
      <c r="X148" s="480">
        <v>900</v>
      </c>
      <c r="Y148" s="480">
        <v>5.5</v>
      </c>
      <c r="Z148" s="480">
        <v>220</v>
      </c>
      <c r="AA148" s="480">
        <v>0.24</v>
      </c>
      <c r="AB148" s="480"/>
      <c r="AC148" s="480"/>
      <c r="AD148" s="480"/>
      <c r="AE148" s="480"/>
      <c r="AF148" s="480"/>
      <c r="AG148" s="480"/>
      <c r="AH148" s="480"/>
      <c r="AI148" s="480">
        <v>1000</v>
      </c>
      <c r="AJ148" s="480">
        <v>5</v>
      </c>
      <c r="AK148" s="480">
        <v>-0.7</v>
      </c>
      <c r="AL148" s="480">
        <v>3.92</v>
      </c>
      <c r="AM148" s="480">
        <v>1324</v>
      </c>
      <c r="AN148" s="480">
        <v>982</v>
      </c>
      <c r="AO148" s="480">
        <v>40</v>
      </c>
      <c r="AP148" s="480">
        <v>16</v>
      </c>
      <c r="AQ148" s="480">
        <v>1.3</v>
      </c>
      <c r="AR148" s="480">
        <v>243.4</v>
      </c>
      <c r="AS148" s="480">
        <v>1.1679999999999999</v>
      </c>
      <c r="AT148" s="480"/>
      <c r="AU148" s="480"/>
      <c r="AV148" s="480"/>
      <c r="AW148" s="480"/>
      <c r="AX148" s="480"/>
      <c r="AY148" s="480"/>
      <c r="AZ148" s="480"/>
      <c r="BA148" s="480"/>
      <c r="BB148" s="480"/>
      <c r="BC148" s="480"/>
      <c r="BD148" s="480"/>
      <c r="BE148" s="480"/>
      <c r="BF148" s="480"/>
      <c r="BG148" s="480"/>
      <c r="BH148" s="480"/>
      <c r="BI148" s="480"/>
      <c r="BJ148" s="480"/>
      <c r="BK148" s="480"/>
      <c r="BL148" s="480"/>
    </row>
    <row r="149" spans="1:64">
      <c r="A149" s="480" t="s">
        <v>568</v>
      </c>
      <c r="B149" s="480" t="s">
        <v>70</v>
      </c>
      <c r="C149" s="480" t="s">
        <v>209</v>
      </c>
      <c r="D149" s="480" t="s">
        <v>210</v>
      </c>
      <c r="E149" s="480" t="s">
        <v>66</v>
      </c>
      <c r="F149" s="480">
        <v>2010</v>
      </c>
      <c r="G149" s="480"/>
      <c r="H149" s="480">
        <v>180</v>
      </c>
      <c r="I149" s="480">
        <v>0.1</v>
      </c>
      <c r="J149" s="480"/>
      <c r="K149" s="480"/>
      <c r="L149" s="480" t="s">
        <v>65</v>
      </c>
      <c r="M149" s="480">
        <v>48</v>
      </c>
      <c r="N149" s="480">
        <v>1</v>
      </c>
      <c r="O149" s="480">
        <v>1000</v>
      </c>
      <c r="P149" s="480">
        <v>25</v>
      </c>
      <c r="Q149" s="480">
        <v>23.5</v>
      </c>
      <c r="R149" s="480">
        <v>7.65</v>
      </c>
      <c r="S149" s="480">
        <v>29.4</v>
      </c>
      <c r="T149" s="480">
        <v>8.19</v>
      </c>
      <c r="U149" s="480">
        <v>5.3</v>
      </c>
      <c r="V149" s="480">
        <v>-106.02</v>
      </c>
      <c r="W149" s="480">
        <v>-0.43</v>
      </c>
      <c r="X149" s="480">
        <v>900</v>
      </c>
      <c r="Y149" s="480">
        <v>5.5</v>
      </c>
      <c r="Z149" s="480">
        <v>220</v>
      </c>
      <c r="AA149" s="480">
        <v>0.23</v>
      </c>
      <c r="AB149" s="480"/>
      <c r="AC149" s="480"/>
      <c r="AD149" s="480"/>
      <c r="AE149" s="480"/>
      <c r="AF149" s="480"/>
      <c r="AG149" s="480"/>
      <c r="AH149" s="480"/>
      <c r="AI149" s="480">
        <v>1000</v>
      </c>
      <c r="AJ149" s="480">
        <v>3</v>
      </c>
      <c r="AK149" s="480">
        <v>-0.7</v>
      </c>
      <c r="AL149" s="480">
        <v>3.92</v>
      </c>
      <c r="AM149" s="480">
        <v>1324</v>
      </c>
      <c r="AN149" s="480">
        <v>982</v>
      </c>
      <c r="AO149" s="480">
        <v>40</v>
      </c>
      <c r="AP149" s="480">
        <v>16</v>
      </c>
      <c r="AQ149" s="480">
        <v>1.3</v>
      </c>
      <c r="AR149" s="480">
        <v>243.4</v>
      </c>
      <c r="AS149" s="480">
        <v>1.1679999999999999</v>
      </c>
      <c r="AT149" s="480"/>
      <c r="AU149" s="480"/>
      <c r="AV149" s="480"/>
      <c r="AW149" s="480"/>
      <c r="AX149" s="480"/>
      <c r="AY149" s="480"/>
      <c r="AZ149" s="480"/>
      <c r="BA149" s="480"/>
      <c r="BB149" s="480"/>
      <c r="BC149" s="480"/>
      <c r="BD149" s="480"/>
      <c r="BE149" s="480"/>
      <c r="BF149" s="480"/>
      <c r="BG149" s="480"/>
      <c r="BH149" s="480"/>
      <c r="BI149" s="480"/>
      <c r="BJ149" s="480"/>
      <c r="BK149" s="480"/>
      <c r="BL149" s="480"/>
    </row>
    <row r="150" spans="1:64">
      <c r="A150" s="480" t="s">
        <v>568</v>
      </c>
      <c r="B150" s="480" t="s">
        <v>70</v>
      </c>
      <c r="C150" s="480" t="s">
        <v>211</v>
      </c>
      <c r="D150" s="480" t="s">
        <v>212</v>
      </c>
      <c r="E150" s="480" t="s">
        <v>66</v>
      </c>
      <c r="F150" s="480">
        <v>2011</v>
      </c>
      <c r="G150" s="480"/>
      <c r="H150" s="480">
        <v>180</v>
      </c>
      <c r="I150" s="480">
        <v>0.1</v>
      </c>
      <c r="J150" s="480"/>
      <c r="K150" s="480"/>
      <c r="L150" s="480" t="s">
        <v>65</v>
      </c>
      <c r="M150" s="480">
        <v>48</v>
      </c>
      <c r="N150" s="480">
        <v>1</v>
      </c>
      <c r="O150" s="480">
        <v>1000</v>
      </c>
      <c r="P150" s="480">
        <v>25</v>
      </c>
      <c r="Q150" s="480">
        <v>23.5</v>
      </c>
      <c r="R150" s="480">
        <v>7.65</v>
      </c>
      <c r="S150" s="480">
        <v>29.4</v>
      </c>
      <c r="T150" s="480">
        <v>8.19</v>
      </c>
      <c r="U150" s="480">
        <v>6.6</v>
      </c>
      <c r="V150" s="480">
        <v>-107.74</v>
      </c>
      <c r="W150" s="480">
        <v>-0.42</v>
      </c>
      <c r="X150" s="480">
        <v>900</v>
      </c>
      <c r="Y150" s="480">
        <v>5.5</v>
      </c>
      <c r="Z150" s="480">
        <v>220</v>
      </c>
      <c r="AA150" s="480">
        <v>0.23</v>
      </c>
      <c r="AB150" s="480"/>
      <c r="AC150" s="480"/>
      <c r="AD150" s="480"/>
      <c r="AE150" s="480"/>
      <c r="AF150" s="480"/>
      <c r="AG150" s="480"/>
      <c r="AH150" s="480"/>
      <c r="AI150" s="480">
        <v>1000</v>
      </c>
      <c r="AJ150" s="480">
        <v>5</v>
      </c>
      <c r="AK150" s="480">
        <v>-0.7</v>
      </c>
      <c r="AL150" s="480">
        <v>3.92</v>
      </c>
      <c r="AM150" s="480">
        <v>1324</v>
      </c>
      <c r="AN150" s="480">
        <v>982</v>
      </c>
      <c r="AO150" s="480">
        <v>40</v>
      </c>
      <c r="AP150" s="480">
        <v>16</v>
      </c>
      <c r="AQ150" s="480">
        <v>1.3</v>
      </c>
      <c r="AR150" s="480">
        <v>243.4</v>
      </c>
      <c r="AS150" s="480">
        <v>1.1679999999999999</v>
      </c>
      <c r="AT150" s="480"/>
      <c r="AU150" s="480"/>
      <c r="AV150" s="480"/>
      <c r="AW150" s="480"/>
      <c r="AX150" s="480"/>
      <c r="AY150" s="480"/>
      <c r="AZ150" s="480"/>
      <c r="BA150" s="480"/>
      <c r="BB150" s="480"/>
      <c r="BC150" s="480"/>
      <c r="BD150" s="480"/>
      <c r="BE150" s="480"/>
      <c r="BF150" s="480"/>
      <c r="BG150" s="480"/>
      <c r="BH150" s="480"/>
      <c r="BI150" s="480"/>
      <c r="BJ150" s="480"/>
      <c r="BK150" s="480"/>
      <c r="BL150" s="480"/>
    </row>
    <row r="151" spans="1:64">
      <c r="A151" s="480" t="s">
        <v>568</v>
      </c>
      <c r="B151" s="480" t="s">
        <v>70</v>
      </c>
      <c r="C151" s="480" t="s">
        <v>215</v>
      </c>
      <c r="D151" s="480" t="s">
        <v>216</v>
      </c>
      <c r="E151" s="480" t="s">
        <v>66</v>
      </c>
      <c r="F151" s="480">
        <v>2010</v>
      </c>
      <c r="G151" s="480"/>
      <c r="H151" s="480">
        <v>185</v>
      </c>
      <c r="I151" s="480">
        <v>0.1</v>
      </c>
      <c r="J151" s="480"/>
      <c r="K151" s="480"/>
      <c r="L151" s="480" t="s">
        <v>65</v>
      </c>
      <c r="M151" s="480">
        <v>60</v>
      </c>
      <c r="N151" s="480">
        <v>1</v>
      </c>
      <c r="O151" s="480">
        <v>1000</v>
      </c>
      <c r="P151" s="480">
        <v>25</v>
      </c>
      <c r="Q151" s="480">
        <v>28.5</v>
      </c>
      <c r="R151" s="480">
        <v>6.49</v>
      </c>
      <c r="S151" s="480">
        <v>35.9</v>
      </c>
      <c r="T151" s="480">
        <v>7.27</v>
      </c>
      <c r="U151" s="480">
        <v>5.8</v>
      </c>
      <c r="V151" s="480">
        <v>-124.53</v>
      </c>
      <c r="W151" s="480">
        <v>-0.42</v>
      </c>
      <c r="X151" s="480">
        <v>700</v>
      </c>
      <c r="Y151" s="480">
        <v>5.5</v>
      </c>
      <c r="Z151" s="480">
        <v>180</v>
      </c>
      <c r="AA151" s="480">
        <v>0.46</v>
      </c>
      <c r="AB151" s="480"/>
      <c r="AC151" s="480"/>
      <c r="AD151" s="480"/>
      <c r="AE151" s="480"/>
      <c r="AF151" s="480"/>
      <c r="AG151" s="480"/>
      <c r="AH151" s="480"/>
      <c r="AI151" s="480">
        <v>1000</v>
      </c>
      <c r="AJ151" s="480">
        <v>5</v>
      </c>
      <c r="AK151" s="480">
        <v>-0.7</v>
      </c>
      <c r="AL151" s="480">
        <v>3.92</v>
      </c>
      <c r="AM151" s="480">
        <v>1638</v>
      </c>
      <c r="AN151" s="480">
        <v>982</v>
      </c>
      <c r="AO151" s="480">
        <v>40</v>
      </c>
      <c r="AP151" s="480">
        <v>19.2</v>
      </c>
      <c r="AQ151" s="480">
        <v>1.609</v>
      </c>
      <c r="AR151" s="480">
        <v>243.4</v>
      </c>
      <c r="AS151" s="480">
        <v>1.46</v>
      </c>
      <c r="AT151" s="480"/>
      <c r="AU151" s="480"/>
      <c r="AV151" s="480"/>
      <c r="AW151" s="480"/>
      <c r="AX151" s="480"/>
      <c r="AY151" s="480"/>
      <c r="AZ151" s="480"/>
      <c r="BA151" s="480"/>
      <c r="BB151" s="480"/>
      <c r="BC151" s="480"/>
      <c r="BD151" s="480"/>
      <c r="BE151" s="480"/>
      <c r="BF151" s="480"/>
      <c r="BG151" s="480"/>
      <c r="BH151" s="480"/>
      <c r="BI151" s="480"/>
      <c r="BJ151" s="480"/>
      <c r="BK151" s="480"/>
      <c r="BL151" s="480"/>
    </row>
    <row r="152" spans="1:64">
      <c r="A152" s="480" t="s">
        <v>568</v>
      </c>
      <c r="B152" s="480" t="s">
        <v>70</v>
      </c>
      <c r="C152" s="480" t="s">
        <v>217</v>
      </c>
      <c r="D152" s="480" t="s">
        <v>218</v>
      </c>
      <c r="E152" s="480" t="s">
        <v>66</v>
      </c>
      <c r="F152" s="480">
        <v>2011</v>
      </c>
      <c r="G152" s="480"/>
      <c r="H152" s="480">
        <v>185</v>
      </c>
      <c r="I152" s="480">
        <v>0.1</v>
      </c>
      <c r="J152" s="480"/>
      <c r="K152" s="480"/>
      <c r="L152" s="480" t="s">
        <v>65</v>
      </c>
      <c r="M152" s="480">
        <v>48</v>
      </c>
      <c r="N152" s="480">
        <v>1</v>
      </c>
      <c r="O152" s="480">
        <v>1000</v>
      </c>
      <c r="P152" s="480">
        <v>25</v>
      </c>
      <c r="Q152" s="480">
        <v>23.7</v>
      </c>
      <c r="R152" s="480">
        <v>7.82</v>
      </c>
      <c r="S152" s="480">
        <v>29.4</v>
      </c>
      <c r="T152" s="480">
        <v>8.39</v>
      </c>
      <c r="U152" s="480">
        <v>6.7</v>
      </c>
      <c r="V152" s="480">
        <v>-108.7</v>
      </c>
      <c r="W152" s="480">
        <v>-0.42</v>
      </c>
      <c r="X152" s="480">
        <v>800</v>
      </c>
      <c r="Y152" s="480">
        <v>5.5</v>
      </c>
      <c r="Z152" s="480">
        <v>200</v>
      </c>
      <c r="AA152" s="480">
        <v>0.2</v>
      </c>
      <c r="AB152" s="480"/>
      <c r="AC152" s="480"/>
      <c r="AD152" s="480"/>
      <c r="AE152" s="480"/>
      <c r="AF152" s="480"/>
      <c r="AG152" s="480"/>
      <c r="AH152" s="480"/>
      <c r="AI152" s="480">
        <v>1000</v>
      </c>
      <c r="AJ152" s="480">
        <v>5</v>
      </c>
      <c r="AK152" s="480">
        <v>-0.7</v>
      </c>
      <c r="AL152" s="480">
        <v>3.92</v>
      </c>
      <c r="AM152" s="480">
        <v>1324</v>
      </c>
      <c r="AN152" s="480">
        <v>982</v>
      </c>
      <c r="AO152" s="480">
        <v>40</v>
      </c>
      <c r="AP152" s="480">
        <v>16</v>
      </c>
      <c r="AQ152" s="480">
        <v>1.3</v>
      </c>
      <c r="AR152" s="480">
        <v>243.4</v>
      </c>
      <c r="AS152" s="480">
        <v>1.1679999999999999</v>
      </c>
      <c r="AT152" s="480"/>
      <c r="AU152" s="480"/>
      <c r="AV152" s="480"/>
      <c r="AW152" s="480"/>
      <c r="AX152" s="480"/>
      <c r="AY152" s="480"/>
      <c r="AZ152" s="480"/>
      <c r="BA152" s="480"/>
      <c r="BB152" s="480"/>
      <c r="BC152" s="480"/>
      <c r="BD152" s="480"/>
      <c r="BE152" s="480"/>
      <c r="BF152" s="480"/>
      <c r="BG152" s="480"/>
      <c r="BH152" s="480"/>
      <c r="BI152" s="480"/>
      <c r="BJ152" s="480"/>
      <c r="BK152" s="480"/>
      <c r="BL152" s="480"/>
    </row>
    <row r="153" spans="1:64">
      <c r="A153" s="480" t="s">
        <v>568</v>
      </c>
      <c r="B153" s="480" t="s">
        <v>70</v>
      </c>
      <c r="C153" s="480" t="s">
        <v>219</v>
      </c>
      <c r="D153" s="480" t="s">
        <v>220</v>
      </c>
      <c r="E153" s="480" t="s">
        <v>66</v>
      </c>
      <c r="F153" s="480">
        <v>2010</v>
      </c>
      <c r="G153" s="480"/>
      <c r="H153" s="480">
        <v>190</v>
      </c>
      <c r="I153" s="480">
        <v>0.1</v>
      </c>
      <c r="J153" s="480"/>
      <c r="K153" s="480"/>
      <c r="L153" s="480" t="s">
        <v>65</v>
      </c>
      <c r="M153" s="480">
        <v>48</v>
      </c>
      <c r="N153" s="480">
        <v>1</v>
      </c>
      <c r="O153" s="480">
        <v>1000</v>
      </c>
      <c r="P153" s="480">
        <v>25</v>
      </c>
      <c r="Q153" s="480">
        <v>23.9</v>
      </c>
      <c r="R153" s="480">
        <v>7.95</v>
      </c>
      <c r="S153" s="480">
        <v>29.6</v>
      </c>
      <c r="T153" s="480">
        <v>8.5</v>
      </c>
      <c r="U153" s="480">
        <v>5.5</v>
      </c>
      <c r="V153" s="480">
        <v>-109.13</v>
      </c>
      <c r="W153" s="480">
        <v>-0.43</v>
      </c>
      <c r="X153" s="480">
        <v>900</v>
      </c>
      <c r="Y153" s="480">
        <v>5.5</v>
      </c>
      <c r="Z153" s="480">
        <v>220</v>
      </c>
      <c r="AA153" s="480">
        <v>0.19</v>
      </c>
      <c r="AB153" s="480"/>
      <c r="AC153" s="480"/>
      <c r="AD153" s="480"/>
      <c r="AE153" s="480"/>
      <c r="AF153" s="480"/>
      <c r="AG153" s="480"/>
      <c r="AH153" s="480"/>
      <c r="AI153" s="480">
        <v>1000</v>
      </c>
      <c r="AJ153" s="480">
        <v>3</v>
      </c>
      <c r="AK153" s="480">
        <v>-0.7</v>
      </c>
      <c r="AL153" s="480">
        <v>3.92</v>
      </c>
      <c r="AM153" s="480">
        <v>1324</v>
      </c>
      <c r="AN153" s="480">
        <v>982</v>
      </c>
      <c r="AO153" s="480">
        <v>40</v>
      </c>
      <c r="AP153" s="480">
        <v>16</v>
      </c>
      <c r="AQ153" s="480">
        <v>1.3</v>
      </c>
      <c r="AR153" s="480">
        <v>243.4</v>
      </c>
      <c r="AS153" s="480">
        <v>1.1679999999999999</v>
      </c>
      <c r="AT153" s="480"/>
      <c r="AU153" s="480"/>
      <c r="AV153" s="480"/>
      <c r="AW153" s="480"/>
      <c r="AX153" s="480"/>
      <c r="AY153" s="480"/>
      <c r="AZ153" s="480"/>
      <c r="BA153" s="480"/>
      <c r="BB153" s="480"/>
      <c r="BC153" s="480"/>
      <c r="BD153" s="480"/>
      <c r="BE153" s="480"/>
      <c r="BF153" s="480"/>
      <c r="BG153" s="480"/>
      <c r="BH153" s="480"/>
      <c r="BI153" s="480"/>
      <c r="BJ153" s="480"/>
      <c r="BK153" s="480"/>
      <c r="BL153" s="480"/>
    </row>
    <row r="154" spans="1:64">
      <c r="A154" s="480" t="s">
        <v>568</v>
      </c>
      <c r="B154" s="480" t="s">
        <v>70</v>
      </c>
      <c r="C154" s="480" t="s">
        <v>221</v>
      </c>
      <c r="D154" s="480" t="s">
        <v>222</v>
      </c>
      <c r="E154" s="480" t="s">
        <v>66</v>
      </c>
      <c r="F154" s="480">
        <v>2011</v>
      </c>
      <c r="G154" s="480"/>
      <c r="H154" s="480">
        <v>190</v>
      </c>
      <c r="I154" s="480">
        <v>0.1</v>
      </c>
      <c r="J154" s="480"/>
      <c r="K154" s="480"/>
      <c r="L154" s="480" t="s">
        <v>65</v>
      </c>
      <c r="M154" s="480">
        <v>48</v>
      </c>
      <c r="N154" s="480">
        <v>1</v>
      </c>
      <c r="O154" s="480">
        <v>1000</v>
      </c>
      <c r="P154" s="480">
        <v>25</v>
      </c>
      <c r="Q154" s="480">
        <v>23.9</v>
      </c>
      <c r="R154" s="480">
        <v>7.95</v>
      </c>
      <c r="S154" s="480">
        <v>29.6</v>
      </c>
      <c r="T154" s="480">
        <v>8.5</v>
      </c>
      <c r="U154" s="480">
        <v>6.8</v>
      </c>
      <c r="V154" s="480">
        <v>-110.26</v>
      </c>
      <c r="W154" s="480">
        <v>-0.42</v>
      </c>
      <c r="X154" s="480">
        <v>900</v>
      </c>
      <c r="Y154" s="480">
        <v>5.5</v>
      </c>
      <c r="Z154" s="480">
        <v>220</v>
      </c>
      <c r="AA154" s="480">
        <v>0.19</v>
      </c>
      <c r="AB154" s="480"/>
      <c r="AC154" s="480"/>
      <c r="AD154" s="480"/>
      <c r="AE154" s="480"/>
      <c r="AF154" s="480"/>
      <c r="AG154" s="480"/>
      <c r="AH154" s="480"/>
      <c r="AI154" s="480">
        <v>1000</v>
      </c>
      <c r="AJ154" s="480">
        <v>5</v>
      </c>
      <c r="AK154" s="480">
        <v>-0.7</v>
      </c>
      <c r="AL154" s="480">
        <v>3.92</v>
      </c>
      <c r="AM154" s="480">
        <v>1324</v>
      </c>
      <c r="AN154" s="480">
        <v>982</v>
      </c>
      <c r="AO154" s="480">
        <v>40</v>
      </c>
      <c r="AP154" s="480">
        <v>16</v>
      </c>
      <c r="AQ154" s="480">
        <v>1.3</v>
      </c>
      <c r="AR154" s="480">
        <v>243.4</v>
      </c>
      <c r="AS154" s="480">
        <v>1.1679999999999999</v>
      </c>
      <c r="AT154" s="480"/>
      <c r="AU154" s="480"/>
      <c r="AV154" s="480"/>
      <c r="AW154" s="480"/>
      <c r="AX154" s="480"/>
      <c r="AY154" s="480"/>
      <c r="AZ154" s="480"/>
      <c r="BA154" s="480"/>
      <c r="BB154" s="480"/>
      <c r="BC154" s="480"/>
      <c r="BD154" s="480"/>
      <c r="BE154" s="480"/>
      <c r="BF154" s="480"/>
      <c r="BG154" s="480"/>
      <c r="BH154" s="480"/>
      <c r="BI154" s="480"/>
      <c r="BJ154" s="480"/>
      <c r="BK154" s="480"/>
      <c r="BL154" s="480"/>
    </row>
    <row r="155" spans="1:64">
      <c r="A155" s="480" t="s">
        <v>568</v>
      </c>
      <c r="B155" s="480" t="s">
        <v>70</v>
      </c>
      <c r="C155" s="480" t="s">
        <v>223</v>
      </c>
      <c r="D155" s="480" t="s">
        <v>224</v>
      </c>
      <c r="E155" s="480" t="s">
        <v>66</v>
      </c>
      <c r="F155" s="480">
        <v>2011</v>
      </c>
      <c r="G155" s="480"/>
      <c r="H155" s="480">
        <v>195</v>
      </c>
      <c r="I155" s="480">
        <v>0.1</v>
      </c>
      <c r="J155" s="480"/>
      <c r="K155" s="480"/>
      <c r="L155" s="480" t="s">
        <v>65</v>
      </c>
      <c r="M155" s="480">
        <v>48</v>
      </c>
      <c r="N155" s="480">
        <v>1</v>
      </c>
      <c r="O155" s="480">
        <v>1000</v>
      </c>
      <c r="P155" s="480">
        <v>25</v>
      </c>
      <c r="Q155" s="480">
        <v>24</v>
      </c>
      <c r="R155" s="480">
        <v>8.1300000000000008</v>
      </c>
      <c r="S155" s="480">
        <v>29.6</v>
      </c>
      <c r="T155" s="480">
        <v>8.69</v>
      </c>
      <c r="U155" s="480">
        <v>5.0999999999999996</v>
      </c>
      <c r="V155" s="480">
        <v>-107.43</v>
      </c>
      <c r="W155" s="480">
        <v>-0.43</v>
      </c>
      <c r="X155" s="480">
        <v>1000</v>
      </c>
      <c r="Y155" s="480">
        <v>5.5</v>
      </c>
      <c r="Z155" s="480">
        <v>220</v>
      </c>
      <c r="AA155" s="480">
        <v>0.18</v>
      </c>
      <c r="AB155" s="480"/>
      <c r="AC155" s="480"/>
      <c r="AD155" s="480"/>
      <c r="AE155" s="480"/>
      <c r="AF155" s="480"/>
      <c r="AG155" s="480"/>
      <c r="AH155" s="480"/>
      <c r="AI155" s="480">
        <v>1000</v>
      </c>
      <c r="AJ155" s="480">
        <v>3</v>
      </c>
      <c r="AK155" s="480">
        <v>-0.7</v>
      </c>
      <c r="AL155" s="480">
        <v>10.27</v>
      </c>
      <c r="AM155" s="480">
        <v>1324</v>
      </c>
      <c r="AN155" s="480">
        <v>982</v>
      </c>
      <c r="AO155" s="480">
        <v>40</v>
      </c>
      <c r="AP155" s="480">
        <v>16</v>
      </c>
      <c r="AQ155" s="480">
        <v>1.3</v>
      </c>
      <c r="AR155" s="480">
        <v>243.4</v>
      </c>
      <c r="AS155" s="480">
        <v>1.1679999999999999</v>
      </c>
      <c r="AT155" s="480"/>
      <c r="AU155" s="480"/>
      <c r="AV155" s="480"/>
      <c r="AW155" s="480"/>
      <c r="AX155" s="480"/>
      <c r="AY155" s="480"/>
      <c r="AZ155" s="480"/>
      <c r="BA155" s="480"/>
      <c r="BB155" s="480"/>
      <c r="BC155" s="480"/>
      <c r="BD155" s="480"/>
      <c r="BE155" s="480"/>
      <c r="BF155" s="480"/>
      <c r="BG155" s="480"/>
      <c r="BH155" s="480"/>
      <c r="BI155" s="480"/>
      <c r="BJ155" s="480"/>
      <c r="BK155" s="480"/>
      <c r="BL155" s="480"/>
    </row>
    <row r="156" spans="1:64">
      <c r="A156" s="480" t="s">
        <v>568</v>
      </c>
      <c r="B156" s="480" t="s">
        <v>70</v>
      </c>
      <c r="C156" s="480" t="s">
        <v>225</v>
      </c>
      <c r="D156" s="480" t="s">
        <v>226</v>
      </c>
      <c r="E156" s="480" t="s">
        <v>68</v>
      </c>
      <c r="F156" s="480">
        <v>2012</v>
      </c>
      <c r="G156" s="480"/>
      <c r="H156" s="480">
        <v>195</v>
      </c>
      <c r="I156" s="480">
        <v>0.1</v>
      </c>
      <c r="J156" s="480"/>
      <c r="K156" s="480"/>
      <c r="L156" s="480" t="s">
        <v>65</v>
      </c>
      <c r="M156" s="480">
        <v>48</v>
      </c>
      <c r="N156" s="480">
        <v>1</v>
      </c>
      <c r="O156" s="480">
        <v>1000</v>
      </c>
      <c r="P156" s="480">
        <v>25</v>
      </c>
      <c r="Q156" s="480">
        <v>24</v>
      </c>
      <c r="R156" s="480">
        <v>8.1300000000000008</v>
      </c>
      <c r="S156" s="480">
        <v>29.6</v>
      </c>
      <c r="T156" s="480">
        <v>8.69</v>
      </c>
      <c r="U156" s="480">
        <v>5.0999999999999996</v>
      </c>
      <c r="V156" s="480">
        <v>-107.43</v>
      </c>
      <c r="W156" s="480">
        <v>-0.43</v>
      </c>
      <c r="X156" s="480">
        <v>1000</v>
      </c>
      <c r="Y156" s="480">
        <v>5.5</v>
      </c>
      <c r="Z156" s="480">
        <v>220</v>
      </c>
      <c r="AA156" s="480">
        <v>0.18</v>
      </c>
      <c r="AB156" s="480"/>
      <c r="AC156" s="480"/>
      <c r="AD156" s="480"/>
      <c r="AE156" s="480"/>
      <c r="AF156" s="480"/>
      <c r="AG156" s="480"/>
      <c r="AH156" s="480"/>
      <c r="AI156" s="480">
        <v>1000</v>
      </c>
      <c r="AJ156" s="480">
        <v>3</v>
      </c>
      <c r="AK156" s="480">
        <v>-0.7</v>
      </c>
      <c r="AL156" s="480">
        <v>10.27</v>
      </c>
      <c r="AM156" s="480">
        <v>1324</v>
      </c>
      <c r="AN156" s="480">
        <v>982</v>
      </c>
      <c r="AO156" s="480">
        <v>40</v>
      </c>
      <c r="AP156" s="480">
        <v>16</v>
      </c>
      <c r="AQ156" s="480">
        <v>1.3</v>
      </c>
      <c r="AR156" s="480">
        <v>243.4</v>
      </c>
      <c r="AS156" s="480">
        <v>1.1679999999999999</v>
      </c>
      <c r="AT156" s="480"/>
      <c r="AU156" s="480"/>
      <c r="AV156" s="480"/>
      <c r="AW156" s="480"/>
      <c r="AX156" s="480"/>
      <c r="AY156" s="480"/>
      <c r="AZ156" s="480"/>
      <c r="BA156" s="480"/>
      <c r="BB156" s="480"/>
      <c r="BC156" s="480"/>
      <c r="BD156" s="480"/>
      <c r="BE156" s="480"/>
      <c r="BF156" s="480"/>
      <c r="BG156" s="480"/>
      <c r="BH156" s="480"/>
      <c r="BI156" s="480"/>
      <c r="BJ156" s="480"/>
      <c r="BK156" s="480"/>
      <c r="BL156" s="480"/>
    </row>
    <row r="157" spans="1:64">
      <c r="A157" s="480" t="s">
        <v>568</v>
      </c>
      <c r="B157" s="480" t="s">
        <v>70</v>
      </c>
      <c r="C157" s="480" t="s">
        <v>227</v>
      </c>
      <c r="D157" s="480" t="s">
        <v>228</v>
      </c>
      <c r="E157" s="480" t="s">
        <v>66</v>
      </c>
      <c r="F157" s="480">
        <v>2011</v>
      </c>
      <c r="G157" s="480"/>
      <c r="H157" s="480">
        <v>200</v>
      </c>
      <c r="I157" s="480">
        <v>0.1</v>
      </c>
      <c r="J157" s="480"/>
      <c r="K157" s="480"/>
      <c r="L157" s="480" t="s">
        <v>65</v>
      </c>
      <c r="M157" s="480">
        <v>48</v>
      </c>
      <c r="N157" s="480">
        <v>1</v>
      </c>
      <c r="O157" s="480">
        <v>1000</v>
      </c>
      <c r="P157" s="480">
        <v>25</v>
      </c>
      <c r="Q157" s="480">
        <v>24.1</v>
      </c>
      <c r="R157" s="480">
        <v>8.3000000000000007</v>
      </c>
      <c r="S157" s="480">
        <v>29.8</v>
      </c>
      <c r="T157" s="480">
        <v>8.8699999999999992</v>
      </c>
      <c r="U157" s="480">
        <v>5.3</v>
      </c>
      <c r="V157" s="480">
        <v>-108.26</v>
      </c>
      <c r="W157" s="480">
        <v>-0.43</v>
      </c>
      <c r="X157" s="480">
        <v>1000</v>
      </c>
      <c r="Y157" s="480">
        <v>5.5</v>
      </c>
      <c r="Z157" s="480">
        <v>220</v>
      </c>
      <c r="AA157" s="480">
        <v>0.18</v>
      </c>
      <c r="AB157" s="480"/>
      <c r="AC157" s="480"/>
      <c r="AD157" s="480"/>
      <c r="AE157" s="480"/>
      <c r="AF157" s="480"/>
      <c r="AG157" s="480"/>
      <c r="AH157" s="480"/>
      <c r="AI157" s="480">
        <v>1000</v>
      </c>
      <c r="AJ157" s="480">
        <v>3</v>
      </c>
      <c r="AK157" s="480">
        <v>-0.7</v>
      </c>
      <c r="AL157" s="480">
        <v>10.49</v>
      </c>
      <c r="AM157" s="480">
        <v>1324</v>
      </c>
      <c r="AN157" s="480">
        <v>982</v>
      </c>
      <c r="AO157" s="480">
        <v>40</v>
      </c>
      <c r="AP157" s="480">
        <v>16</v>
      </c>
      <c r="AQ157" s="480">
        <v>1.3</v>
      </c>
      <c r="AR157" s="480">
        <v>243.4</v>
      </c>
      <c r="AS157" s="480">
        <v>1.1679999999999999</v>
      </c>
      <c r="AT157" s="480"/>
      <c r="AU157" s="480"/>
      <c r="AV157" s="480"/>
      <c r="AW157" s="480"/>
      <c r="AX157" s="480"/>
      <c r="AY157" s="480"/>
      <c r="AZ157" s="480"/>
      <c r="BA157" s="480"/>
      <c r="BB157" s="480"/>
      <c r="BC157" s="480"/>
      <c r="BD157" s="480"/>
      <c r="BE157" s="480"/>
      <c r="BF157" s="480"/>
      <c r="BG157" s="480"/>
      <c r="BH157" s="480"/>
      <c r="BI157" s="480"/>
      <c r="BJ157" s="480"/>
      <c r="BK157" s="480"/>
      <c r="BL157" s="480"/>
    </row>
    <row r="158" spans="1:64">
      <c r="A158" s="480" t="s">
        <v>568</v>
      </c>
      <c r="B158" s="480" t="s">
        <v>70</v>
      </c>
      <c r="C158" s="480" t="s">
        <v>229</v>
      </c>
      <c r="D158" s="480" t="s">
        <v>230</v>
      </c>
      <c r="E158" s="480" t="s">
        <v>66</v>
      </c>
      <c r="F158" s="480">
        <v>2011</v>
      </c>
      <c r="G158" s="480"/>
      <c r="H158" s="480">
        <v>200</v>
      </c>
      <c r="I158" s="480">
        <v>0.1</v>
      </c>
      <c r="J158" s="480"/>
      <c r="K158" s="480"/>
      <c r="L158" s="480" t="s">
        <v>65</v>
      </c>
      <c r="M158" s="480">
        <v>60</v>
      </c>
      <c r="N158" s="480">
        <v>1</v>
      </c>
      <c r="O158" s="480">
        <v>1000</v>
      </c>
      <c r="P158" s="480">
        <v>25</v>
      </c>
      <c r="Q158" s="480">
        <v>28.9</v>
      </c>
      <c r="R158" s="480">
        <v>6.93</v>
      </c>
      <c r="S158" s="480">
        <v>36.200000000000003</v>
      </c>
      <c r="T158" s="480">
        <v>7.67</v>
      </c>
      <c r="U158" s="480">
        <v>6.1</v>
      </c>
      <c r="V158" s="480">
        <v>-127.6</v>
      </c>
      <c r="W158" s="480">
        <v>-0.42</v>
      </c>
      <c r="X158" s="480">
        <v>800</v>
      </c>
      <c r="Y158" s="480">
        <v>5.5</v>
      </c>
      <c r="Z158" s="480">
        <v>200</v>
      </c>
      <c r="AA158" s="480">
        <v>0.4</v>
      </c>
      <c r="AB158" s="480"/>
      <c r="AC158" s="480"/>
      <c r="AD158" s="480"/>
      <c r="AE158" s="480"/>
      <c r="AF158" s="480"/>
      <c r="AG158" s="480"/>
      <c r="AH158" s="480"/>
      <c r="AI158" s="480">
        <v>1000</v>
      </c>
      <c r="AJ158" s="480">
        <v>5</v>
      </c>
      <c r="AK158" s="480">
        <v>-0.7</v>
      </c>
      <c r="AL158" s="480">
        <v>9.1999999999999993</v>
      </c>
      <c r="AM158" s="480">
        <v>1638</v>
      </c>
      <c r="AN158" s="480">
        <v>982</v>
      </c>
      <c r="AO158" s="480">
        <v>40</v>
      </c>
      <c r="AP158" s="480">
        <v>19.2</v>
      </c>
      <c r="AQ158" s="480">
        <v>1.609</v>
      </c>
      <c r="AR158" s="480">
        <v>243.4</v>
      </c>
      <c r="AS158" s="480">
        <v>1.46</v>
      </c>
      <c r="AT158" s="480"/>
      <c r="AU158" s="480"/>
      <c r="AV158" s="480"/>
      <c r="AW158" s="480"/>
      <c r="AX158" s="480"/>
      <c r="AY158" s="480"/>
      <c r="AZ158" s="480"/>
      <c r="BA158" s="480"/>
      <c r="BB158" s="480"/>
      <c r="BC158" s="480"/>
      <c r="BD158" s="480"/>
      <c r="BE158" s="480"/>
      <c r="BF158" s="480"/>
      <c r="BG158" s="480"/>
      <c r="BH158" s="480"/>
      <c r="BI158" s="480"/>
      <c r="BJ158" s="480"/>
      <c r="BK158" s="480"/>
      <c r="BL158" s="480"/>
    </row>
    <row r="159" spans="1:64">
      <c r="A159" s="480" t="s">
        <v>568</v>
      </c>
      <c r="B159" s="480" t="s">
        <v>70</v>
      </c>
      <c r="C159" s="480" t="s">
        <v>231</v>
      </c>
      <c r="D159" s="480" t="s">
        <v>232</v>
      </c>
      <c r="E159" s="480" t="s">
        <v>68</v>
      </c>
      <c r="F159" s="480">
        <v>2012</v>
      </c>
      <c r="G159" s="480"/>
      <c r="H159" s="480">
        <v>200</v>
      </c>
      <c r="I159" s="480">
        <v>0.1</v>
      </c>
      <c r="J159" s="480"/>
      <c r="K159" s="480"/>
      <c r="L159" s="480" t="s">
        <v>65</v>
      </c>
      <c r="M159" s="480">
        <v>48</v>
      </c>
      <c r="N159" s="480">
        <v>1</v>
      </c>
      <c r="O159" s="480">
        <v>1000</v>
      </c>
      <c r="P159" s="480">
        <v>25</v>
      </c>
      <c r="Q159" s="480">
        <v>24.1</v>
      </c>
      <c r="R159" s="480">
        <v>8.3000000000000007</v>
      </c>
      <c r="S159" s="480">
        <v>29.8</v>
      </c>
      <c r="T159" s="480">
        <v>8.8699999999999992</v>
      </c>
      <c r="U159" s="480">
        <v>5.3</v>
      </c>
      <c r="V159" s="480">
        <v>-108.26</v>
      </c>
      <c r="W159" s="480">
        <v>-0.43</v>
      </c>
      <c r="X159" s="480">
        <v>1000</v>
      </c>
      <c r="Y159" s="480">
        <v>5.5</v>
      </c>
      <c r="Z159" s="480">
        <v>220</v>
      </c>
      <c r="AA159" s="480">
        <v>0.18</v>
      </c>
      <c r="AB159" s="480"/>
      <c r="AC159" s="480"/>
      <c r="AD159" s="480"/>
      <c r="AE159" s="480"/>
      <c r="AF159" s="480"/>
      <c r="AG159" s="480"/>
      <c r="AH159" s="480"/>
      <c r="AI159" s="480">
        <v>1000</v>
      </c>
      <c r="AJ159" s="480">
        <v>3</v>
      </c>
      <c r="AK159" s="480">
        <v>-0.7</v>
      </c>
      <c r="AL159" s="480">
        <v>10.49</v>
      </c>
      <c r="AM159" s="480">
        <v>1324</v>
      </c>
      <c r="AN159" s="480">
        <v>982</v>
      </c>
      <c r="AO159" s="480">
        <v>40</v>
      </c>
      <c r="AP159" s="480">
        <v>16</v>
      </c>
      <c r="AQ159" s="480">
        <v>1.3</v>
      </c>
      <c r="AR159" s="480">
        <v>243.4</v>
      </c>
      <c r="AS159" s="480">
        <v>1.1679999999999999</v>
      </c>
      <c r="AT159" s="480"/>
      <c r="AU159" s="480"/>
      <c r="AV159" s="480"/>
      <c r="AW159" s="480"/>
      <c r="AX159" s="480"/>
      <c r="AY159" s="480"/>
      <c r="AZ159" s="480"/>
      <c r="BA159" s="480"/>
      <c r="BB159" s="480"/>
      <c r="BC159" s="480"/>
      <c r="BD159" s="480"/>
      <c r="BE159" s="480"/>
      <c r="BF159" s="480"/>
      <c r="BG159" s="480"/>
      <c r="BH159" s="480"/>
      <c r="BI159" s="480"/>
      <c r="BJ159" s="480"/>
      <c r="BK159" s="480"/>
      <c r="BL159" s="480"/>
    </row>
    <row r="160" spans="1:64">
      <c r="A160" s="480" t="s">
        <v>568</v>
      </c>
      <c r="B160" s="480" t="s">
        <v>70</v>
      </c>
      <c r="C160" s="480" t="s">
        <v>233</v>
      </c>
      <c r="D160" s="480" t="s">
        <v>234</v>
      </c>
      <c r="E160" s="480" t="s">
        <v>66</v>
      </c>
      <c r="F160" s="480">
        <v>2011</v>
      </c>
      <c r="G160" s="480"/>
      <c r="H160" s="480">
        <v>205</v>
      </c>
      <c r="I160" s="480">
        <v>0.1</v>
      </c>
      <c r="J160" s="480"/>
      <c r="K160" s="480"/>
      <c r="L160" s="480" t="s">
        <v>65</v>
      </c>
      <c r="M160" s="480">
        <v>48</v>
      </c>
      <c r="N160" s="480">
        <v>1</v>
      </c>
      <c r="O160" s="480">
        <v>1000</v>
      </c>
      <c r="P160" s="480">
        <v>25</v>
      </c>
      <c r="Q160" s="480">
        <v>24.2</v>
      </c>
      <c r="R160" s="480">
        <v>8.4700000000000006</v>
      </c>
      <c r="S160" s="480">
        <v>29.9</v>
      </c>
      <c r="T160" s="480">
        <v>9.0299999999999994</v>
      </c>
      <c r="U160" s="480">
        <v>5.4</v>
      </c>
      <c r="V160" s="480">
        <v>-108.23</v>
      </c>
      <c r="W160" s="480">
        <v>-0.43</v>
      </c>
      <c r="X160" s="480">
        <v>1000</v>
      </c>
      <c r="Y160" s="480">
        <v>5.5</v>
      </c>
      <c r="Z160" s="480">
        <v>220</v>
      </c>
      <c r="AA160" s="480">
        <v>0.17</v>
      </c>
      <c r="AB160" s="480"/>
      <c r="AC160" s="480"/>
      <c r="AD160" s="480"/>
      <c r="AE160" s="480"/>
      <c r="AF160" s="480"/>
      <c r="AG160" s="480"/>
      <c r="AH160" s="480"/>
      <c r="AI160" s="480">
        <v>1000</v>
      </c>
      <c r="AJ160" s="480">
        <v>3</v>
      </c>
      <c r="AK160" s="480">
        <v>-0.7</v>
      </c>
      <c r="AL160" s="480">
        <v>10.84</v>
      </c>
      <c r="AM160" s="480">
        <v>1324</v>
      </c>
      <c r="AN160" s="480">
        <v>982</v>
      </c>
      <c r="AO160" s="480">
        <v>40</v>
      </c>
      <c r="AP160" s="480">
        <v>16</v>
      </c>
      <c r="AQ160" s="480">
        <v>1.3</v>
      </c>
      <c r="AR160" s="480">
        <v>243.4</v>
      </c>
      <c r="AS160" s="480">
        <v>1.1679999999999999</v>
      </c>
      <c r="AT160" s="480"/>
      <c r="AU160" s="480"/>
      <c r="AV160" s="480"/>
      <c r="AW160" s="480"/>
      <c r="AX160" s="480"/>
      <c r="AY160" s="480"/>
      <c r="AZ160" s="480"/>
      <c r="BA160" s="480"/>
      <c r="BB160" s="480"/>
      <c r="BC160" s="480"/>
      <c r="BD160" s="480"/>
      <c r="BE160" s="480"/>
      <c r="BF160" s="480"/>
      <c r="BG160" s="480"/>
      <c r="BH160" s="480"/>
      <c r="BI160" s="480"/>
      <c r="BJ160" s="480"/>
      <c r="BK160" s="480"/>
      <c r="BL160" s="480"/>
    </row>
    <row r="161" spans="1:64">
      <c r="A161" s="480" t="s">
        <v>568</v>
      </c>
      <c r="B161" s="480" t="s">
        <v>70</v>
      </c>
      <c r="C161" s="480" t="s">
        <v>235</v>
      </c>
      <c r="D161" s="480" t="s">
        <v>236</v>
      </c>
      <c r="E161" s="480" t="s">
        <v>66</v>
      </c>
      <c r="F161" s="480">
        <v>2011</v>
      </c>
      <c r="G161" s="480"/>
      <c r="H161" s="480">
        <v>205</v>
      </c>
      <c r="I161" s="480">
        <v>0.1</v>
      </c>
      <c r="J161" s="480"/>
      <c r="K161" s="480"/>
      <c r="L161" s="480" t="s">
        <v>65</v>
      </c>
      <c r="M161" s="480">
        <v>60</v>
      </c>
      <c r="N161" s="480">
        <v>1</v>
      </c>
      <c r="O161" s="480">
        <v>1000</v>
      </c>
      <c r="P161" s="480">
        <v>25</v>
      </c>
      <c r="Q161" s="480">
        <v>28.9</v>
      </c>
      <c r="R161" s="480">
        <v>7.09</v>
      </c>
      <c r="S161" s="480">
        <v>36.200000000000003</v>
      </c>
      <c r="T161" s="480">
        <v>7.78</v>
      </c>
      <c r="U161" s="480">
        <v>6.2</v>
      </c>
      <c r="V161" s="480">
        <v>-128.99</v>
      </c>
      <c r="W161" s="480">
        <v>-0.42</v>
      </c>
      <c r="X161" s="480">
        <v>1000</v>
      </c>
      <c r="Y161" s="480">
        <v>5.5</v>
      </c>
      <c r="Z161" s="480">
        <v>200</v>
      </c>
      <c r="AA161" s="480">
        <v>0.37</v>
      </c>
      <c r="AB161" s="480"/>
      <c r="AC161" s="480"/>
      <c r="AD161" s="480"/>
      <c r="AE161" s="480"/>
      <c r="AF161" s="480"/>
      <c r="AG161" s="480"/>
      <c r="AH161" s="480"/>
      <c r="AI161" s="480">
        <v>1000</v>
      </c>
      <c r="AJ161" s="480">
        <v>5</v>
      </c>
      <c r="AK161" s="480">
        <v>-0.7</v>
      </c>
      <c r="AL161" s="480">
        <v>3.92</v>
      </c>
      <c r="AM161" s="480">
        <v>1638</v>
      </c>
      <c r="AN161" s="480">
        <v>982</v>
      </c>
      <c r="AO161" s="480">
        <v>40</v>
      </c>
      <c r="AP161" s="480">
        <v>19.2</v>
      </c>
      <c r="AQ161" s="480">
        <v>1.609</v>
      </c>
      <c r="AR161" s="480">
        <v>243.4</v>
      </c>
      <c r="AS161" s="480">
        <v>1.46</v>
      </c>
      <c r="AT161" s="480"/>
      <c r="AU161" s="480"/>
      <c r="AV161" s="480"/>
      <c r="AW161" s="480"/>
      <c r="AX161" s="480"/>
      <c r="AY161" s="480"/>
      <c r="AZ161" s="480"/>
      <c r="BA161" s="480"/>
      <c r="BB161" s="480"/>
      <c r="BC161" s="480"/>
      <c r="BD161" s="480"/>
      <c r="BE161" s="480"/>
      <c r="BF161" s="480"/>
      <c r="BG161" s="480"/>
      <c r="BH161" s="480"/>
      <c r="BI161" s="480"/>
      <c r="BJ161" s="480"/>
      <c r="BK161" s="480"/>
      <c r="BL161" s="480"/>
    </row>
    <row r="162" spans="1:64">
      <c r="A162" s="480" t="s">
        <v>568</v>
      </c>
      <c r="B162" s="480" t="s">
        <v>70</v>
      </c>
      <c r="C162" s="480" t="s">
        <v>237</v>
      </c>
      <c r="D162" s="480" t="s">
        <v>238</v>
      </c>
      <c r="E162" s="480" t="s">
        <v>68</v>
      </c>
      <c r="F162" s="480">
        <v>2012</v>
      </c>
      <c r="G162" s="480"/>
      <c r="H162" s="480">
        <v>205</v>
      </c>
      <c r="I162" s="480">
        <v>0.1</v>
      </c>
      <c r="J162" s="480"/>
      <c r="K162" s="480"/>
      <c r="L162" s="480" t="s">
        <v>65</v>
      </c>
      <c r="M162" s="480">
        <v>48</v>
      </c>
      <c r="N162" s="480">
        <v>1</v>
      </c>
      <c r="O162" s="480">
        <v>1000</v>
      </c>
      <c r="P162" s="480">
        <v>25</v>
      </c>
      <c r="Q162" s="480">
        <v>24.2</v>
      </c>
      <c r="R162" s="480">
        <v>8.4700000000000006</v>
      </c>
      <c r="S162" s="480">
        <v>29.9</v>
      </c>
      <c r="T162" s="480">
        <v>9.0299999999999994</v>
      </c>
      <c r="U162" s="480">
        <v>5.4</v>
      </c>
      <c r="V162" s="480">
        <v>-108.23</v>
      </c>
      <c r="W162" s="480">
        <v>-0.43</v>
      </c>
      <c r="X162" s="480">
        <v>1000</v>
      </c>
      <c r="Y162" s="480">
        <v>5.5</v>
      </c>
      <c r="Z162" s="480">
        <v>220</v>
      </c>
      <c r="AA162" s="480">
        <v>0.17</v>
      </c>
      <c r="AB162" s="480"/>
      <c r="AC162" s="480"/>
      <c r="AD162" s="480"/>
      <c r="AE162" s="480"/>
      <c r="AF162" s="480"/>
      <c r="AG162" s="480"/>
      <c r="AH162" s="480"/>
      <c r="AI162" s="480">
        <v>1000</v>
      </c>
      <c r="AJ162" s="480">
        <v>3</v>
      </c>
      <c r="AK162" s="480">
        <v>-0.7</v>
      </c>
      <c r="AL162" s="480">
        <v>10.84</v>
      </c>
      <c r="AM162" s="480">
        <v>1324</v>
      </c>
      <c r="AN162" s="480">
        <v>982</v>
      </c>
      <c r="AO162" s="480">
        <v>40</v>
      </c>
      <c r="AP162" s="480">
        <v>16</v>
      </c>
      <c r="AQ162" s="480">
        <v>1.3</v>
      </c>
      <c r="AR162" s="480">
        <v>243.4</v>
      </c>
      <c r="AS162" s="480">
        <v>1.1679999999999999</v>
      </c>
      <c r="AT162" s="480"/>
      <c r="AU162" s="480"/>
      <c r="AV162" s="480"/>
      <c r="AW162" s="480"/>
      <c r="AX162" s="480"/>
      <c r="AY162" s="480"/>
      <c r="AZ162" s="480"/>
      <c r="BA162" s="480"/>
      <c r="BB162" s="480"/>
      <c r="BC162" s="480"/>
      <c r="BD162" s="480"/>
      <c r="BE162" s="480"/>
      <c r="BF162" s="480"/>
      <c r="BG162" s="480"/>
      <c r="BH162" s="480"/>
      <c r="BI162" s="480"/>
      <c r="BJ162" s="480"/>
      <c r="BK162" s="480"/>
      <c r="BL162" s="480"/>
    </row>
    <row r="163" spans="1:64">
      <c r="A163" s="480" t="s">
        <v>568</v>
      </c>
      <c r="B163" s="480" t="s">
        <v>70</v>
      </c>
      <c r="C163" s="480" t="s">
        <v>239</v>
      </c>
      <c r="D163" s="480" t="s">
        <v>240</v>
      </c>
      <c r="E163" s="480" t="s">
        <v>66</v>
      </c>
      <c r="F163" s="480">
        <v>2010</v>
      </c>
      <c r="G163" s="480"/>
      <c r="H163" s="480">
        <v>210</v>
      </c>
      <c r="I163" s="480">
        <v>0.1</v>
      </c>
      <c r="J163" s="480"/>
      <c r="K163" s="480"/>
      <c r="L163" s="480" t="s">
        <v>65</v>
      </c>
      <c r="M163" s="480">
        <v>60</v>
      </c>
      <c r="N163" s="480">
        <v>1</v>
      </c>
      <c r="O163" s="480">
        <v>1000</v>
      </c>
      <c r="P163" s="480">
        <v>25</v>
      </c>
      <c r="Q163" s="480">
        <v>29</v>
      </c>
      <c r="R163" s="480">
        <v>7.25</v>
      </c>
      <c r="S163" s="480">
        <v>36.4</v>
      </c>
      <c r="T163" s="480">
        <v>7.89</v>
      </c>
      <c r="U163" s="480">
        <v>5.0999999999999996</v>
      </c>
      <c r="V163" s="480">
        <v>-129.27000000000001</v>
      </c>
      <c r="W163" s="480">
        <v>-0.43</v>
      </c>
      <c r="X163" s="480">
        <v>900</v>
      </c>
      <c r="Y163" s="480">
        <v>5.5</v>
      </c>
      <c r="Z163" s="480">
        <v>220</v>
      </c>
      <c r="AA163" s="480">
        <v>0.36</v>
      </c>
      <c r="AB163" s="480"/>
      <c r="AC163" s="480"/>
      <c r="AD163" s="480"/>
      <c r="AE163" s="480"/>
      <c r="AF163" s="480"/>
      <c r="AG163" s="480"/>
      <c r="AH163" s="480"/>
      <c r="AI163" s="480">
        <v>1000</v>
      </c>
      <c r="AJ163" s="480">
        <v>3</v>
      </c>
      <c r="AK163" s="480">
        <v>-0.7</v>
      </c>
      <c r="AL163" s="480">
        <v>3.92</v>
      </c>
      <c r="AM163" s="480">
        <v>1638</v>
      </c>
      <c r="AN163" s="480">
        <v>982</v>
      </c>
      <c r="AO163" s="480">
        <v>40</v>
      </c>
      <c r="AP163" s="480">
        <v>19.2</v>
      </c>
      <c r="AQ163" s="480">
        <v>1.609</v>
      </c>
      <c r="AR163" s="480">
        <v>243.4</v>
      </c>
      <c r="AS163" s="480">
        <v>1.46</v>
      </c>
      <c r="AT163" s="480"/>
      <c r="AU163" s="480"/>
      <c r="AV163" s="480"/>
      <c r="AW163" s="480"/>
      <c r="AX163" s="480"/>
      <c r="AY163" s="480"/>
      <c r="AZ163" s="480"/>
      <c r="BA163" s="480"/>
      <c r="BB163" s="480"/>
      <c r="BC163" s="480"/>
      <c r="BD163" s="480"/>
      <c r="BE163" s="480"/>
      <c r="BF163" s="480"/>
      <c r="BG163" s="480"/>
      <c r="BH163" s="480"/>
      <c r="BI163" s="480"/>
      <c r="BJ163" s="480"/>
      <c r="BK163" s="480"/>
      <c r="BL163" s="480"/>
    </row>
    <row r="164" spans="1:64">
      <c r="A164" s="480" t="s">
        <v>568</v>
      </c>
      <c r="B164" s="480" t="s">
        <v>70</v>
      </c>
      <c r="C164" s="480" t="s">
        <v>241</v>
      </c>
      <c r="D164" s="480" t="s">
        <v>242</v>
      </c>
      <c r="E164" s="480" t="s">
        <v>66</v>
      </c>
      <c r="F164" s="480">
        <v>2011</v>
      </c>
      <c r="G164" s="480"/>
      <c r="H164" s="480">
        <v>210</v>
      </c>
      <c r="I164" s="480">
        <v>0.1</v>
      </c>
      <c r="J164" s="480"/>
      <c r="K164" s="480"/>
      <c r="L164" s="480" t="s">
        <v>65</v>
      </c>
      <c r="M164" s="480">
        <v>48</v>
      </c>
      <c r="N164" s="480">
        <v>1</v>
      </c>
      <c r="O164" s="480">
        <v>1000</v>
      </c>
      <c r="P164" s="480">
        <v>25</v>
      </c>
      <c r="Q164" s="480">
        <v>24.3</v>
      </c>
      <c r="R164" s="480">
        <v>8.6300000000000008</v>
      </c>
      <c r="S164" s="480">
        <v>30</v>
      </c>
      <c r="T164" s="480">
        <v>9.19</v>
      </c>
      <c r="U164" s="480">
        <v>5.0999999999999996</v>
      </c>
      <c r="V164" s="480">
        <v>-109.1</v>
      </c>
      <c r="W164" s="480">
        <v>-0.43</v>
      </c>
      <c r="X164" s="480">
        <v>1000</v>
      </c>
      <c r="Y164" s="480">
        <v>5.5</v>
      </c>
      <c r="Z164" s="480">
        <v>220</v>
      </c>
      <c r="AA164" s="480">
        <v>0.17</v>
      </c>
      <c r="AB164" s="480"/>
      <c r="AC164" s="480"/>
      <c r="AD164" s="480"/>
      <c r="AE164" s="480"/>
      <c r="AF164" s="480"/>
      <c r="AG164" s="480"/>
      <c r="AH164" s="480"/>
      <c r="AI164" s="480">
        <v>1000</v>
      </c>
      <c r="AJ164" s="480">
        <v>3</v>
      </c>
      <c r="AK164" s="480">
        <v>-0.7</v>
      </c>
      <c r="AL164" s="480">
        <v>10.84</v>
      </c>
      <c r="AM164" s="480">
        <v>1324</v>
      </c>
      <c r="AN164" s="480">
        <v>982</v>
      </c>
      <c r="AO164" s="480">
        <v>40</v>
      </c>
      <c r="AP164" s="480">
        <v>16</v>
      </c>
      <c r="AQ164" s="480">
        <v>1.3</v>
      </c>
      <c r="AR164" s="480">
        <v>243.4</v>
      </c>
      <c r="AS164" s="480">
        <v>1.1679999999999999</v>
      </c>
      <c r="AT164" s="480"/>
      <c r="AU164" s="480"/>
      <c r="AV164" s="480"/>
      <c r="AW164" s="480"/>
      <c r="AX164" s="480"/>
      <c r="AY164" s="480"/>
      <c r="AZ164" s="480"/>
      <c r="BA164" s="480"/>
      <c r="BB164" s="480"/>
      <c r="BC164" s="480"/>
      <c r="BD164" s="480"/>
      <c r="BE164" s="480"/>
      <c r="BF164" s="480"/>
      <c r="BG164" s="480"/>
      <c r="BH164" s="480"/>
      <c r="BI164" s="480"/>
      <c r="BJ164" s="480"/>
      <c r="BK164" s="480"/>
      <c r="BL164" s="480"/>
    </row>
    <row r="165" spans="1:64">
      <c r="A165" s="480" t="s">
        <v>568</v>
      </c>
      <c r="B165" s="480" t="s">
        <v>70</v>
      </c>
      <c r="C165" s="480" t="s">
        <v>243</v>
      </c>
      <c r="D165" s="480" t="s">
        <v>244</v>
      </c>
      <c r="E165" s="480" t="s">
        <v>66</v>
      </c>
      <c r="F165" s="480">
        <v>2011</v>
      </c>
      <c r="G165" s="480"/>
      <c r="H165" s="480">
        <v>210</v>
      </c>
      <c r="I165" s="480">
        <v>0.1</v>
      </c>
      <c r="J165" s="480"/>
      <c r="K165" s="480"/>
      <c r="L165" s="480" t="s">
        <v>65</v>
      </c>
      <c r="M165" s="480">
        <v>60</v>
      </c>
      <c r="N165" s="480">
        <v>1</v>
      </c>
      <c r="O165" s="480">
        <v>1000</v>
      </c>
      <c r="P165" s="480">
        <v>25</v>
      </c>
      <c r="Q165" s="480">
        <v>29</v>
      </c>
      <c r="R165" s="480">
        <v>7.25</v>
      </c>
      <c r="S165" s="480">
        <v>36.4</v>
      </c>
      <c r="T165" s="480">
        <v>7.89</v>
      </c>
      <c r="U165" s="480">
        <v>6.3</v>
      </c>
      <c r="V165" s="480">
        <v>-130.34</v>
      </c>
      <c r="W165" s="480">
        <v>-0.42</v>
      </c>
      <c r="X165" s="480">
        <v>900</v>
      </c>
      <c r="Y165" s="480">
        <v>5.5</v>
      </c>
      <c r="Z165" s="480">
        <v>220</v>
      </c>
      <c r="AA165" s="480">
        <v>0.36</v>
      </c>
      <c r="AB165" s="480"/>
      <c r="AC165" s="480"/>
      <c r="AD165" s="480"/>
      <c r="AE165" s="480"/>
      <c r="AF165" s="480"/>
      <c r="AG165" s="480"/>
      <c r="AH165" s="480"/>
      <c r="AI165" s="480">
        <v>1000</v>
      </c>
      <c r="AJ165" s="480">
        <v>5</v>
      </c>
      <c r="AK165" s="480">
        <v>-0.7</v>
      </c>
      <c r="AL165" s="480">
        <v>3.92</v>
      </c>
      <c r="AM165" s="480">
        <v>1638</v>
      </c>
      <c r="AN165" s="480">
        <v>982</v>
      </c>
      <c r="AO165" s="480">
        <v>40</v>
      </c>
      <c r="AP165" s="480">
        <v>19.2</v>
      </c>
      <c r="AQ165" s="480">
        <v>1.609</v>
      </c>
      <c r="AR165" s="480">
        <v>243.4</v>
      </c>
      <c r="AS165" s="480">
        <v>1.46</v>
      </c>
      <c r="AT165" s="480"/>
      <c r="AU165" s="480"/>
      <c r="AV165" s="480"/>
      <c r="AW165" s="480"/>
      <c r="AX165" s="480"/>
      <c r="AY165" s="480"/>
      <c r="AZ165" s="480"/>
      <c r="BA165" s="480"/>
      <c r="BB165" s="480"/>
      <c r="BC165" s="480"/>
      <c r="BD165" s="480"/>
      <c r="BE165" s="480"/>
      <c r="BF165" s="480"/>
      <c r="BG165" s="480"/>
      <c r="BH165" s="480"/>
      <c r="BI165" s="480"/>
      <c r="BJ165" s="480"/>
      <c r="BK165" s="480"/>
      <c r="BL165" s="480"/>
    </row>
    <row r="166" spans="1:64">
      <c r="A166" s="480" t="s">
        <v>568</v>
      </c>
      <c r="B166" s="480" t="s">
        <v>70</v>
      </c>
      <c r="C166" s="480" t="s">
        <v>245</v>
      </c>
      <c r="D166" s="480" t="s">
        <v>246</v>
      </c>
      <c r="E166" s="480" t="s">
        <v>68</v>
      </c>
      <c r="F166" s="480">
        <v>2012</v>
      </c>
      <c r="G166" s="480"/>
      <c r="H166" s="480">
        <v>210</v>
      </c>
      <c r="I166" s="480">
        <v>0.1</v>
      </c>
      <c r="J166" s="480"/>
      <c r="K166" s="480"/>
      <c r="L166" s="480" t="s">
        <v>65</v>
      </c>
      <c r="M166" s="480">
        <v>48</v>
      </c>
      <c r="N166" s="480">
        <v>1</v>
      </c>
      <c r="O166" s="480">
        <v>1000</v>
      </c>
      <c r="P166" s="480">
        <v>25</v>
      </c>
      <c r="Q166" s="480">
        <v>24.3</v>
      </c>
      <c r="R166" s="480">
        <v>8.6300000000000008</v>
      </c>
      <c r="S166" s="480">
        <v>30</v>
      </c>
      <c r="T166" s="480">
        <v>9.19</v>
      </c>
      <c r="U166" s="480">
        <v>5.0999999999999996</v>
      </c>
      <c r="V166" s="480">
        <v>-109.1</v>
      </c>
      <c r="W166" s="480">
        <v>-0.43</v>
      </c>
      <c r="X166" s="480">
        <v>1000</v>
      </c>
      <c r="Y166" s="480">
        <v>5.5</v>
      </c>
      <c r="Z166" s="480">
        <v>220</v>
      </c>
      <c r="AA166" s="480">
        <v>0.17</v>
      </c>
      <c r="AB166" s="480"/>
      <c r="AC166" s="480"/>
      <c r="AD166" s="480"/>
      <c r="AE166" s="480"/>
      <c r="AF166" s="480"/>
      <c r="AG166" s="480"/>
      <c r="AH166" s="480"/>
      <c r="AI166" s="480">
        <v>1000</v>
      </c>
      <c r="AJ166" s="480">
        <v>3</v>
      </c>
      <c r="AK166" s="480">
        <v>-0.7</v>
      </c>
      <c r="AL166" s="480">
        <v>10.84</v>
      </c>
      <c r="AM166" s="480">
        <v>1324</v>
      </c>
      <c r="AN166" s="480">
        <v>982</v>
      </c>
      <c r="AO166" s="480">
        <v>40</v>
      </c>
      <c r="AP166" s="480">
        <v>16</v>
      </c>
      <c r="AQ166" s="480">
        <v>1.3</v>
      </c>
      <c r="AR166" s="480">
        <v>243.4</v>
      </c>
      <c r="AS166" s="480">
        <v>1.1679999999999999</v>
      </c>
      <c r="AT166" s="480"/>
      <c r="AU166" s="480"/>
      <c r="AV166" s="480"/>
      <c r="AW166" s="480"/>
      <c r="AX166" s="480"/>
      <c r="AY166" s="480"/>
      <c r="AZ166" s="480"/>
      <c r="BA166" s="480"/>
      <c r="BB166" s="480"/>
      <c r="BC166" s="480"/>
      <c r="BD166" s="480"/>
      <c r="BE166" s="480"/>
      <c r="BF166" s="480"/>
      <c r="BG166" s="480"/>
      <c r="BH166" s="480"/>
      <c r="BI166" s="480"/>
      <c r="BJ166" s="480"/>
      <c r="BK166" s="480"/>
      <c r="BL166" s="480"/>
    </row>
    <row r="167" spans="1:64">
      <c r="A167" s="480" t="s">
        <v>568</v>
      </c>
      <c r="B167" s="480" t="s">
        <v>70</v>
      </c>
      <c r="C167" s="480" t="s">
        <v>247</v>
      </c>
      <c r="D167" s="480" t="s">
        <v>248</v>
      </c>
      <c r="E167" s="480" t="s">
        <v>66</v>
      </c>
      <c r="F167" s="480">
        <v>2010</v>
      </c>
      <c r="G167" s="480"/>
      <c r="H167" s="480">
        <v>215</v>
      </c>
      <c r="I167" s="480">
        <v>0.1</v>
      </c>
      <c r="J167" s="480"/>
      <c r="K167" s="480"/>
      <c r="L167" s="480" t="s">
        <v>65</v>
      </c>
      <c r="M167" s="480">
        <v>60</v>
      </c>
      <c r="N167" s="480">
        <v>1</v>
      </c>
      <c r="O167" s="480">
        <v>1000</v>
      </c>
      <c r="P167" s="480">
        <v>25</v>
      </c>
      <c r="Q167" s="480">
        <v>29</v>
      </c>
      <c r="R167" s="480">
        <v>7.4</v>
      </c>
      <c r="S167" s="480">
        <v>36.5</v>
      </c>
      <c r="T167" s="480">
        <v>8.01</v>
      </c>
      <c r="U167" s="480">
        <v>5.2</v>
      </c>
      <c r="V167" s="480">
        <v>-129.72999999999999</v>
      </c>
      <c r="W167" s="480">
        <v>-0.43</v>
      </c>
      <c r="X167" s="480">
        <v>2100</v>
      </c>
      <c r="Y167" s="480">
        <v>4.2</v>
      </c>
      <c r="Z167" s="480">
        <v>240</v>
      </c>
      <c r="AA167" s="480">
        <v>0.35</v>
      </c>
      <c r="AB167" s="480"/>
      <c r="AC167" s="480"/>
      <c r="AD167" s="480"/>
      <c r="AE167" s="480"/>
      <c r="AF167" s="480"/>
      <c r="AG167" s="480"/>
      <c r="AH167" s="480"/>
      <c r="AI167" s="480">
        <v>1000</v>
      </c>
      <c r="AJ167" s="480">
        <v>3</v>
      </c>
      <c r="AK167" s="480">
        <v>-0.7</v>
      </c>
      <c r="AL167" s="480">
        <v>3.92</v>
      </c>
      <c r="AM167" s="480">
        <v>1638</v>
      </c>
      <c r="AN167" s="480">
        <v>982</v>
      </c>
      <c r="AO167" s="480">
        <v>40</v>
      </c>
      <c r="AP167" s="480">
        <v>19.2</v>
      </c>
      <c r="AQ167" s="480">
        <v>1.609</v>
      </c>
      <c r="AR167" s="480">
        <v>243.4</v>
      </c>
      <c r="AS167" s="480">
        <v>1.46</v>
      </c>
      <c r="AT167" s="480"/>
      <c r="AU167" s="480"/>
      <c r="AV167" s="480"/>
      <c r="AW167" s="480"/>
      <c r="AX167" s="480"/>
      <c r="AY167" s="480"/>
      <c r="AZ167" s="480"/>
      <c r="BA167" s="480"/>
      <c r="BB167" s="480"/>
      <c r="BC167" s="480"/>
      <c r="BD167" s="480"/>
      <c r="BE167" s="480"/>
      <c r="BF167" s="480"/>
      <c r="BG167" s="480"/>
      <c r="BH167" s="480"/>
      <c r="BI167" s="480"/>
      <c r="BJ167" s="480"/>
      <c r="BK167" s="480"/>
      <c r="BL167" s="480"/>
    </row>
    <row r="168" spans="1:64">
      <c r="A168" s="480" t="s">
        <v>568</v>
      </c>
      <c r="B168" s="480" t="s">
        <v>70</v>
      </c>
      <c r="C168" s="480" t="s">
        <v>249</v>
      </c>
      <c r="D168" s="480" t="s">
        <v>250</v>
      </c>
      <c r="E168" s="480" t="s">
        <v>66</v>
      </c>
      <c r="F168" s="480">
        <v>2011</v>
      </c>
      <c r="G168" s="480"/>
      <c r="H168" s="480">
        <v>215</v>
      </c>
      <c r="I168" s="480">
        <v>0.1</v>
      </c>
      <c r="J168" s="480"/>
      <c r="K168" s="480"/>
      <c r="L168" s="480" t="s">
        <v>65</v>
      </c>
      <c r="M168" s="480">
        <v>60</v>
      </c>
      <c r="N168" s="480">
        <v>1</v>
      </c>
      <c r="O168" s="480">
        <v>1000</v>
      </c>
      <c r="P168" s="480">
        <v>25</v>
      </c>
      <c r="Q168" s="480">
        <v>29</v>
      </c>
      <c r="R168" s="480">
        <v>7.4</v>
      </c>
      <c r="S168" s="480">
        <v>36.5</v>
      </c>
      <c r="T168" s="480">
        <v>8.01</v>
      </c>
      <c r="U168" s="480">
        <v>6.4</v>
      </c>
      <c r="V168" s="480">
        <v>-130.71</v>
      </c>
      <c r="W168" s="480">
        <v>-0.42</v>
      </c>
      <c r="X168" s="480">
        <v>1000</v>
      </c>
      <c r="Y168" s="480">
        <v>5.5</v>
      </c>
      <c r="Z168" s="480">
        <v>240</v>
      </c>
      <c r="AA168" s="480">
        <v>0.35</v>
      </c>
      <c r="AB168" s="480"/>
      <c r="AC168" s="480"/>
      <c r="AD168" s="480"/>
      <c r="AE168" s="480"/>
      <c r="AF168" s="480"/>
      <c r="AG168" s="480"/>
      <c r="AH168" s="480"/>
      <c r="AI168" s="480">
        <v>1000</v>
      </c>
      <c r="AJ168" s="480">
        <v>5</v>
      </c>
      <c r="AK168" s="480">
        <v>-0.7</v>
      </c>
      <c r="AL168" s="480">
        <v>3.92</v>
      </c>
      <c r="AM168" s="480">
        <v>1638</v>
      </c>
      <c r="AN168" s="480">
        <v>982</v>
      </c>
      <c r="AO168" s="480">
        <v>40</v>
      </c>
      <c r="AP168" s="480">
        <v>19.2</v>
      </c>
      <c r="AQ168" s="480">
        <v>1.609</v>
      </c>
      <c r="AR168" s="480">
        <v>243.4</v>
      </c>
      <c r="AS168" s="480">
        <v>1.46</v>
      </c>
      <c r="AT168" s="480"/>
      <c r="AU168" s="480"/>
      <c r="AV168" s="480"/>
      <c r="AW168" s="480"/>
      <c r="AX168" s="480"/>
      <c r="AY168" s="480"/>
      <c r="AZ168" s="480"/>
      <c r="BA168" s="480"/>
      <c r="BB168" s="480"/>
      <c r="BC168" s="480"/>
      <c r="BD168" s="480"/>
      <c r="BE168" s="480"/>
      <c r="BF168" s="480"/>
      <c r="BG168" s="480"/>
      <c r="BH168" s="480"/>
      <c r="BI168" s="480"/>
      <c r="BJ168" s="480"/>
      <c r="BK168" s="480"/>
      <c r="BL168" s="480"/>
    </row>
    <row r="169" spans="1:64">
      <c r="A169" s="480" t="s">
        <v>568</v>
      </c>
      <c r="B169" s="480" t="s">
        <v>70</v>
      </c>
      <c r="C169" s="480" t="s">
        <v>251</v>
      </c>
      <c r="D169" s="480" t="s">
        <v>252</v>
      </c>
      <c r="E169" s="480" t="s">
        <v>68</v>
      </c>
      <c r="F169" s="480">
        <v>2012</v>
      </c>
      <c r="G169" s="480"/>
      <c r="H169" s="480">
        <v>215</v>
      </c>
      <c r="I169" s="480">
        <v>0.1</v>
      </c>
      <c r="J169" s="480"/>
      <c r="K169" s="480"/>
      <c r="L169" s="480" t="s">
        <v>65</v>
      </c>
      <c r="M169" s="480">
        <v>48</v>
      </c>
      <c r="N169" s="480">
        <v>1</v>
      </c>
      <c r="O169" s="480">
        <v>1000</v>
      </c>
      <c r="P169" s="480">
        <v>25</v>
      </c>
      <c r="Q169" s="480">
        <v>24.5</v>
      </c>
      <c r="R169" s="480">
        <v>8.7799999999999994</v>
      </c>
      <c r="S169" s="480">
        <v>30.2</v>
      </c>
      <c r="T169" s="480">
        <v>9.35</v>
      </c>
      <c r="U169" s="480">
        <v>5.6</v>
      </c>
      <c r="V169" s="480">
        <v>-111.1</v>
      </c>
      <c r="W169" s="480">
        <v>-0.43</v>
      </c>
      <c r="X169" s="480">
        <v>1000</v>
      </c>
      <c r="Y169" s="480">
        <v>5.5</v>
      </c>
      <c r="Z169" s="480">
        <v>220</v>
      </c>
      <c r="AA169" s="480">
        <v>0.16500000000000001</v>
      </c>
      <c r="AB169" s="480"/>
      <c r="AC169" s="480"/>
      <c r="AD169" s="480"/>
      <c r="AE169" s="480"/>
      <c r="AF169" s="480"/>
      <c r="AG169" s="480"/>
      <c r="AH169" s="480"/>
      <c r="AI169" s="480">
        <v>1000</v>
      </c>
      <c r="AJ169" s="480">
        <v>3</v>
      </c>
      <c r="AK169" s="480">
        <v>-0.7</v>
      </c>
      <c r="AL169" s="480">
        <v>10.84</v>
      </c>
      <c r="AM169" s="480">
        <v>1324</v>
      </c>
      <c r="AN169" s="480">
        <v>982</v>
      </c>
      <c r="AO169" s="480">
        <v>40</v>
      </c>
      <c r="AP169" s="480">
        <v>16</v>
      </c>
      <c r="AQ169" s="480">
        <v>1.3</v>
      </c>
      <c r="AR169" s="480">
        <v>243.4</v>
      </c>
      <c r="AS169" s="480">
        <v>1.1679999999999999</v>
      </c>
      <c r="AT169" s="480"/>
      <c r="AU169" s="480"/>
      <c r="AV169" s="480"/>
      <c r="AW169" s="480"/>
      <c r="AX169" s="480"/>
      <c r="AY169" s="480"/>
      <c r="AZ169" s="480"/>
      <c r="BA169" s="480"/>
      <c r="BB169" s="480"/>
      <c r="BC169" s="480"/>
      <c r="BD169" s="480"/>
      <c r="BE169" s="480"/>
      <c r="BF169" s="480"/>
      <c r="BG169" s="480"/>
      <c r="BH169" s="480"/>
      <c r="BI169" s="480"/>
      <c r="BJ169" s="480"/>
      <c r="BK169" s="480"/>
      <c r="BL169" s="480"/>
    </row>
    <row r="170" spans="1:64">
      <c r="A170" s="480" t="s">
        <v>568</v>
      </c>
      <c r="B170" s="480" t="s">
        <v>70</v>
      </c>
      <c r="C170" s="480" t="s">
        <v>253</v>
      </c>
      <c r="D170" s="480" t="s">
        <v>254</v>
      </c>
      <c r="E170" s="480" t="s">
        <v>66</v>
      </c>
      <c r="F170" s="480">
        <v>2010</v>
      </c>
      <c r="G170" s="480"/>
      <c r="H170" s="480">
        <v>220</v>
      </c>
      <c r="I170" s="480">
        <v>0.1</v>
      </c>
      <c r="J170" s="480"/>
      <c r="K170" s="480"/>
      <c r="L170" s="480" t="s">
        <v>65</v>
      </c>
      <c r="M170" s="480">
        <v>60</v>
      </c>
      <c r="N170" s="480">
        <v>1</v>
      </c>
      <c r="O170" s="480">
        <v>1000</v>
      </c>
      <c r="P170" s="480">
        <v>25</v>
      </c>
      <c r="Q170" s="480">
        <v>29.2</v>
      </c>
      <c r="R170" s="480">
        <v>7.53</v>
      </c>
      <c r="S170" s="480">
        <v>36.6</v>
      </c>
      <c r="T170" s="480">
        <v>8.09</v>
      </c>
      <c r="U170" s="480">
        <v>5.3</v>
      </c>
      <c r="V170" s="480">
        <v>-132.06</v>
      </c>
      <c r="W170" s="480">
        <v>-0.43</v>
      </c>
      <c r="X170" s="480">
        <v>2100</v>
      </c>
      <c r="Y170" s="480">
        <v>4.2</v>
      </c>
      <c r="Z170" s="480">
        <v>250</v>
      </c>
      <c r="AA170" s="480">
        <v>0.3</v>
      </c>
      <c r="AB170" s="480"/>
      <c r="AC170" s="480"/>
      <c r="AD170" s="480"/>
      <c r="AE170" s="480"/>
      <c r="AF170" s="480"/>
      <c r="AG170" s="480"/>
      <c r="AH170" s="480"/>
      <c r="AI170" s="480">
        <v>1000</v>
      </c>
      <c r="AJ170" s="480">
        <v>3</v>
      </c>
      <c r="AK170" s="480">
        <v>-0.7</v>
      </c>
      <c r="AL170" s="480">
        <v>3.92</v>
      </c>
      <c r="AM170" s="480">
        <v>1638</v>
      </c>
      <c r="AN170" s="480">
        <v>982</v>
      </c>
      <c r="AO170" s="480">
        <v>40</v>
      </c>
      <c r="AP170" s="480">
        <v>19.2</v>
      </c>
      <c r="AQ170" s="480">
        <v>1.609</v>
      </c>
      <c r="AR170" s="480">
        <v>243.4</v>
      </c>
      <c r="AS170" s="480">
        <v>1.46</v>
      </c>
      <c r="AT170" s="480"/>
      <c r="AU170" s="480"/>
      <c r="AV170" s="480"/>
      <c r="AW170" s="480"/>
      <c r="AX170" s="480"/>
      <c r="AY170" s="480"/>
      <c r="AZ170" s="480"/>
      <c r="BA170" s="480"/>
      <c r="BB170" s="480"/>
      <c r="BC170" s="480"/>
      <c r="BD170" s="480"/>
      <c r="BE170" s="480"/>
      <c r="BF170" s="480"/>
      <c r="BG170" s="480"/>
      <c r="BH170" s="480"/>
      <c r="BI170" s="480"/>
      <c r="BJ170" s="480"/>
      <c r="BK170" s="480"/>
      <c r="BL170" s="480"/>
    </row>
    <row r="171" spans="1:64">
      <c r="A171" s="480" t="s">
        <v>568</v>
      </c>
      <c r="B171" s="480" t="s">
        <v>70</v>
      </c>
      <c r="C171" s="480" t="s">
        <v>255</v>
      </c>
      <c r="D171" s="480" t="s">
        <v>256</v>
      </c>
      <c r="E171" s="480" t="s">
        <v>66</v>
      </c>
      <c r="F171" s="480">
        <v>2011</v>
      </c>
      <c r="G171" s="480"/>
      <c r="H171" s="480">
        <v>220</v>
      </c>
      <c r="I171" s="480">
        <v>0.1</v>
      </c>
      <c r="J171" s="480"/>
      <c r="K171" s="480"/>
      <c r="L171" s="480" t="s">
        <v>65</v>
      </c>
      <c r="M171" s="480">
        <v>60</v>
      </c>
      <c r="N171" s="480">
        <v>1</v>
      </c>
      <c r="O171" s="480">
        <v>1000</v>
      </c>
      <c r="P171" s="480">
        <v>25</v>
      </c>
      <c r="Q171" s="480">
        <v>29.2</v>
      </c>
      <c r="R171" s="480">
        <v>7.53</v>
      </c>
      <c r="S171" s="480">
        <v>36.6</v>
      </c>
      <c r="T171" s="480">
        <v>8.09</v>
      </c>
      <c r="U171" s="480">
        <v>6.5</v>
      </c>
      <c r="V171" s="480">
        <v>-133.53</v>
      </c>
      <c r="W171" s="480">
        <v>-0.42</v>
      </c>
      <c r="X171" s="480">
        <v>1000</v>
      </c>
      <c r="Y171" s="480">
        <v>5.5</v>
      </c>
      <c r="Z171" s="480">
        <v>250</v>
      </c>
      <c r="AA171" s="480">
        <v>0.3</v>
      </c>
      <c r="AB171" s="480"/>
      <c r="AC171" s="480"/>
      <c r="AD171" s="480"/>
      <c r="AE171" s="480"/>
      <c r="AF171" s="480"/>
      <c r="AG171" s="480"/>
      <c r="AH171" s="480"/>
      <c r="AI171" s="480">
        <v>1000</v>
      </c>
      <c r="AJ171" s="480">
        <v>5</v>
      </c>
      <c r="AK171" s="480">
        <v>-0.7</v>
      </c>
      <c r="AL171" s="480">
        <v>3.92</v>
      </c>
      <c r="AM171" s="480">
        <v>1638</v>
      </c>
      <c r="AN171" s="480">
        <v>982</v>
      </c>
      <c r="AO171" s="480">
        <v>40</v>
      </c>
      <c r="AP171" s="480">
        <v>19.2</v>
      </c>
      <c r="AQ171" s="480">
        <v>1.609</v>
      </c>
      <c r="AR171" s="480">
        <v>243.4</v>
      </c>
      <c r="AS171" s="480">
        <v>1.46</v>
      </c>
      <c r="AT171" s="480"/>
      <c r="AU171" s="480"/>
      <c r="AV171" s="480"/>
      <c r="AW171" s="480"/>
      <c r="AX171" s="480"/>
      <c r="AY171" s="480"/>
      <c r="AZ171" s="480"/>
      <c r="BA171" s="480"/>
      <c r="BB171" s="480"/>
      <c r="BC171" s="480"/>
      <c r="BD171" s="480"/>
      <c r="BE171" s="480"/>
      <c r="BF171" s="480"/>
      <c r="BG171" s="480"/>
      <c r="BH171" s="480"/>
      <c r="BI171" s="480"/>
      <c r="BJ171" s="480"/>
      <c r="BK171" s="480"/>
      <c r="BL171" s="480"/>
    </row>
    <row r="172" spans="1:64">
      <c r="A172" s="480" t="s">
        <v>568</v>
      </c>
      <c r="B172" s="480" t="s">
        <v>70</v>
      </c>
      <c r="C172" s="480" t="s">
        <v>257</v>
      </c>
      <c r="D172" s="480" t="s">
        <v>258</v>
      </c>
      <c r="E172" s="480" t="s">
        <v>68</v>
      </c>
      <c r="F172" s="480">
        <v>2012</v>
      </c>
      <c r="G172" s="480"/>
      <c r="H172" s="480">
        <v>220</v>
      </c>
      <c r="I172" s="480">
        <v>0.1</v>
      </c>
      <c r="J172" s="480"/>
      <c r="K172" s="480"/>
      <c r="L172" s="480" t="s">
        <v>65</v>
      </c>
      <c r="M172" s="480">
        <v>60</v>
      </c>
      <c r="N172" s="480">
        <v>2</v>
      </c>
      <c r="O172" s="480">
        <v>1000</v>
      </c>
      <c r="P172" s="480">
        <v>25</v>
      </c>
      <c r="Q172" s="480">
        <v>29.2</v>
      </c>
      <c r="R172" s="480">
        <v>7.53</v>
      </c>
      <c r="S172" s="480">
        <v>36.6</v>
      </c>
      <c r="T172" s="480">
        <v>8.09</v>
      </c>
      <c r="U172" s="480">
        <v>5.3</v>
      </c>
      <c r="V172" s="480">
        <v>-132.06</v>
      </c>
      <c r="W172" s="480">
        <v>-0.43</v>
      </c>
      <c r="X172" s="480">
        <v>2100</v>
      </c>
      <c r="Y172" s="480">
        <v>4.2</v>
      </c>
      <c r="Z172" s="480">
        <v>250</v>
      </c>
      <c r="AA172" s="480">
        <v>0.3</v>
      </c>
      <c r="AB172" s="480"/>
      <c r="AC172" s="480"/>
      <c r="AD172" s="480"/>
      <c r="AE172" s="480"/>
      <c r="AF172" s="480"/>
      <c r="AG172" s="480"/>
      <c r="AH172" s="480"/>
      <c r="AI172" s="480">
        <v>1000</v>
      </c>
      <c r="AJ172" s="480">
        <v>3</v>
      </c>
      <c r="AK172" s="480">
        <v>-0.7</v>
      </c>
      <c r="AL172" s="480">
        <v>3.92</v>
      </c>
      <c r="AM172" s="480">
        <v>1638</v>
      </c>
      <c r="AN172" s="480">
        <v>982</v>
      </c>
      <c r="AO172" s="480">
        <v>40</v>
      </c>
      <c r="AP172" s="480">
        <v>19.2</v>
      </c>
      <c r="AQ172" s="480">
        <v>1.609</v>
      </c>
      <c r="AR172" s="480">
        <v>121.7</v>
      </c>
      <c r="AS172" s="480">
        <v>1.46</v>
      </c>
      <c r="AT172" s="480"/>
      <c r="AU172" s="480"/>
      <c r="AV172" s="480"/>
      <c r="AW172" s="480"/>
      <c r="AX172" s="480"/>
      <c r="AY172" s="480"/>
      <c r="AZ172" s="480"/>
      <c r="BA172" s="480"/>
      <c r="BB172" s="480"/>
      <c r="BC172" s="480"/>
      <c r="BD172" s="480"/>
      <c r="BE172" s="480"/>
      <c r="BF172" s="480"/>
      <c r="BG172" s="480"/>
      <c r="BH172" s="480"/>
      <c r="BI172" s="480"/>
      <c r="BJ172" s="480"/>
      <c r="BK172" s="480"/>
      <c r="BL172" s="480"/>
    </row>
    <row r="173" spans="1:64">
      <c r="A173" s="480" t="s">
        <v>568</v>
      </c>
      <c r="B173" s="480" t="s">
        <v>70</v>
      </c>
      <c r="C173" s="480" t="s">
        <v>259</v>
      </c>
      <c r="D173" s="480" t="s">
        <v>260</v>
      </c>
      <c r="E173" s="480" t="s">
        <v>66</v>
      </c>
      <c r="F173" s="480">
        <v>2010</v>
      </c>
      <c r="G173" s="480"/>
      <c r="H173" s="480">
        <v>225</v>
      </c>
      <c r="I173" s="480">
        <v>0.1</v>
      </c>
      <c r="J173" s="480"/>
      <c r="K173" s="480"/>
      <c r="L173" s="480" t="s">
        <v>65</v>
      </c>
      <c r="M173" s="480">
        <v>60</v>
      </c>
      <c r="N173" s="480">
        <v>1</v>
      </c>
      <c r="O173" s="480">
        <v>1000</v>
      </c>
      <c r="P173" s="480">
        <v>25</v>
      </c>
      <c r="Q173" s="480">
        <v>29.4</v>
      </c>
      <c r="R173" s="480">
        <v>7.65</v>
      </c>
      <c r="S173" s="480">
        <v>36.700000000000003</v>
      </c>
      <c r="T173" s="480">
        <v>8.19</v>
      </c>
      <c r="U173" s="480">
        <v>5.3</v>
      </c>
      <c r="V173" s="480">
        <v>-133.1</v>
      </c>
      <c r="W173" s="480">
        <v>-0.43</v>
      </c>
      <c r="X173" s="480">
        <v>2100</v>
      </c>
      <c r="Y173" s="480">
        <v>4.2</v>
      </c>
      <c r="Z173" s="480">
        <v>250</v>
      </c>
      <c r="AA173" s="480">
        <v>0.27</v>
      </c>
      <c r="AB173" s="480"/>
      <c r="AC173" s="480"/>
      <c r="AD173" s="480"/>
      <c r="AE173" s="480"/>
      <c r="AF173" s="480"/>
      <c r="AG173" s="480"/>
      <c r="AH173" s="480"/>
      <c r="AI173" s="480">
        <v>1000</v>
      </c>
      <c r="AJ173" s="480">
        <v>3</v>
      </c>
      <c r="AK173" s="480">
        <v>-0.7</v>
      </c>
      <c r="AL173" s="480">
        <v>3.92</v>
      </c>
      <c r="AM173" s="480">
        <v>1638</v>
      </c>
      <c r="AN173" s="480">
        <v>982</v>
      </c>
      <c r="AO173" s="480">
        <v>40</v>
      </c>
      <c r="AP173" s="480">
        <v>19.2</v>
      </c>
      <c r="AQ173" s="480">
        <v>1.609</v>
      </c>
      <c r="AR173" s="480">
        <v>243.4</v>
      </c>
      <c r="AS173" s="480">
        <v>1.46</v>
      </c>
      <c r="AT173" s="480"/>
      <c r="AU173" s="480"/>
      <c r="AV173" s="480"/>
      <c r="AW173" s="480"/>
      <c r="AX173" s="480"/>
      <c r="AY173" s="480"/>
      <c r="AZ173" s="480"/>
      <c r="BA173" s="480"/>
      <c r="BB173" s="480"/>
      <c r="BC173" s="480"/>
      <c r="BD173" s="480"/>
      <c r="BE173" s="480"/>
      <c r="BF173" s="480"/>
      <c r="BG173" s="480"/>
      <c r="BH173" s="480"/>
      <c r="BI173" s="480"/>
      <c r="BJ173" s="480"/>
      <c r="BK173" s="480"/>
      <c r="BL173" s="480"/>
    </row>
    <row r="174" spans="1:64">
      <c r="A174" s="480" t="s">
        <v>568</v>
      </c>
      <c r="B174" s="480" t="s">
        <v>70</v>
      </c>
      <c r="C174" s="480" t="s">
        <v>261</v>
      </c>
      <c r="D174" s="480" t="s">
        <v>262</v>
      </c>
      <c r="E174" s="480" t="s">
        <v>66</v>
      </c>
      <c r="F174" s="480">
        <v>2011</v>
      </c>
      <c r="G174" s="480"/>
      <c r="H174" s="480">
        <v>225</v>
      </c>
      <c r="I174" s="480">
        <v>0.1</v>
      </c>
      <c r="J174" s="480"/>
      <c r="K174" s="480"/>
      <c r="L174" s="480" t="s">
        <v>65</v>
      </c>
      <c r="M174" s="480">
        <v>60</v>
      </c>
      <c r="N174" s="480">
        <v>1</v>
      </c>
      <c r="O174" s="480">
        <v>1000</v>
      </c>
      <c r="P174" s="480">
        <v>25</v>
      </c>
      <c r="Q174" s="480">
        <v>29.4</v>
      </c>
      <c r="R174" s="480">
        <v>7.65</v>
      </c>
      <c r="S174" s="480">
        <v>36.700000000000003</v>
      </c>
      <c r="T174" s="480">
        <v>8.19</v>
      </c>
      <c r="U174" s="480">
        <v>6.6</v>
      </c>
      <c r="V174" s="480">
        <v>-134.88</v>
      </c>
      <c r="W174" s="480">
        <v>-0.42</v>
      </c>
      <c r="X174" s="480">
        <v>1000</v>
      </c>
      <c r="Y174" s="480">
        <v>5.5</v>
      </c>
      <c r="Z174" s="480">
        <v>250</v>
      </c>
      <c r="AA174" s="480">
        <v>0.27</v>
      </c>
      <c r="AB174" s="480"/>
      <c r="AC174" s="480"/>
      <c r="AD174" s="480"/>
      <c r="AE174" s="480"/>
      <c r="AF174" s="480"/>
      <c r="AG174" s="480"/>
      <c r="AH174" s="480"/>
      <c r="AI174" s="480">
        <v>1000</v>
      </c>
      <c r="AJ174" s="480">
        <v>5</v>
      </c>
      <c r="AK174" s="480">
        <v>-0.7</v>
      </c>
      <c r="AL174" s="480">
        <v>3.92</v>
      </c>
      <c r="AM174" s="480">
        <v>1638</v>
      </c>
      <c r="AN174" s="480">
        <v>982</v>
      </c>
      <c r="AO174" s="480">
        <v>40</v>
      </c>
      <c r="AP174" s="480">
        <v>19.2</v>
      </c>
      <c r="AQ174" s="480">
        <v>1.609</v>
      </c>
      <c r="AR174" s="480">
        <v>243.4</v>
      </c>
      <c r="AS174" s="480">
        <v>1.46</v>
      </c>
      <c r="AT174" s="480"/>
      <c r="AU174" s="480"/>
      <c r="AV174" s="480"/>
      <c r="AW174" s="480"/>
      <c r="AX174" s="480"/>
      <c r="AY174" s="480"/>
      <c r="AZ174" s="480"/>
      <c r="BA174" s="480"/>
      <c r="BB174" s="480"/>
      <c r="BC174" s="480"/>
      <c r="BD174" s="480"/>
      <c r="BE174" s="480"/>
      <c r="BF174" s="480"/>
      <c r="BG174" s="480"/>
      <c r="BH174" s="480"/>
      <c r="BI174" s="480"/>
      <c r="BJ174" s="480"/>
      <c r="BK174" s="480"/>
      <c r="BL174" s="480"/>
    </row>
    <row r="175" spans="1:64">
      <c r="A175" s="480" t="s">
        <v>568</v>
      </c>
      <c r="B175" s="480" t="s">
        <v>70</v>
      </c>
      <c r="C175" s="480" t="s">
        <v>263</v>
      </c>
      <c r="D175" s="480" t="s">
        <v>264</v>
      </c>
      <c r="E175" s="480" t="s">
        <v>68</v>
      </c>
      <c r="F175" s="480">
        <v>2012</v>
      </c>
      <c r="G175" s="480"/>
      <c r="H175" s="480">
        <v>225</v>
      </c>
      <c r="I175" s="480">
        <v>0.1</v>
      </c>
      <c r="J175" s="480"/>
      <c r="K175" s="480"/>
      <c r="L175" s="480" t="s">
        <v>65</v>
      </c>
      <c r="M175" s="480">
        <v>60</v>
      </c>
      <c r="N175" s="480">
        <v>2</v>
      </c>
      <c r="O175" s="480">
        <v>1000</v>
      </c>
      <c r="P175" s="480">
        <v>25</v>
      </c>
      <c r="Q175" s="480">
        <v>29.4</v>
      </c>
      <c r="R175" s="480">
        <v>7.65</v>
      </c>
      <c r="S175" s="480">
        <v>36.700000000000003</v>
      </c>
      <c r="T175" s="480">
        <v>8.19</v>
      </c>
      <c r="U175" s="480">
        <v>5.3</v>
      </c>
      <c r="V175" s="480">
        <v>-133.1</v>
      </c>
      <c r="W175" s="480">
        <v>-0.43</v>
      </c>
      <c r="X175" s="480">
        <v>2100</v>
      </c>
      <c r="Y175" s="480">
        <v>4.2</v>
      </c>
      <c r="Z175" s="480">
        <v>250</v>
      </c>
      <c r="AA175" s="480">
        <v>0.27</v>
      </c>
      <c r="AB175" s="480"/>
      <c r="AC175" s="480"/>
      <c r="AD175" s="480"/>
      <c r="AE175" s="480"/>
      <c r="AF175" s="480"/>
      <c r="AG175" s="480"/>
      <c r="AH175" s="480"/>
      <c r="AI175" s="480">
        <v>1000</v>
      </c>
      <c r="AJ175" s="480">
        <v>3</v>
      </c>
      <c r="AK175" s="480">
        <v>-0.7</v>
      </c>
      <c r="AL175" s="480">
        <v>3.92</v>
      </c>
      <c r="AM175" s="480">
        <v>1638</v>
      </c>
      <c r="AN175" s="480">
        <v>982</v>
      </c>
      <c r="AO175" s="480">
        <v>40</v>
      </c>
      <c r="AP175" s="480">
        <v>19.2</v>
      </c>
      <c r="AQ175" s="480">
        <v>1.609</v>
      </c>
      <c r="AR175" s="480">
        <v>121.7</v>
      </c>
      <c r="AS175" s="480">
        <v>1.46</v>
      </c>
      <c r="AT175" s="480"/>
      <c r="AU175" s="480"/>
      <c r="AV175" s="480"/>
      <c r="AW175" s="480"/>
      <c r="AX175" s="480"/>
      <c r="AY175" s="480"/>
      <c r="AZ175" s="480"/>
      <c r="BA175" s="480"/>
      <c r="BB175" s="480"/>
      <c r="BC175" s="480"/>
      <c r="BD175" s="480"/>
      <c r="BE175" s="480"/>
      <c r="BF175" s="480"/>
      <c r="BG175" s="480"/>
      <c r="BH175" s="480"/>
      <c r="BI175" s="480"/>
      <c r="BJ175" s="480"/>
      <c r="BK175" s="480"/>
      <c r="BL175" s="480"/>
    </row>
    <row r="176" spans="1:64">
      <c r="A176" s="480" t="s">
        <v>568</v>
      </c>
      <c r="B176" s="480" t="s">
        <v>70</v>
      </c>
      <c r="C176" s="480" t="s">
        <v>265</v>
      </c>
      <c r="D176" s="480" t="s">
        <v>266</v>
      </c>
      <c r="E176" s="480" t="s">
        <v>66</v>
      </c>
      <c r="F176" s="480">
        <v>2010</v>
      </c>
      <c r="G176" s="480"/>
      <c r="H176" s="480">
        <v>230</v>
      </c>
      <c r="I176" s="480">
        <v>0.1</v>
      </c>
      <c r="J176" s="480"/>
      <c r="K176" s="480"/>
      <c r="L176" s="480" t="s">
        <v>65</v>
      </c>
      <c r="M176" s="480">
        <v>60</v>
      </c>
      <c r="N176" s="480">
        <v>1</v>
      </c>
      <c r="O176" s="480">
        <v>1000</v>
      </c>
      <c r="P176" s="480">
        <v>25</v>
      </c>
      <c r="Q176" s="480">
        <v>29.6</v>
      </c>
      <c r="R176" s="480">
        <v>7.78</v>
      </c>
      <c r="S176" s="480">
        <v>36.799999999999997</v>
      </c>
      <c r="T176" s="480">
        <v>8.34</v>
      </c>
      <c r="U176" s="480">
        <v>5.4</v>
      </c>
      <c r="V176" s="480">
        <v>-134.80000000000001</v>
      </c>
      <c r="W176" s="480">
        <v>-0.43</v>
      </c>
      <c r="X176" s="480">
        <v>2100</v>
      </c>
      <c r="Y176" s="480">
        <v>4.2</v>
      </c>
      <c r="Z176" s="480">
        <v>250</v>
      </c>
      <c r="AA176" s="480">
        <v>0.26</v>
      </c>
      <c r="AB176" s="480"/>
      <c r="AC176" s="480"/>
      <c r="AD176" s="480"/>
      <c r="AE176" s="480"/>
      <c r="AF176" s="480"/>
      <c r="AG176" s="480"/>
      <c r="AH176" s="480"/>
      <c r="AI176" s="480">
        <v>1000</v>
      </c>
      <c r="AJ176" s="480">
        <v>3</v>
      </c>
      <c r="AK176" s="480">
        <v>-0.7</v>
      </c>
      <c r="AL176" s="480">
        <v>3.92</v>
      </c>
      <c r="AM176" s="480">
        <v>1638</v>
      </c>
      <c r="AN176" s="480">
        <v>982</v>
      </c>
      <c r="AO176" s="480">
        <v>40</v>
      </c>
      <c r="AP176" s="480">
        <v>19.2</v>
      </c>
      <c r="AQ176" s="480">
        <v>1.609</v>
      </c>
      <c r="AR176" s="480">
        <v>243.4</v>
      </c>
      <c r="AS176" s="480">
        <v>1.46</v>
      </c>
      <c r="AT176" s="480"/>
      <c r="AU176" s="480"/>
      <c r="AV176" s="480"/>
      <c r="AW176" s="480"/>
      <c r="AX176" s="480"/>
      <c r="AY176" s="480"/>
      <c r="AZ176" s="480"/>
      <c r="BA176" s="480"/>
      <c r="BB176" s="480"/>
      <c r="BC176" s="480"/>
      <c r="BD176" s="480"/>
      <c r="BE176" s="480"/>
      <c r="BF176" s="480"/>
      <c r="BG176" s="480"/>
      <c r="BH176" s="480"/>
      <c r="BI176" s="480"/>
      <c r="BJ176" s="480"/>
      <c r="BK176" s="480"/>
      <c r="BL176" s="480"/>
    </row>
    <row r="177" spans="1:64">
      <c r="A177" s="480" t="s">
        <v>568</v>
      </c>
      <c r="B177" s="480" t="s">
        <v>70</v>
      </c>
      <c r="C177" s="480" t="s">
        <v>267</v>
      </c>
      <c r="D177" s="480" t="s">
        <v>268</v>
      </c>
      <c r="E177" s="480" t="s">
        <v>66</v>
      </c>
      <c r="F177" s="480">
        <v>2011</v>
      </c>
      <c r="G177" s="480"/>
      <c r="H177" s="480">
        <v>230</v>
      </c>
      <c r="I177" s="480">
        <v>0.1</v>
      </c>
      <c r="J177" s="480"/>
      <c r="K177" s="480"/>
      <c r="L177" s="480" t="s">
        <v>65</v>
      </c>
      <c r="M177" s="480">
        <v>60</v>
      </c>
      <c r="N177" s="480">
        <v>1</v>
      </c>
      <c r="O177" s="480">
        <v>1000</v>
      </c>
      <c r="P177" s="480">
        <v>25</v>
      </c>
      <c r="Q177" s="480">
        <v>29.6</v>
      </c>
      <c r="R177" s="480">
        <v>7.78</v>
      </c>
      <c r="S177" s="480">
        <v>36.799999999999997</v>
      </c>
      <c r="T177" s="480">
        <v>8.34</v>
      </c>
      <c r="U177" s="480">
        <v>6.7</v>
      </c>
      <c r="V177" s="480">
        <v>-135.63</v>
      </c>
      <c r="W177" s="480">
        <v>-0.42</v>
      </c>
      <c r="X177" s="480">
        <v>1000</v>
      </c>
      <c r="Y177" s="480">
        <v>5.5</v>
      </c>
      <c r="Z177" s="480">
        <v>250</v>
      </c>
      <c r="AA177" s="480">
        <v>0.26</v>
      </c>
      <c r="AB177" s="480"/>
      <c r="AC177" s="480"/>
      <c r="AD177" s="480"/>
      <c r="AE177" s="480"/>
      <c r="AF177" s="480"/>
      <c r="AG177" s="480"/>
      <c r="AH177" s="480"/>
      <c r="AI177" s="480">
        <v>1000</v>
      </c>
      <c r="AJ177" s="480">
        <v>5</v>
      </c>
      <c r="AK177" s="480">
        <v>-0.7</v>
      </c>
      <c r="AL177" s="480">
        <v>3.92</v>
      </c>
      <c r="AM177" s="480">
        <v>1638</v>
      </c>
      <c r="AN177" s="480">
        <v>982</v>
      </c>
      <c r="AO177" s="480">
        <v>40</v>
      </c>
      <c r="AP177" s="480">
        <v>19.2</v>
      </c>
      <c r="AQ177" s="480">
        <v>1.609</v>
      </c>
      <c r="AR177" s="480">
        <v>243.4</v>
      </c>
      <c r="AS177" s="480">
        <v>1.46</v>
      </c>
      <c r="AT177" s="480"/>
      <c r="AU177" s="480"/>
      <c r="AV177" s="480"/>
      <c r="AW177" s="480"/>
      <c r="AX177" s="480"/>
      <c r="AY177" s="480"/>
      <c r="AZ177" s="480"/>
      <c r="BA177" s="480"/>
      <c r="BB177" s="480"/>
      <c r="BC177" s="480"/>
      <c r="BD177" s="480"/>
      <c r="BE177" s="480"/>
      <c r="BF177" s="480"/>
      <c r="BG177" s="480"/>
      <c r="BH177" s="480"/>
      <c r="BI177" s="480"/>
      <c r="BJ177" s="480"/>
      <c r="BK177" s="480"/>
      <c r="BL177" s="480"/>
    </row>
    <row r="178" spans="1:64">
      <c r="A178" s="480" t="s">
        <v>568</v>
      </c>
      <c r="B178" s="480" t="s">
        <v>70</v>
      </c>
      <c r="C178" s="480" t="s">
        <v>269</v>
      </c>
      <c r="D178" s="480" t="s">
        <v>270</v>
      </c>
      <c r="E178" s="480" t="s">
        <v>68</v>
      </c>
      <c r="F178" s="480">
        <v>2012</v>
      </c>
      <c r="G178" s="480"/>
      <c r="H178" s="480">
        <v>230</v>
      </c>
      <c r="I178" s="480">
        <v>0.1</v>
      </c>
      <c r="J178" s="480"/>
      <c r="K178" s="480"/>
      <c r="L178" s="480" t="s">
        <v>65</v>
      </c>
      <c r="M178" s="480">
        <v>60</v>
      </c>
      <c r="N178" s="480">
        <v>2</v>
      </c>
      <c r="O178" s="480">
        <v>1000</v>
      </c>
      <c r="P178" s="480">
        <v>25</v>
      </c>
      <c r="Q178" s="480">
        <v>29.6</v>
      </c>
      <c r="R178" s="480">
        <v>7.78</v>
      </c>
      <c r="S178" s="480">
        <v>36.799999999999997</v>
      </c>
      <c r="T178" s="480">
        <v>8.34</v>
      </c>
      <c r="U178" s="480">
        <v>5.4</v>
      </c>
      <c r="V178" s="480">
        <v>-134.80000000000001</v>
      </c>
      <c r="W178" s="480">
        <v>-0.43</v>
      </c>
      <c r="X178" s="480">
        <v>2100</v>
      </c>
      <c r="Y178" s="480">
        <v>4.2</v>
      </c>
      <c r="Z178" s="480">
        <v>250</v>
      </c>
      <c r="AA178" s="480">
        <v>0.26</v>
      </c>
      <c r="AB178" s="480"/>
      <c r="AC178" s="480"/>
      <c r="AD178" s="480"/>
      <c r="AE178" s="480"/>
      <c r="AF178" s="480"/>
      <c r="AG178" s="480"/>
      <c r="AH178" s="480"/>
      <c r="AI178" s="480">
        <v>1000</v>
      </c>
      <c r="AJ178" s="480">
        <v>3</v>
      </c>
      <c r="AK178" s="480">
        <v>-0.7</v>
      </c>
      <c r="AL178" s="480">
        <v>3.92</v>
      </c>
      <c r="AM178" s="480">
        <v>1638</v>
      </c>
      <c r="AN178" s="480">
        <v>982</v>
      </c>
      <c r="AO178" s="480">
        <v>40</v>
      </c>
      <c r="AP178" s="480">
        <v>19.2</v>
      </c>
      <c r="AQ178" s="480">
        <v>1.609</v>
      </c>
      <c r="AR178" s="480">
        <v>121.7</v>
      </c>
      <c r="AS178" s="480">
        <v>1.46</v>
      </c>
      <c r="AT178" s="480"/>
      <c r="AU178" s="480"/>
      <c r="AV178" s="480"/>
      <c r="AW178" s="480"/>
      <c r="AX178" s="480"/>
      <c r="AY178" s="480"/>
      <c r="AZ178" s="480"/>
      <c r="BA178" s="480"/>
      <c r="BB178" s="480"/>
      <c r="BC178" s="480"/>
      <c r="BD178" s="480"/>
      <c r="BE178" s="480"/>
      <c r="BF178" s="480"/>
      <c r="BG178" s="480"/>
      <c r="BH178" s="480"/>
      <c r="BI178" s="480"/>
      <c r="BJ178" s="480"/>
      <c r="BK178" s="480"/>
      <c r="BL178" s="480"/>
    </row>
    <row r="179" spans="1:64">
      <c r="A179" s="480" t="s">
        <v>568</v>
      </c>
      <c r="B179" s="480" t="s">
        <v>70</v>
      </c>
      <c r="C179" s="480" t="s">
        <v>271</v>
      </c>
      <c r="D179" s="480" t="s">
        <v>272</v>
      </c>
      <c r="E179" s="480" t="s">
        <v>66</v>
      </c>
      <c r="F179" s="480">
        <v>2010</v>
      </c>
      <c r="G179" s="480"/>
      <c r="H179" s="480">
        <v>235</v>
      </c>
      <c r="I179" s="480">
        <v>0.1</v>
      </c>
      <c r="J179" s="480"/>
      <c r="K179" s="480"/>
      <c r="L179" s="480" t="s">
        <v>65</v>
      </c>
      <c r="M179" s="480">
        <v>60</v>
      </c>
      <c r="N179" s="480">
        <v>1</v>
      </c>
      <c r="O179" s="480">
        <v>1000</v>
      </c>
      <c r="P179" s="480">
        <v>25</v>
      </c>
      <c r="Q179" s="480">
        <v>29.8</v>
      </c>
      <c r="R179" s="480">
        <v>7.9</v>
      </c>
      <c r="S179" s="480">
        <v>36.9</v>
      </c>
      <c r="T179" s="480">
        <v>8.4600000000000009</v>
      </c>
      <c r="U179" s="480">
        <v>5.5</v>
      </c>
      <c r="V179" s="480">
        <v>-135.81</v>
      </c>
      <c r="W179" s="480">
        <v>-0.43</v>
      </c>
      <c r="X179" s="480">
        <v>2100</v>
      </c>
      <c r="Y179" s="480">
        <v>4.2</v>
      </c>
      <c r="Z179" s="480">
        <v>250</v>
      </c>
      <c r="AA179" s="480">
        <v>0.24</v>
      </c>
      <c r="AB179" s="480"/>
      <c r="AC179" s="480"/>
      <c r="AD179" s="480"/>
      <c r="AE179" s="480"/>
      <c r="AF179" s="480"/>
      <c r="AG179" s="480"/>
      <c r="AH179" s="480"/>
      <c r="AI179" s="480">
        <v>1000</v>
      </c>
      <c r="AJ179" s="480">
        <v>3</v>
      </c>
      <c r="AK179" s="480">
        <v>-0.7</v>
      </c>
      <c r="AL179" s="480">
        <v>3.92</v>
      </c>
      <c r="AM179" s="480">
        <v>1638</v>
      </c>
      <c r="AN179" s="480">
        <v>982</v>
      </c>
      <c r="AO179" s="480">
        <v>40</v>
      </c>
      <c r="AP179" s="480">
        <v>19.2</v>
      </c>
      <c r="AQ179" s="480">
        <v>1.609</v>
      </c>
      <c r="AR179" s="480">
        <v>243.4</v>
      </c>
      <c r="AS179" s="480">
        <v>1.46</v>
      </c>
      <c r="AT179" s="480"/>
      <c r="AU179" s="480"/>
      <c r="AV179" s="480"/>
      <c r="AW179" s="480"/>
      <c r="AX179" s="480"/>
      <c r="AY179" s="480"/>
      <c r="AZ179" s="480"/>
      <c r="BA179" s="480"/>
      <c r="BB179" s="480"/>
      <c r="BC179" s="480"/>
      <c r="BD179" s="480"/>
      <c r="BE179" s="480"/>
      <c r="BF179" s="480"/>
      <c r="BG179" s="480"/>
      <c r="BH179" s="480"/>
      <c r="BI179" s="480"/>
      <c r="BJ179" s="480"/>
      <c r="BK179" s="480"/>
      <c r="BL179" s="480"/>
    </row>
    <row r="180" spans="1:64">
      <c r="A180" s="480" t="s">
        <v>568</v>
      </c>
      <c r="B180" s="480" t="s">
        <v>70</v>
      </c>
      <c r="C180" s="480" t="s">
        <v>273</v>
      </c>
      <c r="D180" s="480" t="s">
        <v>274</v>
      </c>
      <c r="E180" s="480" t="s">
        <v>68</v>
      </c>
      <c r="F180" s="480">
        <v>2012</v>
      </c>
      <c r="G180" s="480"/>
      <c r="H180" s="480">
        <v>235</v>
      </c>
      <c r="I180" s="480">
        <v>0.1</v>
      </c>
      <c r="J180" s="480"/>
      <c r="K180" s="480"/>
      <c r="L180" s="480" t="s">
        <v>65</v>
      </c>
      <c r="M180" s="480">
        <v>60</v>
      </c>
      <c r="N180" s="480">
        <v>2</v>
      </c>
      <c r="O180" s="480">
        <v>1000</v>
      </c>
      <c r="P180" s="480">
        <v>25</v>
      </c>
      <c r="Q180" s="480">
        <v>29.8</v>
      </c>
      <c r="R180" s="480">
        <v>7.9</v>
      </c>
      <c r="S180" s="480">
        <v>36.9</v>
      </c>
      <c r="T180" s="480">
        <v>8.4600000000000009</v>
      </c>
      <c r="U180" s="480">
        <v>5.5</v>
      </c>
      <c r="V180" s="480">
        <v>-135.81</v>
      </c>
      <c r="W180" s="480">
        <v>-0.43</v>
      </c>
      <c r="X180" s="480">
        <v>2100</v>
      </c>
      <c r="Y180" s="480">
        <v>4.2</v>
      </c>
      <c r="Z180" s="480">
        <v>250</v>
      </c>
      <c r="AA180" s="480">
        <v>0.24</v>
      </c>
      <c r="AB180" s="480"/>
      <c r="AC180" s="480"/>
      <c r="AD180" s="480"/>
      <c r="AE180" s="480"/>
      <c r="AF180" s="480"/>
      <c r="AG180" s="480"/>
      <c r="AH180" s="480"/>
      <c r="AI180" s="480">
        <v>1000</v>
      </c>
      <c r="AJ180" s="480">
        <v>3</v>
      </c>
      <c r="AK180" s="480">
        <v>-0.7</v>
      </c>
      <c r="AL180" s="480">
        <v>3.92</v>
      </c>
      <c r="AM180" s="480">
        <v>1638</v>
      </c>
      <c r="AN180" s="480">
        <v>982</v>
      </c>
      <c r="AO180" s="480">
        <v>40</v>
      </c>
      <c r="AP180" s="480">
        <v>19.2</v>
      </c>
      <c r="AQ180" s="480">
        <v>1.609</v>
      </c>
      <c r="AR180" s="480">
        <v>121.7</v>
      </c>
      <c r="AS180" s="480">
        <v>1.46</v>
      </c>
      <c r="AT180" s="480"/>
      <c r="AU180" s="480"/>
      <c r="AV180" s="480"/>
      <c r="AW180" s="480"/>
      <c r="AX180" s="480"/>
      <c r="AY180" s="480"/>
      <c r="AZ180" s="480"/>
      <c r="BA180" s="480"/>
      <c r="BB180" s="480"/>
      <c r="BC180" s="480"/>
      <c r="BD180" s="480"/>
      <c r="BE180" s="480"/>
      <c r="BF180" s="480"/>
      <c r="BG180" s="480"/>
      <c r="BH180" s="480"/>
      <c r="BI180" s="480"/>
      <c r="BJ180" s="480"/>
      <c r="BK180" s="480"/>
      <c r="BL180" s="480"/>
    </row>
    <row r="181" spans="1:64">
      <c r="A181" s="480" t="s">
        <v>568</v>
      </c>
      <c r="B181" s="480" t="s">
        <v>70</v>
      </c>
      <c r="C181" s="480" t="s">
        <v>275</v>
      </c>
      <c r="D181" s="480" t="s">
        <v>276</v>
      </c>
      <c r="E181" s="480" t="s">
        <v>66</v>
      </c>
      <c r="F181" s="480">
        <v>2010</v>
      </c>
      <c r="G181" s="480"/>
      <c r="H181" s="480">
        <v>240</v>
      </c>
      <c r="I181" s="480">
        <v>0.1</v>
      </c>
      <c r="J181" s="480"/>
      <c r="K181" s="480"/>
      <c r="L181" s="480" t="s">
        <v>65</v>
      </c>
      <c r="M181" s="480">
        <v>60</v>
      </c>
      <c r="N181" s="480">
        <v>1</v>
      </c>
      <c r="O181" s="480">
        <v>1000</v>
      </c>
      <c r="P181" s="480">
        <v>25</v>
      </c>
      <c r="Q181" s="480">
        <v>29.9</v>
      </c>
      <c r="R181" s="480">
        <v>8.0299999999999994</v>
      </c>
      <c r="S181" s="480">
        <v>37</v>
      </c>
      <c r="T181" s="480">
        <v>8.59</v>
      </c>
      <c r="U181" s="480">
        <v>5.6</v>
      </c>
      <c r="V181" s="480">
        <v>-137.66</v>
      </c>
      <c r="W181" s="480">
        <v>-0.43</v>
      </c>
      <c r="X181" s="480">
        <v>2100</v>
      </c>
      <c r="Y181" s="480">
        <v>4.2</v>
      </c>
      <c r="Z181" s="480">
        <v>250</v>
      </c>
      <c r="AA181" s="480">
        <v>0.23</v>
      </c>
      <c r="AB181" s="480"/>
      <c r="AC181" s="480"/>
      <c r="AD181" s="480"/>
      <c r="AE181" s="480"/>
      <c r="AF181" s="480"/>
      <c r="AG181" s="480"/>
      <c r="AH181" s="480"/>
      <c r="AI181" s="480">
        <v>1000</v>
      </c>
      <c r="AJ181" s="480">
        <v>3</v>
      </c>
      <c r="AK181" s="480">
        <v>-0.7</v>
      </c>
      <c r="AL181" s="480">
        <v>3.92</v>
      </c>
      <c r="AM181" s="480">
        <v>1638</v>
      </c>
      <c r="AN181" s="480">
        <v>982</v>
      </c>
      <c r="AO181" s="480">
        <v>40</v>
      </c>
      <c r="AP181" s="480">
        <v>19.2</v>
      </c>
      <c r="AQ181" s="480">
        <v>1.609</v>
      </c>
      <c r="AR181" s="480">
        <v>243.4</v>
      </c>
      <c r="AS181" s="480">
        <v>1.46</v>
      </c>
      <c r="AT181" s="480"/>
      <c r="AU181" s="480"/>
      <c r="AV181" s="480"/>
      <c r="AW181" s="480"/>
      <c r="AX181" s="480"/>
      <c r="AY181" s="480"/>
      <c r="AZ181" s="480"/>
      <c r="BA181" s="480"/>
      <c r="BB181" s="480"/>
      <c r="BC181" s="480"/>
      <c r="BD181" s="480"/>
      <c r="BE181" s="480"/>
      <c r="BF181" s="480"/>
      <c r="BG181" s="480"/>
      <c r="BH181" s="480"/>
      <c r="BI181" s="480"/>
      <c r="BJ181" s="480"/>
      <c r="BK181" s="480"/>
      <c r="BL181" s="480"/>
    </row>
    <row r="182" spans="1:64">
      <c r="A182" s="480" t="s">
        <v>568</v>
      </c>
      <c r="B182" s="480" t="s">
        <v>70</v>
      </c>
      <c r="C182" s="480" t="s">
        <v>279</v>
      </c>
      <c r="D182" s="480" t="s">
        <v>280</v>
      </c>
      <c r="E182" s="480" t="s">
        <v>66</v>
      </c>
      <c r="F182" s="480">
        <v>2012</v>
      </c>
      <c r="G182" s="480"/>
      <c r="H182" s="480">
        <v>240</v>
      </c>
      <c r="I182" s="480">
        <v>0.1</v>
      </c>
      <c r="J182" s="480"/>
      <c r="K182" s="480"/>
      <c r="L182" s="480" t="s">
        <v>65</v>
      </c>
      <c r="M182" s="480">
        <v>60</v>
      </c>
      <c r="N182" s="480">
        <v>1</v>
      </c>
      <c r="O182" s="480">
        <v>1000</v>
      </c>
      <c r="P182" s="480">
        <v>25</v>
      </c>
      <c r="Q182" s="480">
        <v>29.9</v>
      </c>
      <c r="R182" s="480">
        <v>8.0299999999999994</v>
      </c>
      <c r="S182" s="480">
        <v>37</v>
      </c>
      <c r="T182" s="480">
        <v>8.59</v>
      </c>
      <c r="U182" s="480">
        <v>5.6</v>
      </c>
      <c r="V182" s="480">
        <v>-136.74</v>
      </c>
      <c r="W182" s="480">
        <v>-0.43</v>
      </c>
      <c r="X182" s="480">
        <v>2100</v>
      </c>
      <c r="Y182" s="480">
        <v>4.2</v>
      </c>
      <c r="Z182" s="480">
        <v>250</v>
      </c>
      <c r="AA182" s="480">
        <v>0.23</v>
      </c>
      <c r="AB182" s="480"/>
      <c r="AC182" s="480"/>
      <c r="AD182" s="480"/>
      <c r="AE182" s="480"/>
      <c r="AF182" s="480"/>
      <c r="AG182" s="480"/>
      <c r="AH182" s="480"/>
      <c r="AI182" s="480">
        <v>1000</v>
      </c>
      <c r="AJ182" s="480">
        <v>3</v>
      </c>
      <c r="AK182" s="480">
        <v>-0.7</v>
      </c>
      <c r="AL182" s="480">
        <v>3.92</v>
      </c>
      <c r="AM182" s="480">
        <v>1638</v>
      </c>
      <c r="AN182" s="480">
        <v>982</v>
      </c>
      <c r="AO182" s="480">
        <v>40</v>
      </c>
      <c r="AP182" s="480">
        <v>20</v>
      </c>
      <c r="AQ182" s="480">
        <v>1.609</v>
      </c>
      <c r="AR182" s="480">
        <v>243.4</v>
      </c>
      <c r="AS182" s="480">
        <v>1.46</v>
      </c>
      <c r="AT182" s="480"/>
      <c r="AU182" s="480"/>
      <c r="AV182" s="480"/>
      <c r="AW182" s="480"/>
      <c r="AX182" s="480"/>
      <c r="AY182" s="480"/>
      <c r="AZ182" s="480"/>
      <c r="BA182" s="480"/>
      <c r="BB182" s="480"/>
      <c r="BC182" s="480"/>
      <c r="BD182" s="480"/>
      <c r="BE182" s="480"/>
      <c r="BF182" s="480"/>
      <c r="BG182" s="480"/>
      <c r="BH182" s="480"/>
      <c r="BI182" s="480"/>
      <c r="BJ182" s="480"/>
      <c r="BK182" s="480"/>
      <c r="BL182" s="480"/>
    </row>
    <row r="183" spans="1:64">
      <c r="A183" s="480" t="s">
        <v>568</v>
      </c>
      <c r="B183" s="480" t="s">
        <v>70</v>
      </c>
      <c r="C183" s="480" t="s">
        <v>281</v>
      </c>
      <c r="D183" s="480" t="s">
        <v>282</v>
      </c>
      <c r="E183" s="480" t="s">
        <v>68</v>
      </c>
      <c r="F183" s="480">
        <v>2012</v>
      </c>
      <c r="G183" s="480"/>
      <c r="H183" s="480">
        <v>240</v>
      </c>
      <c r="I183" s="480">
        <v>0.1</v>
      </c>
      <c r="J183" s="480"/>
      <c r="K183" s="480"/>
      <c r="L183" s="480" t="s">
        <v>65</v>
      </c>
      <c r="M183" s="480">
        <v>60</v>
      </c>
      <c r="N183" s="480">
        <v>2</v>
      </c>
      <c r="O183" s="480">
        <v>1000</v>
      </c>
      <c r="P183" s="480">
        <v>25</v>
      </c>
      <c r="Q183" s="480">
        <v>29.9</v>
      </c>
      <c r="R183" s="480">
        <v>8.0299999999999994</v>
      </c>
      <c r="S183" s="480">
        <v>37</v>
      </c>
      <c r="T183" s="480">
        <v>8.59</v>
      </c>
      <c r="U183" s="480">
        <v>5.6</v>
      </c>
      <c r="V183" s="480">
        <v>-137.66</v>
      </c>
      <c r="W183" s="480">
        <v>-0.43</v>
      </c>
      <c r="X183" s="480">
        <v>2100</v>
      </c>
      <c r="Y183" s="480">
        <v>4.2</v>
      </c>
      <c r="Z183" s="480">
        <v>250</v>
      </c>
      <c r="AA183" s="480">
        <v>0.23</v>
      </c>
      <c r="AB183" s="480"/>
      <c r="AC183" s="480"/>
      <c r="AD183" s="480"/>
      <c r="AE183" s="480"/>
      <c r="AF183" s="480"/>
      <c r="AG183" s="480"/>
      <c r="AH183" s="480"/>
      <c r="AI183" s="480">
        <v>1000</v>
      </c>
      <c r="AJ183" s="480">
        <v>3</v>
      </c>
      <c r="AK183" s="480">
        <v>-0.7</v>
      </c>
      <c r="AL183" s="480">
        <v>3.92</v>
      </c>
      <c r="AM183" s="480">
        <v>1638</v>
      </c>
      <c r="AN183" s="480">
        <v>982</v>
      </c>
      <c r="AO183" s="480">
        <v>40</v>
      </c>
      <c r="AP183" s="480">
        <v>19.2</v>
      </c>
      <c r="AQ183" s="480">
        <v>1.609</v>
      </c>
      <c r="AR183" s="480">
        <v>121.7</v>
      </c>
      <c r="AS183" s="480">
        <v>1.46</v>
      </c>
      <c r="AT183" s="480"/>
      <c r="AU183" s="480"/>
      <c r="AV183" s="480"/>
      <c r="AW183" s="480"/>
      <c r="AX183" s="480"/>
      <c r="AY183" s="480"/>
      <c r="AZ183" s="480"/>
      <c r="BA183" s="480"/>
      <c r="BB183" s="480"/>
      <c r="BC183" s="480"/>
      <c r="BD183" s="480"/>
      <c r="BE183" s="480"/>
      <c r="BF183" s="480"/>
      <c r="BG183" s="480"/>
      <c r="BH183" s="480"/>
      <c r="BI183" s="480"/>
      <c r="BJ183" s="480"/>
      <c r="BK183" s="480"/>
      <c r="BL183" s="480"/>
    </row>
    <row r="184" spans="1:64">
      <c r="A184" s="480" t="s">
        <v>568</v>
      </c>
      <c r="B184" s="480" t="s">
        <v>70</v>
      </c>
      <c r="C184" s="480" t="s">
        <v>283</v>
      </c>
      <c r="D184" s="480" t="s">
        <v>285</v>
      </c>
      <c r="E184" s="480" t="s">
        <v>277</v>
      </c>
      <c r="F184" s="480">
        <v>2010</v>
      </c>
      <c r="G184" s="480"/>
      <c r="H184" s="480">
        <v>245</v>
      </c>
      <c r="I184" s="480">
        <v>0.1</v>
      </c>
      <c r="J184" s="480"/>
      <c r="K184" s="480"/>
      <c r="L184" s="480" t="s">
        <v>65</v>
      </c>
      <c r="M184" s="480">
        <v>60</v>
      </c>
      <c r="N184" s="480">
        <v>1</v>
      </c>
      <c r="O184" s="480">
        <v>1000</v>
      </c>
      <c r="P184" s="480">
        <v>25</v>
      </c>
      <c r="Q184" s="480">
        <v>30</v>
      </c>
      <c r="R184" s="480">
        <v>8.17</v>
      </c>
      <c r="S184" s="480">
        <v>37.1</v>
      </c>
      <c r="T184" s="480">
        <v>8.74</v>
      </c>
      <c r="U184" s="480">
        <v>5.7</v>
      </c>
      <c r="V184" s="480">
        <v>-119.17</v>
      </c>
      <c r="W184" s="480">
        <v>-0.39</v>
      </c>
      <c r="X184" s="480">
        <v>500</v>
      </c>
      <c r="Y184" s="480">
        <v>5.5</v>
      </c>
      <c r="Z184" s="480">
        <v>500</v>
      </c>
      <c r="AA184" s="480">
        <v>0.35</v>
      </c>
      <c r="AB184" s="480"/>
      <c r="AC184" s="480"/>
      <c r="AD184" s="480"/>
      <c r="AE184" s="480"/>
      <c r="AF184" s="480"/>
      <c r="AG184" s="480"/>
      <c r="AH184" s="480"/>
      <c r="AI184" s="480">
        <v>0</v>
      </c>
      <c r="AJ184" s="480">
        <v>3</v>
      </c>
      <c r="AK184" s="480">
        <v>-0.7</v>
      </c>
      <c r="AL184" s="480">
        <v>3.92</v>
      </c>
      <c r="AM184" s="480">
        <v>1638</v>
      </c>
      <c r="AN184" s="480">
        <v>982</v>
      </c>
      <c r="AO184" s="480">
        <v>40</v>
      </c>
      <c r="AP184" s="480">
        <v>19</v>
      </c>
      <c r="AQ184" s="480">
        <v>1.609</v>
      </c>
      <c r="AR184" s="480">
        <v>243.4</v>
      </c>
      <c r="AS184" s="480">
        <v>1.46</v>
      </c>
      <c r="AT184" s="480"/>
      <c r="AU184" s="480"/>
      <c r="AV184" s="480"/>
      <c r="AW184" s="480"/>
      <c r="AX184" s="480"/>
      <c r="AY184" s="480"/>
      <c r="AZ184" s="480"/>
      <c r="BA184" s="480"/>
      <c r="BB184" s="480"/>
      <c r="BC184" s="480"/>
      <c r="BD184" s="480"/>
      <c r="BE184" s="480"/>
      <c r="BF184" s="480"/>
      <c r="BG184" s="480"/>
      <c r="BH184" s="480"/>
      <c r="BI184" s="480"/>
      <c r="BJ184" s="480"/>
      <c r="BK184" s="480"/>
      <c r="BL184" s="480"/>
    </row>
    <row r="185" spans="1:64">
      <c r="A185" s="480" t="s">
        <v>568</v>
      </c>
      <c r="B185" s="480" t="s">
        <v>70</v>
      </c>
      <c r="C185" s="480" t="s">
        <v>286</v>
      </c>
      <c r="D185" s="480" t="s">
        <v>287</v>
      </c>
      <c r="E185" s="480" t="s">
        <v>66</v>
      </c>
      <c r="F185" s="480">
        <v>2012</v>
      </c>
      <c r="G185" s="480"/>
      <c r="H185" s="480">
        <v>245</v>
      </c>
      <c r="I185" s="480">
        <v>0.1</v>
      </c>
      <c r="J185" s="480"/>
      <c r="K185" s="480"/>
      <c r="L185" s="480" t="s">
        <v>65</v>
      </c>
      <c r="M185" s="480">
        <v>60</v>
      </c>
      <c r="N185" s="480">
        <v>1</v>
      </c>
      <c r="O185" s="480">
        <v>1000</v>
      </c>
      <c r="P185" s="480">
        <v>25</v>
      </c>
      <c r="Q185" s="480">
        <v>30</v>
      </c>
      <c r="R185" s="480">
        <v>8.17</v>
      </c>
      <c r="S185" s="480">
        <v>37.1</v>
      </c>
      <c r="T185" s="480">
        <v>8.74</v>
      </c>
      <c r="U185" s="480">
        <v>5.7</v>
      </c>
      <c r="V185" s="480">
        <v>-137.25</v>
      </c>
      <c r="W185" s="480">
        <v>-0.43</v>
      </c>
      <c r="X185" s="480">
        <v>2100</v>
      </c>
      <c r="Y185" s="480">
        <v>4.2</v>
      </c>
      <c r="Z185" s="480">
        <v>250</v>
      </c>
      <c r="AA185" s="480">
        <v>0.23</v>
      </c>
      <c r="AB185" s="480"/>
      <c r="AC185" s="480"/>
      <c r="AD185" s="480"/>
      <c r="AE185" s="480"/>
      <c r="AF185" s="480"/>
      <c r="AG185" s="480"/>
      <c r="AH185" s="480"/>
      <c r="AI185" s="480">
        <v>1000</v>
      </c>
      <c r="AJ185" s="480">
        <v>3</v>
      </c>
      <c r="AK185" s="480">
        <v>-0.7</v>
      </c>
      <c r="AL185" s="480">
        <v>3.92</v>
      </c>
      <c r="AM185" s="480">
        <v>1638</v>
      </c>
      <c r="AN185" s="480">
        <v>982</v>
      </c>
      <c r="AO185" s="480">
        <v>40</v>
      </c>
      <c r="AP185" s="480">
        <v>20</v>
      </c>
      <c r="AQ185" s="480">
        <v>1.609</v>
      </c>
      <c r="AR185" s="480">
        <v>243.4</v>
      </c>
      <c r="AS185" s="480">
        <v>1.46</v>
      </c>
      <c r="AT185" s="480"/>
      <c r="AU185" s="480"/>
      <c r="AV185" s="480"/>
      <c r="AW185" s="480"/>
      <c r="AX185" s="480"/>
      <c r="AY185" s="480"/>
      <c r="AZ185" s="480"/>
      <c r="BA185" s="480"/>
      <c r="BB185" s="480"/>
      <c r="BC185" s="480"/>
      <c r="BD185" s="480"/>
      <c r="BE185" s="480"/>
      <c r="BF185" s="480"/>
      <c r="BG185" s="480"/>
      <c r="BH185" s="480"/>
      <c r="BI185" s="480"/>
      <c r="BJ185" s="480"/>
      <c r="BK185" s="480"/>
      <c r="BL185" s="480"/>
    </row>
    <row r="186" spans="1:64">
      <c r="A186" s="480" t="s">
        <v>568</v>
      </c>
      <c r="B186" s="480" t="s">
        <v>70</v>
      </c>
      <c r="C186" s="480" t="s">
        <v>288</v>
      </c>
      <c r="D186" s="480" t="s">
        <v>289</v>
      </c>
      <c r="E186" s="480" t="s">
        <v>68</v>
      </c>
      <c r="F186" s="480">
        <v>2012</v>
      </c>
      <c r="G186" s="480"/>
      <c r="H186" s="480">
        <v>245</v>
      </c>
      <c r="I186" s="480">
        <v>0.1</v>
      </c>
      <c r="J186" s="480"/>
      <c r="K186" s="480"/>
      <c r="L186" s="480" t="s">
        <v>65</v>
      </c>
      <c r="M186" s="480">
        <v>60</v>
      </c>
      <c r="N186" s="480">
        <v>2</v>
      </c>
      <c r="O186" s="480">
        <v>1000</v>
      </c>
      <c r="P186" s="480">
        <v>25</v>
      </c>
      <c r="Q186" s="480">
        <v>30</v>
      </c>
      <c r="R186" s="480">
        <v>8.17</v>
      </c>
      <c r="S186" s="480">
        <v>37.1</v>
      </c>
      <c r="T186" s="480">
        <v>8.74</v>
      </c>
      <c r="U186" s="480">
        <v>5.7</v>
      </c>
      <c r="V186" s="480">
        <v>-137.25</v>
      </c>
      <c r="W186" s="480">
        <v>-0.43</v>
      </c>
      <c r="X186" s="480">
        <v>2100</v>
      </c>
      <c r="Y186" s="480">
        <v>4.2</v>
      </c>
      <c r="Z186" s="480">
        <v>250</v>
      </c>
      <c r="AA186" s="480">
        <v>0.23</v>
      </c>
      <c r="AB186" s="480"/>
      <c r="AC186" s="480"/>
      <c r="AD186" s="480"/>
      <c r="AE186" s="480"/>
      <c r="AF186" s="480"/>
      <c r="AG186" s="480"/>
      <c r="AH186" s="480"/>
      <c r="AI186" s="480">
        <v>1000</v>
      </c>
      <c r="AJ186" s="480">
        <v>3</v>
      </c>
      <c r="AK186" s="480">
        <v>-0.7</v>
      </c>
      <c r="AL186" s="480">
        <v>3.92</v>
      </c>
      <c r="AM186" s="480">
        <v>1638</v>
      </c>
      <c r="AN186" s="480">
        <v>982</v>
      </c>
      <c r="AO186" s="480">
        <v>40</v>
      </c>
      <c r="AP186" s="480">
        <v>19.2</v>
      </c>
      <c r="AQ186" s="480">
        <v>1.609</v>
      </c>
      <c r="AR186" s="480">
        <v>121.7</v>
      </c>
      <c r="AS186" s="480">
        <v>1.46</v>
      </c>
      <c r="AT186" s="480"/>
      <c r="AU186" s="480"/>
      <c r="AV186" s="480"/>
      <c r="AW186" s="480"/>
      <c r="AX186" s="480"/>
      <c r="AY186" s="480"/>
      <c r="AZ186" s="480"/>
      <c r="BA186" s="480"/>
      <c r="BB186" s="480"/>
      <c r="BC186" s="480"/>
      <c r="BD186" s="480"/>
      <c r="BE186" s="480"/>
      <c r="BF186" s="480"/>
      <c r="BG186" s="480"/>
      <c r="BH186" s="480"/>
      <c r="BI186" s="480"/>
      <c r="BJ186" s="480"/>
      <c r="BK186" s="480"/>
      <c r="BL186" s="480"/>
    </row>
    <row r="187" spans="1:64">
      <c r="A187" s="480" t="s">
        <v>568</v>
      </c>
      <c r="B187" s="480" t="s">
        <v>70</v>
      </c>
      <c r="C187" s="480" t="s">
        <v>290</v>
      </c>
      <c r="D187" s="480" t="s">
        <v>292</v>
      </c>
      <c r="E187" s="480" t="s">
        <v>277</v>
      </c>
      <c r="F187" s="480">
        <v>2010</v>
      </c>
      <c r="G187" s="480"/>
      <c r="H187" s="480">
        <v>250</v>
      </c>
      <c r="I187" s="480">
        <v>0.1</v>
      </c>
      <c r="J187" s="480"/>
      <c r="K187" s="480"/>
      <c r="L187" s="480" t="s">
        <v>65</v>
      </c>
      <c r="M187" s="480">
        <v>60</v>
      </c>
      <c r="N187" s="480">
        <v>1</v>
      </c>
      <c r="O187" s="480">
        <v>1000</v>
      </c>
      <c r="P187" s="480">
        <v>25</v>
      </c>
      <c r="Q187" s="480">
        <v>30.1</v>
      </c>
      <c r="R187" s="480">
        <v>8.3000000000000007</v>
      </c>
      <c r="S187" s="480">
        <v>37.200000000000003</v>
      </c>
      <c r="T187" s="480">
        <v>8.8699999999999992</v>
      </c>
      <c r="U187" s="480">
        <v>5.8</v>
      </c>
      <c r="V187" s="480">
        <v>-119.84</v>
      </c>
      <c r="W187" s="480">
        <v>-0.39</v>
      </c>
      <c r="X187" s="480">
        <v>500</v>
      </c>
      <c r="Y187" s="480">
        <v>5.5</v>
      </c>
      <c r="Z187" s="480">
        <v>500</v>
      </c>
      <c r="AA187" s="480">
        <v>0.35</v>
      </c>
      <c r="AB187" s="480"/>
      <c r="AC187" s="480"/>
      <c r="AD187" s="480"/>
      <c r="AE187" s="480"/>
      <c r="AF187" s="480"/>
      <c r="AG187" s="480"/>
      <c r="AH187" s="480"/>
      <c r="AI187" s="480">
        <v>0</v>
      </c>
      <c r="AJ187" s="480">
        <v>3</v>
      </c>
      <c r="AK187" s="480">
        <v>-0.7</v>
      </c>
      <c r="AL187" s="480">
        <v>3.92</v>
      </c>
      <c r="AM187" s="480">
        <v>1638</v>
      </c>
      <c r="AN187" s="480">
        <v>982</v>
      </c>
      <c r="AO187" s="480">
        <v>40</v>
      </c>
      <c r="AP187" s="480">
        <v>19</v>
      </c>
      <c r="AQ187" s="480">
        <v>1.609</v>
      </c>
      <c r="AR187" s="480">
        <v>243.4</v>
      </c>
      <c r="AS187" s="480">
        <v>1.46</v>
      </c>
      <c r="AT187" s="480"/>
      <c r="AU187" s="480"/>
      <c r="AV187" s="480"/>
      <c r="AW187" s="480"/>
      <c r="AX187" s="480"/>
      <c r="AY187" s="480"/>
      <c r="AZ187" s="480"/>
      <c r="BA187" s="480"/>
      <c r="BB187" s="480"/>
      <c r="BC187" s="480"/>
      <c r="BD187" s="480"/>
      <c r="BE187" s="480"/>
      <c r="BF187" s="480"/>
      <c r="BG187" s="480"/>
      <c r="BH187" s="480"/>
      <c r="BI187" s="480"/>
      <c r="BJ187" s="480"/>
      <c r="BK187" s="480"/>
      <c r="BL187" s="480"/>
    </row>
    <row r="188" spans="1:64">
      <c r="A188" s="480" t="s">
        <v>568</v>
      </c>
      <c r="B188" s="480" t="s">
        <v>70</v>
      </c>
      <c r="C188" s="480" t="s">
        <v>293</v>
      </c>
      <c r="D188" s="480" t="s">
        <v>294</v>
      </c>
      <c r="E188" s="480" t="s">
        <v>66</v>
      </c>
      <c r="F188" s="480">
        <v>2012</v>
      </c>
      <c r="G188" s="480"/>
      <c r="H188" s="480">
        <v>250</v>
      </c>
      <c r="I188" s="480">
        <v>0.1</v>
      </c>
      <c r="J188" s="480"/>
      <c r="K188" s="480"/>
      <c r="L188" s="480" t="s">
        <v>65</v>
      </c>
      <c r="M188" s="480">
        <v>60</v>
      </c>
      <c r="N188" s="480">
        <v>1</v>
      </c>
      <c r="O188" s="480">
        <v>1000</v>
      </c>
      <c r="P188" s="480">
        <v>25</v>
      </c>
      <c r="Q188" s="480">
        <v>30.1</v>
      </c>
      <c r="R188" s="480">
        <v>8.3000000000000007</v>
      </c>
      <c r="S188" s="480">
        <v>37.200000000000003</v>
      </c>
      <c r="T188" s="480">
        <v>8.8699999999999992</v>
      </c>
      <c r="U188" s="480">
        <v>5.8</v>
      </c>
      <c r="V188" s="480">
        <v>-138.1</v>
      </c>
      <c r="W188" s="480">
        <v>-0.43</v>
      </c>
      <c r="X188" s="480">
        <v>2100</v>
      </c>
      <c r="Y188" s="480">
        <v>4.2</v>
      </c>
      <c r="Z188" s="480">
        <v>250</v>
      </c>
      <c r="AA188" s="480">
        <v>0.22</v>
      </c>
      <c r="AB188" s="480"/>
      <c r="AC188" s="480"/>
      <c r="AD188" s="480"/>
      <c r="AE188" s="480"/>
      <c r="AF188" s="480"/>
      <c r="AG188" s="480"/>
      <c r="AH188" s="480"/>
      <c r="AI188" s="480">
        <v>1000</v>
      </c>
      <c r="AJ188" s="480">
        <v>3</v>
      </c>
      <c r="AK188" s="480">
        <v>-0.7</v>
      </c>
      <c r="AL188" s="480">
        <v>3.92</v>
      </c>
      <c r="AM188" s="480">
        <v>1638</v>
      </c>
      <c r="AN188" s="480">
        <v>982</v>
      </c>
      <c r="AO188" s="480">
        <v>40</v>
      </c>
      <c r="AP188" s="480">
        <v>20</v>
      </c>
      <c r="AQ188" s="480">
        <v>1.609</v>
      </c>
      <c r="AR188" s="480">
        <v>243.4</v>
      </c>
      <c r="AS188" s="480">
        <v>1.46</v>
      </c>
      <c r="AT188" s="480"/>
      <c r="AU188" s="480"/>
      <c r="AV188" s="480"/>
      <c r="AW188" s="480"/>
      <c r="AX188" s="480"/>
      <c r="AY188" s="480"/>
      <c r="AZ188" s="480"/>
      <c r="BA188" s="480"/>
      <c r="BB188" s="480"/>
      <c r="BC188" s="480"/>
      <c r="BD188" s="480"/>
      <c r="BE188" s="480"/>
      <c r="BF188" s="480"/>
      <c r="BG188" s="480"/>
      <c r="BH188" s="480"/>
      <c r="BI188" s="480"/>
      <c r="BJ188" s="480"/>
      <c r="BK188" s="480"/>
      <c r="BL188" s="480"/>
    </row>
    <row r="189" spans="1:64">
      <c r="A189" s="480" t="s">
        <v>568</v>
      </c>
      <c r="B189" s="480" t="s">
        <v>70</v>
      </c>
      <c r="C189" s="480" t="s">
        <v>295</v>
      </c>
      <c r="D189" s="480" t="s">
        <v>296</v>
      </c>
      <c r="E189" s="480" t="s">
        <v>68</v>
      </c>
      <c r="F189" s="480">
        <v>2012</v>
      </c>
      <c r="G189" s="480"/>
      <c r="H189" s="480">
        <v>250</v>
      </c>
      <c r="I189" s="480">
        <v>0.1</v>
      </c>
      <c r="J189" s="480"/>
      <c r="K189" s="480"/>
      <c r="L189" s="480" t="s">
        <v>65</v>
      </c>
      <c r="M189" s="480">
        <v>60</v>
      </c>
      <c r="N189" s="480">
        <v>2</v>
      </c>
      <c r="O189" s="480">
        <v>1000</v>
      </c>
      <c r="P189" s="480">
        <v>25</v>
      </c>
      <c r="Q189" s="480">
        <v>30.1</v>
      </c>
      <c r="R189" s="480">
        <v>8.3000000000000007</v>
      </c>
      <c r="S189" s="480">
        <v>37.200000000000003</v>
      </c>
      <c r="T189" s="480">
        <v>8.8699999999999992</v>
      </c>
      <c r="U189" s="480">
        <v>5.3</v>
      </c>
      <c r="V189" s="480">
        <v>-136.47</v>
      </c>
      <c r="W189" s="480">
        <v>-0.43</v>
      </c>
      <c r="X189" s="480">
        <v>2100</v>
      </c>
      <c r="Y189" s="480">
        <v>4.2</v>
      </c>
      <c r="Z189" s="480">
        <v>250</v>
      </c>
      <c r="AA189" s="480">
        <v>0.22</v>
      </c>
      <c r="AB189" s="480"/>
      <c r="AC189" s="480"/>
      <c r="AD189" s="480"/>
      <c r="AE189" s="480"/>
      <c r="AF189" s="480"/>
      <c r="AG189" s="480"/>
      <c r="AH189" s="480"/>
      <c r="AI189" s="480">
        <v>1000</v>
      </c>
      <c r="AJ189" s="480">
        <v>3</v>
      </c>
      <c r="AK189" s="480">
        <v>-0.7</v>
      </c>
      <c r="AL189" s="480">
        <v>3.92</v>
      </c>
      <c r="AM189" s="480">
        <v>1638</v>
      </c>
      <c r="AN189" s="480">
        <v>982</v>
      </c>
      <c r="AO189" s="480">
        <v>40</v>
      </c>
      <c r="AP189" s="480">
        <v>19.2</v>
      </c>
      <c r="AQ189" s="480">
        <v>1.609</v>
      </c>
      <c r="AR189" s="480">
        <v>121.7</v>
      </c>
      <c r="AS189" s="480">
        <v>1.46</v>
      </c>
      <c r="AT189" s="480"/>
      <c r="AU189" s="480"/>
      <c r="AV189" s="480"/>
      <c r="AW189" s="480"/>
      <c r="AX189" s="480"/>
      <c r="AY189" s="480"/>
      <c r="AZ189" s="480"/>
      <c r="BA189" s="480"/>
      <c r="BB189" s="480"/>
      <c r="BC189" s="480"/>
      <c r="BD189" s="480"/>
      <c r="BE189" s="480"/>
      <c r="BF189" s="480"/>
      <c r="BG189" s="480"/>
      <c r="BH189" s="480"/>
      <c r="BI189" s="480"/>
      <c r="BJ189" s="480"/>
      <c r="BK189" s="480"/>
      <c r="BL189" s="480"/>
    </row>
    <row r="190" spans="1:64">
      <c r="A190" s="480" t="s">
        <v>568</v>
      </c>
      <c r="B190" s="480" t="s">
        <v>70</v>
      </c>
      <c r="C190" s="480" t="s">
        <v>297</v>
      </c>
      <c r="D190" s="480" t="s">
        <v>298</v>
      </c>
      <c r="E190" s="480" t="s">
        <v>66</v>
      </c>
      <c r="F190" s="480">
        <v>2012</v>
      </c>
      <c r="G190" s="480"/>
      <c r="H190" s="480">
        <v>255</v>
      </c>
      <c r="I190" s="480">
        <v>0.1</v>
      </c>
      <c r="J190" s="480"/>
      <c r="K190" s="480"/>
      <c r="L190" s="480" t="s">
        <v>65</v>
      </c>
      <c r="M190" s="480">
        <v>60</v>
      </c>
      <c r="N190" s="480">
        <v>1</v>
      </c>
      <c r="O190" s="480">
        <v>1000</v>
      </c>
      <c r="P190" s="480">
        <v>25</v>
      </c>
      <c r="Q190" s="480">
        <v>30.2</v>
      </c>
      <c r="R190" s="480">
        <v>8.43</v>
      </c>
      <c r="S190" s="480">
        <v>37.4</v>
      </c>
      <c r="T190" s="480">
        <v>9</v>
      </c>
      <c r="U190" s="480">
        <v>6.3</v>
      </c>
      <c r="V190" s="480">
        <v>-130.6</v>
      </c>
      <c r="W190" s="480">
        <v>-0.43</v>
      </c>
      <c r="X190" s="480">
        <v>2100</v>
      </c>
      <c r="Y190" s="480">
        <v>4.2</v>
      </c>
      <c r="Z190" s="480">
        <v>250</v>
      </c>
      <c r="AA190" s="480">
        <v>0.23</v>
      </c>
      <c r="AB190" s="480"/>
      <c r="AC190" s="480"/>
      <c r="AD190" s="480"/>
      <c r="AE190" s="480"/>
      <c r="AF190" s="480"/>
      <c r="AG190" s="480"/>
      <c r="AH190" s="480"/>
      <c r="AI190" s="480">
        <v>1000</v>
      </c>
      <c r="AJ190" s="480">
        <v>3</v>
      </c>
      <c r="AK190" s="480">
        <v>-0.7</v>
      </c>
      <c r="AL190" s="480">
        <v>10.64</v>
      </c>
      <c r="AM190" s="480">
        <v>1638</v>
      </c>
      <c r="AN190" s="480">
        <v>982</v>
      </c>
      <c r="AO190" s="480">
        <v>40</v>
      </c>
      <c r="AP190" s="480">
        <v>20</v>
      </c>
      <c r="AQ190" s="480">
        <v>1.609</v>
      </c>
      <c r="AR190" s="480">
        <v>243.4</v>
      </c>
      <c r="AS190" s="480">
        <v>1.46</v>
      </c>
      <c r="AT190" s="480"/>
      <c r="AU190" s="480"/>
      <c r="AV190" s="480"/>
      <c r="AW190" s="480"/>
      <c r="AX190" s="480"/>
      <c r="AY190" s="480"/>
      <c r="AZ190" s="480"/>
      <c r="BA190" s="480"/>
      <c r="BB190" s="480"/>
      <c r="BC190" s="480"/>
      <c r="BD190" s="480"/>
      <c r="BE190" s="480"/>
      <c r="BF190" s="480"/>
      <c r="BG190" s="480"/>
      <c r="BH190" s="480"/>
      <c r="BI190" s="480"/>
      <c r="BJ190" s="480"/>
      <c r="BK190" s="480"/>
      <c r="BL190" s="480"/>
    </row>
    <row r="191" spans="1:64">
      <c r="A191" s="480" t="s">
        <v>568</v>
      </c>
      <c r="B191" s="480" t="s">
        <v>70</v>
      </c>
      <c r="C191" s="480" t="s">
        <v>299</v>
      </c>
      <c r="D191" s="480" t="s">
        <v>300</v>
      </c>
      <c r="E191" s="480" t="s">
        <v>66</v>
      </c>
      <c r="F191" s="480">
        <v>2011</v>
      </c>
      <c r="G191" s="480"/>
      <c r="H191" s="480">
        <v>255</v>
      </c>
      <c r="I191" s="480">
        <v>0.1</v>
      </c>
      <c r="J191" s="480"/>
      <c r="K191" s="480"/>
      <c r="L191" s="480" t="s">
        <v>65</v>
      </c>
      <c r="M191" s="480">
        <v>60</v>
      </c>
      <c r="N191" s="480">
        <v>1</v>
      </c>
      <c r="O191" s="480">
        <v>1000</v>
      </c>
      <c r="P191" s="480">
        <v>25</v>
      </c>
      <c r="Q191" s="480">
        <v>30.2</v>
      </c>
      <c r="R191" s="480">
        <v>8.43</v>
      </c>
      <c r="S191" s="480">
        <v>37.4</v>
      </c>
      <c r="T191" s="480">
        <v>9</v>
      </c>
      <c r="U191" s="480">
        <v>6.3</v>
      </c>
      <c r="V191" s="480">
        <v>-140.38999999999999</v>
      </c>
      <c r="W191" s="480">
        <v>-0.43</v>
      </c>
      <c r="X191" s="480">
        <v>2100</v>
      </c>
      <c r="Y191" s="480">
        <v>4.2</v>
      </c>
      <c r="Z191" s="480">
        <v>250</v>
      </c>
      <c r="AA191" s="480">
        <v>0.23</v>
      </c>
      <c r="AB191" s="480"/>
      <c r="AC191" s="480"/>
      <c r="AD191" s="480"/>
      <c r="AE191" s="480"/>
      <c r="AF191" s="480"/>
      <c r="AG191" s="480"/>
      <c r="AH191" s="480"/>
      <c r="AI191" s="480">
        <v>1000</v>
      </c>
      <c r="AJ191" s="480">
        <v>3</v>
      </c>
      <c r="AK191" s="480">
        <v>-0.7</v>
      </c>
      <c r="AL191" s="480">
        <v>10.64</v>
      </c>
      <c r="AM191" s="480">
        <v>1638</v>
      </c>
      <c r="AN191" s="480">
        <v>982</v>
      </c>
      <c r="AO191" s="480">
        <v>40</v>
      </c>
      <c r="AP191" s="480">
        <v>19.2</v>
      </c>
      <c r="AQ191" s="480">
        <v>1.609</v>
      </c>
      <c r="AR191" s="480">
        <v>243.4</v>
      </c>
      <c r="AS191" s="480">
        <v>1.46</v>
      </c>
      <c r="AT191" s="480"/>
      <c r="AU191" s="480"/>
      <c r="AV191" s="480"/>
      <c r="AW191" s="480"/>
      <c r="AX191" s="480"/>
      <c r="AY191" s="480"/>
      <c r="AZ191" s="480"/>
      <c r="BA191" s="480"/>
      <c r="BB191" s="480"/>
      <c r="BC191" s="480"/>
      <c r="BD191" s="480"/>
      <c r="BE191" s="480"/>
      <c r="BF191" s="480"/>
      <c r="BG191" s="480"/>
      <c r="BH191" s="480"/>
      <c r="BI191" s="480"/>
      <c r="BJ191" s="480"/>
      <c r="BK191" s="480"/>
      <c r="BL191" s="480"/>
    </row>
    <row r="192" spans="1:64">
      <c r="A192" s="480" t="s">
        <v>568</v>
      </c>
      <c r="B192" s="480" t="s">
        <v>70</v>
      </c>
      <c r="C192" s="480" t="s">
        <v>301</v>
      </c>
      <c r="D192" s="480" t="s">
        <v>302</v>
      </c>
      <c r="E192" s="480" t="s">
        <v>68</v>
      </c>
      <c r="F192" s="480">
        <v>2012</v>
      </c>
      <c r="G192" s="480"/>
      <c r="H192" s="480">
        <v>255</v>
      </c>
      <c r="I192" s="480">
        <v>0.1</v>
      </c>
      <c r="J192" s="480"/>
      <c r="K192" s="480"/>
      <c r="L192" s="480" t="s">
        <v>65</v>
      </c>
      <c r="M192" s="480">
        <v>60</v>
      </c>
      <c r="N192" s="480">
        <v>2</v>
      </c>
      <c r="O192" s="480">
        <v>1000</v>
      </c>
      <c r="P192" s="480">
        <v>25</v>
      </c>
      <c r="Q192" s="480">
        <v>30.2</v>
      </c>
      <c r="R192" s="480">
        <v>8.43</v>
      </c>
      <c r="S192" s="480">
        <v>37.4</v>
      </c>
      <c r="T192" s="480">
        <v>9</v>
      </c>
      <c r="U192" s="480">
        <v>6.3</v>
      </c>
      <c r="V192" s="480">
        <v>-140.38999999999999</v>
      </c>
      <c r="W192" s="480">
        <v>-0.43</v>
      </c>
      <c r="X192" s="480">
        <v>2100</v>
      </c>
      <c r="Y192" s="480">
        <v>4.2</v>
      </c>
      <c r="Z192" s="480">
        <v>250</v>
      </c>
      <c r="AA192" s="480">
        <v>0.23</v>
      </c>
      <c r="AB192" s="480"/>
      <c r="AC192" s="480"/>
      <c r="AD192" s="480"/>
      <c r="AE192" s="480"/>
      <c r="AF192" s="480"/>
      <c r="AG192" s="480"/>
      <c r="AH192" s="480"/>
      <c r="AI192" s="480">
        <v>1000</v>
      </c>
      <c r="AJ192" s="480">
        <v>3</v>
      </c>
      <c r="AK192" s="480">
        <v>-0.7</v>
      </c>
      <c r="AL192" s="480">
        <v>10.64</v>
      </c>
      <c r="AM192" s="480">
        <v>1638</v>
      </c>
      <c r="AN192" s="480">
        <v>982</v>
      </c>
      <c r="AO192" s="480">
        <v>40</v>
      </c>
      <c r="AP192" s="480">
        <v>19.2</v>
      </c>
      <c r="AQ192" s="480">
        <v>1.609</v>
      </c>
      <c r="AR192" s="480">
        <v>121.7</v>
      </c>
      <c r="AS192" s="480">
        <v>1.46</v>
      </c>
      <c r="AT192" s="480"/>
      <c r="AU192" s="480"/>
      <c r="AV192" s="480"/>
      <c r="AW192" s="480"/>
      <c r="AX192" s="480"/>
      <c r="AY192" s="480"/>
      <c r="AZ192" s="480"/>
      <c r="BA192" s="480"/>
      <c r="BB192" s="480"/>
      <c r="BC192" s="480"/>
      <c r="BD192" s="480"/>
      <c r="BE192" s="480"/>
      <c r="BF192" s="480"/>
      <c r="BG192" s="480"/>
      <c r="BH192" s="480"/>
      <c r="BI192" s="480"/>
      <c r="BJ192" s="480"/>
      <c r="BK192" s="480"/>
      <c r="BL192" s="480"/>
    </row>
    <row r="193" spans="1:64">
      <c r="A193" s="480" t="s">
        <v>568</v>
      </c>
      <c r="B193" s="480" t="s">
        <v>70</v>
      </c>
      <c r="C193" s="480" t="s">
        <v>305</v>
      </c>
      <c r="D193" s="480" t="s">
        <v>306</v>
      </c>
      <c r="E193" s="480" t="s">
        <v>66</v>
      </c>
      <c r="F193" s="480">
        <v>2012</v>
      </c>
      <c r="G193" s="480"/>
      <c r="H193" s="480">
        <v>260</v>
      </c>
      <c r="I193" s="480">
        <v>0.1</v>
      </c>
      <c r="J193" s="480"/>
      <c r="K193" s="480"/>
      <c r="L193" s="480" t="s">
        <v>65</v>
      </c>
      <c r="M193" s="480">
        <v>60</v>
      </c>
      <c r="N193" s="480">
        <v>1</v>
      </c>
      <c r="O193" s="480">
        <v>1000</v>
      </c>
      <c r="P193" s="480">
        <v>25</v>
      </c>
      <c r="Q193" s="480">
        <v>30.4</v>
      </c>
      <c r="R193" s="480">
        <v>8.56</v>
      </c>
      <c r="S193" s="480">
        <v>37.5</v>
      </c>
      <c r="T193" s="480">
        <v>9.1199999999999992</v>
      </c>
      <c r="U193" s="480">
        <v>6.3</v>
      </c>
      <c r="V193" s="480">
        <v>-132.57</v>
      </c>
      <c r="W193" s="480">
        <v>-0.43</v>
      </c>
      <c r="X193" s="480">
        <v>2100</v>
      </c>
      <c r="Y193" s="480">
        <v>4.2</v>
      </c>
      <c r="Z193" s="480">
        <v>250</v>
      </c>
      <c r="AA193" s="480">
        <v>0.2</v>
      </c>
      <c r="AB193" s="480"/>
      <c r="AC193" s="480"/>
      <c r="AD193" s="480"/>
      <c r="AE193" s="480"/>
      <c r="AF193" s="480"/>
      <c r="AG193" s="480"/>
      <c r="AH193" s="480"/>
      <c r="AI193" s="480">
        <v>1000</v>
      </c>
      <c r="AJ193" s="480">
        <v>3</v>
      </c>
      <c r="AK193" s="480">
        <v>-0.7</v>
      </c>
      <c r="AL193" s="480">
        <v>10.64</v>
      </c>
      <c r="AM193" s="480">
        <v>1638</v>
      </c>
      <c r="AN193" s="480">
        <v>982</v>
      </c>
      <c r="AO193" s="480">
        <v>40</v>
      </c>
      <c r="AP193" s="480">
        <v>20</v>
      </c>
      <c r="AQ193" s="480">
        <v>1.609</v>
      </c>
      <c r="AR193" s="480">
        <v>243.4</v>
      </c>
      <c r="AS193" s="480">
        <v>1.46</v>
      </c>
      <c r="AT193" s="480"/>
      <c r="AU193" s="480"/>
      <c r="AV193" s="480"/>
      <c r="AW193" s="480"/>
      <c r="AX193" s="480"/>
      <c r="AY193" s="480"/>
      <c r="AZ193" s="480"/>
      <c r="BA193" s="480"/>
      <c r="BB193" s="480"/>
      <c r="BC193" s="480"/>
      <c r="BD193" s="480"/>
      <c r="BE193" s="480"/>
      <c r="BF193" s="480"/>
      <c r="BG193" s="480"/>
      <c r="BH193" s="480"/>
      <c r="BI193" s="480"/>
      <c r="BJ193" s="480"/>
      <c r="BK193" s="480"/>
      <c r="BL193" s="480"/>
    </row>
    <row r="194" spans="1:64">
      <c r="A194" s="480" t="s">
        <v>568</v>
      </c>
      <c r="B194" s="480" t="s">
        <v>70</v>
      </c>
      <c r="C194" s="480" t="s">
        <v>307</v>
      </c>
      <c r="D194" s="480" t="s">
        <v>308</v>
      </c>
      <c r="E194" s="480" t="s">
        <v>66</v>
      </c>
      <c r="F194" s="480">
        <v>2011</v>
      </c>
      <c r="G194" s="480"/>
      <c r="H194" s="480">
        <v>260</v>
      </c>
      <c r="I194" s="480">
        <v>0.1</v>
      </c>
      <c r="J194" s="480"/>
      <c r="K194" s="480"/>
      <c r="L194" s="480" t="s">
        <v>65</v>
      </c>
      <c r="M194" s="480">
        <v>60</v>
      </c>
      <c r="N194" s="480">
        <v>1</v>
      </c>
      <c r="O194" s="480">
        <v>1000</v>
      </c>
      <c r="P194" s="480">
        <v>25</v>
      </c>
      <c r="Q194" s="480">
        <v>30.4</v>
      </c>
      <c r="R194" s="480">
        <v>8.56</v>
      </c>
      <c r="S194" s="480">
        <v>37.5</v>
      </c>
      <c r="T194" s="480">
        <v>9.1199999999999992</v>
      </c>
      <c r="U194" s="480">
        <v>6.3</v>
      </c>
      <c r="V194" s="480">
        <v>-141.69</v>
      </c>
      <c r="W194" s="480">
        <v>-0.43</v>
      </c>
      <c r="X194" s="480">
        <v>2100</v>
      </c>
      <c r="Y194" s="480">
        <v>4.2</v>
      </c>
      <c r="Z194" s="480">
        <v>250</v>
      </c>
      <c r="AA194" s="480">
        <v>0.2</v>
      </c>
      <c r="AB194" s="480"/>
      <c r="AC194" s="480"/>
      <c r="AD194" s="480"/>
      <c r="AE194" s="480"/>
      <c r="AF194" s="480"/>
      <c r="AG194" s="480"/>
      <c r="AH194" s="480"/>
      <c r="AI194" s="480">
        <v>1000</v>
      </c>
      <c r="AJ194" s="480">
        <v>3</v>
      </c>
      <c r="AK194" s="480">
        <v>-0.7</v>
      </c>
      <c r="AL194" s="480">
        <v>10.64</v>
      </c>
      <c r="AM194" s="480">
        <v>1638</v>
      </c>
      <c r="AN194" s="480">
        <v>982</v>
      </c>
      <c r="AO194" s="480">
        <v>40</v>
      </c>
      <c r="AP194" s="480">
        <v>19.2</v>
      </c>
      <c r="AQ194" s="480">
        <v>1.609</v>
      </c>
      <c r="AR194" s="480">
        <v>243.4</v>
      </c>
      <c r="AS194" s="480">
        <v>1.46</v>
      </c>
      <c r="AT194" s="480"/>
      <c r="AU194" s="480"/>
      <c r="AV194" s="480"/>
      <c r="AW194" s="480"/>
      <c r="AX194" s="480"/>
      <c r="AY194" s="480"/>
      <c r="AZ194" s="480"/>
      <c r="BA194" s="480"/>
      <c r="BB194" s="480"/>
      <c r="BC194" s="480"/>
      <c r="BD194" s="480"/>
      <c r="BE194" s="480"/>
      <c r="BF194" s="480"/>
      <c r="BG194" s="480"/>
      <c r="BH194" s="480"/>
      <c r="BI194" s="480"/>
      <c r="BJ194" s="480"/>
      <c r="BK194" s="480"/>
      <c r="BL194" s="480"/>
    </row>
    <row r="195" spans="1:64">
      <c r="A195" s="480" t="s">
        <v>568</v>
      </c>
      <c r="B195" s="480" t="s">
        <v>70</v>
      </c>
      <c r="C195" s="480" t="s">
        <v>309</v>
      </c>
      <c r="D195" s="480" t="s">
        <v>310</v>
      </c>
      <c r="E195" s="480" t="s">
        <v>68</v>
      </c>
      <c r="F195" s="480">
        <v>2012</v>
      </c>
      <c r="G195" s="480"/>
      <c r="H195" s="480">
        <v>260</v>
      </c>
      <c r="I195" s="480">
        <v>0.1</v>
      </c>
      <c r="J195" s="480"/>
      <c r="K195" s="480"/>
      <c r="L195" s="480" t="s">
        <v>65</v>
      </c>
      <c r="M195" s="480">
        <v>60</v>
      </c>
      <c r="N195" s="480">
        <v>2</v>
      </c>
      <c r="O195" s="480">
        <v>1000</v>
      </c>
      <c r="P195" s="480">
        <v>25</v>
      </c>
      <c r="Q195" s="480">
        <v>30.4</v>
      </c>
      <c r="R195" s="480">
        <v>8.56</v>
      </c>
      <c r="S195" s="480">
        <v>37.5</v>
      </c>
      <c r="T195" s="480">
        <v>9.1199999999999992</v>
      </c>
      <c r="U195" s="480">
        <v>6.3</v>
      </c>
      <c r="V195" s="480">
        <v>-141.69</v>
      </c>
      <c r="W195" s="480">
        <v>-0.43</v>
      </c>
      <c r="X195" s="480">
        <v>2100</v>
      </c>
      <c r="Y195" s="480">
        <v>4.2</v>
      </c>
      <c r="Z195" s="480">
        <v>250</v>
      </c>
      <c r="AA195" s="480">
        <v>0.2</v>
      </c>
      <c r="AB195" s="480"/>
      <c r="AC195" s="480"/>
      <c r="AD195" s="480"/>
      <c r="AE195" s="480"/>
      <c r="AF195" s="480"/>
      <c r="AG195" s="480"/>
      <c r="AH195" s="480"/>
      <c r="AI195" s="480">
        <v>1000</v>
      </c>
      <c r="AJ195" s="480">
        <v>3</v>
      </c>
      <c r="AK195" s="480">
        <v>-0.7</v>
      </c>
      <c r="AL195" s="480">
        <v>10.64</v>
      </c>
      <c r="AM195" s="480">
        <v>1638</v>
      </c>
      <c r="AN195" s="480">
        <v>982</v>
      </c>
      <c r="AO195" s="480">
        <v>40</v>
      </c>
      <c r="AP195" s="480">
        <v>19.2</v>
      </c>
      <c r="AQ195" s="480">
        <v>1.609</v>
      </c>
      <c r="AR195" s="480">
        <v>121.7</v>
      </c>
      <c r="AS195" s="480">
        <v>1.46</v>
      </c>
      <c r="AT195" s="480"/>
      <c r="AU195" s="480"/>
      <c r="AV195" s="480"/>
      <c r="AW195" s="480"/>
      <c r="AX195" s="480"/>
      <c r="AY195" s="480"/>
      <c r="AZ195" s="480"/>
      <c r="BA195" s="480"/>
      <c r="BB195" s="480"/>
      <c r="BC195" s="480"/>
      <c r="BD195" s="480"/>
      <c r="BE195" s="480"/>
      <c r="BF195" s="480"/>
      <c r="BG195" s="480"/>
      <c r="BH195" s="480"/>
      <c r="BI195" s="480"/>
      <c r="BJ195" s="480"/>
      <c r="BK195" s="480"/>
      <c r="BL195" s="480"/>
    </row>
    <row r="196" spans="1:64">
      <c r="A196" s="480" t="s">
        <v>568</v>
      </c>
      <c r="B196" s="480" t="s">
        <v>70</v>
      </c>
      <c r="C196" s="480" t="s">
        <v>313</v>
      </c>
      <c r="D196" s="480" t="s">
        <v>314</v>
      </c>
      <c r="E196" s="480" t="s">
        <v>66</v>
      </c>
      <c r="F196" s="480">
        <v>2010</v>
      </c>
      <c r="G196" s="480"/>
      <c r="H196" s="480">
        <v>270</v>
      </c>
      <c r="I196" s="480">
        <v>0.1</v>
      </c>
      <c r="J196" s="480"/>
      <c r="K196" s="480"/>
      <c r="L196" s="480" t="s">
        <v>65</v>
      </c>
      <c r="M196" s="480">
        <v>72</v>
      </c>
      <c r="N196" s="480">
        <v>1</v>
      </c>
      <c r="O196" s="480">
        <v>1000</v>
      </c>
      <c r="P196" s="480">
        <v>25</v>
      </c>
      <c r="Q196" s="480">
        <v>35.299999999999997</v>
      </c>
      <c r="R196" s="480">
        <v>7.65</v>
      </c>
      <c r="S196" s="480">
        <v>44.1</v>
      </c>
      <c r="T196" s="480">
        <v>8.19</v>
      </c>
      <c r="U196" s="480">
        <v>5.3</v>
      </c>
      <c r="V196" s="480">
        <v>-158.97999999999999</v>
      </c>
      <c r="W196" s="480">
        <v>-0.43</v>
      </c>
      <c r="X196" s="480">
        <v>1400</v>
      </c>
      <c r="Y196" s="480">
        <v>5.5</v>
      </c>
      <c r="Z196" s="480">
        <v>350</v>
      </c>
      <c r="AA196" s="480">
        <v>0.34</v>
      </c>
      <c r="AB196" s="480"/>
      <c r="AC196" s="480"/>
      <c r="AD196" s="480"/>
      <c r="AE196" s="480"/>
      <c r="AF196" s="480"/>
      <c r="AG196" s="480"/>
      <c r="AH196" s="480"/>
      <c r="AI196" s="480">
        <v>1000</v>
      </c>
      <c r="AJ196" s="480">
        <v>3</v>
      </c>
      <c r="AK196" s="480">
        <v>-0.7</v>
      </c>
      <c r="AL196" s="480">
        <v>3.92</v>
      </c>
      <c r="AM196" s="480">
        <v>1954</v>
      </c>
      <c r="AN196" s="480">
        <v>982</v>
      </c>
      <c r="AO196" s="480">
        <v>40</v>
      </c>
      <c r="AP196" s="480">
        <v>27</v>
      </c>
      <c r="AQ196" s="480">
        <v>1.919</v>
      </c>
      <c r="AR196" s="480">
        <v>243.4</v>
      </c>
      <c r="AS196" s="480">
        <v>1.752</v>
      </c>
      <c r="AT196" s="480"/>
      <c r="AU196" s="480"/>
      <c r="AV196" s="480"/>
      <c r="AW196" s="480"/>
      <c r="AX196" s="480"/>
      <c r="AY196" s="480"/>
      <c r="AZ196" s="480"/>
      <c r="BA196" s="480"/>
      <c r="BB196" s="480"/>
      <c r="BC196" s="480"/>
      <c r="BD196" s="480"/>
      <c r="BE196" s="480"/>
      <c r="BF196" s="480"/>
      <c r="BG196" s="480"/>
      <c r="BH196" s="480"/>
      <c r="BI196" s="480"/>
      <c r="BJ196" s="480"/>
      <c r="BK196" s="480"/>
      <c r="BL196" s="480"/>
    </row>
    <row r="197" spans="1:64">
      <c r="A197" s="480" t="s">
        <v>568</v>
      </c>
      <c r="B197" s="480" t="s">
        <v>70</v>
      </c>
      <c r="C197" s="480" t="s">
        <v>317</v>
      </c>
      <c r="D197" s="480" t="s">
        <v>318</v>
      </c>
      <c r="E197" s="480" t="s">
        <v>66</v>
      </c>
      <c r="F197" s="480">
        <v>2010</v>
      </c>
      <c r="G197" s="480"/>
      <c r="H197" s="480">
        <v>280</v>
      </c>
      <c r="I197" s="480">
        <v>0.1</v>
      </c>
      <c r="J197" s="480"/>
      <c r="K197" s="480"/>
      <c r="L197" s="480" t="s">
        <v>65</v>
      </c>
      <c r="M197" s="480">
        <v>72</v>
      </c>
      <c r="N197" s="480">
        <v>1</v>
      </c>
      <c r="O197" s="480">
        <v>1000</v>
      </c>
      <c r="P197" s="480">
        <v>25</v>
      </c>
      <c r="Q197" s="480">
        <v>35.6</v>
      </c>
      <c r="R197" s="480">
        <v>7.86</v>
      </c>
      <c r="S197" s="480">
        <v>44.2</v>
      </c>
      <c r="T197" s="480">
        <v>8.42</v>
      </c>
      <c r="U197" s="480">
        <v>5.5</v>
      </c>
      <c r="V197" s="480">
        <v>-161.51</v>
      </c>
      <c r="W197" s="480">
        <v>-0.43</v>
      </c>
      <c r="X197" s="480">
        <v>1200</v>
      </c>
      <c r="Y197" s="480">
        <v>5.5</v>
      </c>
      <c r="Z197" s="480">
        <v>300</v>
      </c>
      <c r="AA197" s="480">
        <v>0.3</v>
      </c>
      <c r="AB197" s="480"/>
      <c r="AC197" s="480"/>
      <c r="AD197" s="480"/>
      <c r="AE197" s="480"/>
      <c r="AF197" s="480"/>
      <c r="AG197" s="480"/>
      <c r="AH197" s="480"/>
      <c r="AI197" s="480">
        <v>1000</v>
      </c>
      <c r="AJ197" s="480">
        <v>3</v>
      </c>
      <c r="AK197" s="480">
        <v>-0.7</v>
      </c>
      <c r="AL197" s="480">
        <v>3.92</v>
      </c>
      <c r="AM197" s="480">
        <v>1954</v>
      </c>
      <c r="AN197" s="480">
        <v>982</v>
      </c>
      <c r="AO197" s="480">
        <v>40</v>
      </c>
      <c r="AP197" s="480">
        <v>27</v>
      </c>
      <c r="AQ197" s="480">
        <v>1.919</v>
      </c>
      <c r="AR197" s="480">
        <v>243.4</v>
      </c>
      <c r="AS197" s="480">
        <v>1.752</v>
      </c>
      <c r="AT197" s="480"/>
      <c r="AU197" s="480"/>
      <c r="AV197" s="480"/>
      <c r="AW197" s="480"/>
      <c r="AX197" s="480"/>
      <c r="AY197" s="480"/>
      <c r="AZ197" s="480"/>
      <c r="BA197" s="480"/>
      <c r="BB197" s="480"/>
      <c r="BC197" s="480"/>
      <c r="BD197" s="480"/>
      <c r="BE197" s="480"/>
      <c r="BF197" s="480"/>
      <c r="BG197" s="480"/>
      <c r="BH197" s="480"/>
      <c r="BI197" s="480"/>
      <c r="BJ197" s="480"/>
      <c r="BK197" s="480"/>
      <c r="BL197" s="480"/>
    </row>
    <row r="198" spans="1:64">
      <c r="A198" s="480" t="s">
        <v>568</v>
      </c>
      <c r="B198" s="480" t="s">
        <v>70</v>
      </c>
      <c r="C198" s="480" t="s">
        <v>321</v>
      </c>
      <c r="D198" s="480" t="s">
        <v>322</v>
      </c>
      <c r="E198" s="480" t="s">
        <v>66</v>
      </c>
      <c r="F198" s="480">
        <v>2010</v>
      </c>
      <c r="G198" s="480"/>
      <c r="H198" s="480">
        <v>300</v>
      </c>
      <c r="I198" s="480">
        <v>0.1</v>
      </c>
      <c r="J198" s="480"/>
      <c r="K198" s="480"/>
      <c r="L198" s="480" t="s">
        <v>65</v>
      </c>
      <c r="M198" s="480">
        <v>72</v>
      </c>
      <c r="N198" s="480">
        <v>1</v>
      </c>
      <c r="O198" s="480">
        <v>1000</v>
      </c>
      <c r="P198" s="480">
        <v>25</v>
      </c>
      <c r="Q198" s="480">
        <v>36.1</v>
      </c>
      <c r="R198" s="480">
        <v>8.3000000000000007</v>
      </c>
      <c r="S198" s="480">
        <v>44.6</v>
      </c>
      <c r="T198" s="480">
        <v>8.8699999999999992</v>
      </c>
      <c r="U198" s="480">
        <v>5.8</v>
      </c>
      <c r="V198" s="480">
        <v>-165</v>
      </c>
      <c r="W198" s="480">
        <v>-0.43</v>
      </c>
      <c r="X198" s="480">
        <v>1200</v>
      </c>
      <c r="Y198" s="480">
        <v>5.5</v>
      </c>
      <c r="Z198" s="480">
        <v>300</v>
      </c>
      <c r="AA198" s="480">
        <v>0.26</v>
      </c>
      <c r="AB198" s="480"/>
      <c r="AC198" s="480"/>
      <c r="AD198" s="480"/>
      <c r="AE198" s="480"/>
      <c r="AF198" s="480"/>
      <c r="AG198" s="480"/>
      <c r="AH198" s="480"/>
      <c r="AI198" s="480">
        <v>1000</v>
      </c>
      <c r="AJ198" s="480">
        <v>3</v>
      </c>
      <c r="AK198" s="480">
        <v>-0.7</v>
      </c>
      <c r="AL198" s="480">
        <v>3.92</v>
      </c>
      <c r="AM198" s="480">
        <v>1954</v>
      </c>
      <c r="AN198" s="480">
        <v>982</v>
      </c>
      <c r="AO198" s="480">
        <v>40</v>
      </c>
      <c r="AP198" s="480">
        <v>27</v>
      </c>
      <c r="AQ198" s="480">
        <v>1.919</v>
      </c>
      <c r="AR198" s="480">
        <v>243.4</v>
      </c>
      <c r="AS198" s="480">
        <v>1.752</v>
      </c>
      <c r="AT198" s="480"/>
      <c r="AU198" s="480"/>
      <c r="AV198" s="480"/>
      <c r="AW198" s="480"/>
      <c r="AX198" s="480"/>
      <c r="AY198" s="480"/>
      <c r="AZ198" s="480"/>
      <c r="BA198" s="480"/>
      <c r="BB198" s="480"/>
      <c r="BC198" s="480"/>
      <c r="BD198" s="480"/>
      <c r="BE198" s="480"/>
      <c r="BF198" s="480"/>
      <c r="BG198" s="480"/>
      <c r="BH198" s="480"/>
      <c r="BI198" s="480"/>
      <c r="BJ198" s="480"/>
      <c r="BK198" s="480"/>
      <c r="BL198" s="480"/>
    </row>
    <row r="199" spans="1:64">
      <c r="A199" s="480" t="s">
        <v>569</v>
      </c>
      <c r="B199" s="480" t="s">
        <v>70</v>
      </c>
      <c r="C199" s="480" t="s">
        <v>191</v>
      </c>
      <c r="D199" s="480" t="s">
        <v>192</v>
      </c>
      <c r="E199" s="480" t="s">
        <v>66</v>
      </c>
      <c r="F199" s="480">
        <v>2010</v>
      </c>
      <c r="G199" s="480"/>
      <c r="H199" s="480">
        <v>160</v>
      </c>
      <c r="I199" s="480">
        <v>3.1</v>
      </c>
      <c r="J199" s="480"/>
      <c r="K199" s="480"/>
      <c r="L199" s="480" t="s">
        <v>65</v>
      </c>
      <c r="M199" s="480">
        <v>72</v>
      </c>
      <c r="N199" s="480">
        <v>1</v>
      </c>
      <c r="O199" s="480">
        <v>1000</v>
      </c>
      <c r="P199" s="480">
        <v>25</v>
      </c>
      <c r="Q199" s="480">
        <v>34.799999999999997</v>
      </c>
      <c r="R199" s="480">
        <v>4.5999999999999996</v>
      </c>
      <c r="S199" s="480">
        <v>43.4</v>
      </c>
      <c r="T199" s="480">
        <v>4.99</v>
      </c>
      <c r="U199" s="480">
        <v>3.2</v>
      </c>
      <c r="V199" s="480">
        <v>-154.51</v>
      </c>
      <c r="W199" s="480">
        <v>-0.43</v>
      </c>
      <c r="X199" s="480">
        <v>1800</v>
      </c>
      <c r="Y199" s="480">
        <v>5.5</v>
      </c>
      <c r="Z199" s="480">
        <v>450</v>
      </c>
      <c r="AA199" s="480">
        <v>0.6</v>
      </c>
      <c r="AB199" s="480"/>
      <c r="AC199" s="480"/>
      <c r="AD199" s="480"/>
      <c r="AE199" s="480"/>
      <c r="AF199" s="480"/>
      <c r="AG199" s="480"/>
      <c r="AH199" s="480"/>
      <c r="AI199" s="480">
        <v>1000</v>
      </c>
      <c r="AJ199" s="480">
        <v>3</v>
      </c>
      <c r="AK199" s="480">
        <v>-0.7</v>
      </c>
      <c r="AL199" s="480">
        <v>3.92</v>
      </c>
      <c r="AM199" s="480">
        <v>1580</v>
      </c>
      <c r="AN199" s="480">
        <v>808</v>
      </c>
      <c r="AO199" s="480">
        <v>40</v>
      </c>
      <c r="AP199" s="480">
        <v>15.75</v>
      </c>
      <c r="AQ199" s="480">
        <v>1.278</v>
      </c>
      <c r="AR199" s="480">
        <v>156.30000000000001</v>
      </c>
      <c r="AS199" s="480">
        <v>1.125</v>
      </c>
      <c r="AT199" s="480"/>
      <c r="AU199" s="480"/>
      <c r="AV199" s="480"/>
      <c r="AW199" s="480"/>
      <c r="AX199" s="480"/>
      <c r="AY199" s="480"/>
      <c r="AZ199" s="480"/>
      <c r="BA199" s="480"/>
      <c r="BB199" s="480"/>
      <c r="BC199" s="480"/>
      <c r="BD199" s="480"/>
      <c r="BE199" s="480"/>
      <c r="BF199" s="480"/>
      <c r="BG199" s="480"/>
      <c r="BH199" s="480"/>
      <c r="BI199" s="480"/>
      <c r="BJ199" s="480"/>
      <c r="BK199" s="480"/>
      <c r="BL199" s="480"/>
    </row>
    <row r="200" spans="1:64">
      <c r="A200" s="480" t="s">
        <v>569</v>
      </c>
      <c r="B200" s="480" t="s">
        <v>70</v>
      </c>
      <c r="C200" s="480" t="s">
        <v>193</v>
      </c>
      <c r="D200" s="480" t="s">
        <v>194</v>
      </c>
      <c r="E200" s="480" t="s">
        <v>66</v>
      </c>
      <c r="F200" s="480">
        <v>2010</v>
      </c>
      <c r="G200" s="480"/>
      <c r="H200" s="480">
        <v>160</v>
      </c>
      <c r="I200" s="480">
        <v>3.1</v>
      </c>
      <c r="J200" s="480"/>
      <c r="K200" s="480"/>
      <c r="L200" s="480" t="s">
        <v>65</v>
      </c>
      <c r="M200" s="480">
        <v>48</v>
      </c>
      <c r="N200" s="480">
        <v>1</v>
      </c>
      <c r="O200" s="480">
        <v>1000</v>
      </c>
      <c r="P200" s="480">
        <v>25</v>
      </c>
      <c r="Q200" s="480">
        <v>23.1</v>
      </c>
      <c r="R200" s="480">
        <v>6.93</v>
      </c>
      <c r="S200" s="480">
        <v>28.9</v>
      </c>
      <c r="T200" s="480">
        <v>7.67</v>
      </c>
      <c r="U200" s="480">
        <v>5</v>
      </c>
      <c r="V200" s="480">
        <v>-101.1</v>
      </c>
      <c r="W200" s="480">
        <v>-0.43</v>
      </c>
      <c r="X200" s="480">
        <v>600</v>
      </c>
      <c r="Y200" s="480">
        <v>5.5</v>
      </c>
      <c r="Z200" s="480">
        <v>160</v>
      </c>
      <c r="AA200" s="480">
        <v>0.32</v>
      </c>
      <c r="AB200" s="480"/>
      <c r="AC200" s="480"/>
      <c r="AD200" s="480"/>
      <c r="AE200" s="480"/>
      <c r="AF200" s="480"/>
      <c r="AG200" s="480"/>
      <c r="AH200" s="480"/>
      <c r="AI200" s="480">
        <v>1000</v>
      </c>
      <c r="AJ200" s="480">
        <v>3</v>
      </c>
      <c r="AK200" s="480">
        <v>-0.7</v>
      </c>
      <c r="AL200" s="480">
        <v>3.92</v>
      </c>
      <c r="AM200" s="480">
        <v>1324</v>
      </c>
      <c r="AN200" s="480">
        <v>982</v>
      </c>
      <c r="AO200" s="480">
        <v>40</v>
      </c>
      <c r="AP200" s="480">
        <v>16</v>
      </c>
      <c r="AQ200" s="480">
        <v>1.3</v>
      </c>
      <c r="AR200" s="480">
        <v>243.4</v>
      </c>
      <c r="AS200" s="480">
        <v>1.1679999999999999</v>
      </c>
      <c r="AT200" s="480"/>
      <c r="AU200" s="480"/>
      <c r="AV200" s="480"/>
      <c r="AW200" s="480"/>
      <c r="AX200" s="480"/>
      <c r="AY200" s="480"/>
      <c r="AZ200" s="480"/>
      <c r="BA200" s="480"/>
      <c r="BB200" s="480"/>
      <c r="BC200" s="480"/>
      <c r="BD200" s="480"/>
      <c r="BE200" s="480"/>
      <c r="BF200" s="480"/>
      <c r="BG200" s="480"/>
      <c r="BH200" s="480"/>
      <c r="BI200" s="480"/>
      <c r="BJ200" s="480"/>
      <c r="BK200" s="480"/>
      <c r="BL200" s="480"/>
    </row>
    <row r="201" spans="1:64">
      <c r="A201" s="480" t="s">
        <v>569</v>
      </c>
      <c r="B201" s="480" t="s">
        <v>70</v>
      </c>
      <c r="C201" s="480" t="s">
        <v>195</v>
      </c>
      <c r="D201" s="480" t="s">
        <v>196</v>
      </c>
      <c r="E201" s="480" t="s">
        <v>66</v>
      </c>
      <c r="F201" s="480">
        <v>2011</v>
      </c>
      <c r="G201" s="480"/>
      <c r="H201" s="480">
        <v>160</v>
      </c>
      <c r="I201" s="480">
        <v>3.1</v>
      </c>
      <c r="J201" s="480"/>
      <c r="K201" s="480"/>
      <c r="L201" s="480" t="s">
        <v>65</v>
      </c>
      <c r="M201" s="480">
        <v>48</v>
      </c>
      <c r="N201" s="480">
        <v>1</v>
      </c>
      <c r="O201" s="480">
        <v>1000</v>
      </c>
      <c r="P201" s="480">
        <v>25</v>
      </c>
      <c r="Q201" s="480">
        <v>23.1</v>
      </c>
      <c r="R201" s="480">
        <v>6.93</v>
      </c>
      <c r="S201" s="480">
        <v>28.9</v>
      </c>
      <c r="T201" s="480">
        <v>7.67</v>
      </c>
      <c r="U201" s="480">
        <v>6.1</v>
      </c>
      <c r="V201" s="480">
        <v>-101.98</v>
      </c>
      <c r="W201" s="480">
        <v>-0.42</v>
      </c>
      <c r="X201" s="480">
        <v>600</v>
      </c>
      <c r="Y201" s="480">
        <v>5.5</v>
      </c>
      <c r="Z201" s="480">
        <v>160</v>
      </c>
      <c r="AA201" s="480">
        <v>0.32</v>
      </c>
      <c r="AB201" s="480"/>
      <c r="AC201" s="480"/>
      <c r="AD201" s="480"/>
      <c r="AE201" s="480"/>
      <c r="AF201" s="480"/>
      <c r="AG201" s="480"/>
      <c r="AH201" s="480"/>
      <c r="AI201" s="480">
        <v>1000</v>
      </c>
      <c r="AJ201" s="480">
        <v>5</v>
      </c>
      <c r="AK201" s="480">
        <v>-0.7</v>
      </c>
      <c r="AL201" s="480">
        <v>3.92</v>
      </c>
      <c r="AM201" s="480">
        <v>1324</v>
      </c>
      <c r="AN201" s="480">
        <v>982</v>
      </c>
      <c r="AO201" s="480">
        <v>40</v>
      </c>
      <c r="AP201" s="480">
        <v>16</v>
      </c>
      <c r="AQ201" s="480">
        <v>1.3</v>
      </c>
      <c r="AR201" s="480">
        <v>243.4</v>
      </c>
      <c r="AS201" s="480">
        <v>1.1679999999999999</v>
      </c>
      <c r="AT201" s="480"/>
      <c r="AU201" s="480"/>
      <c r="AV201" s="480"/>
      <c r="AW201" s="480"/>
      <c r="AX201" s="480"/>
      <c r="AY201" s="480"/>
      <c r="AZ201" s="480"/>
      <c r="BA201" s="480"/>
      <c r="BB201" s="480"/>
      <c r="BC201" s="480"/>
      <c r="BD201" s="480"/>
      <c r="BE201" s="480"/>
      <c r="BF201" s="480"/>
      <c r="BG201" s="480"/>
      <c r="BH201" s="480"/>
      <c r="BI201" s="480"/>
      <c r="BJ201" s="480"/>
      <c r="BK201" s="480"/>
      <c r="BL201" s="480"/>
    </row>
    <row r="202" spans="1:64">
      <c r="A202" s="480" t="s">
        <v>569</v>
      </c>
      <c r="B202" s="480" t="s">
        <v>70</v>
      </c>
      <c r="C202" s="480" t="s">
        <v>81</v>
      </c>
      <c r="D202" s="480" t="s">
        <v>82</v>
      </c>
      <c r="E202" s="480" t="s">
        <v>66</v>
      </c>
      <c r="F202" s="480">
        <v>2010</v>
      </c>
      <c r="G202" s="480"/>
      <c r="H202" s="480">
        <v>165</v>
      </c>
      <c r="I202" s="480">
        <v>3</v>
      </c>
      <c r="J202" s="480"/>
      <c r="K202" s="480"/>
      <c r="L202" s="480" t="s">
        <v>14</v>
      </c>
      <c r="M202" s="480">
        <v>72</v>
      </c>
      <c r="N202" s="480">
        <v>1</v>
      </c>
      <c r="O202" s="480">
        <v>1000</v>
      </c>
      <c r="P202" s="480">
        <v>25</v>
      </c>
      <c r="Q202" s="480">
        <v>35.299999999999997</v>
      </c>
      <c r="R202" s="480">
        <v>4.68</v>
      </c>
      <c r="S202" s="480">
        <v>44.1</v>
      </c>
      <c r="T202" s="480">
        <v>5.01</v>
      </c>
      <c r="U202" s="480">
        <v>3</v>
      </c>
      <c r="V202" s="480">
        <v>-166.18</v>
      </c>
      <c r="W202" s="480">
        <v>-0.45</v>
      </c>
      <c r="X202" s="480">
        <v>2000</v>
      </c>
      <c r="Y202" s="480">
        <v>5.5</v>
      </c>
      <c r="Z202" s="480">
        <v>550</v>
      </c>
      <c r="AA202" s="480">
        <v>0.55000000000000004</v>
      </c>
      <c r="AB202" s="480"/>
      <c r="AC202" s="480"/>
      <c r="AD202" s="480"/>
      <c r="AE202" s="480"/>
      <c r="AF202" s="480"/>
      <c r="AG202" s="480"/>
      <c r="AH202" s="480"/>
      <c r="AI202" s="480">
        <v>1000</v>
      </c>
      <c r="AJ202" s="480">
        <v>3</v>
      </c>
      <c r="AK202" s="480">
        <v>-0.7</v>
      </c>
      <c r="AL202" s="480">
        <v>3.92</v>
      </c>
      <c r="AM202" s="480">
        <v>1580</v>
      </c>
      <c r="AN202" s="480">
        <v>808</v>
      </c>
      <c r="AO202" s="480">
        <v>40</v>
      </c>
      <c r="AP202" s="480">
        <v>15.75</v>
      </c>
      <c r="AQ202" s="480">
        <v>1.278</v>
      </c>
      <c r="AR202" s="480">
        <v>148.6</v>
      </c>
      <c r="AS202" s="480">
        <v>1.07</v>
      </c>
      <c r="AT202" s="480"/>
      <c r="AU202" s="480"/>
      <c r="AV202" s="480"/>
      <c r="AW202" s="480"/>
      <c r="AX202" s="480"/>
      <c r="AY202" s="480"/>
      <c r="AZ202" s="480"/>
      <c r="BA202" s="480"/>
      <c r="BB202" s="480"/>
      <c r="BC202" s="480"/>
      <c r="BD202" s="480"/>
      <c r="BE202" s="480"/>
      <c r="BF202" s="480"/>
      <c r="BG202" s="480"/>
      <c r="BH202" s="480"/>
      <c r="BI202" s="480"/>
      <c r="BJ202" s="480"/>
      <c r="BK202" s="480"/>
      <c r="BL202" s="480"/>
    </row>
    <row r="203" spans="1:64">
      <c r="A203" s="480" t="s">
        <v>569</v>
      </c>
      <c r="B203" s="480" t="s">
        <v>70</v>
      </c>
      <c r="C203" s="480" t="s">
        <v>83</v>
      </c>
      <c r="D203" s="480" t="s">
        <v>84</v>
      </c>
      <c r="E203" s="480" t="s">
        <v>66</v>
      </c>
      <c r="F203" s="480">
        <v>2010</v>
      </c>
      <c r="G203" s="480"/>
      <c r="H203" s="480">
        <v>165</v>
      </c>
      <c r="I203" s="480">
        <v>3</v>
      </c>
      <c r="J203" s="480"/>
      <c r="K203" s="480"/>
      <c r="L203" s="480" t="s">
        <v>14</v>
      </c>
      <c r="M203" s="480">
        <v>48</v>
      </c>
      <c r="N203" s="480">
        <v>1</v>
      </c>
      <c r="O203" s="480">
        <v>1000</v>
      </c>
      <c r="P203" s="480">
        <v>25</v>
      </c>
      <c r="Q203" s="480">
        <v>23.4</v>
      </c>
      <c r="R203" s="480">
        <v>7.06</v>
      </c>
      <c r="S203" s="480">
        <v>29.2</v>
      </c>
      <c r="T203" s="480">
        <v>7.71</v>
      </c>
      <c r="U203" s="480">
        <v>4.5999999999999996</v>
      </c>
      <c r="V203" s="480">
        <v>-108.12</v>
      </c>
      <c r="W203" s="480">
        <v>-0.45</v>
      </c>
      <c r="X203" s="480">
        <v>700</v>
      </c>
      <c r="Y203" s="480">
        <v>5.5</v>
      </c>
      <c r="Z203" s="480">
        <v>180</v>
      </c>
      <c r="AA203" s="480">
        <v>0.28000000000000003</v>
      </c>
      <c r="AB203" s="480"/>
      <c r="AC203" s="480"/>
      <c r="AD203" s="480"/>
      <c r="AE203" s="480"/>
      <c r="AF203" s="480"/>
      <c r="AG203" s="480"/>
      <c r="AH203" s="480"/>
      <c r="AI203" s="480">
        <v>1000</v>
      </c>
      <c r="AJ203" s="480">
        <v>3</v>
      </c>
      <c r="AK203" s="480">
        <v>-0.7</v>
      </c>
      <c r="AL203" s="480">
        <v>3.92</v>
      </c>
      <c r="AM203" s="480">
        <v>1324</v>
      </c>
      <c r="AN203" s="480">
        <v>982</v>
      </c>
      <c r="AO203" s="480">
        <v>40</v>
      </c>
      <c r="AP203" s="480">
        <v>16</v>
      </c>
      <c r="AQ203" s="480">
        <v>1.3</v>
      </c>
      <c r="AR203" s="480">
        <v>238.9</v>
      </c>
      <c r="AS203" s="480">
        <v>1.147</v>
      </c>
      <c r="AT203" s="480"/>
      <c r="AU203" s="480"/>
      <c r="AV203" s="480"/>
      <c r="AW203" s="480"/>
      <c r="AX203" s="480"/>
      <c r="AY203" s="480"/>
      <c r="AZ203" s="480"/>
      <c r="BA203" s="480"/>
      <c r="BB203" s="480"/>
      <c r="BC203" s="480"/>
      <c r="BD203" s="480"/>
      <c r="BE203" s="480"/>
      <c r="BF203" s="480"/>
      <c r="BG203" s="480"/>
      <c r="BH203" s="480"/>
      <c r="BI203" s="480"/>
      <c r="BJ203" s="480"/>
      <c r="BK203" s="480"/>
      <c r="BL203" s="480"/>
    </row>
    <row r="204" spans="1:64">
      <c r="A204" s="480" t="s">
        <v>569</v>
      </c>
      <c r="B204" s="480" t="s">
        <v>70</v>
      </c>
      <c r="C204" s="480" t="s">
        <v>199</v>
      </c>
      <c r="D204" s="480" t="s">
        <v>200</v>
      </c>
      <c r="E204" s="480" t="s">
        <v>66</v>
      </c>
      <c r="F204" s="480">
        <v>2011</v>
      </c>
      <c r="G204" s="480"/>
      <c r="H204" s="480">
        <v>165</v>
      </c>
      <c r="I204" s="480">
        <v>3</v>
      </c>
      <c r="J204" s="480"/>
      <c r="K204" s="480"/>
      <c r="L204" s="480" t="s">
        <v>65</v>
      </c>
      <c r="M204" s="480">
        <v>48</v>
      </c>
      <c r="N204" s="480">
        <v>1</v>
      </c>
      <c r="O204" s="480">
        <v>1000</v>
      </c>
      <c r="P204" s="480">
        <v>25</v>
      </c>
      <c r="Q204" s="480">
        <v>23.1</v>
      </c>
      <c r="R204" s="480">
        <v>7.13</v>
      </c>
      <c r="S204" s="480">
        <v>29</v>
      </c>
      <c r="T204" s="480">
        <v>7.82</v>
      </c>
      <c r="U204" s="480">
        <v>6.3</v>
      </c>
      <c r="V204" s="480">
        <v>-103.29</v>
      </c>
      <c r="W204" s="480">
        <v>-0.42</v>
      </c>
      <c r="X204" s="480">
        <v>700</v>
      </c>
      <c r="Y204" s="480">
        <v>5.5</v>
      </c>
      <c r="Z204" s="480">
        <v>170</v>
      </c>
      <c r="AA204" s="480">
        <v>0.31</v>
      </c>
      <c r="AB204" s="480"/>
      <c r="AC204" s="480"/>
      <c r="AD204" s="480"/>
      <c r="AE204" s="480"/>
      <c r="AF204" s="480"/>
      <c r="AG204" s="480"/>
      <c r="AH204" s="480"/>
      <c r="AI204" s="480">
        <v>1000</v>
      </c>
      <c r="AJ204" s="480">
        <v>5</v>
      </c>
      <c r="AK204" s="480">
        <v>-0.7</v>
      </c>
      <c r="AL204" s="480">
        <v>3.92</v>
      </c>
      <c r="AM204" s="480">
        <v>1324</v>
      </c>
      <c r="AN204" s="480">
        <v>982</v>
      </c>
      <c r="AO204" s="480">
        <v>40</v>
      </c>
      <c r="AP204" s="480">
        <v>16</v>
      </c>
      <c r="AQ204" s="480">
        <v>1.3</v>
      </c>
      <c r="AR204" s="480">
        <v>243.4</v>
      </c>
      <c r="AS204" s="480">
        <v>1.1679999999999999</v>
      </c>
      <c r="AT204" s="480"/>
      <c r="AU204" s="480"/>
      <c r="AV204" s="480"/>
      <c r="AW204" s="480"/>
      <c r="AX204" s="480"/>
      <c r="AY204" s="480"/>
      <c r="AZ204" s="480"/>
      <c r="BA204" s="480"/>
      <c r="BB204" s="480"/>
      <c r="BC204" s="480"/>
      <c r="BD204" s="480"/>
      <c r="BE204" s="480"/>
      <c r="BF204" s="480"/>
      <c r="BG204" s="480"/>
      <c r="BH204" s="480"/>
      <c r="BI204" s="480"/>
      <c r="BJ204" s="480"/>
      <c r="BK204" s="480"/>
      <c r="BL204" s="480"/>
    </row>
    <row r="205" spans="1:64">
      <c r="A205" s="480" t="s">
        <v>569</v>
      </c>
      <c r="B205" s="480" t="s">
        <v>70</v>
      </c>
      <c r="C205" s="480" t="s">
        <v>85</v>
      </c>
      <c r="D205" s="480" t="s">
        <v>86</v>
      </c>
      <c r="E205" s="480" t="s">
        <v>66</v>
      </c>
      <c r="F205" s="480">
        <v>2010</v>
      </c>
      <c r="G205" s="480"/>
      <c r="H205" s="480">
        <v>170</v>
      </c>
      <c r="I205" s="480">
        <v>2.9</v>
      </c>
      <c r="J205" s="480"/>
      <c r="K205" s="480"/>
      <c r="L205" s="480" t="s">
        <v>14</v>
      </c>
      <c r="M205" s="480">
        <v>72</v>
      </c>
      <c r="N205" s="480">
        <v>1</v>
      </c>
      <c r="O205" s="480">
        <v>1000</v>
      </c>
      <c r="P205" s="480">
        <v>25</v>
      </c>
      <c r="Q205" s="480">
        <v>35.6</v>
      </c>
      <c r="R205" s="480">
        <v>4.78</v>
      </c>
      <c r="S205" s="480">
        <v>44.3</v>
      </c>
      <c r="T205" s="480">
        <v>5.12</v>
      </c>
      <c r="U205" s="480">
        <v>3.1</v>
      </c>
      <c r="V205" s="480">
        <v>-168.55</v>
      </c>
      <c r="W205" s="480">
        <v>-0.45</v>
      </c>
      <c r="X205" s="480">
        <v>2000</v>
      </c>
      <c r="Y205" s="480">
        <v>5.5</v>
      </c>
      <c r="Z205" s="480">
        <v>500</v>
      </c>
      <c r="AA205" s="480">
        <v>0.52</v>
      </c>
      <c r="AB205" s="480"/>
      <c r="AC205" s="480"/>
      <c r="AD205" s="480"/>
      <c r="AE205" s="480"/>
      <c r="AF205" s="480"/>
      <c r="AG205" s="480"/>
      <c r="AH205" s="480"/>
      <c r="AI205" s="480">
        <v>1000</v>
      </c>
      <c r="AJ205" s="480">
        <v>3</v>
      </c>
      <c r="AK205" s="480">
        <v>-0.7</v>
      </c>
      <c r="AL205" s="480">
        <v>6.14</v>
      </c>
      <c r="AM205" s="480">
        <v>1580</v>
      </c>
      <c r="AN205" s="480">
        <v>808</v>
      </c>
      <c r="AO205" s="480">
        <v>40</v>
      </c>
      <c r="AP205" s="480">
        <v>15.75</v>
      </c>
      <c r="AQ205" s="480">
        <v>1.278</v>
      </c>
      <c r="AR205" s="480">
        <v>148.6</v>
      </c>
      <c r="AS205" s="480">
        <v>1.07</v>
      </c>
      <c r="AT205" s="480"/>
      <c r="AU205" s="480"/>
      <c r="AV205" s="480"/>
      <c r="AW205" s="480"/>
      <c r="AX205" s="480"/>
      <c r="AY205" s="480"/>
      <c r="AZ205" s="480"/>
      <c r="BA205" s="480"/>
      <c r="BB205" s="480"/>
      <c r="BC205" s="480"/>
      <c r="BD205" s="480"/>
      <c r="BE205" s="480"/>
      <c r="BF205" s="480"/>
      <c r="BG205" s="480"/>
      <c r="BH205" s="480"/>
      <c r="BI205" s="480"/>
      <c r="BJ205" s="480"/>
      <c r="BK205" s="480"/>
      <c r="BL205" s="480"/>
    </row>
    <row r="206" spans="1:64">
      <c r="A206" s="480" t="s">
        <v>569</v>
      </c>
      <c r="B206" s="480" t="s">
        <v>70</v>
      </c>
      <c r="C206" s="480" t="s">
        <v>87</v>
      </c>
      <c r="D206" s="480" t="s">
        <v>88</v>
      </c>
      <c r="E206" s="480" t="s">
        <v>66</v>
      </c>
      <c r="F206" s="480">
        <v>2010</v>
      </c>
      <c r="G206" s="480"/>
      <c r="H206" s="480">
        <v>170</v>
      </c>
      <c r="I206" s="480">
        <v>2.9</v>
      </c>
      <c r="J206" s="480"/>
      <c r="K206" s="480"/>
      <c r="L206" s="480" t="s">
        <v>14</v>
      </c>
      <c r="M206" s="480">
        <v>48</v>
      </c>
      <c r="N206" s="480">
        <v>1</v>
      </c>
      <c r="O206" s="480">
        <v>1000</v>
      </c>
      <c r="P206" s="480">
        <v>25</v>
      </c>
      <c r="Q206" s="480">
        <v>23.5</v>
      </c>
      <c r="R206" s="480">
        <v>7.24</v>
      </c>
      <c r="S206" s="480">
        <v>29.4</v>
      </c>
      <c r="T206" s="480">
        <v>7.8</v>
      </c>
      <c r="U206" s="480">
        <v>4.7</v>
      </c>
      <c r="V206" s="480">
        <v>-110.52</v>
      </c>
      <c r="W206" s="480">
        <v>-0.45</v>
      </c>
      <c r="X206" s="480">
        <v>800</v>
      </c>
      <c r="Y206" s="480">
        <v>5.5</v>
      </c>
      <c r="Z206" s="480">
        <v>200</v>
      </c>
      <c r="AA206" s="480">
        <v>0.26</v>
      </c>
      <c r="AB206" s="480"/>
      <c r="AC206" s="480"/>
      <c r="AD206" s="480"/>
      <c r="AE206" s="480"/>
      <c r="AF206" s="480"/>
      <c r="AG206" s="480"/>
      <c r="AH206" s="480"/>
      <c r="AI206" s="480">
        <v>1000</v>
      </c>
      <c r="AJ206" s="480">
        <v>3</v>
      </c>
      <c r="AK206" s="480">
        <v>-0.7</v>
      </c>
      <c r="AL206" s="480">
        <v>3.92</v>
      </c>
      <c r="AM206" s="480">
        <v>1324</v>
      </c>
      <c r="AN206" s="480">
        <v>982</v>
      </c>
      <c r="AO206" s="480">
        <v>40</v>
      </c>
      <c r="AP206" s="480">
        <v>16</v>
      </c>
      <c r="AQ206" s="480">
        <v>1.3</v>
      </c>
      <c r="AR206" s="480">
        <v>238.9</v>
      </c>
      <c r="AS206" s="480">
        <v>1.147</v>
      </c>
      <c r="AT206" s="480"/>
      <c r="AU206" s="480"/>
      <c r="AV206" s="480"/>
      <c r="AW206" s="480"/>
      <c r="AX206" s="480"/>
      <c r="AY206" s="480"/>
      <c r="AZ206" s="480"/>
      <c r="BA206" s="480"/>
      <c r="BB206" s="480"/>
      <c r="BC206" s="480"/>
      <c r="BD206" s="480"/>
      <c r="BE206" s="480"/>
      <c r="BF206" s="480"/>
      <c r="BG206" s="480"/>
      <c r="BH206" s="480"/>
      <c r="BI206" s="480"/>
      <c r="BJ206" s="480"/>
      <c r="BK206" s="480"/>
      <c r="BL206" s="480"/>
    </row>
    <row r="207" spans="1:64">
      <c r="A207" s="480" t="s">
        <v>569</v>
      </c>
      <c r="B207" s="480" t="s">
        <v>70</v>
      </c>
      <c r="C207" s="480" t="s">
        <v>203</v>
      </c>
      <c r="D207" s="480" t="s">
        <v>204</v>
      </c>
      <c r="E207" s="480" t="s">
        <v>66</v>
      </c>
      <c r="F207" s="480">
        <v>2011</v>
      </c>
      <c r="G207" s="480"/>
      <c r="H207" s="480">
        <v>170</v>
      </c>
      <c r="I207" s="480">
        <v>2.9</v>
      </c>
      <c r="J207" s="480"/>
      <c r="K207" s="480"/>
      <c r="L207" s="480" t="s">
        <v>65</v>
      </c>
      <c r="M207" s="480">
        <v>48</v>
      </c>
      <c r="N207" s="480">
        <v>1</v>
      </c>
      <c r="O207" s="480">
        <v>1000</v>
      </c>
      <c r="P207" s="480">
        <v>25</v>
      </c>
      <c r="Q207" s="480">
        <v>23.2</v>
      </c>
      <c r="R207" s="480">
        <v>7.32</v>
      </c>
      <c r="S207" s="480">
        <v>29.2</v>
      </c>
      <c r="T207" s="480">
        <v>7.92</v>
      </c>
      <c r="U207" s="480">
        <v>6.3</v>
      </c>
      <c r="V207" s="480">
        <v>-104.63</v>
      </c>
      <c r="W207" s="480">
        <v>-0.42</v>
      </c>
      <c r="X207" s="480">
        <v>800</v>
      </c>
      <c r="Y207" s="480">
        <v>5.5</v>
      </c>
      <c r="Z207" s="480">
        <v>190</v>
      </c>
      <c r="AA207" s="480">
        <v>0.28000000000000003</v>
      </c>
      <c r="AB207" s="480"/>
      <c r="AC207" s="480"/>
      <c r="AD207" s="480"/>
      <c r="AE207" s="480"/>
      <c r="AF207" s="480"/>
      <c r="AG207" s="480"/>
      <c r="AH207" s="480"/>
      <c r="AI207" s="480">
        <v>1000</v>
      </c>
      <c r="AJ207" s="480">
        <v>5</v>
      </c>
      <c r="AK207" s="480">
        <v>-0.7</v>
      </c>
      <c r="AL207" s="480">
        <v>3.92</v>
      </c>
      <c r="AM207" s="480">
        <v>1324</v>
      </c>
      <c r="AN207" s="480">
        <v>982</v>
      </c>
      <c r="AO207" s="480">
        <v>40</v>
      </c>
      <c r="AP207" s="480">
        <v>16</v>
      </c>
      <c r="AQ207" s="480">
        <v>1.3</v>
      </c>
      <c r="AR207" s="480">
        <v>243.4</v>
      </c>
      <c r="AS207" s="480">
        <v>1.1679999999999999</v>
      </c>
      <c r="AT207" s="480"/>
      <c r="AU207" s="480"/>
      <c r="AV207" s="480"/>
      <c r="AW207" s="480"/>
      <c r="AX207" s="480"/>
      <c r="AY207" s="480"/>
      <c r="AZ207" s="480"/>
      <c r="BA207" s="480"/>
      <c r="BB207" s="480"/>
      <c r="BC207" s="480"/>
      <c r="BD207" s="480"/>
      <c r="BE207" s="480"/>
      <c r="BF207" s="480"/>
      <c r="BG207" s="480"/>
      <c r="BH207" s="480"/>
      <c r="BI207" s="480"/>
      <c r="BJ207" s="480"/>
      <c r="BK207" s="480"/>
      <c r="BL207" s="480"/>
    </row>
    <row r="208" spans="1:64">
      <c r="A208" s="480" t="s">
        <v>569</v>
      </c>
      <c r="B208" s="480" t="s">
        <v>70</v>
      </c>
      <c r="C208" s="480" t="s">
        <v>89</v>
      </c>
      <c r="D208" s="480" t="s">
        <v>90</v>
      </c>
      <c r="E208" s="480" t="s">
        <v>66</v>
      </c>
      <c r="F208" s="480">
        <v>2010</v>
      </c>
      <c r="G208" s="480"/>
      <c r="H208" s="480">
        <v>175</v>
      </c>
      <c r="I208" s="480">
        <v>2.9</v>
      </c>
      <c r="J208" s="480"/>
      <c r="K208" s="480"/>
      <c r="L208" s="480" t="s">
        <v>14</v>
      </c>
      <c r="M208" s="480">
        <v>72</v>
      </c>
      <c r="N208" s="480">
        <v>1</v>
      </c>
      <c r="O208" s="480">
        <v>1000</v>
      </c>
      <c r="P208" s="480">
        <v>25</v>
      </c>
      <c r="Q208" s="480">
        <v>35.799999999999997</v>
      </c>
      <c r="R208" s="480">
        <v>4.8899999999999997</v>
      </c>
      <c r="S208" s="480">
        <v>44.4</v>
      </c>
      <c r="T208" s="480">
        <v>5.23</v>
      </c>
      <c r="U208" s="480">
        <v>3.1</v>
      </c>
      <c r="V208" s="480">
        <v>-168.4</v>
      </c>
      <c r="W208" s="480">
        <v>-0.45</v>
      </c>
      <c r="X208" s="480">
        <v>2000</v>
      </c>
      <c r="Y208" s="480">
        <v>5.5</v>
      </c>
      <c r="Z208" s="480">
        <v>550</v>
      </c>
      <c r="AA208" s="480">
        <v>0.48</v>
      </c>
      <c r="AB208" s="480"/>
      <c r="AC208" s="480"/>
      <c r="AD208" s="480"/>
      <c r="AE208" s="480"/>
      <c r="AF208" s="480"/>
      <c r="AG208" s="480"/>
      <c r="AH208" s="480"/>
      <c r="AI208" s="480">
        <v>1000</v>
      </c>
      <c r="AJ208" s="480">
        <v>3</v>
      </c>
      <c r="AK208" s="480">
        <v>-0.7</v>
      </c>
      <c r="AL208" s="480">
        <v>3.92</v>
      </c>
      <c r="AM208" s="480">
        <v>1580</v>
      </c>
      <c r="AN208" s="480">
        <v>808</v>
      </c>
      <c r="AO208" s="480">
        <v>40</v>
      </c>
      <c r="AP208" s="480">
        <v>15.75</v>
      </c>
      <c r="AQ208" s="480">
        <v>1.278</v>
      </c>
      <c r="AR208" s="480">
        <v>148.6</v>
      </c>
      <c r="AS208" s="480">
        <v>1.07</v>
      </c>
      <c r="AT208" s="480"/>
      <c r="AU208" s="480"/>
      <c r="AV208" s="480"/>
      <c r="AW208" s="480"/>
      <c r="AX208" s="480"/>
      <c r="AY208" s="480"/>
      <c r="AZ208" s="480"/>
      <c r="BA208" s="480"/>
      <c r="BB208" s="480"/>
      <c r="BC208" s="480"/>
      <c r="BD208" s="480"/>
      <c r="BE208" s="480"/>
      <c r="BF208" s="480"/>
      <c r="BG208" s="480"/>
      <c r="BH208" s="480"/>
      <c r="BI208" s="480"/>
      <c r="BJ208" s="480"/>
      <c r="BK208" s="480"/>
      <c r="BL208" s="480"/>
    </row>
    <row r="209" spans="1:64">
      <c r="A209" s="480" t="s">
        <v>569</v>
      </c>
      <c r="B209" s="480" t="s">
        <v>70</v>
      </c>
      <c r="C209" s="480" t="s">
        <v>91</v>
      </c>
      <c r="D209" s="480" t="s">
        <v>92</v>
      </c>
      <c r="E209" s="480" t="s">
        <v>66</v>
      </c>
      <c r="F209" s="480">
        <v>2010</v>
      </c>
      <c r="G209" s="480"/>
      <c r="H209" s="480">
        <v>175</v>
      </c>
      <c r="I209" s="480">
        <v>2.9</v>
      </c>
      <c r="J209" s="480"/>
      <c r="K209" s="480"/>
      <c r="L209" s="480" t="s">
        <v>14</v>
      </c>
      <c r="M209" s="480">
        <v>48</v>
      </c>
      <c r="N209" s="480">
        <v>1</v>
      </c>
      <c r="O209" s="480">
        <v>1000</v>
      </c>
      <c r="P209" s="480">
        <v>25</v>
      </c>
      <c r="Q209" s="480">
        <v>23.6</v>
      </c>
      <c r="R209" s="480">
        <v>7.41</v>
      </c>
      <c r="S209" s="480">
        <v>29.5</v>
      </c>
      <c r="T209" s="480">
        <v>7.92</v>
      </c>
      <c r="U209" s="480">
        <v>4.8</v>
      </c>
      <c r="V209" s="480">
        <v>-111.2</v>
      </c>
      <c r="W209" s="480">
        <v>-0.45</v>
      </c>
      <c r="X209" s="480">
        <v>1000</v>
      </c>
      <c r="Y209" s="480">
        <v>5.5</v>
      </c>
      <c r="Z209" s="480">
        <v>240</v>
      </c>
      <c r="AA209" s="480">
        <v>0.23</v>
      </c>
      <c r="AB209" s="480"/>
      <c r="AC209" s="480"/>
      <c r="AD209" s="480"/>
      <c r="AE209" s="480"/>
      <c r="AF209" s="480"/>
      <c r="AG209" s="480"/>
      <c r="AH209" s="480"/>
      <c r="AI209" s="480">
        <v>1000</v>
      </c>
      <c r="AJ209" s="480">
        <v>3</v>
      </c>
      <c r="AK209" s="480">
        <v>-0.7</v>
      </c>
      <c r="AL209" s="480">
        <v>3.92</v>
      </c>
      <c r="AM209" s="480">
        <v>1324</v>
      </c>
      <c r="AN209" s="480">
        <v>982</v>
      </c>
      <c r="AO209" s="480">
        <v>40</v>
      </c>
      <c r="AP209" s="480">
        <v>16</v>
      </c>
      <c r="AQ209" s="480">
        <v>1.3</v>
      </c>
      <c r="AR209" s="480">
        <v>238.9</v>
      </c>
      <c r="AS209" s="480">
        <v>1.147</v>
      </c>
      <c r="AT209" s="480"/>
      <c r="AU209" s="480"/>
      <c r="AV209" s="480"/>
      <c r="AW209" s="480"/>
      <c r="AX209" s="480"/>
      <c r="AY209" s="480"/>
      <c r="AZ209" s="480"/>
      <c r="BA209" s="480"/>
      <c r="BB209" s="480"/>
      <c r="BC209" s="480"/>
      <c r="BD209" s="480"/>
      <c r="BE209" s="480"/>
      <c r="BF209" s="480"/>
      <c r="BG209" s="480"/>
      <c r="BH209" s="480"/>
      <c r="BI209" s="480"/>
      <c r="BJ209" s="480"/>
      <c r="BK209" s="480"/>
      <c r="BL209" s="480"/>
    </row>
    <row r="210" spans="1:64">
      <c r="A210" s="480" t="s">
        <v>569</v>
      </c>
      <c r="B210" s="480" t="s">
        <v>70</v>
      </c>
      <c r="C210" s="480" t="s">
        <v>207</v>
      </c>
      <c r="D210" s="480" t="s">
        <v>208</v>
      </c>
      <c r="E210" s="480" t="s">
        <v>66</v>
      </c>
      <c r="F210" s="480">
        <v>2011</v>
      </c>
      <c r="G210" s="480"/>
      <c r="H210" s="480">
        <v>175</v>
      </c>
      <c r="I210" s="480">
        <v>2.9</v>
      </c>
      <c r="J210" s="480"/>
      <c r="K210" s="480"/>
      <c r="L210" s="480" t="s">
        <v>65</v>
      </c>
      <c r="M210" s="480">
        <v>48</v>
      </c>
      <c r="N210" s="480">
        <v>1</v>
      </c>
      <c r="O210" s="480">
        <v>1000</v>
      </c>
      <c r="P210" s="480">
        <v>25</v>
      </c>
      <c r="Q210" s="480">
        <v>23.4</v>
      </c>
      <c r="R210" s="480">
        <v>7.49</v>
      </c>
      <c r="S210" s="480">
        <v>29.3</v>
      </c>
      <c r="T210" s="480">
        <v>8.0399999999999991</v>
      </c>
      <c r="U210" s="480">
        <v>6.4</v>
      </c>
      <c r="V210" s="480">
        <v>-106.25</v>
      </c>
      <c r="W210" s="480">
        <v>-0.42</v>
      </c>
      <c r="X210" s="480">
        <v>900</v>
      </c>
      <c r="Y210" s="480">
        <v>5.5</v>
      </c>
      <c r="Z210" s="480">
        <v>220</v>
      </c>
      <c r="AA210" s="480">
        <v>0.24</v>
      </c>
      <c r="AB210" s="480"/>
      <c r="AC210" s="480"/>
      <c r="AD210" s="480"/>
      <c r="AE210" s="480"/>
      <c r="AF210" s="480"/>
      <c r="AG210" s="480"/>
      <c r="AH210" s="480"/>
      <c r="AI210" s="480">
        <v>1000</v>
      </c>
      <c r="AJ210" s="480">
        <v>5</v>
      </c>
      <c r="AK210" s="480">
        <v>-0.7</v>
      </c>
      <c r="AL210" s="480">
        <v>3.92</v>
      </c>
      <c r="AM210" s="480">
        <v>1324</v>
      </c>
      <c r="AN210" s="480">
        <v>982</v>
      </c>
      <c r="AO210" s="480">
        <v>40</v>
      </c>
      <c r="AP210" s="480">
        <v>16</v>
      </c>
      <c r="AQ210" s="480">
        <v>1.3</v>
      </c>
      <c r="AR210" s="480">
        <v>243.4</v>
      </c>
      <c r="AS210" s="480">
        <v>1.1679999999999999</v>
      </c>
      <c r="AT210" s="480"/>
      <c r="AU210" s="480"/>
      <c r="AV210" s="480"/>
      <c r="AW210" s="480"/>
      <c r="AX210" s="480"/>
      <c r="AY210" s="480"/>
      <c r="AZ210" s="480"/>
      <c r="BA210" s="480"/>
      <c r="BB210" s="480"/>
      <c r="BC210" s="480"/>
      <c r="BD210" s="480"/>
      <c r="BE210" s="480"/>
      <c r="BF210" s="480"/>
      <c r="BG210" s="480"/>
      <c r="BH210" s="480"/>
      <c r="BI210" s="480"/>
      <c r="BJ210" s="480"/>
      <c r="BK210" s="480"/>
      <c r="BL210" s="480"/>
    </row>
    <row r="211" spans="1:64">
      <c r="A211" s="480" t="s">
        <v>569</v>
      </c>
      <c r="B211" s="480" t="s">
        <v>70</v>
      </c>
      <c r="C211" s="480" t="s">
        <v>93</v>
      </c>
      <c r="D211" s="480" t="s">
        <v>94</v>
      </c>
      <c r="E211" s="480" t="s">
        <v>66</v>
      </c>
      <c r="F211" s="480">
        <v>2010</v>
      </c>
      <c r="G211" s="480"/>
      <c r="H211" s="480">
        <v>180</v>
      </c>
      <c r="I211" s="480">
        <v>2.8</v>
      </c>
      <c r="J211" s="480"/>
      <c r="K211" s="480"/>
      <c r="L211" s="480" t="s">
        <v>14</v>
      </c>
      <c r="M211" s="480">
        <v>72</v>
      </c>
      <c r="N211" s="480">
        <v>1</v>
      </c>
      <c r="O211" s="480">
        <v>1000</v>
      </c>
      <c r="P211" s="480">
        <v>25</v>
      </c>
      <c r="Q211" s="480">
        <v>36.1</v>
      </c>
      <c r="R211" s="480">
        <v>4.99</v>
      </c>
      <c r="S211" s="480">
        <v>44.6</v>
      </c>
      <c r="T211" s="480">
        <v>5.34</v>
      </c>
      <c r="U211" s="480">
        <v>3.2</v>
      </c>
      <c r="V211" s="480">
        <v>-171.5</v>
      </c>
      <c r="W211" s="480">
        <v>-0.45</v>
      </c>
      <c r="X211" s="480">
        <v>2000</v>
      </c>
      <c r="Y211" s="480">
        <v>5.5</v>
      </c>
      <c r="Z211" s="480">
        <v>500</v>
      </c>
      <c r="AA211" s="480">
        <v>0.45</v>
      </c>
      <c r="AB211" s="480"/>
      <c r="AC211" s="480"/>
      <c r="AD211" s="480"/>
      <c r="AE211" s="480"/>
      <c r="AF211" s="480"/>
      <c r="AG211" s="480"/>
      <c r="AH211" s="480"/>
      <c r="AI211" s="480">
        <v>1000</v>
      </c>
      <c r="AJ211" s="480">
        <v>3</v>
      </c>
      <c r="AK211" s="480">
        <v>-0.7</v>
      </c>
      <c r="AL211" s="480">
        <v>3.92</v>
      </c>
      <c r="AM211" s="480">
        <v>1580</v>
      </c>
      <c r="AN211" s="480">
        <v>808</v>
      </c>
      <c r="AO211" s="480">
        <v>40</v>
      </c>
      <c r="AP211" s="480">
        <v>15.75</v>
      </c>
      <c r="AQ211" s="480">
        <v>1.278</v>
      </c>
      <c r="AR211" s="480">
        <v>148.6</v>
      </c>
      <c r="AS211" s="480">
        <v>1.07</v>
      </c>
      <c r="AT211" s="480"/>
      <c r="AU211" s="480"/>
      <c r="AV211" s="480"/>
      <c r="AW211" s="480"/>
      <c r="AX211" s="480"/>
      <c r="AY211" s="480"/>
      <c r="AZ211" s="480"/>
      <c r="BA211" s="480"/>
      <c r="BB211" s="480"/>
      <c r="BC211" s="480"/>
      <c r="BD211" s="480"/>
      <c r="BE211" s="480"/>
      <c r="BF211" s="480"/>
      <c r="BG211" s="480"/>
      <c r="BH211" s="480"/>
      <c r="BI211" s="480"/>
      <c r="BJ211" s="480"/>
      <c r="BK211" s="480"/>
      <c r="BL211" s="480"/>
    </row>
    <row r="212" spans="1:64">
      <c r="A212" s="480" t="s">
        <v>569</v>
      </c>
      <c r="B212" s="480" t="s">
        <v>70</v>
      </c>
      <c r="C212" s="480" t="s">
        <v>95</v>
      </c>
      <c r="D212" s="480" t="s">
        <v>96</v>
      </c>
      <c r="E212" s="480" t="s">
        <v>66</v>
      </c>
      <c r="F212" s="480">
        <v>2010</v>
      </c>
      <c r="G212" s="480"/>
      <c r="H212" s="480">
        <v>180</v>
      </c>
      <c r="I212" s="480">
        <v>2.8</v>
      </c>
      <c r="J212" s="480"/>
      <c r="K212" s="480"/>
      <c r="L212" s="480" t="s">
        <v>14</v>
      </c>
      <c r="M212" s="480">
        <v>48</v>
      </c>
      <c r="N212" s="480">
        <v>1</v>
      </c>
      <c r="O212" s="480">
        <v>1000</v>
      </c>
      <c r="P212" s="480">
        <v>25</v>
      </c>
      <c r="Q212" s="480">
        <v>23.8</v>
      </c>
      <c r="R212" s="480">
        <v>7.58</v>
      </c>
      <c r="S212" s="480">
        <v>29.6</v>
      </c>
      <c r="T212" s="480">
        <v>8.07</v>
      </c>
      <c r="U212" s="480">
        <v>4.8</v>
      </c>
      <c r="V212" s="480">
        <v>-112.7</v>
      </c>
      <c r="W212" s="480">
        <v>-0.45</v>
      </c>
      <c r="X212" s="480">
        <v>1000</v>
      </c>
      <c r="Y212" s="480">
        <v>5.5</v>
      </c>
      <c r="Z212" s="480">
        <v>240</v>
      </c>
      <c r="AA212" s="480">
        <v>0.2</v>
      </c>
      <c r="AB212" s="480"/>
      <c r="AC212" s="480"/>
      <c r="AD212" s="480"/>
      <c r="AE212" s="480"/>
      <c r="AF212" s="480"/>
      <c r="AG212" s="480"/>
      <c r="AH212" s="480"/>
      <c r="AI212" s="480">
        <v>1000</v>
      </c>
      <c r="AJ212" s="480">
        <v>3</v>
      </c>
      <c r="AK212" s="480">
        <v>-0.7</v>
      </c>
      <c r="AL212" s="480">
        <v>3.92</v>
      </c>
      <c r="AM212" s="480">
        <v>1324</v>
      </c>
      <c r="AN212" s="480">
        <v>982</v>
      </c>
      <c r="AO212" s="480">
        <v>40</v>
      </c>
      <c r="AP212" s="480">
        <v>16</v>
      </c>
      <c r="AQ212" s="480">
        <v>1.3</v>
      </c>
      <c r="AR212" s="480">
        <v>238.9</v>
      </c>
      <c r="AS212" s="480">
        <v>1.147</v>
      </c>
      <c r="AT212" s="480"/>
      <c r="AU212" s="480"/>
      <c r="AV212" s="480"/>
      <c r="AW212" s="480"/>
      <c r="AX212" s="480"/>
      <c r="AY212" s="480"/>
      <c r="AZ212" s="480"/>
      <c r="BA212" s="480"/>
      <c r="BB212" s="480"/>
      <c r="BC212" s="480"/>
      <c r="BD212" s="480"/>
      <c r="BE212" s="480"/>
      <c r="BF212" s="480"/>
      <c r="BG212" s="480"/>
      <c r="BH212" s="480"/>
      <c r="BI212" s="480"/>
      <c r="BJ212" s="480"/>
      <c r="BK212" s="480"/>
      <c r="BL212" s="480"/>
    </row>
    <row r="213" spans="1:64">
      <c r="A213" s="480" t="s">
        <v>569</v>
      </c>
      <c r="B213" s="480" t="s">
        <v>70</v>
      </c>
      <c r="C213" s="480" t="s">
        <v>211</v>
      </c>
      <c r="D213" s="480" t="s">
        <v>212</v>
      </c>
      <c r="E213" s="480" t="s">
        <v>66</v>
      </c>
      <c r="F213" s="480">
        <v>2011</v>
      </c>
      <c r="G213" s="480"/>
      <c r="H213" s="480">
        <v>180</v>
      </c>
      <c r="I213" s="480">
        <v>2.8</v>
      </c>
      <c r="J213" s="480"/>
      <c r="K213" s="480"/>
      <c r="L213" s="480" t="s">
        <v>65</v>
      </c>
      <c r="M213" s="480">
        <v>48</v>
      </c>
      <c r="N213" s="480">
        <v>1</v>
      </c>
      <c r="O213" s="480">
        <v>1000</v>
      </c>
      <c r="P213" s="480">
        <v>25</v>
      </c>
      <c r="Q213" s="480">
        <v>23.5</v>
      </c>
      <c r="R213" s="480">
        <v>7.65</v>
      </c>
      <c r="S213" s="480">
        <v>29.4</v>
      </c>
      <c r="T213" s="480">
        <v>8.19</v>
      </c>
      <c r="U213" s="480">
        <v>6.6</v>
      </c>
      <c r="V213" s="480">
        <v>-107.74</v>
      </c>
      <c r="W213" s="480">
        <v>-0.42</v>
      </c>
      <c r="X213" s="480">
        <v>900</v>
      </c>
      <c r="Y213" s="480">
        <v>5.5</v>
      </c>
      <c r="Z213" s="480">
        <v>220</v>
      </c>
      <c r="AA213" s="480">
        <v>0.23</v>
      </c>
      <c r="AB213" s="480"/>
      <c r="AC213" s="480"/>
      <c r="AD213" s="480"/>
      <c r="AE213" s="480"/>
      <c r="AF213" s="480"/>
      <c r="AG213" s="480"/>
      <c r="AH213" s="480"/>
      <c r="AI213" s="480">
        <v>1000</v>
      </c>
      <c r="AJ213" s="480">
        <v>5</v>
      </c>
      <c r="AK213" s="480">
        <v>-0.7</v>
      </c>
      <c r="AL213" s="480">
        <v>3.92</v>
      </c>
      <c r="AM213" s="480">
        <v>1324</v>
      </c>
      <c r="AN213" s="480">
        <v>982</v>
      </c>
      <c r="AO213" s="480">
        <v>40</v>
      </c>
      <c r="AP213" s="480">
        <v>16</v>
      </c>
      <c r="AQ213" s="480">
        <v>1.3</v>
      </c>
      <c r="AR213" s="480">
        <v>243.4</v>
      </c>
      <c r="AS213" s="480">
        <v>1.1679999999999999</v>
      </c>
      <c r="AT213" s="480"/>
      <c r="AU213" s="480"/>
      <c r="AV213" s="480"/>
      <c r="AW213" s="480"/>
      <c r="AX213" s="480"/>
      <c r="AY213" s="480"/>
      <c r="AZ213" s="480"/>
      <c r="BA213" s="480"/>
      <c r="BB213" s="480"/>
      <c r="BC213" s="480"/>
      <c r="BD213" s="480"/>
      <c r="BE213" s="480"/>
      <c r="BF213" s="480"/>
      <c r="BG213" s="480"/>
      <c r="BH213" s="480"/>
      <c r="BI213" s="480"/>
      <c r="BJ213" s="480"/>
      <c r="BK213" s="480"/>
      <c r="BL213" s="480"/>
    </row>
    <row r="214" spans="1:64">
      <c r="A214" s="480" t="s">
        <v>569</v>
      </c>
      <c r="B214" s="480" t="s">
        <v>70</v>
      </c>
      <c r="C214" s="480" t="s">
        <v>213</v>
      </c>
      <c r="D214" s="480" t="s">
        <v>214</v>
      </c>
      <c r="E214" s="480" t="s">
        <v>66</v>
      </c>
      <c r="F214" s="480">
        <v>2010</v>
      </c>
      <c r="G214" s="480"/>
      <c r="H214" s="480">
        <v>185</v>
      </c>
      <c r="I214" s="480">
        <v>2.7</v>
      </c>
      <c r="J214" s="480"/>
      <c r="K214" s="480"/>
      <c r="L214" s="480" t="s">
        <v>65</v>
      </c>
      <c r="M214" s="480">
        <v>48</v>
      </c>
      <c r="N214" s="480">
        <v>1</v>
      </c>
      <c r="O214" s="480">
        <v>1000</v>
      </c>
      <c r="P214" s="480">
        <v>25</v>
      </c>
      <c r="Q214" s="480">
        <v>23.7</v>
      </c>
      <c r="R214" s="480">
        <v>7.82</v>
      </c>
      <c r="S214" s="480">
        <v>29.4</v>
      </c>
      <c r="T214" s="480">
        <v>8.39</v>
      </c>
      <c r="U214" s="480">
        <v>5.5</v>
      </c>
      <c r="V214" s="480">
        <v>-108</v>
      </c>
      <c r="W214" s="480">
        <v>-0.43</v>
      </c>
      <c r="X214" s="480">
        <v>800</v>
      </c>
      <c r="Y214" s="480">
        <v>5.5</v>
      </c>
      <c r="Z214" s="480">
        <v>200</v>
      </c>
      <c r="AA214" s="480">
        <v>0.2</v>
      </c>
      <c r="AB214" s="480"/>
      <c r="AC214" s="480"/>
      <c r="AD214" s="480"/>
      <c r="AE214" s="480"/>
      <c r="AF214" s="480"/>
      <c r="AG214" s="480"/>
      <c r="AH214" s="480"/>
      <c r="AI214" s="480">
        <v>1000</v>
      </c>
      <c r="AJ214" s="480">
        <v>3</v>
      </c>
      <c r="AK214" s="480">
        <v>-0.7</v>
      </c>
      <c r="AL214" s="480">
        <v>3.92</v>
      </c>
      <c r="AM214" s="480">
        <v>1324</v>
      </c>
      <c r="AN214" s="480">
        <v>982</v>
      </c>
      <c r="AO214" s="480">
        <v>40</v>
      </c>
      <c r="AP214" s="480">
        <v>16</v>
      </c>
      <c r="AQ214" s="480">
        <v>1.3</v>
      </c>
      <c r="AR214" s="480">
        <v>243.4</v>
      </c>
      <c r="AS214" s="480">
        <v>1.1679999999999999</v>
      </c>
      <c r="AT214" s="480"/>
      <c r="AU214" s="480"/>
      <c r="AV214" s="480"/>
      <c r="AW214" s="480"/>
      <c r="AX214" s="480"/>
      <c r="AY214" s="480"/>
      <c r="AZ214" s="480"/>
      <c r="BA214" s="480"/>
      <c r="BB214" s="480"/>
      <c r="BC214" s="480"/>
      <c r="BD214" s="480"/>
      <c r="BE214" s="480"/>
      <c r="BF214" s="480"/>
      <c r="BG214" s="480"/>
      <c r="BH214" s="480"/>
      <c r="BI214" s="480"/>
      <c r="BJ214" s="480"/>
      <c r="BK214" s="480"/>
      <c r="BL214" s="480"/>
    </row>
    <row r="215" spans="1:64">
      <c r="A215" s="480" t="s">
        <v>569</v>
      </c>
      <c r="B215" s="480" t="s">
        <v>70</v>
      </c>
      <c r="C215" s="480" t="s">
        <v>215</v>
      </c>
      <c r="D215" s="480" t="s">
        <v>216</v>
      </c>
      <c r="E215" s="480" t="s">
        <v>66</v>
      </c>
      <c r="F215" s="480">
        <v>2010</v>
      </c>
      <c r="G215" s="480"/>
      <c r="H215" s="480">
        <v>185</v>
      </c>
      <c r="I215" s="480">
        <v>2.7</v>
      </c>
      <c r="J215" s="480"/>
      <c r="K215" s="480"/>
      <c r="L215" s="480" t="s">
        <v>65</v>
      </c>
      <c r="M215" s="480">
        <v>60</v>
      </c>
      <c r="N215" s="480">
        <v>1</v>
      </c>
      <c r="O215" s="480">
        <v>1000</v>
      </c>
      <c r="P215" s="480">
        <v>25</v>
      </c>
      <c r="Q215" s="480">
        <v>28.5</v>
      </c>
      <c r="R215" s="480">
        <v>6.49</v>
      </c>
      <c r="S215" s="480">
        <v>35.9</v>
      </c>
      <c r="T215" s="480">
        <v>7.27</v>
      </c>
      <c r="U215" s="480">
        <v>5.8</v>
      </c>
      <c r="V215" s="480">
        <v>-124.53</v>
      </c>
      <c r="W215" s="480">
        <v>-0.42</v>
      </c>
      <c r="X215" s="480">
        <v>700</v>
      </c>
      <c r="Y215" s="480">
        <v>5.5</v>
      </c>
      <c r="Z215" s="480">
        <v>180</v>
      </c>
      <c r="AA215" s="480">
        <v>0.46</v>
      </c>
      <c r="AB215" s="480"/>
      <c r="AC215" s="480"/>
      <c r="AD215" s="480"/>
      <c r="AE215" s="480"/>
      <c r="AF215" s="480"/>
      <c r="AG215" s="480"/>
      <c r="AH215" s="480"/>
      <c r="AI215" s="480">
        <v>1000</v>
      </c>
      <c r="AJ215" s="480">
        <v>5</v>
      </c>
      <c r="AK215" s="480">
        <v>-0.7</v>
      </c>
      <c r="AL215" s="480">
        <v>3.92</v>
      </c>
      <c r="AM215" s="480">
        <v>1638</v>
      </c>
      <c r="AN215" s="480">
        <v>982</v>
      </c>
      <c r="AO215" s="480">
        <v>40</v>
      </c>
      <c r="AP215" s="480">
        <v>19.2</v>
      </c>
      <c r="AQ215" s="480">
        <v>1.609</v>
      </c>
      <c r="AR215" s="480">
        <v>243.4</v>
      </c>
      <c r="AS215" s="480">
        <v>1.46</v>
      </c>
      <c r="AT215" s="480"/>
      <c r="AU215" s="480"/>
      <c r="AV215" s="480"/>
      <c r="AW215" s="480"/>
      <c r="AX215" s="480"/>
      <c r="AY215" s="480"/>
      <c r="AZ215" s="480"/>
      <c r="BA215" s="480"/>
      <c r="BB215" s="480"/>
      <c r="BC215" s="480"/>
      <c r="BD215" s="480"/>
      <c r="BE215" s="480"/>
      <c r="BF215" s="480"/>
      <c r="BG215" s="480"/>
      <c r="BH215" s="480"/>
      <c r="BI215" s="480"/>
      <c r="BJ215" s="480"/>
      <c r="BK215" s="480"/>
      <c r="BL215" s="480"/>
    </row>
    <row r="216" spans="1:64">
      <c r="A216" s="480" t="s">
        <v>569</v>
      </c>
      <c r="B216" s="480" t="s">
        <v>70</v>
      </c>
      <c r="C216" s="480" t="s">
        <v>217</v>
      </c>
      <c r="D216" s="480" t="s">
        <v>218</v>
      </c>
      <c r="E216" s="480" t="s">
        <v>66</v>
      </c>
      <c r="F216" s="480">
        <v>2011</v>
      </c>
      <c r="G216" s="480"/>
      <c r="H216" s="480">
        <v>185</v>
      </c>
      <c r="I216" s="480">
        <v>2.7</v>
      </c>
      <c r="J216" s="480"/>
      <c r="K216" s="480"/>
      <c r="L216" s="480" t="s">
        <v>65</v>
      </c>
      <c r="M216" s="480">
        <v>48</v>
      </c>
      <c r="N216" s="480">
        <v>1</v>
      </c>
      <c r="O216" s="480">
        <v>1000</v>
      </c>
      <c r="P216" s="480">
        <v>25</v>
      </c>
      <c r="Q216" s="480">
        <v>23.7</v>
      </c>
      <c r="R216" s="480">
        <v>7.82</v>
      </c>
      <c r="S216" s="480">
        <v>29.4</v>
      </c>
      <c r="T216" s="480">
        <v>8.39</v>
      </c>
      <c r="U216" s="480">
        <v>6.7</v>
      </c>
      <c r="V216" s="480">
        <v>-108.7</v>
      </c>
      <c r="W216" s="480">
        <v>-0.42</v>
      </c>
      <c r="X216" s="480">
        <v>800</v>
      </c>
      <c r="Y216" s="480">
        <v>5.5</v>
      </c>
      <c r="Z216" s="480">
        <v>200</v>
      </c>
      <c r="AA216" s="480">
        <v>0.2</v>
      </c>
      <c r="AB216" s="480"/>
      <c r="AC216" s="480"/>
      <c r="AD216" s="480"/>
      <c r="AE216" s="480"/>
      <c r="AF216" s="480"/>
      <c r="AG216" s="480"/>
      <c r="AH216" s="480"/>
      <c r="AI216" s="480">
        <v>1000</v>
      </c>
      <c r="AJ216" s="480">
        <v>5</v>
      </c>
      <c r="AK216" s="480">
        <v>-0.7</v>
      </c>
      <c r="AL216" s="480">
        <v>3.92</v>
      </c>
      <c r="AM216" s="480">
        <v>1324</v>
      </c>
      <c r="AN216" s="480">
        <v>982</v>
      </c>
      <c r="AO216" s="480">
        <v>40</v>
      </c>
      <c r="AP216" s="480">
        <v>16</v>
      </c>
      <c r="AQ216" s="480">
        <v>1.3</v>
      </c>
      <c r="AR216" s="480">
        <v>243.4</v>
      </c>
      <c r="AS216" s="480">
        <v>1.1679999999999999</v>
      </c>
      <c r="AT216" s="480"/>
      <c r="AU216" s="480"/>
      <c r="AV216" s="480"/>
      <c r="AW216" s="480"/>
      <c r="AX216" s="480"/>
      <c r="AY216" s="480"/>
      <c r="AZ216" s="480"/>
      <c r="BA216" s="480"/>
      <c r="BB216" s="480"/>
      <c r="BC216" s="480"/>
      <c r="BD216" s="480"/>
      <c r="BE216" s="480"/>
      <c r="BF216" s="480"/>
      <c r="BG216" s="480"/>
      <c r="BH216" s="480"/>
      <c r="BI216" s="480"/>
      <c r="BJ216" s="480"/>
      <c r="BK216" s="480"/>
      <c r="BL216" s="480"/>
    </row>
    <row r="217" spans="1:64">
      <c r="A217" s="480" t="s">
        <v>569</v>
      </c>
      <c r="B217" s="480" t="s">
        <v>70</v>
      </c>
      <c r="C217" s="480" t="s">
        <v>101</v>
      </c>
      <c r="D217" s="480" t="s">
        <v>102</v>
      </c>
      <c r="E217" s="480" t="s">
        <v>66</v>
      </c>
      <c r="F217" s="480">
        <v>2010</v>
      </c>
      <c r="G217" s="480"/>
      <c r="H217" s="480">
        <v>190</v>
      </c>
      <c r="I217" s="480">
        <v>2.6</v>
      </c>
      <c r="J217" s="480"/>
      <c r="K217" s="480"/>
      <c r="L217" s="480" t="s">
        <v>14</v>
      </c>
      <c r="M217" s="480">
        <v>72</v>
      </c>
      <c r="N217" s="480">
        <v>1</v>
      </c>
      <c r="O217" s="480">
        <v>1000</v>
      </c>
      <c r="P217" s="480">
        <v>25</v>
      </c>
      <c r="Q217" s="480">
        <v>36.6</v>
      </c>
      <c r="R217" s="480">
        <v>5.19</v>
      </c>
      <c r="S217" s="480">
        <v>44.8</v>
      </c>
      <c r="T217" s="480">
        <v>5.52</v>
      </c>
      <c r="U217" s="480">
        <v>3.3</v>
      </c>
      <c r="V217" s="480">
        <v>-174.66</v>
      </c>
      <c r="W217" s="480">
        <v>-0.45</v>
      </c>
      <c r="X217" s="480">
        <v>2000</v>
      </c>
      <c r="Y217" s="480">
        <v>5.5</v>
      </c>
      <c r="Z217" s="480">
        <v>550</v>
      </c>
      <c r="AA217" s="480">
        <v>0.34</v>
      </c>
      <c r="AB217" s="480"/>
      <c r="AC217" s="480"/>
      <c r="AD217" s="480"/>
      <c r="AE217" s="480"/>
      <c r="AF217" s="480"/>
      <c r="AG217" s="480"/>
      <c r="AH217" s="480"/>
      <c r="AI217" s="480">
        <v>1000</v>
      </c>
      <c r="AJ217" s="480">
        <v>3</v>
      </c>
      <c r="AK217" s="480">
        <v>-0.7</v>
      </c>
      <c r="AL217" s="480">
        <v>3.92</v>
      </c>
      <c r="AM217" s="480">
        <v>1580</v>
      </c>
      <c r="AN217" s="480">
        <v>808</v>
      </c>
      <c r="AO217" s="480">
        <v>40</v>
      </c>
      <c r="AP217" s="480">
        <v>15.75</v>
      </c>
      <c r="AQ217" s="480">
        <v>1.278</v>
      </c>
      <c r="AR217" s="480">
        <v>148.6</v>
      </c>
      <c r="AS217" s="480">
        <v>1.07</v>
      </c>
      <c r="AT217" s="480"/>
      <c r="AU217" s="480"/>
      <c r="AV217" s="480"/>
      <c r="AW217" s="480"/>
      <c r="AX217" s="480"/>
      <c r="AY217" s="480"/>
      <c r="AZ217" s="480"/>
      <c r="BA217" s="480"/>
      <c r="BB217" s="480"/>
      <c r="BC217" s="480"/>
      <c r="BD217" s="480"/>
      <c r="BE217" s="480"/>
      <c r="BF217" s="480"/>
      <c r="BG217" s="480"/>
      <c r="BH217" s="480"/>
      <c r="BI217" s="480"/>
      <c r="BJ217" s="480"/>
      <c r="BK217" s="480"/>
      <c r="BL217" s="480"/>
    </row>
    <row r="218" spans="1:64">
      <c r="A218" s="480" t="s">
        <v>569</v>
      </c>
      <c r="B218" s="480" t="s">
        <v>70</v>
      </c>
      <c r="C218" s="480" t="s">
        <v>103</v>
      </c>
      <c r="D218" s="480" t="s">
        <v>104</v>
      </c>
      <c r="E218" s="480" t="s">
        <v>66</v>
      </c>
      <c r="F218" s="480">
        <v>2010</v>
      </c>
      <c r="G218" s="480"/>
      <c r="H218" s="480">
        <v>190</v>
      </c>
      <c r="I218" s="480">
        <v>2.6</v>
      </c>
      <c r="J218" s="480"/>
      <c r="K218" s="480"/>
      <c r="L218" s="480" t="s">
        <v>14</v>
      </c>
      <c r="M218" s="480">
        <v>48</v>
      </c>
      <c r="N218" s="480">
        <v>1</v>
      </c>
      <c r="O218" s="480">
        <v>1000</v>
      </c>
      <c r="P218" s="480">
        <v>25</v>
      </c>
      <c r="Q218" s="480">
        <v>24.1</v>
      </c>
      <c r="R218" s="480">
        <v>7.87</v>
      </c>
      <c r="S218" s="480">
        <v>29.8</v>
      </c>
      <c r="T218" s="480">
        <v>8.3800000000000008</v>
      </c>
      <c r="U218" s="480">
        <v>5</v>
      </c>
      <c r="V218" s="480">
        <v>-114.49</v>
      </c>
      <c r="W218" s="480">
        <v>-0.45</v>
      </c>
      <c r="X218" s="480">
        <v>1000</v>
      </c>
      <c r="Y218" s="480">
        <v>5.5</v>
      </c>
      <c r="Z218" s="480">
        <v>240</v>
      </c>
      <c r="AA218" s="480">
        <v>0.18</v>
      </c>
      <c r="AB218" s="480"/>
      <c r="AC218" s="480"/>
      <c r="AD218" s="480"/>
      <c r="AE218" s="480"/>
      <c r="AF218" s="480"/>
      <c r="AG218" s="480"/>
      <c r="AH218" s="480"/>
      <c r="AI218" s="480">
        <v>1000</v>
      </c>
      <c r="AJ218" s="480">
        <v>3</v>
      </c>
      <c r="AK218" s="480">
        <v>-0.7</v>
      </c>
      <c r="AL218" s="480">
        <v>3.92</v>
      </c>
      <c r="AM218" s="480">
        <v>1324</v>
      </c>
      <c r="AN218" s="480">
        <v>982</v>
      </c>
      <c r="AO218" s="480">
        <v>40</v>
      </c>
      <c r="AP218" s="480">
        <v>16</v>
      </c>
      <c r="AQ218" s="480">
        <v>1.3</v>
      </c>
      <c r="AR218" s="480">
        <v>238.9</v>
      </c>
      <c r="AS218" s="480">
        <v>1.147</v>
      </c>
      <c r="AT218" s="480"/>
      <c r="AU218" s="480"/>
      <c r="AV218" s="480"/>
      <c r="AW218" s="480"/>
      <c r="AX218" s="480"/>
      <c r="AY218" s="480"/>
      <c r="AZ218" s="480"/>
      <c r="BA218" s="480"/>
      <c r="BB218" s="480"/>
      <c r="BC218" s="480"/>
      <c r="BD218" s="480"/>
      <c r="BE218" s="480"/>
      <c r="BF218" s="480"/>
      <c r="BG218" s="480"/>
      <c r="BH218" s="480"/>
      <c r="BI218" s="480"/>
      <c r="BJ218" s="480"/>
      <c r="BK218" s="480"/>
      <c r="BL218" s="480"/>
    </row>
    <row r="219" spans="1:64">
      <c r="A219" s="480" t="s">
        <v>569</v>
      </c>
      <c r="B219" s="480" t="s">
        <v>70</v>
      </c>
      <c r="C219" s="480" t="s">
        <v>221</v>
      </c>
      <c r="D219" s="480" t="s">
        <v>222</v>
      </c>
      <c r="E219" s="480" t="s">
        <v>66</v>
      </c>
      <c r="F219" s="480">
        <v>2011</v>
      </c>
      <c r="G219" s="480"/>
      <c r="H219" s="480">
        <v>190</v>
      </c>
      <c r="I219" s="480">
        <v>2.6</v>
      </c>
      <c r="J219" s="480"/>
      <c r="K219" s="480"/>
      <c r="L219" s="480" t="s">
        <v>65</v>
      </c>
      <c r="M219" s="480">
        <v>48</v>
      </c>
      <c r="N219" s="480">
        <v>1</v>
      </c>
      <c r="O219" s="480">
        <v>1000</v>
      </c>
      <c r="P219" s="480">
        <v>25</v>
      </c>
      <c r="Q219" s="480">
        <v>23.9</v>
      </c>
      <c r="R219" s="480">
        <v>7.95</v>
      </c>
      <c r="S219" s="480">
        <v>29.6</v>
      </c>
      <c r="T219" s="480">
        <v>8.5</v>
      </c>
      <c r="U219" s="480">
        <v>6.8</v>
      </c>
      <c r="V219" s="480">
        <v>-110.26</v>
      </c>
      <c r="W219" s="480">
        <v>-0.42</v>
      </c>
      <c r="X219" s="480">
        <v>900</v>
      </c>
      <c r="Y219" s="480">
        <v>5.5</v>
      </c>
      <c r="Z219" s="480">
        <v>220</v>
      </c>
      <c r="AA219" s="480">
        <v>0.19</v>
      </c>
      <c r="AB219" s="480"/>
      <c r="AC219" s="480"/>
      <c r="AD219" s="480"/>
      <c r="AE219" s="480"/>
      <c r="AF219" s="480"/>
      <c r="AG219" s="480"/>
      <c r="AH219" s="480"/>
      <c r="AI219" s="480">
        <v>1000</v>
      </c>
      <c r="AJ219" s="480">
        <v>5</v>
      </c>
      <c r="AK219" s="480">
        <v>-0.7</v>
      </c>
      <c r="AL219" s="480">
        <v>3.92</v>
      </c>
      <c r="AM219" s="480">
        <v>1324</v>
      </c>
      <c r="AN219" s="480">
        <v>982</v>
      </c>
      <c r="AO219" s="480">
        <v>40</v>
      </c>
      <c r="AP219" s="480">
        <v>16</v>
      </c>
      <c r="AQ219" s="480">
        <v>1.3</v>
      </c>
      <c r="AR219" s="480">
        <v>243.4</v>
      </c>
      <c r="AS219" s="480">
        <v>1.1679999999999999</v>
      </c>
      <c r="AT219" s="480"/>
      <c r="AU219" s="480"/>
      <c r="AV219" s="480"/>
      <c r="AW219" s="480"/>
      <c r="AX219" s="480"/>
      <c r="AY219" s="480"/>
      <c r="AZ219" s="480"/>
      <c r="BA219" s="480"/>
      <c r="BB219" s="480"/>
      <c r="BC219" s="480"/>
      <c r="BD219" s="480"/>
      <c r="BE219" s="480"/>
      <c r="BF219" s="480"/>
      <c r="BG219" s="480"/>
      <c r="BH219" s="480"/>
      <c r="BI219" s="480"/>
      <c r="BJ219" s="480"/>
      <c r="BK219" s="480"/>
      <c r="BL219" s="480"/>
    </row>
    <row r="220" spans="1:64">
      <c r="A220" s="480" t="s">
        <v>569</v>
      </c>
      <c r="B220" s="480" t="s">
        <v>70</v>
      </c>
      <c r="C220" s="480" t="s">
        <v>105</v>
      </c>
      <c r="D220" s="480" t="s">
        <v>106</v>
      </c>
      <c r="E220" s="480" t="s">
        <v>66</v>
      </c>
      <c r="F220" s="480">
        <v>2011</v>
      </c>
      <c r="G220" s="480"/>
      <c r="H220" s="480">
        <v>195</v>
      </c>
      <c r="I220" s="480">
        <v>2.6</v>
      </c>
      <c r="J220" s="480"/>
      <c r="K220" s="480"/>
      <c r="L220" s="480" t="s">
        <v>14</v>
      </c>
      <c r="M220" s="480">
        <v>72</v>
      </c>
      <c r="N220" s="480">
        <v>1</v>
      </c>
      <c r="O220" s="480">
        <v>1000</v>
      </c>
      <c r="P220" s="480">
        <v>25</v>
      </c>
      <c r="Q220" s="480">
        <v>37</v>
      </c>
      <c r="R220" s="480">
        <v>5.27</v>
      </c>
      <c r="S220" s="480">
        <v>45</v>
      </c>
      <c r="T220" s="480">
        <v>5.62</v>
      </c>
      <c r="U220" s="480">
        <v>3.4</v>
      </c>
      <c r="V220" s="480">
        <v>-177.11</v>
      </c>
      <c r="W220" s="480">
        <v>-0.45</v>
      </c>
      <c r="X220" s="480">
        <v>2000</v>
      </c>
      <c r="Y220" s="480">
        <v>5.5</v>
      </c>
      <c r="Z220" s="480">
        <v>550</v>
      </c>
      <c r="AA220" s="480">
        <v>0.32</v>
      </c>
      <c r="AB220" s="480"/>
      <c r="AC220" s="480"/>
      <c r="AD220" s="480"/>
      <c r="AE220" s="480"/>
      <c r="AF220" s="480"/>
      <c r="AG220" s="480"/>
      <c r="AH220" s="480"/>
      <c r="AI220" s="480">
        <v>1000</v>
      </c>
      <c r="AJ220" s="480">
        <v>3</v>
      </c>
      <c r="AK220" s="480">
        <v>-0.7</v>
      </c>
      <c r="AL220" s="480">
        <v>3.92</v>
      </c>
      <c r="AM220" s="480">
        <v>1580</v>
      </c>
      <c r="AN220" s="480">
        <v>808</v>
      </c>
      <c r="AO220" s="480">
        <v>40</v>
      </c>
      <c r="AP220" s="480">
        <v>15.75</v>
      </c>
      <c r="AQ220" s="480">
        <v>1.2769999999999999</v>
      </c>
      <c r="AR220" s="480">
        <v>148.6</v>
      </c>
      <c r="AS220" s="480">
        <v>1.07</v>
      </c>
      <c r="AT220" s="480"/>
      <c r="AU220" s="480"/>
      <c r="AV220" s="480"/>
      <c r="AW220" s="480"/>
      <c r="AX220" s="480"/>
      <c r="AY220" s="480"/>
      <c r="AZ220" s="480"/>
      <c r="BA220" s="480"/>
      <c r="BB220" s="480"/>
      <c r="BC220" s="480"/>
      <c r="BD220" s="480"/>
      <c r="BE220" s="480"/>
      <c r="BF220" s="480"/>
      <c r="BG220" s="480"/>
      <c r="BH220" s="480"/>
      <c r="BI220" s="480"/>
      <c r="BJ220" s="480"/>
      <c r="BK220" s="480"/>
      <c r="BL220" s="480"/>
    </row>
    <row r="221" spans="1:64">
      <c r="A221" s="480" t="s">
        <v>569</v>
      </c>
      <c r="B221" s="480" t="s">
        <v>70</v>
      </c>
      <c r="C221" s="480" t="s">
        <v>107</v>
      </c>
      <c r="D221" s="480" t="s">
        <v>108</v>
      </c>
      <c r="E221" s="480" t="s">
        <v>66</v>
      </c>
      <c r="F221" s="480">
        <v>2011</v>
      </c>
      <c r="G221" s="480"/>
      <c r="H221" s="480">
        <v>195</v>
      </c>
      <c r="I221" s="480">
        <v>2.6</v>
      </c>
      <c r="J221" s="480"/>
      <c r="K221" s="480"/>
      <c r="L221" s="480" t="s">
        <v>14</v>
      </c>
      <c r="M221" s="480">
        <v>48</v>
      </c>
      <c r="N221" s="480">
        <v>1</v>
      </c>
      <c r="O221" s="480">
        <v>1000</v>
      </c>
      <c r="P221" s="480">
        <v>25</v>
      </c>
      <c r="Q221" s="480">
        <v>24.2</v>
      </c>
      <c r="R221" s="480">
        <v>8.0399999999999991</v>
      </c>
      <c r="S221" s="480">
        <v>29.9</v>
      </c>
      <c r="T221" s="480">
        <v>8.56</v>
      </c>
      <c r="U221" s="480">
        <v>5.0999999999999996</v>
      </c>
      <c r="V221" s="480">
        <v>-115.02</v>
      </c>
      <c r="W221" s="480">
        <v>-0.45</v>
      </c>
      <c r="X221" s="480">
        <v>1000</v>
      </c>
      <c r="Y221" s="480">
        <v>5.5</v>
      </c>
      <c r="Z221" s="480">
        <v>240</v>
      </c>
      <c r="AA221" s="480">
        <v>0.18</v>
      </c>
      <c r="AB221" s="480"/>
      <c r="AC221" s="480"/>
      <c r="AD221" s="480"/>
      <c r="AE221" s="480"/>
      <c r="AF221" s="480"/>
      <c r="AG221" s="480"/>
      <c r="AH221" s="480"/>
      <c r="AI221" s="480">
        <v>1000</v>
      </c>
      <c r="AJ221" s="480">
        <v>3</v>
      </c>
      <c r="AK221" s="480">
        <v>-0.7</v>
      </c>
      <c r="AL221" s="480">
        <v>3.92</v>
      </c>
      <c r="AM221" s="480">
        <v>1324</v>
      </c>
      <c r="AN221" s="480">
        <v>982</v>
      </c>
      <c r="AO221" s="480">
        <v>40</v>
      </c>
      <c r="AP221" s="480">
        <v>16</v>
      </c>
      <c r="AQ221" s="480">
        <v>1.3</v>
      </c>
      <c r="AR221" s="480">
        <v>238.9</v>
      </c>
      <c r="AS221" s="480">
        <v>1.147</v>
      </c>
      <c r="AT221" s="480"/>
      <c r="AU221" s="480"/>
      <c r="AV221" s="480"/>
      <c r="AW221" s="480"/>
      <c r="AX221" s="480"/>
      <c r="AY221" s="480"/>
      <c r="AZ221" s="480"/>
      <c r="BA221" s="480"/>
      <c r="BB221" s="480"/>
      <c r="BC221" s="480"/>
      <c r="BD221" s="480"/>
      <c r="BE221" s="480"/>
      <c r="BF221" s="480"/>
      <c r="BG221" s="480"/>
      <c r="BH221" s="480"/>
      <c r="BI221" s="480"/>
      <c r="BJ221" s="480"/>
      <c r="BK221" s="480"/>
      <c r="BL221" s="480"/>
    </row>
    <row r="222" spans="1:64">
      <c r="A222" s="480" t="s">
        <v>569</v>
      </c>
      <c r="B222" s="480" t="s">
        <v>70</v>
      </c>
      <c r="C222" s="480" t="s">
        <v>223</v>
      </c>
      <c r="D222" s="480" t="s">
        <v>224</v>
      </c>
      <c r="E222" s="480" t="s">
        <v>66</v>
      </c>
      <c r="F222" s="480">
        <v>2011</v>
      </c>
      <c r="G222" s="480"/>
      <c r="H222" s="480">
        <v>195</v>
      </c>
      <c r="I222" s="480">
        <v>2.6</v>
      </c>
      <c r="J222" s="480"/>
      <c r="K222" s="480"/>
      <c r="L222" s="480" t="s">
        <v>65</v>
      </c>
      <c r="M222" s="480">
        <v>48</v>
      </c>
      <c r="N222" s="480">
        <v>1</v>
      </c>
      <c r="O222" s="480">
        <v>1000</v>
      </c>
      <c r="P222" s="480">
        <v>25</v>
      </c>
      <c r="Q222" s="480">
        <v>24</v>
      </c>
      <c r="R222" s="480">
        <v>8.1300000000000008</v>
      </c>
      <c r="S222" s="480">
        <v>29.6</v>
      </c>
      <c r="T222" s="480">
        <v>8.69</v>
      </c>
      <c r="U222" s="480">
        <v>5.0999999999999996</v>
      </c>
      <c r="V222" s="480">
        <v>-107.43</v>
      </c>
      <c r="W222" s="480">
        <v>-0.43</v>
      </c>
      <c r="X222" s="480">
        <v>1000</v>
      </c>
      <c r="Y222" s="480">
        <v>5.5</v>
      </c>
      <c r="Z222" s="480">
        <v>220</v>
      </c>
      <c r="AA222" s="480">
        <v>0.18</v>
      </c>
      <c r="AB222" s="480"/>
      <c r="AC222" s="480"/>
      <c r="AD222" s="480"/>
      <c r="AE222" s="480"/>
      <c r="AF222" s="480"/>
      <c r="AG222" s="480"/>
      <c r="AH222" s="480"/>
      <c r="AI222" s="480">
        <v>1000</v>
      </c>
      <c r="AJ222" s="480">
        <v>3</v>
      </c>
      <c r="AK222" s="480">
        <v>-0.7</v>
      </c>
      <c r="AL222" s="480">
        <v>10.27</v>
      </c>
      <c r="AM222" s="480">
        <v>1324</v>
      </c>
      <c r="AN222" s="480">
        <v>982</v>
      </c>
      <c r="AO222" s="480">
        <v>40</v>
      </c>
      <c r="AP222" s="480">
        <v>16</v>
      </c>
      <c r="AQ222" s="480">
        <v>1.3</v>
      </c>
      <c r="AR222" s="480">
        <v>243.4</v>
      </c>
      <c r="AS222" s="480">
        <v>1.1679999999999999</v>
      </c>
      <c r="AT222" s="480"/>
      <c r="AU222" s="480"/>
      <c r="AV222" s="480"/>
      <c r="AW222" s="480"/>
      <c r="AX222" s="480"/>
      <c r="AY222" s="480"/>
      <c r="AZ222" s="480"/>
      <c r="BA222" s="480"/>
      <c r="BB222" s="480"/>
      <c r="BC222" s="480"/>
      <c r="BD222" s="480"/>
      <c r="BE222" s="480"/>
      <c r="BF222" s="480"/>
      <c r="BG222" s="480"/>
      <c r="BH222" s="480"/>
      <c r="BI222" s="480"/>
      <c r="BJ222" s="480"/>
      <c r="BK222" s="480"/>
      <c r="BL222" s="480"/>
    </row>
    <row r="223" spans="1:64">
      <c r="A223" s="480" t="s">
        <v>569</v>
      </c>
      <c r="B223" s="480" t="s">
        <v>70</v>
      </c>
      <c r="C223" s="480" t="s">
        <v>109</v>
      </c>
      <c r="D223" s="480" t="s">
        <v>110</v>
      </c>
      <c r="E223" s="480" t="s">
        <v>66</v>
      </c>
      <c r="F223" s="480">
        <v>2012</v>
      </c>
      <c r="G223" s="480"/>
      <c r="H223" s="480">
        <v>200</v>
      </c>
      <c r="I223" s="480">
        <v>2.5</v>
      </c>
      <c r="J223" s="480"/>
      <c r="K223" s="480"/>
      <c r="L223" s="480" t="s">
        <v>14</v>
      </c>
      <c r="M223" s="480">
        <v>72</v>
      </c>
      <c r="N223" s="480">
        <v>1</v>
      </c>
      <c r="O223" s="480">
        <v>1000</v>
      </c>
      <c r="P223" s="480">
        <v>25</v>
      </c>
      <c r="Q223" s="480">
        <v>37.4</v>
      </c>
      <c r="R223" s="480">
        <v>5.35</v>
      </c>
      <c r="S223" s="480">
        <v>45.3</v>
      </c>
      <c r="T223" s="480">
        <v>5.71</v>
      </c>
      <c r="U223" s="480">
        <v>3.3</v>
      </c>
      <c r="V223" s="480">
        <v>-179.3</v>
      </c>
      <c r="W223" s="480">
        <v>-0.45</v>
      </c>
      <c r="X223" s="480">
        <v>2000</v>
      </c>
      <c r="Y223" s="480">
        <v>5.5</v>
      </c>
      <c r="Z223" s="480">
        <v>500</v>
      </c>
      <c r="AA223" s="480">
        <v>0.28999999999999998</v>
      </c>
      <c r="AB223" s="480"/>
      <c r="AC223" s="480"/>
      <c r="AD223" s="480"/>
      <c r="AE223" s="480"/>
      <c r="AF223" s="480"/>
      <c r="AG223" s="480"/>
      <c r="AH223" s="480"/>
      <c r="AI223" s="480">
        <v>1000</v>
      </c>
      <c r="AJ223" s="480">
        <v>3</v>
      </c>
      <c r="AK223" s="480">
        <v>-0.7</v>
      </c>
      <c r="AL223" s="480">
        <v>6.55</v>
      </c>
      <c r="AM223" s="480">
        <v>1580</v>
      </c>
      <c r="AN223" s="480">
        <v>808</v>
      </c>
      <c r="AO223" s="480">
        <v>40</v>
      </c>
      <c r="AP223" s="480">
        <v>15.75</v>
      </c>
      <c r="AQ223" s="480">
        <v>1.2769999999999999</v>
      </c>
      <c r="AR223" s="480">
        <v>148.6</v>
      </c>
      <c r="AS223" s="480">
        <v>1.07</v>
      </c>
      <c r="AT223" s="480"/>
      <c r="AU223" s="480"/>
      <c r="AV223" s="480"/>
      <c r="AW223" s="480"/>
      <c r="AX223" s="480"/>
      <c r="AY223" s="480"/>
      <c r="AZ223" s="480"/>
      <c r="BA223" s="480"/>
      <c r="BB223" s="480"/>
      <c r="BC223" s="480"/>
      <c r="BD223" s="480"/>
      <c r="BE223" s="480"/>
      <c r="BF223" s="480"/>
      <c r="BG223" s="480"/>
      <c r="BH223" s="480"/>
      <c r="BI223" s="480"/>
      <c r="BJ223" s="480"/>
      <c r="BK223" s="480"/>
      <c r="BL223" s="480"/>
    </row>
    <row r="224" spans="1:64">
      <c r="A224" s="480" t="s">
        <v>569</v>
      </c>
      <c r="B224" s="480" t="s">
        <v>70</v>
      </c>
      <c r="C224" s="480" t="s">
        <v>111</v>
      </c>
      <c r="D224" s="480" t="s">
        <v>112</v>
      </c>
      <c r="E224" s="480" t="s">
        <v>66</v>
      </c>
      <c r="F224" s="480">
        <v>2011</v>
      </c>
      <c r="G224" s="480"/>
      <c r="H224" s="480">
        <v>200</v>
      </c>
      <c r="I224" s="480">
        <v>2.5</v>
      </c>
      <c r="J224" s="480"/>
      <c r="K224" s="480"/>
      <c r="L224" s="480" t="s">
        <v>14</v>
      </c>
      <c r="M224" s="480">
        <v>48</v>
      </c>
      <c r="N224" s="480">
        <v>1</v>
      </c>
      <c r="O224" s="480">
        <v>1000</v>
      </c>
      <c r="P224" s="480">
        <v>25</v>
      </c>
      <c r="Q224" s="480">
        <v>24.3</v>
      </c>
      <c r="R224" s="480">
        <v>8.2200000000000006</v>
      </c>
      <c r="S224" s="480">
        <v>30</v>
      </c>
      <c r="T224" s="480">
        <v>8.74</v>
      </c>
      <c r="U224" s="480">
        <v>5.0999999999999996</v>
      </c>
      <c r="V224" s="480">
        <v>-115.44</v>
      </c>
      <c r="W224" s="480">
        <v>-0.45</v>
      </c>
      <c r="X224" s="480">
        <v>1000</v>
      </c>
      <c r="Y224" s="480">
        <v>5.5</v>
      </c>
      <c r="Z224" s="480">
        <v>240</v>
      </c>
      <c r="AA224" s="480">
        <v>0.17</v>
      </c>
      <c r="AB224" s="480"/>
      <c r="AC224" s="480"/>
      <c r="AD224" s="480"/>
      <c r="AE224" s="480"/>
      <c r="AF224" s="480"/>
      <c r="AG224" s="480"/>
      <c r="AH224" s="480"/>
      <c r="AI224" s="480">
        <v>1000</v>
      </c>
      <c r="AJ224" s="480">
        <v>3</v>
      </c>
      <c r="AK224" s="480">
        <v>-0.7</v>
      </c>
      <c r="AL224" s="480">
        <v>3.92</v>
      </c>
      <c r="AM224" s="480">
        <v>1324</v>
      </c>
      <c r="AN224" s="480">
        <v>982</v>
      </c>
      <c r="AO224" s="480">
        <v>40</v>
      </c>
      <c r="AP224" s="480">
        <v>16</v>
      </c>
      <c r="AQ224" s="480">
        <v>1.3</v>
      </c>
      <c r="AR224" s="480">
        <v>238.9</v>
      </c>
      <c r="AS224" s="480">
        <v>1.147</v>
      </c>
      <c r="AT224" s="480"/>
      <c r="AU224" s="480"/>
      <c r="AV224" s="480"/>
      <c r="AW224" s="480"/>
      <c r="AX224" s="480"/>
      <c r="AY224" s="480"/>
      <c r="AZ224" s="480"/>
      <c r="BA224" s="480"/>
      <c r="BB224" s="480"/>
      <c r="BC224" s="480"/>
      <c r="BD224" s="480"/>
      <c r="BE224" s="480"/>
      <c r="BF224" s="480"/>
      <c r="BG224" s="480"/>
      <c r="BH224" s="480"/>
      <c r="BI224" s="480"/>
      <c r="BJ224" s="480"/>
      <c r="BK224" s="480"/>
      <c r="BL224" s="480"/>
    </row>
    <row r="225" spans="1:64">
      <c r="A225" s="480" t="s">
        <v>569</v>
      </c>
      <c r="B225" s="480" t="s">
        <v>70</v>
      </c>
      <c r="C225" s="480" t="s">
        <v>227</v>
      </c>
      <c r="D225" s="480" t="s">
        <v>228</v>
      </c>
      <c r="E225" s="480" t="s">
        <v>66</v>
      </c>
      <c r="F225" s="480">
        <v>2011</v>
      </c>
      <c r="G225" s="480"/>
      <c r="H225" s="480">
        <v>200</v>
      </c>
      <c r="I225" s="480">
        <v>2.5</v>
      </c>
      <c r="J225" s="480"/>
      <c r="K225" s="480"/>
      <c r="L225" s="480" t="s">
        <v>65</v>
      </c>
      <c r="M225" s="480">
        <v>48</v>
      </c>
      <c r="N225" s="480">
        <v>1</v>
      </c>
      <c r="O225" s="480">
        <v>1000</v>
      </c>
      <c r="P225" s="480">
        <v>25</v>
      </c>
      <c r="Q225" s="480">
        <v>24.1</v>
      </c>
      <c r="R225" s="480">
        <v>8.3000000000000007</v>
      </c>
      <c r="S225" s="480">
        <v>29.8</v>
      </c>
      <c r="T225" s="480">
        <v>8.8699999999999992</v>
      </c>
      <c r="U225" s="480">
        <v>5.3</v>
      </c>
      <c r="V225" s="480">
        <v>-108.26</v>
      </c>
      <c r="W225" s="480">
        <v>-0.43</v>
      </c>
      <c r="X225" s="480">
        <v>1000</v>
      </c>
      <c r="Y225" s="480">
        <v>5.5</v>
      </c>
      <c r="Z225" s="480">
        <v>220</v>
      </c>
      <c r="AA225" s="480">
        <v>0.18</v>
      </c>
      <c r="AB225" s="480"/>
      <c r="AC225" s="480"/>
      <c r="AD225" s="480"/>
      <c r="AE225" s="480"/>
      <c r="AF225" s="480"/>
      <c r="AG225" s="480"/>
      <c r="AH225" s="480"/>
      <c r="AI225" s="480">
        <v>1000</v>
      </c>
      <c r="AJ225" s="480">
        <v>3</v>
      </c>
      <c r="AK225" s="480">
        <v>-0.7</v>
      </c>
      <c r="AL225" s="480">
        <v>10.49</v>
      </c>
      <c r="AM225" s="480">
        <v>1324</v>
      </c>
      <c r="AN225" s="480">
        <v>982</v>
      </c>
      <c r="AO225" s="480">
        <v>40</v>
      </c>
      <c r="AP225" s="480">
        <v>16</v>
      </c>
      <c r="AQ225" s="480">
        <v>1.3</v>
      </c>
      <c r="AR225" s="480">
        <v>243.4</v>
      </c>
      <c r="AS225" s="480">
        <v>1.1679999999999999</v>
      </c>
      <c r="AT225" s="480"/>
      <c r="AU225" s="480"/>
      <c r="AV225" s="480"/>
      <c r="AW225" s="480"/>
      <c r="AX225" s="480"/>
      <c r="AY225" s="480"/>
      <c r="AZ225" s="480"/>
      <c r="BA225" s="480"/>
      <c r="BB225" s="480"/>
      <c r="BC225" s="480"/>
      <c r="BD225" s="480"/>
      <c r="BE225" s="480"/>
      <c r="BF225" s="480"/>
      <c r="BG225" s="480"/>
      <c r="BH225" s="480"/>
      <c r="BI225" s="480"/>
      <c r="BJ225" s="480"/>
      <c r="BK225" s="480"/>
      <c r="BL225" s="480"/>
    </row>
    <row r="226" spans="1:64">
      <c r="A226" s="480" t="s">
        <v>569</v>
      </c>
      <c r="B226" s="480" t="s">
        <v>70</v>
      </c>
      <c r="C226" s="480" t="s">
        <v>229</v>
      </c>
      <c r="D226" s="480" t="s">
        <v>230</v>
      </c>
      <c r="E226" s="480" t="s">
        <v>66</v>
      </c>
      <c r="F226" s="480">
        <v>2011</v>
      </c>
      <c r="G226" s="480"/>
      <c r="H226" s="480">
        <v>200</v>
      </c>
      <c r="I226" s="480">
        <v>2.5</v>
      </c>
      <c r="J226" s="480"/>
      <c r="K226" s="480"/>
      <c r="L226" s="480" t="s">
        <v>65</v>
      </c>
      <c r="M226" s="480">
        <v>60</v>
      </c>
      <c r="N226" s="480">
        <v>1</v>
      </c>
      <c r="O226" s="480">
        <v>1000</v>
      </c>
      <c r="P226" s="480">
        <v>25</v>
      </c>
      <c r="Q226" s="480">
        <v>28.9</v>
      </c>
      <c r="R226" s="480">
        <v>6.93</v>
      </c>
      <c r="S226" s="480">
        <v>36.200000000000003</v>
      </c>
      <c r="T226" s="480">
        <v>7.67</v>
      </c>
      <c r="U226" s="480">
        <v>6.1</v>
      </c>
      <c r="V226" s="480">
        <v>-127.6</v>
      </c>
      <c r="W226" s="480">
        <v>-0.42</v>
      </c>
      <c r="X226" s="480">
        <v>800</v>
      </c>
      <c r="Y226" s="480">
        <v>5.5</v>
      </c>
      <c r="Z226" s="480">
        <v>200</v>
      </c>
      <c r="AA226" s="480">
        <v>0.4</v>
      </c>
      <c r="AB226" s="480"/>
      <c r="AC226" s="480"/>
      <c r="AD226" s="480"/>
      <c r="AE226" s="480"/>
      <c r="AF226" s="480"/>
      <c r="AG226" s="480"/>
      <c r="AH226" s="480"/>
      <c r="AI226" s="480">
        <v>1000</v>
      </c>
      <c r="AJ226" s="480">
        <v>5</v>
      </c>
      <c r="AK226" s="480">
        <v>-0.7</v>
      </c>
      <c r="AL226" s="480">
        <v>9.1999999999999993</v>
      </c>
      <c r="AM226" s="480">
        <v>1638</v>
      </c>
      <c r="AN226" s="480">
        <v>982</v>
      </c>
      <c r="AO226" s="480">
        <v>40</v>
      </c>
      <c r="AP226" s="480">
        <v>19.2</v>
      </c>
      <c r="AQ226" s="480">
        <v>1.609</v>
      </c>
      <c r="AR226" s="480">
        <v>243.4</v>
      </c>
      <c r="AS226" s="480">
        <v>1.46</v>
      </c>
      <c r="AT226" s="480"/>
      <c r="AU226" s="480"/>
      <c r="AV226" s="480"/>
      <c r="AW226" s="480"/>
      <c r="AX226" s="480"/>
      <c r="AY226" s="480"/>
      <c r="AZ226" s="480"/>
      <c r="BA226" s="480"/>
      <c r="BB226" s="480"/>
      <c r="BC226" s="480"/>
      <c r="BD226" s="480"/>
      <c r="BE226" s="480"/>
      <c r="BF226" s="480"/>
      <c r="BG226" s="480"/>
      <c r="BH226" s="480"/>
      <c r="BI226" s="480"/>
      <c r="BJ226" s="480"/>
      <c r="BK226" s="480"/>
      <c r="BL226" s="480"/>
    </row>
    <row r="227" spans="1:64">
      <c r="A227" s="480" t="s">
        <v>569</v>
      </c>
      <c r="B227" s="480" t="s">
        <v>70</v>
      </c>
      <c r="C227" s="480" t="s">
        <v>115</v>
      </c>
      <c r="D227" s="480" t="s">
        <v>116</v>
      </c>
      <c r="E227" s="480" t="s">
        <v>66</v>
      </c>
      <c r="F227" s="480">
        <v>2010</v>
      </c>
      <c r="G227" s="480"/>
      <c r="H227" s="480">
        <v>205</v>
      </c>
      <c r="I227" s="480">
        <v>2.4</v>
      </c>
      <c r="J227" s="480"/>
      <c r="K227" s="480"/>
      <c r="L227" s="480" t="s">
        <v>14</v>
      </c>
      <c r="M227" s="480">
        <v>60</v>
      </c>
      <c r="N227" s="480">
        <v>1</v>
      </c>
      <c r="O227" s="480">
        <v>1000</v>
      </c>
      <c r="P227" s="480">
        <v>25</v>
      </c>
      <c r="Q227" s="480">
        <v>29.2</v>
      </c>
      <c r="R227" s="480">
        <v>7.02</v>
      </c>
      <c r="S227" s="480">
        <v>36.5</v>
      </c>
      <c r="T227" s="480">
        <v>7.66</v>
      </c>
      <c r="U227" s="480">
        <v>4.5999999999999996</v>
      </c>
      <c r="V227" s="480">
        <v>-135.27000000000001</v>
      </c>
      <c r="W227" s="480">
        <v>-0.45</v>
      </c>
      <c r="X227" s="480">
        <v>900</v>
      </c>
      <c r="Y227" s="480">
        <v>5.5</v>
      </c>
      <c r="Z227" s="480">
        <v>220</v>
      </c>
      <c r="AA227" s="480">
        <v>0.36</v>
      </c>
      <c r="AB227" s="480"/>
      <c r="AC227" s="480"/>
      <c r="AD227" s="480"/>
      <c r="AE227" s="480"/>
      <c r="AF227" s="480"/>
      <c r="AG227" s="480"/>
      <c r="AH227" s="480"/>
      <c r="AI227" s="480">
        <v>1000</v>
      </c>
      <c r="AJ227" s="480">
        <v>3</v>
      </c>
      <c r="AK227" s="480">
        <v>-0.7</v>
      </c>
      <c r="AL227" s="480">
        <v>9.19</v>
      </c>
      <c r="AM227" s="480">
        <v>1638</v>
      </c>
      <c r="AN227" s="480">
        <v>982</v>
      </c>
      <c r="AO227" s="480">
        <v>40</v>
      </c>
      <c r="AP227" s="480">
        <v>19.2</v>
      </c>
      <c r="AQ227" s="480">
        <v>1.609</v>
      </c>
      <c r="AR227" s="480">
        <v>238.9</v>
      </c>
      <c r="AS227" s="480">
        <v>1.4330000000000001</v>
      </c>
      <c r="AT227" s="480"/>
      <c r="AU227" s="480"/>
      <c r="AV227" s="480"/>
      <c r="AW227" s="480"/>
      <c r="AX227" s="480"/>
      <c r="AY227" s="480"/>
      <c r="AZ227" s="480"/>
      <c r="BA227" s="480"/>
      <c r="BB227" s="480"/>
      <c r="BC227" s="480"/>
      <c r="BD227" s="480"/>
      <c r="BE227" s="480"/>
      <c r="BF227" s="480"/>
      <c r="BG227" s="480"/>
      <c r="BH227" s="480"/>
      <c r="BI227" s="480"/>
      <c r="BJ227" s="480"/>
      <c r="BK227" s="480"/>
      <c r="BL227" s="480"/>
    </row>
    <row r="228" spans="1:64">
      <c r="A228" s="480" t="s">
        <v>569</v>
      </c>
      <c r="B228" s="480" t="s">
        <v>70</v>
      </c>
      <c r="C228" s="480" t="s">
        <v>117</v>
      </c>
      <c r="D228" s="480" t="s">
        <v>118</v>
      </c>
      <c r="E228" s="480" t="s">
        <v>66</v>
      </c>
      <c r="F228" s="480">
        <v>2012</v>
      </c>
      <c r="G228" s="480"/>
      <c r="H228" s="480">
        <v>205</v>
      </c>
      <c r="I228" s="480">
        <v>2.4</v>
      </c>
      <c r="J228" s="480"/>
      <c r="K228" s="480"/>
      <c r="L228" s="480" t="s">
        <v>14</v>
      </c>
      <c r="M228" s="480">
        <v>72</v>
      </c>
      <c r="N228" s="480">
        <v>1</v>
      </c>
      <c r="O228" s="480">
        <v>1000</v>
      </c>
      <c r="P228" s="480">
        <v>25</v>
      </c>
      <c r="Q228" s="480">
        <v>37.700000000000003</v>
      </c>
      <c r="R228" s="480">
        <v>5.43</v>
      </c>
      <c r="S228" s="480">
        <v>45.4</v>
      </c>
      <c r="T228" s="480">
        <v>5.81</v>
      </c>
      <c r="U228" s="480">
        <v>3.5</v>
      </c>
      <c r="V228" s="480">
        <v>-181.46</v>
      </c>
      <c r="W228" s="480">
        <v>-0.45</v>
      </c>
      <c r="X228" s="480">
        <v>2000</v>
      </c>
      <c r="Y228" s="480">
        <v>5.5</v>
      </c>
      <c r="Z228" s="480">
        <v>500</v>
      </c>
      <c r="AA228" s="480">
        <v>0.27</v>
      </c>
      <c r="AB228" s="480"/>
      <c r="AC228" s="480"/>
      <c r="AD228" s="480"/>
      <c r="AE228" s="480"/>
      <c r="AF228" s="480"/>
      <c r="AG228" s="480"/>
      <c r="AH228" s="480"/>
      <c r="AI228" s="480">
        <v>1000</v>
      </c>
      <c r="AJ228" s="480">
        <v>3</v>
      </c>
      <c r="AK228" s="480">
        <v>-0.7</v>
      </c>
      <c r="AL228" s="480">
        <v>6.55</v>
      </c>
      <c r="AM228" s="480">
        <v>1580</v>
      </c>
      <c r="AN228" s="480">
        <v>808</v>
      </c>
      <c r="AO228" s="480">
        <v>40</v>
      </c>
      <c r="AP228" s="480">
        <v>15.75</v>
      </c>
      <c r="AQ228" s="480">
        <v>1.2769999999999999</v>
      </c>
      <c r="AR228" s="480">
        <v>148.6</v>
      </c>
      <c r="AS228" s="480">
        <v>1.07</v>
      </c>
      <c r="AT228" s="480"/>
      <c r="AU228" s="480"/>
      <c r="AV228" s="480"/>
      <c r="AW228" s="480"/>
      <c r="AX228" s="480"/>
      <c r="AY228" s="480"/>
      <c r="AZ228" s="480"/>
      <c r="BA228" s="480"/>
      <c r="BB228" s="480"/>
      <c r="BC228" s="480"/>
      <c r="BD228" s="480"/>
      <c r="BE228" s="480"/>
      <c r="BF228" s="480"/>
      <c r="BG228" s="480"/>
      <c r="BH228" s="480"/>
      <c r="BI228" s="480"/>
      <c r="BJ228" s="480"/>
      <c r="BK228" s="480"/>
      <c r="BL228" s="480"/>
    </row>
    <row r="229" spans="1:64">
      <c r="A229" s="480" t="s">
        <v>569</v>
      </c>
      <c r="B229" s="480" t="s">
        <v>70</v>
      </c>
      <c r="C229" s="480" t="s">
        <v>233</v>
      </c>
      <c r="D229" s="480" t="s">
        <v>234</v>
      </c>
      <c r="E229" s="480" t="s">
        <v>66</v>
      </c>
      <c r="F229" s="480">
        <v>2011</v>
      </c>
      <c r="G229" s="480"/>
      <c r="H229" s="480">
        <v>205</v>
      </c>
      <c r="I229" s="480">
        <v>2.4</v>
      </c>
      <c r="J229" s="480"/>
      <c r="K229" s="480"/>
      <c r="L229" s="480" t="s">
        <v>65</v>
      </c>
      <c r="M229" s="480">
        <v>48</v>
      </c>
      <c r="N229" s="480">
        <v>1</v>
      </c>
      <c r="O229" s="480">
        <v>1000</v>
      </c>
      <c r="P229" s="480">
        <v>25</v>
      </c>
      <c r="Q229" s="480">
        <v>24.2</v>
      </c>
      <c r="R229" s="480">
        <v>8.4700000000000006</v>
      </c>
      <c r="S229" s="480">
        <v>29.9</v>
      </c>
      <c r="T229" s="480">
        <v>9.0299999999999994</v>
      </c>
      <c r="U229" s="480">
        <v>5.4</v>
      </c>
      <c r="V229" s="480">
        <v>-108.23</v>
      </c>
      <c r="W229" s="480">
        <v>-0.43</v>
      </c>
      <c r="X229" s="480">
        <v>1000</v>
      </c>
      <c r="Y229" s="480">
        <v>5.5</v>
      </c>
      <c r="Z229" s="480">
        <v>220</v>
      </c>
      <c r="AA229" s="480">
        <v>0.17</v>
      </c>
      <c r="AB229" s="480"/>
      <c r="AC229" s="480"/>
      <c r="AD229" s="480"/>
      <c r="AE229" s="480"/>
      <c r="AF229" s="480"/>
      <c r="AG229" s="480"/>
      <c r="AH229" s="480"/>
      <c r="AI229" s="480">
        <v>1000</v>
      </c>
      <c r="AJ229" s="480">
        <v>3</v>
      </c>
      <c r="AK229" s="480">
        <v>-0.7</v>
      </c>
      <c r="AL229" s="480">
        <v>10.84</v>
      </c>
      <c r="AM229" s="480">
        <v>1324</v>
      </c>
      <c r="AN229" s="480">
        <v>982</v>
      </c>
      <c r="AO229" s="480">
        <v>40</v>
      </c>
      <c r="AP229" s="480">
        <v>16</v>
      </c>
      <c r="AQ229" s="480">
        <v>1.3</v>
      </c>
      <c r="AR229" s="480">
        <v>243.4</v>
      </c>
      <c r="AS229" s="480">
        <v>1.1679999999999999</v>
      </c>
      <c r="AT229" s="480"/>
      <c r="AU229" s="480"/>
      <c r="AV229" s="480"/>
      <c r="AW229" s="480"/>
      <c r="AX229" s="480"/>
      <c r="AY229" s="480"/>
      <c r="AZ229" s="480"/>
      <c r="BA229" s="480"/>
      <c r="BB229" s="480"/>
      <c r="BC229" s="480"/>
      <c r="BD229" s="480"/>
      <c r="BE229" s="480"/>
      <c r="BF229" s="480"/>
      <c r="BG229" s="480"/>
      <c r="BH229" s="480"/>
      <c r="BI229" s="480"/>
      <c r="BJ229" s="480"/>
      <c r="BK229" s="480"/>
      <c r="BL229" s="480"/>
    </row>
    <row r="230" spans="1:64">
      <c r="A230" s="480" t="s">
        <v>569</v>
      </c>
      <c r="B230" s="480" t="s">
        <v>70</v>
      </c>
      <c r="C230" s="480" t="s">
        <v>235</v>
      </c>
      <c r="D230" s="480" t="s">
        <v>236</v>
      </c>
      <c r="E230" s="480" t="s">
        <v>66</v>
      </c>
      <c r="F230" s="480">
        <v>2011</v>
      </c>
      <c r="G230" s="480"/>
      <c r="H230" s="480">
        <v>205</v>
      </c>
      <c r="I230" s="480">
        <v>2.4</v>
      </c>
      <c r="J230" s="480"/>
      <c r="K230" s="480"/>
      <c r="L230" s="480" t="s">
        <v>65</v>
      </c>
      <c r="M230" s="480">
        <v>60</v>
      </c>
      <c r="N230" s="480">
        <v>1</v>
      </c>
      <c r="O230" s="480">
        <v>1000</v>
      </c>
      <c r="P230" s="480">
        <v>25</v>
      </c>
      <c r="Q230" s="480">
        <v>28.9</v>
      </c>
      <c r="R230" s="480">
        <v>7.09</v>
      </c>
      <c r="S230" s="480">
        <v>36.200000000000003</v>
      </c>
      <c r="T230" s="480">
        <v>7.78</v>
      </c>
      <c r="U230" s="480">
        <v>6.2</v>
      </c>
      <c r="V230" s="480">
        <v>-128.99</v>
      </c>
      <c r="W230" s="480">
        <v>-0.42</v>
      </c>
      <c r="X230" s="480">
        <v>1000</v>
      </c>
      <c r="Y230" s="480">
        <v>5.5</v>
      </c>
      <c r="Z230" s="480">
        <v>200</v>
      </c>
      <c r="AA230" s="480">
        <v>0.37</v>
      </c>
      <c r="AB230" s="480"/>
      <c r="AC230" s="480"/>
      <c r="AD230" s="480"/>
      <c r="AE230" s="480"/>
      <c r="AF230" s="480"/>
      <c r="AG230" s="480"/>
      <c r="AH230" s="480"/>
      <c r="AI230" s="480">
        <v>1000</v>
      </c>
      <c r="AJ230" s="480">
        <v>5</v>
      </c>
      <c r="AK230" s="480">
        <v>-0.7</v>
      </c>
      <c r="AL230" s="480">
        <v>3.92</v>
      </c>
      <c r="AM230" s="480">
        <v>1638</v>
      </c>
      <c r="AN230" s="480">
        <v>982</v>
      </c>
      <c r="AO230" s="480">
        <v>40</v>
      </c>
      <c r="AP230" s="480">
        <v>19.2</v>
      </c>
      <c r="AQ230" s="480">
        <v>1.609</v>
      </c>
      <c r="AR230" s="480">
        <v>243.4</v>
      </c>
      <c r="AS230" s="480">
        <v>1.46</v>
      </c>
      <c r="AT230" s="480"/>
      <c r="AU230" s="480"/>
      <c r="AV230" s="480"/>
      <c r="AW230" s="480"/>
      <c r="AX230" s="480"/>
      <c r="AY230" s="480"/>
      <c r="AZ230" s="480"/>
      <c r="BA230" s="480"/>
      <c r="BB230" s="480"/>
      <c r="BC230" s="480"/>
      <c r="BD230" s="480"/>
      <c r="BE230" s="480"/>
      <c r="BF230" s="480"/>
      <c r="BG230" s="480"/>
      <c r="BH230" s="480"/>
      <c r="BI230" s="480"/>
      <c r="BJ230" s="480"/>
      <c r="BK230" s="480"/>
      <c r="BL230" s="480"/>
    </row>
    <row r="231" spans="1:64">
      <c r="A231" s="480" t="s">
        <v>569</v>
      </c>
      <c r="B231" s="480" t="s">
        <v>70</v>
      </c>
      <c r="C231" s="480" t="s">
        <v>239</v>
      </c>
      <c r="D231" s="480" t="s">
        <v>240</v>
      </c>
      <c r="E231" s="480" t="s">
        <v>66</v>
      </c>
      <c r="F231" s="480">
        <v>2010</v>
      </c>
      <c r="G231" s="480"/>
      <c r="H231" s="480">
        <v>210</v>
      </c>
      <c r="I231" s="480">
        <v>2.4</v>
      </c>
      <c r="J231" s="480"/>
      <c r="K231" s="480"/>
      <c r="L231" s="480" t="s">
        <v>65</v>
      </c>
      <c r="M231" s="480">
        <v>60</v>
      </c>
      <c r="N231" s="480">
        <v>1</v>
      </c>
      <c r="O231" s="480">
        <v>1000</v>
      </c>
      <c r="P231" s="480">
        <v>25</v>
      </c>
      <c r="Q231" s="480">
        <v>29</v>
      </c>
      <c r="R231" s="480">
        <v>7.25</v>
      </c>
      <c r="S231" s="480">
        <v>36.4</v>
      </c>
      <c r="T231" s="480">
        <v>7.89</v>
      </c>
      <c r="U231" s="480">
        <v>5.0999999999999996</v>
      </c>
      <c r="V231" s="480">
        <v>-129.27000000000001</v>
      </c>
      <c r="W231" s="480">
        <v>-0.43</v>
      </c>
      <c r="X231" s="480">
        <v>900</v>
      </c>
      <c r="Y231" s="480">
        <v>5.5</v>
      </c>
      <c r="Z231" s="480">
        <v>220</v>
      </c>
      <c r="AA231" s="480">
        <v>0.36</v>
      </c>
      <c r="AB231" s="480"/>
      <c r="AC231" s="480"/>
      <c r="AD231" s="480"/>
      <c r="AE231" s="480"/>
      <c r="AF231" s="480"/>
      <c r="AG231" s="480"/>
      <c r="AH231" s="480"/>
      <c r="AI231" s="480">
        <v>1000</v>
      </c>
      <c r="AJ231" s="480">
        <v>3</v>
      </c>
      <c r="AK231" s="480">
        <v>-0.7</v>
      </c>
      <c r="AL231" s="480">
        <v>3.92</v>
      </c>
      <c r="AM231" s="480">
        <v>1638</v>
      </c>
      <c r="AN231" s="480">
        <v>982</v>
      </c>
      <c r="AO231" s="480">
        <v>40</v>
      </c>
      <c r="AP231" s="480">
        <v>19.2</v>
      </c>
      <c r="AQ231" s="480">
        <v>1.609</v>
      </c>
      <c r="AR231" s="480">
        <v>243.4</v>
      </c>
      <c r="AS231" s="480">
        <v>1.46</v>
      </c>
      <c r="AT231" s="480"/>
      <c r="AU231" s="480"/>
      <c r="AV231" s="480"/>
      <c r="AW231" s="480"/>
      <c r="AX231" s="480"/>
      <c r="AY231" s="480"/>
      <c r="AZ231" s="480"/>
      <c r="BA231" s="480"/>
      <c r="BB231" s="480"/>
      <c r="BC231" s="480"/>
      <c r="BD231" s="480"/>
      <c r="BE231" s="480"/>
      <c r="BF231" s="480"/>
      <c r="BG231" s="480"/>
      <c r="BH231" s="480"/>
      <c r="BI231" s="480"/>
      <c r="BJ231" s="480"/>
      <c r="BK231" s="480"/>
      <c r="BL231" s="480"/>
    </row>
    <row r="232" spans="1:64">
      <c r="A232" s="480" t="s">
        <v>569</v>
      </c>
      <c r="B232" s="480" t="s">
        <v>70</v>
      </c>
      <c r="C232" s="480" t="s">
        <v>241</v>
      </c>
      <c r="D232" s="480" t="s">
        <v>242</v>
      </c>
      <c r="E232" s="480" t="s">
        <v>66</v>
      </c>
      <c r="F232" s="480">
        <v>2011</v>
      </c>
      <c r="G232" s="480"/>
      <c r="H232" s="480">
        <v>210</v>
      </c>
      <c r="I232" s="480">
        <v>2.4</v>
      </c>
      <c r="J232" s="480"/>
      <c r="K232" s="480"/>
      <c r="L232" s="480" t="s">
        <v>65</v>
      </c>
      <c r="M232" s="480">
        <v>48</v>
      </c>
      <c r="N232" s="480">
        <v>1</v>
      </c>
      <c r="O232" s="480">
        <v>1000</v>
      </c>
      <c r="P232" s="480">
        <v>25</v>
      </c>
      <c r="Q232" s="480">
        <v>24.3</v>
      </c>
      <c r="R232" s="480">
        <v>8.6300000000000008</v>
      </c>
      <c r="S232" s="480">
        <v>30</v>
      </c>
      <c r="T232" s="480">
        <v>9.19</v>
      </c>
      <c r="U232" s="480">
        <v>5.0999999999999996</v>
      </c>
      <c r="V232" s="480">
        <v>-109.1</v>
      </c>
      <c r="W232" s="480">
        <v>-0.43</v>
      </c>
      <c r="X232" s="480">
        <v>1000</v>
      </c>
      <c r="Y232" s="480">
        <v>5.5</v>
      </c>
      <c r="Z232" s="480">
        <v>220</v>
      </c>
      <c r="AA232" s="480">
        <v>0.17</v>
      </c>
      <c r="AB232" s="480"/>
      <c r="AC232" s="480"/>
      <c r="AD232" s="480"/>
      <c r="AE232" s="480"/>
      <c r="AF232" s="480"/>
      <c r="AG232" s="480"/>
      <c r="AH232" s="480"/>
      <c r="AI232" s="480">
        <v>1000</v>
      </c>
      <c r="AJ232" s="480">
        <v>3</v>
      </c>
      <c r="AK232" s="480">
        <v>-0.7</v>
      </c>
      <c r="AL232" s="480">
        <v>10.84</v>
      </c>
      <c r="AM232" s="480">
        <v>1324</v>
      </c>
      <c r="AN232" s="480">
        <v>982</v>
      </c>
      <c r="AO232" s="480">
        <v>40</v>
      </c>
      <c r="AP232" s="480">
        <v>16</v>
      </c>
      <c r="AQ232" s="480">
        <v>1.3</v>
      </c>
      <c r="AR232" s="480">
        <v>243.4</v>
      </c>
      <c r="AS232" s="480">
        <v>1.1679999999999999</v>
      </c>
      <c r="AT232" s="480"/>
      <c r="AU232" s="480"/>
      <c r="AV232" s="480"/>
      <c r="AW232" s="480"/>
      <c r="AX232" s="480"/>
      <c r="AY232" s="480"/>
      <c r="AZ232" s="480"/>
      <c r="BA232" s="480"/>
      <c r="BB232" s="480"/>
      <c r="BC232" s="480"/>
      <c r="BD232" s="480"/>
      <c r="BE232" s="480"/>
      <c r="BF232" s="480"/>
      <c r="BG232" s="480"/>
      <c r="BH232" s="480"/>
      <c r="BI232" s="480"/>
      <c r="BJ232" s="480"/>
      <c r="BK232" s="480"/>
      <c r="BL232" s="480"/>
    </row>
    <row r="233" spans="1:64">
      <c r="A233" s="480" t="s">
        <v>569</v>
      </c>
      <c r="B233" s="480" t="s">
        <v>70</v>
      </c>
      <c r="C233" s="480" t="s">
        <v>243</v>
      </c>
      <c r="D233" s="480" t="s">
        <v>244</v>
      </c>
      <c r="E233" s="480" t="s">
        <v>66</v>
      </c>
      <c r="F233" s="480">
        <v>2011</v>
      </c>
      <c r="G233" s="480"/>
      <c r="H233" s="480">
        <v>210</v>
      </c>
      <c r="I233" s="480">
        <v>2.4</v>
      </c>
      <c r="J233" s="480"/>
      <c r="K233" s="480"/>
      <c r="L233" s="480" t="s">
        <v>65</v>
      </c>
      <c r="M233" s="480">
        <v>60</v>
      </c>
      <c r="N233" s="480">
        <v>1</v>
      </c>
      <c r="O233" s="480">
        <v>1000</v>
      </c>
      <c r="P233" s="480">
        <v>25</v>
      </c>
      <c r="Q233" s="480">
        <v>29</v>
      </c>
      <c r="R233" s="480">
        <v>7.25</v>
      </c>
      <c r="S233" s="480">
        <v>36.4</v>
      </c>
      <c r="T233" s="480">
        <v>7.89</v>
      </c>
      <c r="U233" s="480">
        <v>6.3</v>
      </c>
      <c r="V233" s="480">
        <v>-130.34</v>
      </c>
      <c r="W233" s="480">
        <v>-0.42</v>
      </c>
      <c r="X233" s="480">
        <v>900</v>
      </c>
      <c r="Y233" s="480">
        <v>5.5</v>
      </c>
      <c r="Z233" s="480">
        <v>220</v>
      </c>
      <c r="AA233" s="480">
        <v>0.36</v>
      </c>
      <c r="AB233" s="480"/>
      <c r="AC233" s="480"/>
      <c r="AD233" s="480"/>
      <c r="AE233" s="480"/>
      <c r="AF233" s="480"/>
      <c r="AG233" s="480"/>
      <c r="AH233" s="480"/>
      <c r="AI233" s="480">
        <v>1000</v>
      </c>
      <c r="AJ233" s="480">
        <v>5</v>
      </c>
      <c r="AK233" s="480">
        <v>-0.7</v>
      </c>
      <c r="AL233" s="480">
        <v>3.92</v>
      </c>
      <c r="AM233" s="480">
        <v>1638</v>
      </c>
      <c r="AN233" s="480">
        <v>982</v>
      </c>
      <c r="AO233" s="480">
        <v>40</v>
      </c>
      <c r="AP233" s="480">
        <v>19.2</v>
      </c>
      <c r="AQ233" s="480">
        <v>1.609</v>
      </c>
      <c r="AR233" s="480">
        <v>243.4</v>
      </c>
      <c r="AS233" s="480">
        <v>1.46</v>
      </c>
      <c r="AT233" s="480"/>
      <c r="AU233" s="480"/>
      <c r="AV233" s="480"/>
      <c r="AW233" s="480"/>
      <c r="AX233" s="480"/>
      <c r="AY233" s="480"/>
      <c r="AZ233" s="480"/>
      <c r="BA233" s="480"/>
      <c r="BB233" s="480"/>
      <c r="BC233" s="480"/>
      <c r="BD233" s="480"/>
      <c r="BE233" s="480"/>
      <c r="BF233" s="480"/>
      <c r="BG233" s="480"/>
      <c r="BH233" s="480"/>
      <c r="BI233" s="480"/>
      <c r="BJ233" s="480"/>
      <c r="BK233" s="480"/>
      <c r="BL233" s="480"/>
    </row>
    <row r="234" spans="1:64">
      <c r="A234" s="480" t="s">
        <v>569</v>
      </c>
      <c r="B234" s="480" t="s">
        <v>70</v>
      </c>
      <c r="C234" s="480" t="s">
        <v>247</v>
      </c>
      <c r="D234" s="480" t="s">
        <v>248</v>
      </c>
      <c r="E234" s="480" t="s">
        <v>66</v>
      </c>
      <c r="F234" s="480">
        <v>2010</v>
      </c>
      <c r="G234" s="480"/>
      <c r="H234" s="480">
        <v>215</v>
      </c>
      <c r="I234" s="480">
        <v>2.2999999999999998</v>
      </c>
      <c r="J234" s="480"/>
      <c r="K234" s="480"/>
      <c r="L234" s="480" t="s">
        <v>65</v>
      </c>
      <c r="M234" s="480">
        <v>60</v>
      </c>
      <c r="N234" s="480">
        <v>1</v>
      </c>
      <c r="O234" s="480">
        <v>1000</v>
      </c>
      <c r="P234" s="480">
        <v>25</v>
      </c>
      <c r="Q234" s="480">
        <v>29</v>
      </c>
      <c r="R234" s="480">
        <v>7.4</v>
      </c>
      <c r="S234" s="480">
        <v>36.5</v>
      </c>
      <c r="T234" s="480">
        <v>8.01</v>
      </c>
      <c r="U234" s="480">
        <v>5.2</v>
      </c>
      <c r="V234" s="480">
        <v>-129.72999999999999</v>
      </c>
      <c r="W234" s="480">
        <v>-0.43</v>
      </c>
      <c r="X234" s="480">
        <v>1000</v>
      </c>
      <c r="Y234" s="480">
        <v>5.5</v>
      </c>
      <c r="Z234" s="480">
        <v>240</v>
      </c>
      <c r="AA234" s="480">
        <v>0.35</v>
      </c>
      <c r="AB234" s="480"/>
      <c r="AC234" s="480"/>
      <c r="AD234" s="480"/>
      <c r="AE234" s="480"/>
      <c r="AF234" s="480"/>
      <c r="AG234" s="480"/>
      <c r="AH234" s="480"/>
      <c r="AI234" s="480">
        <v>1000</v>
      </c>
      <c r="AJ234" s="480">
        <v>3</v>
      </c>
      <c r="AK234" s="480">
        <v>-0.7</v>
      </c>
      <c r="AL234" s="480">
        <v>3.92</v>
      </c>
      <c r="AM234" s="480">
        <v>1638</v>
      </c>
      <c r="AN234" s="480">
        <v>982</v>
      </c>
      <c r="AO234" s="480">
        <v>40</v>
      </c>
      <c r="AP234" s="480">
        <v>19.2</v>
      </c>
      <c r="AQ234" s="480">
        <v>1.609</v>
      </c>
      <c r="AR234" s="480">
        <v>243.4</v>
      </c>
      <c r="AS234" s="480">
        <v>1.46</v>
      </c>
      <c r="AT234" s="480"/>
      <c r="AU234" s="480"/>
      <c r="AV234" s="480"/>
      <c r="AW234" s="480"/>
      <c r="AX234" s="480"/>
      <c r="AY234" s="480"/>
      <c r="AZ234" s="480"/>
      <c r="BA234" s="480"/>
      <c r="BB234" s="480"/>
      <c r="BC234" s="480"/>
      <c r="BD234" s="480"/>
      <c r="BE234" s="480"/>
      <c r="BF234" s="480"/>
      <c r="BG234" s="480"/>
      <c r="BH234" s="480"/>
      <c r="BI234" s="480"/>
      <c r="BJ234" s="480"/>
      <c r="BK234" s="480"/>
      <c r="BL234" s="480"/>
    </row>
    <row r="235" spans="1:64">
      <c r="A235" s="480" t="s">
        <v>569</v>
      </c>
      <c r="B235" s="480" t="s">
        <v>70</v>
      </c>
      <c r="C235" s="480" t="s">
        <v>249</v>
      </c>
      <c r="D235" s="480" t="s">
        <v>250</v>
      </c>
      <c r="E235" s="480" t="s">
        <v>66</v>
      </c>
      <c r="F235" s="480">
        <v>2011</v>
      </c>
      <c r="G235" s="480"/>
      <c r="H235" s="480">
        <v>215</v>
      </c>
      <c r="I235" s="480">
        <v>2.2999999999999998</v>
      </c>
      <c r="J235" s="480"/>
      <c r="K235" s="480"/>
      <c r="L235" s="480" t="s">
        <v>65</v>
      </c>
      <c r="M235" s="480">
        <v>60</v>
      </c>
      <c r="N235" s="480">
        <v>1</v>
      </c>
      <c r="O235" s="480">
        <v>1000</v>
      </c>
      <c r="P235" s="480">
        <v>25</v>
      </c>
      <c r="Q235" s="480">
        <v>29</v>
      </c>
      <c r="R235" s="480">
        <v>7.4</v>
      </c>
      <c r="S235" s="480">
        <v>36.5</v>
      </c>
      <c r="T235" s="480">
        <v>8.01</v>
      </c>
      <c r="U235" s="480">
        <v>6.4</v>
      </c>
      <c r="V235" s="480">
        <v>-130.71</v>
      </c>
      <c r="W235" s="480">
        <v>-0.42</v>
      </c>
      <c r="X235" s="480">
        <v>1000</v>
      </c>
      <c r="Y235" s="480">
        <v>5.5</v>
      </c>
      <c r="Z235" s="480">
        <v>240</v>
      </c>
      <c r="AA235" s="480">
        <v>0.35</v>
      </c>
      <c r="AB235" s="480"/>
      <c r="AC235" s="480"/>
      <c r="AD235" s="480"/>
      <c r="AE235" s="480"/>
      <c r="AF235" s="480"/>
      <c r="AG235" s="480"/>
      <c r="AH235" s="480"/>
      <c r="AI235" s="480">
        <v>1000</v>
      </c>
      <c r="AJ235" s="480">
        <v>5</v>
      </c>
      <c r="AK235" s="480">
        <v>-0.7</v>
      </c>
      <c r="AL235" s="480">
        <v>3.92</v>
      </c>
      <c r="AM235" s="480">
        <v>1638</v>
      </c>
      <c r="AN235" s="480">
        <v>982</v>
      </c>
      <c r="AO235" s="480">
        <v>40</v>
      </c>
      <c r="AP235" s="480">
        <v>19.2</v>
      </c>
      <c r="AQ235" s="480">
        <v>1.609</v>
      </c>
      <c r="AR235" s="480">
        <v>243.4</v>
      </c>
      <c r="AS235" s="480">
        <v>1.46</v>
      </c>
      <c r="AT235" s="480"/>
      <c r="AU235" s="480"/>
      <c r="AV235" s="480"/>
      <c r="AW235" s="480"/>
      <c r="AX235" s="480"/>
      <c r="AY235" s="480"/>
      <c r="AZ235" s="480"/>
      <c r="BA235" s="480"/>
      <c r="BB235" s="480"/>
      <c r="BC235" s="480"/>
      <c r="BD235" s="480"/>
      <c r="BE235" s="480"/>
      <c r="BF235" s="480"/>
      <c r="BG235" s="480"/>
      <c r="BH235" s="480"/>
      <c r="BI235" s="480"/>
      <c r="BJ235" s="480"/>
      <c r="BK235" s="480"/>
      <c r="BL235" s="480"/>
    </row>
    <row r="236" spans="1:64">
      <c r="A236" s="480" t="s">
        <v>569</v>
      </c>
      <c r="B236" s="480" t="s">
        <v>70</v>
      </c>
      <c r="C236" s="480" t="s">
        <v>125</v>
      </c>
      <c r="D236" s="480" t="s">
        <v>126</v>
      </c>
      <c r="E236" s="480" t="s">
        <v>66</v>
      </c>
      <c r="F236" s="480">
        <v>2010</v>
      </c>
      <c r="G236" s="480"/>
      <c r="H236" s="480">
        <v>220</v>
      </c>
      <c r="I236" s="480">
        <v>2.2999999999999998</v>
      </c>
      <c r="J236" s="480"/>
      <c r="K236" s="480"/>
      <c r="L236" s="480" t="s">
        <v>14</v>
      </c>
      <c r="M236" s="480">
        <v>96</v>
      </c>
      <c r="N236" s="480">
        <v>1</v>
      </c>
      <c r="O236" s="480">
        <v>1000</v>
      </c>
      <c r="P236" s="480">
        <v>25</v>
      </c>
      <c r="Q236" s="480">
        <v>47</v>
      </c>
      <c r="R236" s="480">
        <v>4.68</v>
      </c>
      <c r="S236" s="480">
        <v>58.8</v>
      </c>
      <c r="T236" s="480">
        <v>5.01</v>
      </c>
      <c r="U236" s="480">
        <v>3</v>
      </c>
      <c r="V236" s="480">
        <v>-221.58</v>
      </c>
      <c r="W236" s="480">
        <v>-0.45</v>
      </c>
      <c r="X236" s="480">
        <v>3000</v>
      </c>
      <c r="Y236" s="480">
        <v>5.5</v>
      </c>
      <c r="Z236" s="480">
        <v>700</v>
      </c>
      <c r="AA236" s="480">
        <v>0.75</v>
      </c>
      <c r="AB236" s="480"/>
      <c r="AC236" s="480"/>
      <c r="AD236" s="480"/>
      <c r="AE236" s="480"/>
      <c r="AF236" s="480"/>
      <c r="AG236" s="480"/>
      <c r="AH236" s="480"/>
      <c r="AI236" s="480">
        <v>1000</v>
      </c>
      <c r="AJ236" s="480">
        <v>4</v>
      </c>
      <c r="AK236" s="480">
        <v>-0.7</v>
      </c>
      <c r="AL236" s="480">
        <v>6.01</v>
      </c>
      <c r="AM236" s="480">
        <v>1602</v>
      </c>
      <c r="AN236" s="480">
        <v>1061</v>
      </c>
      <c r="AO236" s="480">
        <v>40</v>
      </c>
      <c r="AP236" s="480">
        <v>21</v>
      </c>
      <c r="AQ236" s="480">
        <v>1.7</v>
      </c>
      <c r="AR236" s="480">
        <v>148.6</v>
      </c>
      <c r="AS236" s="480">
        <v>1.427</v>
      </c>
      <c r="AT236" s="480"/>
      <c r="AU236" s="480"/>
      <c r="AV236" s="480"/>
      <c r="AW236" s="480"/>
      <c r="AX236" s="480"/>
      <c r="AY236" s="480"/>
      <c r="AZ236" s="480"/>
      <c r="BA236" s="480"/>
      <c r="BB236" s="480"/>
      <c r="BC236" s="480"/>
      <c r="BD236" s="480"/>
      <c r="BE236" s="480"/>
      <c r="BF236" s="480"/>
      <c r="BG236" s="480"/>
      <c r="BH236" s="480"/>
      <c r="BI236" s="480"/>
      <c r="BJ236" s="480"/>
      <c r="BK236" s="480"/>
      <c r="BL236" s="480"/>
    </row>
    <row r="237" spans="1:64">
      <c r="A237" s="480" t="s">
        <v>569</v>
      </c>
      <c r="B237" s="480" t="s">
        <v>70</v>
      </c>
      <c r="C237" s="480" t="s">
        <v>127</v>
      </c>
      <c r="D237" s="480" t="s">
        <v>128</v>
      </c>
      <c r="E237" s="480" t="s">
        <v>66</v>
      </c>
      <c r="F237" s="480">
        <v>2010</v>
      </c>
      <c r="G237" s="480"/>
      <c r="H237" s="480">
        <v>220</v>
      </c>
      <c r="I237" s="480">
        <v>2.2999999999999998</v>
      </c>
      <c r="J237" s="480"/>
      <c r="K237" s="480"/>
      <c r="L237" s="480" t="s">
        <v>14</v>
      </c>
      <c r="M237" s="480">
        <v>60</v>
      </c>
      <c r="N237" s="480">
        <v>1</v>
      </c>
      <c r="O237" s="480">
        <v>1000</v>
      </c>
      <c r="P237" s="480">
        <v>25</v>
      </c>
      <c r="Q237" s="480">
        <v>29.5</v>
      </c>
      <c r="R237" s="480">
        <v>7.45</v>
      </c>
      <c r="S237" s="480">
        <v>36.9</v>
      </c>
      <c r="T237" s="480">
        <v>7.97</v>
      </c>
      <c r="U237" s="480">
        <v>4.8</v>
      </c>
      <c r="V237" s="480">
        <v>-138.69</v>
      </c>
      <c r="W237" s="480">
        <v>-0.45</v>
      </c>
      <c r="X237" s="480">
        <v>1200</v>
      </c>
      <c r="Y237" s="480">
        <v>5.5</v>
      </c>
      <c r="Z237" s="480">
        <v>300</v>
      </c>
      <c r="AA237" s="480">
        <v>0.3</v>
      </c>
      <c r="AB237" s="480"/>
      <c r="AC237" s="480"/>
      <c r="AD237" s="480"/>
      <c r="AE237" s="480"/>
      <c r="AF237" s="480"/>
      <c r="AG237" s="480"/>
      <c r="AH237" s="480"/>
      <c r="AI237" s="480">
        <v>1000</v>
      </c>
      <c r="AJ237" s="480">
        <v>3</v>
      </c>
      <c r="AK237" s="480">
        <v>-0.7</v>
      </c>
      <c r="AL237" s="480">
        <v>9.56</v>
      </c>
      <c r="AM237" s="480">
        <v>1638</v>
      </c>
      <c r="AN237" s="480">
        <v>982</v>
      </c>
      <c r="AO237" s="480">
        <v>40</v>
      </c>
      <c r="AP237" s="480">
        <v>19.2</v>
      </c>
      <c r="AQ237" s="480">
        <v>1.609</v>
      </c>
      <c r="AR237" s="480">
        <v>238.9</v>
      </c>
      <c r="AS237" s="480">
        <v>1.4330000000000001</v>
      </c>
      <c r="AT237" s="480"/>
      <c r="AU237" s="480"/>
      <c r="AV237" s="480"/>
      <c r="AW237" s="480"/>
      <c r="AX237" s="480"/>
      <c r="AY237" s="480"/>
      <c r="AZ237" s="480"/>
      <c r="BA237" s="480"/>
      <c r="BB237" s="480"/>
      <c r="BC237" s="480"/>
      <c r="BD237" s="480"/>
      <c r="BE237" s="480"/>
      <c r="BF237" s="480"/>
      <c r="BG237" s="480"/>
      <c r="BH237" s="480"/>
      <c r="BI237" s="480"/>
      <c r="BJ237" s="480"/>
      <c r="BK237" s="480"/>
      <c r="BL237" s="480"/>
    </row>
    <row r="238" spans="1:64">
      <c r="A238" s="480" t="s">
        <v>569</v>
      </c>
      <c r="B238" s="480" t="s">
        <v>70</v>
      </c>
      <c r="C238" s="480" t="s">
        <v>255</v>
      </c>
      <c r="D238" s="480" t="s">
        <v>256</v>
      </c>
      <c r="E238" s="480" t="s">
        <v>66</v>
      </c>
      <c r="F238" s="480">
        <v>2011</v>
      </c>
      <c r="G238" s="480"/>
      <c r="H238" s="480">
        <v>220</v>
      </c>
      <c r="I238" s="480">
        <v>2.2999999999999998</v>
      </c>
      <c r="J238" s="480"/>
      <c r="K238" s="480"/>
      <c r="L238" s="480" t="s">
        <v>65</v>
      </c>
      <c r="M238" s="480">
        <v>60</v>
      </c>
      <c r="N238" s="480">
        <v>1</v>
      </c>
      <c r="O238" s="480">
        <v>1000</v>
      </c>
      <c r="P238" s="480">
        <v>25</v>
      </c>
      <c r="Q238" s="480">
        <v>29.2</v>
      </c>
      <c r="R238" s="480">
        <v>7.53</v>
      </c>
      <c r="S238" s="480">
        <v>36.6</v>
      </c>
      <c r="T238" s="480">
        <v>8.09</v>
      </c>
      <c r="U238" s="480">
        <v>6.5</v>
      </c>
      <c r="V238" s="480">
        <v>-133.53</v>
      </c>
      <c r="W238" s="480">
        <v>-0.42</v>
      </c>
      <c r="X238" s="480">
        <v>1000</v>
      </c>
      <c r="Y238" s="480">
        <v>5.5</v>
      </c>
      <c r="Z238" s="480">
        <v>250</v>
      </c>
      <c r="AA238" s="480">
        <v>0.3</v>
      </c>
      <c r="AB238" s="480"/>
      <c r="AC238" s="480"/>
      <c r="AD238" s="480"/>
      <c r="AE238" s="480"/>
      <c r="AF238" s="480"/>
      <c r="AG238" s="480"/>
      <c r="AH238" s="480"/>
      <c r="AI238" s="480">
        <v>1000</v>
      </c>
      <c r="AJ238" s="480">
        <v>5</v>
      </c>
      <c r="AK238" s="480">
        <v>-0.7</v>
      </c>
      <c r="AL238" s="480">
        <v>3.92</v>
      </c>
      <c r="AM238" s="480">
        <v>1638</v>
      </c>
      <c r="AN238" s="480">
        <v>982</v>
      </c>
      <c r="AO238" s="480">
        <v>40</v>
      </c>
      <c r="AP238" s="480">
        <v>19.2</v>
      </c>
      <c r="AQ238" s="480">
        <v>1.609</v>
      </c>
      <c r="AR238" s="480">
        <v>243.4</v>
      </c>
      <c r="AS238" s="480">
        <v>1.46</v>
      </c>
      <c r="AT238" s="480"/>
      <c r="AU238" s="480"/>
      <c r="AV238" s="480"/>
      <c r="AW238" s="480"/>
      <c r="AX238" s="480"/>
      <c r="AY238" s="480"/>
      <c r="AZ238" s="480"/>
      <c r="BA238" s="480"/>
      <c r="BB238" s="480"/>
      <c r="BC238" s="480"/>
      <c r="BD238" s="480"/>
      <c r="BE238" s="480"/>
      <c r="BF238" s="480"/>
      <c r="BG238" s="480"/>
      <c r="BH238" s="480"/>
      <c r="BI238" s="480"/>
      <c r="BJ238" s="480"/>
      <c r="BK238" s="480"/>
      <c r="BL238" s="480"/>
    </row>
    <row r="239" spans="1:64">
      <c r="A239" s="480" t="s">
        <v>569</v>
      </c>
      <c r="B239" s="480" t="s">
        <v>70</v>
      </c>
      <c r="C239" s="480" t="s">
        <v>129</v>
      </c>
      <c r="D239" s="480" t="s">
        <v>130</v>
      </c>
      <c r="E239" s="480" t="s">
        <v>66</v>
      </c>
      <c r="F239" s="480">
        <v>2010</v>
      </c>
      <c r="G239" s="480"/>
      <c r="H239" s="480">
        <v>225</v>
      </c>
      <c r="I239" s="480">
        <v>2.2000000000000002</v>
      </c>
      <c r="J239" s="480"/>
      <c r="K239" s="480"/>
      <c r="L239" s="480" t="s">
        <v>14</v>
      </c>
      <c r="M239" s="480">
        <v>96</v>
      </c>
      <c r="N239" s="480">
        <v>1</v>
      </c>
      <c r="O239" s="480">
        <v>1000</v>
      </c>
      <c r="P239" s="480">
        <v>25</v>
      </c>
      <c r="Q239" s="480">
        <v>47.4</v>
      </c>
      <c r="R239" s="480">
        <v>4.74</v>
      </c>
      <c r="S239" s="480">
        <v>59</v>
      </c>
      <c r="T239" s="480">
        <v>5.09</v>
      </c>
      <c r="U239" s="480">
        <v>3.1</v>
      </c>
      <c r="V239" s="480">
        <v>-222.8</v>
      </c>
      <c r="W239" s="480">
        <v>-0.45</v>
      </c>
      <c r="X239" s="480">
        <v>3000</v>
      </c>
      <c r="Y239" s="480">
        <v>5.5</v>
      </c>
      <c r="Z239" s="480">
        <v>700</v>
      </c>
      <c r="AA239" s="480">
        <v>0.73</v>
      </c>
      <c r="AB239" s="480"/>
      <c r="AC239" s="480"/>
      <c r="AD239" s="480"/>
      <c r="AE239" s="480"/>
      <c r="AF239" s="480"/>
      <c r="AG239" s="480"/>
      <c r="AH239" s="480"/>
      <c r="AI239" s="480">
        <v>1000</v>
      </c>
      <c r="AJ239" s="480">
        <v>4</v>
      </c>
      <c r="AK239" s="480">
        <v>-0.7</v>
      </c>
      <c r="AL239" s="480">
        <v>6.11</v>
      </c>
      <c r="AM239" s="480">
        <v>1602</v>
      </c>
      <c r="AN239" s="480">
        <v>1061</v>
      </c>
      <c r="AO239" s="480">
        <v>40</v>
      </c>
      <c r="AP239" s="480">
        <v>21</v>
      </c>
      <c r="AQ239" s="480">
        <v>1.7</v>
      </c>
      <c r="AR239" s="480">
        <v>148.6</v>
      </c>
      <c r="AS239" s="480">
        <v>1.427</v>
      </c>
      <c r="AT239" s="480"/>
      <c r="AU239" s="480"/>
      <c r="AV239" s="480"/>
      <c r="AW239" s="480"/>
      <c r="AX239" s="480"/>
      <c r="AY239" s="480"/>
      <c r="AZ239" s="480"/>
      <c r="BA239" s="480"/>
      <c r="BB239" s="480"/>
      <c r="BC239" s="480"/>
      <c r="BD239" s="480"/>
      <c r="BE239" s="480"/>
      <c r="BF239" s="480"/>
      <c r="BG239" s="480"/>
      <c r="BH239" s="480"/>
      <c r="BI239" s="480"/>
      <c r="BJ239" s="480"/>
      <c r="BK239" s="480"/>
      <c r="BL239" s="480"/>
    </row>
    <row r="240" spans="1:64">
      <c r="A240" s="480" t="s">
        <v>569</v>
      </c>
      <c r="B240" s="480" t="s">
        <v>70</v>
      </c>
      <c r="C240" s="480" t="s">
        <v>131</v>
      </c>
      <c r="D240" s="480" t="s">
        <v>132</v>
      </c>
      <c r="E240" s="480" t="s">
        <v>66</v>
      </c>
      <c r="F240" s="480">
        <v>2010</v>
      </c>
      <c r="G240" s="480"/>
      <c r="H240" s="480">
        <v>225</v>
      </c>
      <c r="I240" s="480">
        <v>2.2000000000000002</v>
      </c>
      <c r="J240" s="480"/>
      <c r="K240" s="480"/>
      <c r="L240" s="480" t="s">
        <v>14</v>
      </c>
      <c r="M240" s="480">
        <v>60</v>
      </c>
      <c r="N240" s="480">
        <v>1</v>
      </c>
      <c r="O240" s="480">
        <v>1000</v>
      </c>
      <c r="P240" s="480">
        <v>25</v>
      </c>
      <c r="Q240" s="480">
        <v>29.7</v>
      </c>
      <c r="R240" s="480">
        <v>7.58</v>
      </c>
      <c r="S240" s="480">
        <v>37</v>
      </c>
      <c r="T240" s="480">
        <v>8.07</v>
      </c>
      <c r="U240" s="480">
        <v>4.8</v>
      </c>
      <c r="V240" s="480">
        <v>-140.5</v>
      </c>
      <c r="W240" s="480">
        <v>-0.45</v>
      </c>
      <c r="X240" s="480">
        <v>1200</v>
      </c>
      <c r="Y240" s="480">
        <v>5.5</v>
      </c>
      <c r="Z240" s="480">
        <v>300</v>
      </c>
      <c r="AA240" s="480">
        <v>0.26</v>
      </c>
      <c r="AB240" s="480"/>
      <c r="AC240" s="480"/>
      <c r="AD240" s="480"/>
      <c r="AE240" s="480"/>
      <c r="AF240" s="480"/>
      <c r="AG240" s="480"/>
      <c r="AH240" s="480"/>
      <c r="AI240" s="480">
        <v>1000</v>
      </c>
      <c r="AJ240" s="480">
        <v>3</v>
      </c>
      <c r="AK240" s="480">
        <v>-0.7</v>
      </c>
      <c r="AL240" s="480">
        <v>9.68</v>
      </c>
      <c r="AM240" s="480">
        <v>1638</v>
      </c>
      <c r="AN240" s="480">
        <v>982</v>
      </c>
      <c r="AO240" s="480">
        <v>40</v>
      </c>
      <c r="AP240" s="480">
        <v>19.2</v>
      </c>
      <c r="AQ240" s="480">
        <v>1.609</v>
      </c>
      <c r="AR240" s="480">
        <v>238.9</v>
      </c>
      <c r="AS240" s="480">
        <v>1.4330000000000001</v>
      </c>
      <c r="AT240" s="480"/>
      <c r="AU240" s="480"/>
      <c r="AV240" s="480"/>
      <c r="AW240" s="480"/>
      <c r="AX240" s="480"/>
      <c r="AY240" s="480"/>
      <c r="AZ240" s="480"/>
      <c r="BA240" s="480"/>
      <c r="BB240" s="480"/>
      <c r="BC240" s="480"/>
      <c r="BD240" s="480"/>
      <c r="BE240" s="480"/>
      <c r="BF240" s="480"/>
      <c r="BG240" s="480"/>
      <c r="BH240" s="480"/>
      <c r="BI240" s="480"/>
      <c r="BJ240" s="480"/>
      <c r="BK240" s="480"/>
      <c r="BL240" s="480"/>
    </row>
    <row r="241" spans="1:64">
      <c r="A241" s="480" t="s">
        <v>569</v>
      </c>
      <c r="B241" s="480" t="s">
        <v>70</v>
      </c>
      <c r="C241" s="480" t="s">
        <v>261</v>
      </c>
      <c r="D241" s="480" t="s">
        <v>262</v>
      </c>
      <c r="E241" s="480" t="s">
        <v>66</v>
      </c>
      <c r="F241" s="480">
        <v>2011</v>
      </c>
      <c r="G241" s="480"/>
      <c r="H241" s="480">
        <v>225</v>
      </c>
      <c r="I241" s="480">
        <v>2.2000000000000002</v>
      </c>
      <c r="J241" s="480"/>
      <c r="K241" s="480"/>
      <c r="L241" s="480" t="s">
        <v>65</v>
      </c>
      <c r="M241" s="480">
        <v>60</v>
      </c>
      <c r="N241" s="480">
        <v>1</v>
      </c>
      <c r="O241" s="480">
        <v>1000</v>
      </c>
      <c r="P241" s="480">
        <v>25</v>
      </c>
      <c r="Q241" s="480">
        <v>29.4</v>
      </c>
      <c r="R241" s="480">
        <v>7.65</v>
      </c>
      <c r="S241" s="480">
        <v>36.700000000000003</v>
      </c>
      <c r="T241" s="480">
        <v>8.19</v>
      </c>
      <c r="U241" s="480">
        <v>6.6</v>
      </c>
      <c r="V241" s="480">
        <v>-134.88</v>
      </c>
      <c r="W241" s="480">
        <v>-0.42</v>
      </c>
      <c r="X241" s="480">
        <v>1000</v>
      </c>
      <c r="Y241" s="480">
        <v>5.5</v>
      </c>
      <c r="Z241" s="480">
        <v>250</v>
      </c>
      <c r="AA241" s="480">
        <v>0.27</v>
      </c>
      <c r="AB241" s="480"/>
      <c r="AC241" s="480"/>
      <c r="AD241" s="480"/>
      <c r="AE241" s="480"/>
      <c r="AF241" s="480"/>
      <c r="AG241" s="480"/>
      <c r="AH241" s="480"/>
      <c r="AI241" s="480">
        <v>1000</v>
      </c>
      <c r="AJ241" s="480">
        <v>5</v>
      </c>
      <c r="AK241" s="480">
        <v>-0.7</v>
      </c>
      <c r="AL241" s="480">
        <v>3.92</v>
      </c>
      <c r="AM241" s="480">
        <v>1638</v>
      </c>
      <c r="AN241" s="480">
        <v>982</v>
      </c>
      <c r="AO241" s="480">
        <v>40</v>
      </c>
      <c r="AP241" s="480">
        <v>19.2</v>
      </c>
      <c r="AQ241" s="480">
        <v>1.609</v>
      </c>
      <c r="AR241" s="480">
        <v>243.4</v>
      </c>
      <c r="AS241" s="480">
        <v>1.46</v>
      </c>
      <c r="AT241" s="480"/>
      <c r="AU241" s="480"/>
      <c r="AV241" s="480"/>
      <c r="AW241" s="480"/>
      <c r="AX241" s="480"/>
      <c r="AY241" s="480"/>
      <c r="AZ241" s="480"/>
      <c r="BA241" s="480"/>
      <c r="BB241" s="480"/>
      <c r="BC241" s="480"/>
      <c r="BD241" s="480"/>
      <c r="BE241" s="480"/>
      <c r="BF241" s="480"/>
      <c r="BG241" s="480"/>
      <c r="BH241" s="480"/>
      <c r="BI241" s="480"/>
      <c r="BJ241" s="480"/>
      <c r="BK241" s="480"/>
      <c r="BL241" s="480"/>
    </row>
    <row r="242" spans="1:64">
      <c r="A242" s="480" t="s">
        <v>569</v>
      </c>
      <c r="B242" s="480" t="s">
        <v>70</v>
      </c>
      <c r="C242" s="480" t="s">
        <v>133</v>
      </c>
      <c r="D242" s="480" t="s">
        <v>134</v>
      </c>
      <c r="E242" s="480" t="s">
        <v>66</v>
      </c>
      <c r="F242" s="480">
        <v>2010</v>
      </c>
      <c r="G242" s="480"/>
      <c r="H242" s="480">
        <v>230</v>
      </c>
      <c r="I242" s="480">
        <v>2.2000000000000002</v>
      </c>
      <c r="J242" s="480"/>
      <c r="K242" s="480"/>
      <c r="L242" s="480" t="s">
        <v>14</v>
      </c>
      <c r="M242" s="480">
        <v>96</v>
      </c>
      <c r="N242" s="480">
        <v>1</v>
      </c>
      <c r="O242" s="480">
        <v>1000</v>
      </c>
      <c r="P242" s="480">
        <v>25</v>
      </c>
      <c r="Q242" s="480">
        <v>47.5</v>
      </c>
      <c r="R242" s="480">
        <v>4.84</v>
      </c>
      <c r="S242" s="480">
        <v>59.1</v>
      </c>
      <c r="T242" s="480">
        <v>5.18</v>
      </c>
      <c r="U242" s="480">
        <v>3.1</v>
      </c>
      <c r="V242" s="480">
        <v>-224.31</v>
      </c>
      <c r="W242" s="480">
        <v>-0.45</v>
      </c>
      <c r="X242" s="480">
        <v>3000</v>
      </c>
      <c r="Y242" s="480">
        <v>5.5</v>
      </c>
      <c r="Z242" s="480">
        <v>700</v>
      </c>
      <c r="AA242" s="480">
        <v>0.68</v>
      </c>
      <c r="AB242" s="480"/>
      <c r="AC242" s="480"/>
      <c r="AD242" s="480"/>
      <c r="AE242" s="480"/>
      <c r="AF242" s="480"/>
      <c r="AG242" s="480"/>
      <c r="AH242" s="480"/>
      <c r="AI242" s="480">
        <v>1000</v>
      </c>
      <c r="AJ242" s="480">
        <v>4</v>
      </c>
      <c r="AK242" s="480">
        <v>-0.7</v>
      </c>
      <c r="AL242" s="480">
        <v>6.22</v>
      </c>
      <c r="AM242" s="480">
        <v>1602</v>
      </c>
      <c r="AN242" s="480">
        <v>1061</v>
      </c>
      <c r="AO242" s="480">
        <v>40</v>
      </c>
      <c r="AP242" s="480">
        <v>21</v>
      </c>
      <c r="AQ242" s="480">
        <v>1.7</v>
      </c>
      <c r="AR242" s="480">
        <v>148.6</v>
      </c>
      <c r="AS242" s="480">
        <v>1.427</v>
      </c>
      <c r="AT242" s="480"/>
      <c r="AU242" s="480"/>
      <c r="AV242" s="480"/>
      <c r="AW242" s="480"/>
      <c r="AX242" s="480"/>
      <c r="AY242" s="480"/>
      <c r="AZ242" s="480"/>
      <c r="BA242" s="480"/>
      <c r="BB242" s="480"/>
      <c r="BC242" s="480"/>
      <c r="BD242" s="480"/>
      <c r="BE242" s="480"/>
      <c r="BF242" s="480"/>
      <c r="BG242" s="480"/>
      <c r="BH242" s="480"/>
      <c r="BI242" s="480"/>
      <c r="BJ242" s="480"/>
      <c r="BK242" s="480"/>
      <c r="BL242" s="480"/>
    </row>
    <row r="243" spans="1:64">
      <c r="A243" s="480" t="s">
        <v>569</v>
      </c>
      <c r="B243" s="480" t="s">
        <v>70</v>
      </c>
      <c r="C243" s="480" t="s">
        <v>135</v>
      </c>
      <c r="D243" s="480" t="s">
        <v>136</v>
      </c>
      <c r="E243" s="480" t="s">
        <v>66</v>
      </c>
      <c r="F243" s="480">
        <v>2010</v>
      </c>
      <c r="G243" s="480"/>
      <c r="H243" s="480">
        <v>230</v>
      </c>
      <c r="I243" s="480">
        <v>2.2000000000000002</v>
      </c>
      <c r="J243" s="480"/>
      <c r="K243" s="480"/>
      <c r="L243" s="480" t="s">
        <v>14</v>
      </c>
      <c r="M243" s="480">
        <v>60</v>
      </c>
      <c r="N243" s="480">
        <v>1</v>
      </c>
      <c r="O243" s="480">
        <v>1000</v>
      </c>
      <c r="P243" s="480">
        <v>25</v>
      </c>
      <c r="Q243" s="480">
        <v>29.9</v>
      </c>
      <c r="R243" s="480">
        <v>7.7</v>
      </c>
      <c r="S243" s="480">
        <v>37.1</v>
      </c>
      <c r="T243" s="480">
        <v>8.2200000000000006</v>
      </c>
      <c r="U243" s="480">
        <v>4.9000000000000004</v>
      </c>
      <c r="V243" s="480">
        <v>-141.11000000000001</v>
      </c>
      <c r="W243" s="480">
        <v>-0.45</v>
      </c>
      <c r="X243" s="480">
        <v>1200</v>
      </c>
      <c r="Y243" s="480">
        <v>5.5</v>
      </c>
      <c r="Z243" s="480">
        <v>300</v>
      </c>
      <c r="AA243" s="480">
        <v>0.25</v>
      </c>
      <c r="AB243" s="480"/>
      <c r="AC243" s="480"/>
      <c r="AD243" s="480"/>
      <c r="AE243" s="480"/>
      <c r="AF243" s="480"/>
      <c r="AG243" s="480"/>
      <c r="AH243" s="480"/>
      <c r="AI243" s="480">
        <v>1000</v>
      </c>
      <c r="AJ243" s="480">
        <v>3</v>
      </c>
      <c r="AK243" s="480">
        <v>-0.7</v>
      </c>
      <c r="AL243" s="480">
        <v>9.86</v>
      </c>
      <c r="AM243" s="480">
        <v>1638</v>
      </c>
      <c r="AN243" s="480">
        <v>982</v>
      </c>
      <c r="AO243" s="480">
        <v>40</v>
      </c>
      <c r="AP243" s="480">
        <v>19.2</v>
      </c>
      <c r="AQ243" s="480">
        <v>1.609</v>
      </c>
      <c r="AR243" s="480">
        <v>238.9</v>
      </c>
      <c r="AS243" s="480">
        <v>1.4330000000000001</v>
      </c>
      <c r="AT243" s="480"/>
      <c r="AU243" s="480"/>
      <c r="AV243" s="480"/>
      <c r="AW243" s="480"/>
      <c r="AX243" s="480"/>
      <c r="AY243" s="480"/>
      <c r="AZ243" s="480"/>
      <c r="BA243" s="480"/>
      <c r="BB243" s="480"/>
      <c r="BC243" s="480"/>
      <c r="BD243" s="480"/>
      <c r="BE243" s="480"/>
      <c r="BF243" s="480"/>
      <c r="BG243" s="480"/>
      <c r="BH243" s="480"/>
      <c r="BI243" s="480"/>
      <c r="BJ243" s="480"/>
      <c r="BK243" s="480"/>
      <c r="BL243" s="480"/>
    </row>
    <row r="244" spans="1:64">
      <c r="A244" s="480" t="s">
        <v>569</v>
      </c>
      <c r="B244" s="480" t="s">
        <v>70</v>
      </c>
      <c r="C244" s="480" t="s">
        <v>267</v>
      </c>
      <c r="D244" s="480" t="s">
        <v>268</v>
      </c>
      <c r="E244" s="480" t="s">
        <v>66</v>
      </c>
      <c r="F244" s="480">
        <v>2011</v>
      </c>
      <c r="G244" s="480"/>
      <c r="H244" s="480">
        <v>230</v>
      </c>
      <c r="I244" s="480">
        <v>2.2000000000000002</v>
      </c>
      <c r="J244" s="480"/>
      <c r="K244" s="480"/>
      <c r="L244" s="480" t="s">
        <v>65</v>
      </c>
      <c r="M244" s="480">
        <v>60</v>
      </c>
      <c r="N244" s="480">
        <v>1</v>
      </c>
      <c r="O244" s="480">
        <v>1000</v>
      </c>
      <c r="P244" s="480">
        <v>25</v>
      </c>
      <c r="Q244" s="480">
        <v>29.6</v>
      </c>
      <c r="R244" s="480">
        <v>7.78</v>
      </c>
      <c r="S244" s="480">
        <v>36.799999999999997</v>
      </c>
      <c r="T244" s="480">
        <v>8.34</v>
      </c>
      <c r="U244" s="480">
        <v>6.7</v>
      </c>
      <c r="V244" s="480">
        <v>-135.63</v>
      </c>
      <c r="W244" s="480">
        <v>-0.42</v>
      </c>
      <c r="X244" s="480">
        <v>1000</v>
      </c>
      <c r="Y244" s="480">
        <v>5.5</v>
      </c>
      <c r="Z244" s="480">
        <v>250</v>
      </c>
      <c r="AA244" s="480">
        <v>0.26</v>
      </c>
      <c r="AB244" s="480"/>
      <c r="AC244" s="480"/>
      <c r="AD244" s="480"/>
      <c r="AE244" s="480"/>
      <c r="AF244" s="480"/>
      <c r="AG244" s="480"/>
      <c r="AH244" s="480"/>
      <c r="AI244" s="480">
        <v>1000</v>
      </c>
      <c r="AJ244" s="480">
        <v>5</v>
      </c>
      <c r="AK244" s="480">
        <v>-0.7</v>
      </c>
      <c r="AL244" s="480">
        <v>3.92</v>
      </c>
      <c r="AM244" s="480">
        <v>1638</v>
      </c>
      <c r="AN244" s="480">
        <v>982</v>
      </c>
      <c r="AO244" s="480">
        <v>40</v>
      </c>
      <c r="AP244" s="480">
        <v>19.2</v>
      </c>
      <c r="AQ244" s="480">
        <v>1.609</v>
      </c>
      <c r="AR244" s="480">
        <v>243.4</v>
      </c>
      <c r="AS244" s="480">
        <v>1.46</v>
      </c>
      <c r="AT244" s="480"/>
      <c r="AU244" s="480"/>
      <c r="AV244" s="480"/>
      <c r="AW244" s="480"/>
      <c r="AX244" s="480"/>
      <c r="AY244" s="480"/>
      <c r="AZ244" s="480"/>
      <c r="BA244" s="480"/>
      <c r="BB244" s="480"/>
      <c r="BC244" s="480"/>
      <c r="BD244" s="480"/>
      <c r="BE244" s="480"/>
      <c r="BF244" s="480"/>
      <c r="BG244" s="480"/>
      <c r="BH244" s="480"/>
      <c r="BI244" s="480"/>
      <c r="BJ244" s="480"/>
      <c r="BK244" s="480"/>
      <c r="BL244" s="480"/>
    </row>
    <row r="245" spans="1:64">
      <c r="A245" s="480" t="s">
        <v>569</v>
      </c>
      <c r="B245" s="480" t="s">
        <v>70</v>
      </c>
      <c r="C245" s="480" t="s">
        <v>137</v>
      </c>
      <c r="D245" s="480" t="s">
        <v>138</v>
      </c>
      <c r="E245" s="480" t="s">
        <v>66</v>
      </c>
      <c r="F245" s="480">
        <v>2010</v>
      </c>
      <c r="G245" s="480"/>
      <c r="H245" s="480">
        <v>235</v>
      </c>
      <c r="I245" s="480">
        <v>2.1</v>
      </c>
      <c r="J245" s="480"/>
      <c r="K245" s="480"/>
      <c r="L245" s="480" t="s">
        <v>14</v>
      </c>
      <c r="M245" s="480">
        <v>96</v>
      </c>
      <c r="N245" s="480">
        <v>1</v>
      </c>
      <c r="O245" s="480">
        <v>1000</v>
      </c>
      <c r="P245" s="480">
        <v>25</v>
      </c>
      <c r="Q245" s="480">
        <v>47.7</v>
      </c>
      <c r="R245" s="480">
        <v>4.93</v>
      </c>
      <c r="S245" s="480">
        <v>59.2</v>
      </c>
      <c r="T245" s="480">
        <v>5.27</v>
      </c>
      <c r="U245" s="480">
        <v>3.2</v>
      </c>
      <c r="V245" s="480">
        <v>-225.59</v>
      </c>
      <c r="W245" s="480">
        <v>-0.45</v>
      </c>
      <c r="X245" s="480">
        <v>3000</v>
      </c>
      <c r="Y245" s="480">
        <v>5.5</v>
      </c>
      <c r="Z245" s="480">
        <v>700</v>
      </c>
      <c r="AA245" s="480">
        <v>0.64</v>
      </c>
      <c r="AB245" s="480"/>
      <c r="AC245" s="480"/>
      <c r="AD245" s="480"/>
      <c r="AE245" s="480"/>
      <c r="AF245" s="480"/>
      <c r="AG245" s="480"/>
      <c r="AH245" s="480"/>
      <c r="AI245" s="480">
        <v>1000</v>
      </c>
      <c r="AJ245" s="480">
        <v>4</v>
      </c>
      <c r="AK245" s="480">
        <v>-0.7</v>
      </c>
      <c r="AL245" s="480">
        <v>6.32</v>
      </c>
      <c r="AM245" s="480">
        <v>1602</v>
      </c>
      <c r="AN245" s="480">
        <v>1061</v>
      </c>
      <c r="AO245" s="480">
        <v>40</v>
      </c>
      <c r="AP245" s="480">
        <v>21</v>
      </c>
      <c r="AQ245" s="480">
        <v>1.7</v>
      </c>
      <c r="AR245" s="480">
        <v>148.6</v>
      </c>
      <c r="AS245" s="480">
        <v>1.427</v>
      </c>
      <c r="AT245" s="480"/>
      <c r="AU245" s="480"/>
      <c r="AV245" s="480"/>
      <c r="AW245" s="480"/>
      <c r="AX245" s="480"/>
      <c r="AY245" s="480"/>
      <c r="AZ245" s="480"/>
      <c r="BA245" s="480"/>
      <c r="BB245" s="480"/>
      <c r="BC245" s="480"/>
      <c r="BD245" s="480"/>
      <c r="BE245" s="480"/>
      <c r="BF245" s="480"/>
      <c r="BG245" s="480"/>
      <c r="BH245" s="480"/>
      <c r="BI245" s="480"/>
      <c r="BJ245" s="480"/>
      <c r="BK245" s="480"/>
      <c r="BL245" s="480"/>
    </row>
    <row r="246" spans="1:64">
      <c r="A246" s="480" t="s">
        <v>569</v>
      </c>
      <c r="B246" s="480" t="s">
        <v>70</v>
      </c>
      <c r="C246" s="480" t="s">
        <v>139</v>
      </c>
      <c r="D246" s="480" t="s">
        <v>140</v>
      </c>
      <c r="E246" s="480" t="s">
        <v>66</v>
      </c>
      <c r="F246" s="480">
        <v>2010</v>
      </c>
      <c r="G246" s="480"/>
      <c r="H246" s="480">
        <v>235</v>
      </c>
      <c r="I246" s="480">
        <v>2.1</v>
      </c>
      <c r="J246" s="480"/>
      <c r="K246" s="480"/>
      <c r="L246" s="480" t="s">
        <v>14</v>
      </c>
      <c r="M246" s="480">
        <v>60</v>
      </c>
      <c r="N246" s="480">
        <v>1</v>
      </c>
      <c r="O246" s="480">
        <v>1000</v>
      </c>
      <c r="P246" s="480">
        <v>25</v>
      </c>
      <c r="Q246" s="480">
        <v>30.1</v>
      </c>
      <c r="R246" s="480">
        <v>7.82</v>
      </c>
      <c r="S246" s="480">
        <v>37.200000000000003</v>
      </c>
      <c r="T246" s="480">
        <v>8.34</v>
      </c>
      <c r="U246" s="480">
        <v>5</v>
      </c>
      <c r="V246" s="480">
        <v>-143.83000000000001</v>
      </c>
      <c r="W246" s="480">
        <v>-0.45</v>
      </c>
      <c r="X246" s="480">
        <v>1200</v>
      </c>
      <c r="Y246" s="480">
        <v>5.5</v>
      </c>
      <c r="Z246" s="480">
        <v>300</v>
      </c>
      <c r="AA246" s="480">
        <v>0.23</v>
      </c>
      <c r="AB246" s="480"/>
      <c r="AC246" s="480"/>
      <c r="AD246" s="480"/>
      <c r="AE246" s="480"/>
      <c r="AF246" s="480"/>
      <c r="AG246" s="480"/>
      <c r="AH246" s="480"/>
      <c r="AI246" s="480">
        <v>1000</v>
      </c>
      <c r="AJ246" s="480">
        <v>3</v>
      </c>
      <c r="AK246" s="480">
        <v>-0.7</v>
      </c>
      <c r="AL246" s="480">
        <v>10.01</v>
      </c>
      <c r="AM246" s="480">
        <v>1638</v>
      </c>
      <c r="AN246" s="480">
        <v>982</v>
      </c>
      <c r="AO246" s="480">
        <v>40</v>
      </c>
      <c r="AP246" s="480">
        <v>19.2</v>
      </c>
      <c r="AQ246" s="480">
        <v>1.609</v>
      </c>
      <c r="AR246" s="480">
        <v>238.9</v>
      </c>
      <c r="AS246" s="480">
        <v>1.4330000000000001</v>
      </c>
      <c r="AT246" s="480"/>
      <c r="AU246" s="480"/>
      <c r="AV246" s="480"/>
      <c r="AW246" s="480"/>
      <c r="AX246" s="480"/>
      <c r="AY246" s="480"/>
      <c r="AZ246" s="480"/>
      <c r="BA246" s="480"/>
      <c r="BB246" s="480"/>
      <c r="BC246" s="480"/>
      <c r="BD246" s="480"/>
      <c r="BE246" s="480"/>
      <c r="BF246" s="480"/>
      <c r="BG246" s="480"/>
      <c r="BH246" s="480"/>
      <c r="BI246" s="480"/>
      <c r="BJ246" s="480"/>
      <c r="BK246" s="480"/>
      <c r="BL246" s="480"/>
    </row>
    <row r="247" spans="1:64">
      <c r="A247" s="480" t="s">
        <v>569</v>
      </c>
      <c r="B247" s="480" t="s">
        <v>70</v>
      </c>
      <c r="C247" s="480" t="s">
        <v>141</v>
      </c>
      <c r="D247" s="480" t="s">
        <v>142</v>
      </c>
      <c r="E247" s="480" t="s">
        <v>66</v>
      </c>
      <c r="F247" s="480">
        <v>2012</v>
      </c>
      <c r="G247" s="480"/>
      <c r="H247" s="480">
        <v>235</v>
      </c>
      <c r="I247" s="480">
        <v>2.1</v>
      </c>
      <c r="J247" s="480"/>
      <c r="K247" s="480"/>
      <c r="L247" s="480" t="s">
        <v>14</v>
      </c>
      <c r="M247" s="480">
        <v>60</v>
      </c>
      <c r="N247" s="480">
        <v>1</v>
      </c>
      <c r="O247" s="480">
        <v>1000</v>
      </c>
      <c r="P247" s="480">
        <v>25</v>
      </c>
      <c r="Q247" s="480">
        <v>30.1</v>
      </c>
      <c r="R247" s="480">
        <v>7.82</v>
      </c>
      <c r="S247" s="480">
        <v>37.200000000000003</v>
      </c>
      <c r="T247" s="480">
        <v>8.34</v>
      </c>
      <c r="U247" s="480">
        <v>5.8</v>
      </c>
      <c r="V247" s="480">
        <v>-146.04</v>
      </c>
      <c r="W247" s="480">
        <v>-0.45</v>
      </c>
      <c r="X247" s="480">
        <v>1200</v>
      </c>
      <c r="Y247" s="480">
        <v>5.5</v>
      </c>
      <c r="Z247" s="480">
        <v>300</v>
      </c>
      <c r="AA247" s="480">
        <v>0.23</v>
      </c>
      <c r="AB247" s="480"/>
      <c r="AC247" s="480"/>
      <c r="AD247" s="480"/>
      <c r="AE247" s="480"/>
      <c r="AF247" s="480"/>
      <c r="AG247" s="480"/>
      <c r="AH247" s="480"/>
      <c r="AI247" s="480">
        <v>1000</v>
      </c>
      <c r="AJ247" s="480">
        <v>3</v>
      </c>
      <c r="AK247" s="480">
        <v>-0.7</v>
      </c>
      <c r="AL247" s="480">
        <v>10.01</v>
      </c>
      <c r="AM247" s="480">
        <v>1638</v>
      </c>
      <c r="AN247" s="480">
        <v>982</v>
      </c>
      <c r="AO247" s="480">
        <v>40</v>
      </c>
      <c r="AP247" s="480">
        <v>20</v>
      </c>
      <c r="AQ247" s="480">
        <v>1.609</v>
      </c>
      <c r="AR247" s="480">
        <v>238.9</v>
      </c>
      <c r="AS247" s="480">
        <v>1.4330000000000001</v>
      </c>
      <c r="AT247" s="480"/>
      <c r="AU247" s="480"/>
      <c r="AV247" s="480"/>
      <c r="AW247" s="480"/>
      <c r="AX247" s="480"/>
      <c r="AY247" s="480"/>
      <c r="AZ247" s="480"/>
      <c r="BA247" s="480"/>
      <c r="BB247" s="480"/>
      <c r="BC247" s="480"/>
      <c r="BD247" s="480"/>
      <c r="BE247" s="480"/>
      <c r="BF247" s="480"/>
      <c r="BG247" s="480"/>
      <c r="BH247" s="480"/>
      <c r="BI247" s="480"/>
      <c r="BJ247" s="480"/>
      <c r="BK247" s="480"/>
      <c r="BL247" s="480"/>
    </row>
    <row r="248" spans="1:64">
      <c r="A248" s="480" t="s">
        <v>569</v>
      </c>
      <c r="B248" s="480" t="s">
        <v>70</v>
      </c>
      <c r="C248" s="480" t="s">
        <v>143</v>
      </c>
      <c r="D248" s="480" t="s">
        <v>144</v>
      </c>
      <c r="E248" s="480" t="s">
        <v>66</v>
      </c>
      <c r="F248" s="480">
        <v>2010</v>
      </c>
      <c r="G248" s="480"/>
      <c r="H248" s="480">
        <v>240</v>
      </c>
      <c r="I248" s="480">
        <v>2.1</v>
      </c>
      <c r="J248" s="480"/>
      <c r="K248" s="480"/>
      <c r="L248" s="480" t="s">
        <v>14</v>
      </c>
      <c r="M248" s="480">
        <v>96</v>
      </c>
      <c r="N248" s="480">
        <v>1</v>
      </c>
      <c r="O248" s="480">
        <v>1000</v>
      </c>
      <c r="P248" s="480">
        <v>25</v>
      </c>
      <c r="Q248" s="480">
        <v>48.1</v>
      </c>
      <c r="R248" s="480">
        <v>4.99</v>
      </c>
      <c r="S248" s="480">
        <v>59.4</v>
      </c>
      <c r="T248" s="480">
        <v>5.34</v>
      </c>
      <c r="U248" s="480">
        <v>3.2</v>
      </c>
      <c r="V248" s="480">
        <v>-227.4</v>
      </c>
      <c r="W248" s="480">
        <v>-0.45</v>
      </c>
      <c r="X248" s="480">
        <v>3000</v>
      </c>
      <c r="Y248" s="480">
        <v>5.5</v>
      </c>
      <c r="Z248" s="480">
        <v>700</v>
      </c>
      <c r="AA248" s="480">
        <v>0.6</v>
      </c>
      <c r="AB248" s="480"/>
      <c r="AC248" s="480"/>
      <c r="AD248" s="480"/>
      <c r="AE248" s="480"/>
      <c r="AF248" s="480"/>
      <c r="AG248" s="480"/>
      <c r="AH248" s="480"/>
      <c r="AI248" s="480">
        <v>1000</v>
      </c>
      <c r="AJ248" s="480">
        <v>4</v>
      </c>
      <c r="AK248" s="480">
        <v>-0.7</v>
      </c>
      <c r="AL248" s="480">
        <v>6.41</v>
      </c>
      <c r="AM248" s="480">
        <v>1602</v>
      </c>
      <c r="AN248" s="480">
        <v>1061</v>
      </c>
      <c r="AO248" s="480">
        <v>40</v>
      </c>
      <c r="AP248" s="480">
        <v>21</v>
      </c>
      <c r="AQ248" s="480">
        <v>1.7</v>
      </c>
      <c r="AR248" s="480">
        <v>148.6</v>
      </c>
      <c r="AS248" s="480">
        <v>1.427</v>
      </c>
      <c r="AT248" s="480"/>
      <c r="AU248" s="480"/>
      <c r="AV248" s="480"/>
      <c r="AW248" s="480"/>
      <c r="AX248" s="480"/>
      <c r="AY248" s="480"/>
      <c r="AZ248" s="480"/>
      <c r="BA248" s="480"/>
      <c r="BB248" s="480"/>
      <c r="BC248" s="480"/>
      <c r="BD248" s="480"/>
      <c r="BE248" s="480"/>
      <c r="BF248" s="480"/>
      <c r="BG248" s="480"/>
      <c r="BH248" s="480"/>
      <c r="BI248" s="480"/>
      <c r="BJ248" s="480"/>
      <c r="BK248" s="480"/>
      <c r="BL248" s="480"/>
    </row>
    <row r="249" spans="1:64">
      <c r="A249" s="480" t="s">
        <v>569</v>
      </c>
      <c r="B249" s="480" t="s">
        <v>70</v>
      </c>
      <c r="C249" s="480" t="s">
        <v>145</v>
      </c>
      <c r="D249" s="480" t="s">
        <v>146</v>
      </c>
      <c r="E249" s="480" t="s">
        <v>66</v>
      </c>
      <c r="F249" s="480">
        <v>2010</v>
      </c>
      <c r="G249" s="480"/>
      <c r="H249" s="480">
        <v>240</v>
      </c>
      <c r="I249" s="480">
        <v>2.1</v>
      </c>
      <c r="J249" s="480"/>
      <c r="K249" s="480"/>
      <c r="L249" s="480" t="s">
        <v>14</v>
      </c>
      <c r="M249" s="480">
        <v>60</v>
      </c>
      <c r="N249" s="480">
        <v>1</v>
      </c>
      <c r="O249" s="480">
        <v>1000</v>
      </c>
      <c r="P249" s="480">
        <v>25</v>
      </c>
      <c r="Q249" s="480">
        <v>30.2</v>
      </c>
      <c r="R249" s="480">
        <v>7.95</v>
      </c>
      <c r="S249" s="480">
        <v>37.299999999999997</v>
      </c>
      <c r="T249" s="480">
        <v>8.4600000000000009</v>
      </c>
      <c r="U249" s="480">
        <v>5.0999999999999996</v>
      </c>
      <c r="V249" s="480">
        <v>-145.01</v>
      </c>
      <c r="W249" s="480">
        <v>-0.45</v>
      </c>
      <c r="X249" s="480">
        <v>1200</v>
      </c>
      <c r="Y249" s="480">
        <v>5.5</v>
      </c>
      <c r="Z249" s="480">
        <v>300</v>
      </c>
      <c r="AA249" s="480">
        <v>0.22</v>
      </c>
      <c r="AB249" s="480"/>
      <c r="AC249" s="480"/>
      <c r="AD249" s="480"/>
      <c r="AE249" s="480"/>
      <c r="AF249" s="480"/>
      <c r="AG249" s="480"/>
      <c r="AH249" s="480"/>
      <c r="AI249" s="480">
        <v>1000</v>
      </c>
      <c r="AJ249" s="480">
        <v>3</v>
      </c>
      <c r="AK249" s="480">
        <v>-0.7</v>
      </c>
      <c r="AL249" s="480">
        <v>10.15</v>
      </c>
      <c r="AM249" s="480">
        <v>1638</v>
      </c>
      <c r="AN249" s="480">
        <v>982</v>
      </c>
      <c r="AO249" s="480">
        <v>40</v>
      </c>
      <c r="AP249" s="480">
        <v>19.2</v>
      </c>
      <c r="AQ249" s="480">
        <v>1.609</v>
      </c>
      <c r="AR249" s="480">
        <v>238.9</v>
      </c>
      <c r="AS249" s="480">
        <v>1.4330000000000001</v>
      </c>
      <c r="AT249" s="480"/>
      <c r="AU249" s="480"/>
      <c r="AV249" s="480"/>
      <c r="AW249" s="480"/>
      <c r="AX249" s="480"/>
      <c r="AY249" s="480"/>
      <c r="AZ249" s="480"/>
      <c r="BA249" s="480"/>
      <c r="BB249" s="480"/>
      <c r="BC249" s="480"/>
      <c r="BD249" s="480"/>
      <c r="BE249" s="480"/>
      <c r="BF249" s="480"/>
      <c r="BG249" s="480"/>
      <c r="BH249" s="480"/>
      <c r="BI249" s="480"/>
      <c r="BJ249" s="480"/>
      <c r="BK249" s="480"/>
      <c r="BL249" s="480"/>
    </row>
    <row r="250" spans="1:64">
      <c r="A250" s="480" t="s">
        <v>569</v>
      </c>
      <c r="B250" s="480" t="s">
        <v>70</v>
      </c>
      <c r="C250" s="480" t="s">
        <v>147</v>
      </c>
      <c r="D250" s="480" t="s">
        <v>148</v>
      </c>
      <c r="E250" s="480" t="s">
        <v>66</v>
      </c>
      <c r="F250" s="480">
        <v>2012</v>
      </c>
      <c r="G250" s="480"/>
      <c r="H250" s="480">
        <v>240</v>
      </c>
      <c r="I250" s="480">
        <v>2.1</v>
      </c>
      <c r="J250" s="480"/>
      <c r="K250" s="480"/>
      <c r="L250" s="480" t="s">
        <v>14</v>
      </c>
      <c r="M250" s="480">
        <v>60</v>
      </c>
      <c r="N250" s="480">
        <v>1</v>
      </c>
      <c r="O250" s="480">
        <v>1000</v>
      </c>
      <c r="P250" s="480">
        <v>25</v>
      </c>
      <c r="Q250" s="480">
        <v>30.2</v>
      </c>
      <c r="R250" s="480">
        <v>7.95</v>
      </c>
      <c r="S250" s="480">
        <v>37.299999999999997</v>
      </c>
      <c r="T250" s="480">
        <v>8.4600000000000009</v>
      </c>
      <c r="U250" s="480">
        <v>5.0999999999999996</v>
      </c>
      <c r="V250" s="480">
        <v>-143.87</v>
      </c>
      <c r="W250" s="480">
        <v>-0.45</v>
      </c>
      <c r="X250" s="480">
        <v>1200</v>
      </c>
      <c r="Y250" s="480">
        <v>5.5</v>
      </c>
      <c r="Z250" s="480">
        <v>300</v>
      </c>
      <c r="AA250" s="480">
        <v>0.22</v>
      </c>
      <c r="AB250" s="480"/>
      <c r="AC250" s="480"/>
      <c r="AD250" s="480"/>
      <c r="AE250" s="480"/>
      <c r="AF250" s="480"/>
      <c r="AG250" s="480"/>
      <c r="AH250" s="480"/>
      <c r="AI250" s="480">
        <v>1000</v>
      </c>
      <c r="AJ250" s="480">
        <v>3</v>
      </c>
      <c r="AK250" s="480">
        <v>-0.7</v>
      </c>
      <c r="AL250" s="480">
        <v>10.15</v>
      </c>
      <c r="AM250" s="480">
        <v>1638</v>
      </c>
      <c r="AN250" s="480">
        <v>982</v>
      </c>
      <c r="AO250" s="480">
        <v>40</v>
      </c>
      <c r="AP250" s="480">
        <v>20</v>
      </c>
      <c r="AQ250" s="480">
        <v>1.609</v>
      </c>
      <c r="AR250" s="480">
        <v>238.9</v>
      </c>
      <c r="AS250" s="480">
        <v>1.4330000000000001</v>
      </c>
      <c r="AT250" s="480"/>
      <c r="AU250" s="480"/>
      <c r="AV250" s="480"/>
      <c r="AW250" s="480"/>
      <c r="AX250" s="480"/>
      <c r="AY250" s="480"/>
      <c r="AZ250" s="480"/>
      <c r="BA250" s="480"/>
      <c r="BB250" s="480"/>
      <c r="BC250" s="480"/>
      <c r="BD250" s="480"/>
      <c r="BE250" s="480"/>
      <c r="BF250" s="480"/>
      <c r="BG250" s="480"/>
      <c r="BH250" s="480"/>
      <c r="BI250" s="480"/>
      <c r="BJ250" s="480"/>
      <c r="BK250" s="480"/>
      <c r="BL250" s="480"/>
    </row>
    <row r="251" spans="1:64">
      <c r="A251" s="480" t="s">
        <v>569</v>
      </c>
      <c r="B251" s="480" t="s">
        <v>70</v>
      </c>
      <c r="C251" s="480" t="s">
        <v>279</v>
      </c>
      <c r="D251" s="480" t="s">
        <v>280</v>
      </c>
      <c r="E251" s="480" t="s">
        <v>66</v>
      </c>
      <c r="F251" s="480">
        <v>2012</v>
      </c>
      <c r="G251" s="480"/>
      <c r="H251" s="480">
        <v>240</v>
      </c>
      <c r="I251" s="480">
        <v>2.1</v>
      </c>
      <c r="J251" s="480"/>
      <c r="K251" s="480"/>
      <c r="L251" s="480" t="s">
        <v>65</v>
      </c>
      <c r="M251" s="480">
        <v>60</v>
      </c>
      <c r="N251" s="480">
        <v>1</v>
      </c>
      <c r="O251" s="480">
        <v>1000</v>
      </c>
      <c r="P251" s="480">
        <v>25</v>
      </c>
      <c r="Q251" s="480">
        <v>29.9</v>
      </c>
      <c r="R251" s="480">
        <v>8.0299999999999994</v>
      </c>
      <c r="S251" s="480">
        <v>37</v>
      </c>
      <c r="T251" s="480">
        <v>8.59</v>
      </c>
      <c r="U251" s="480">
        <v>5.6</v>
      </c>
      <c r="V251" s="480">
        <v>-136.74</v>
      </c>
      <c r="W251" s="480">
        <v>-0.43</v>
      </c>
      <c r="X251" s="480">
        <v>1000</v>
      </c>
      <c r="Y251" s="480">
        <v>5.5</v>
      </c>
      <c r="Z251" s="480">
        <v>250</v>
      </c>
      <c r="AA251" s="480">
        <v>0.23</v>
      </c>
      <c r="AB251" s="480"/>
      <c r="AC251" s="480"/>
      <c r="AD251" s="480"/>
      <c r="AE251" s="480"/>
      <c r="AF251" s="480"/>
      <c r="AG251" s="480"/>
      <c r="AH251" s="480"/>
      <c r="AI251" s="480">
        <v>1000</v>
      </c>
      <c r="AJ251" s="480">
        <v>3</v>
      </c>
      <c r="AK251" s="480">
        <v>-0.7</v>
      </c>
      <c r="AL251" s="480">
        <v>3.92</v>
      </c>
      <c r="AM251" s="480">
        <v>1638</v>
      </c>
      <c r="AN251" s="480">
        <v>982</v>
      </c>
      <c r="AO251" s="480">
        <v>40</v>
      </c>
      <c r="AP251" s="480">
        <v>20</v>
      </c>
      <c r="AQ251" s="480">
        <v>1.609</v>
      </c>
      <c r="AR251" s="480">
        <v>243.4</v>
      </c>
      <c r="AS251" s="480">
        <v>1.46</v>
      </c>
      <c r="AT251" s="480"/>
      <c r="AU251" s="480"/>
      <c r="AV251" s="480"/>
      <c r="AW251" s="480"/>
      <c r="AX251" s="480"/>
      <c r="AY251" s="480"/>
      <c r="AZ251" s="480"/>
      <c r="BA251" s="480"/>
      <c r="BB251" s="480"/>
      <c r="BC251" s="480"/>
      <c r="BD251" s="480"/>
      <c r="BE251" s="480"/>
      <c r="BF251" s="480"/>
      <c r="BG251" s="480"/>
      <c r="BH251" s="480"/>
      <c r="BI251" s="480"/>
      <c r="BJ251" s="480"/>
      <c r="BK251" s="480"/>
      <c r="BL251" s="480"/>
    </row>
    <row r="252" spans="1:64">
      <c r="A252" s="480" t="s">
        <v>569</v>
      </c>
      <c r="B252" s="480" t="s">
        <v>70</v>
      </c>
      <c r="C252" s="480" t="s">
        <v>283</v>
      </c>
      <c r="D252" s="480" t="s">
        <v>284</v>
      </c>
      <c r="E252" s="480" t="s">
        <v>66</v>
      </c>
      <c r="F252" s="480">
        <v>2010</v>
      </c>
      <c r="G252" s="480"/>
      <c r="H252" s="480">
        <v>245</v>
      </c>
      <c r="I252" s="480">
        <v>2</v>
      </c>
      <c r="J252" s="480"/>
      <c r="K252" s="480"/>
      <c r="L252" s="480" t="s">
        <v>65</v>
      </c>
      <c r="M252" s="480">
        <v>60</v>
      </c>
      <c r="N252" s="480">
        <v>1</v>
      </c>
      <c r="O252" s="480">
        <v>1000</v>
      </c>
      <c r="P252" s="480">
        <v>25</v>
      </c>
      <c r="Q252" s="480">
        <v>30</v>
      </c>
      <c r="R252" s="480">
        <v>8.17</v>
      </c>
      <c r="S252" s="480">
        <v>37.1</v>
      </c>
      <c r="T252" s="480">
        <v>8.74</v>
      </c>
      <c r="U252" s="480">
        <v>5.7</v>
      </c>
      <c r="V252" s="480">
        <v>-137.25</v>
      </c>
      <c r="W252" s="480">
        <v>-0.43</v>
      </c>
      <c r="X252" s="480">
        <v>1000</v>
      </c>
      <c r="Y252" s="480">
        <v>5.5</v>
      </c>
      <c r="Z252" s="480">
        <v>250</v>
      </c>
      <c r="AA252" s="480">
        <v>0.23</v>
      </c>
      <c r="AB252" s="480"/>
      <c r="AC252" s="480"/>
      <c r="AD252" s="480"/>
      <c r="AE252" s="480"/>
      <c r="AF252" s="480"/>
      <c r="AG252" s="480"/>
      <c r="AH252" s="480"/>
      <c r="AI252" s="480">
        <v>1000</v>
      </c>
      <c r="AJ252" s="480">
        <v>3</v>
      </c>
      <c r="AK252" s="480">
        <v>-0.7</v>
      </c>
      <c r="AL252" s="480">
        <v>3.92</v>
      </c>
      <c r="AM252" s="480">
        <v>1638</v>
      </c>
      <c r="AN252" s="480">
        <v>982</v>
      </c>
      <c r="AO252" s="480">
        <v>40</v>
      </c>
      <c r="AP252" s="480">
        <v>19.2</v>
      </c>
      <c r="AQ252" s="480">
        <v>1.609</v>
      </c>
      <c r="AR252" s="480">
        <v>243.4</v>
      </c>
      <c r="AS252" s="480">
        <v>1.46</v>
      </c>
      <c r="AT252" s="480"/>
      <c r="AU252" s="480"/>
      <c r="AV252" s="480"/>
      <c r="AW252" s="480"/>
      <c r="AX252" s="480"/>
      <c r="AY252" s="480"/>
      <c r="AZ252" s="480"/>
      <c r="BA252" s="480"/>
      <c r="BB252" s="480"/>
      <c r="BC252" s="480"/>
      <c r="BD252" s="480"/>
      <c r="BE252" s="480"/>
      <c r="BF252" s="480"/>
      <c r="BG252" s="480"/>
      <c r="BH252" s="480"/>
      <c r="BI252" s="480"/>
      <c r="BJ252" s="480"/>
      <c r="BK252" s="480"/>
      <c r="BL252" s="480"/>
    </row>
    <row r="253" spans="1:64">
      <c r="A253" s="480" t="s">
        <v>569</v>
      </c>
      <c r="B253" s="480" t="s">
        <v>70</v>
      </c>
      <c r="C253" s="480" t="s">
        <v>151</v>
      </c>
      <c r="D253" s="480" t="s">
        <v>152</v>
      </c>
      <c r="E253" s="480" t="s">
        <v>66</v>
      </c>
      <c r="F253" s="480">
        <v>2012</v>
      </c>
      <c r="G253" s="480"/>
      <c r="H253" s="480">
        <v>245</v>
      </c>
      <c r="I253" s="480">
        <v>2</v>
      </c>
      <c r="J253" s="480"/>
      <c r="K253" s="480"/>
      <c r="L253" s="480" t="s">
        <v>14</v>
      </c>
      <c r="M253" s="480">
        <v>60</v>
      </c>
      <c r="N253" s="480">
        <v>1</v>
      </c>
      <c r="O253" s="480">
        <v>1000</v>
      </c>
      <c r="P253" s="480">
        <v>25</v>
      </c>
      <c r="Q253" s="480">
        <v>30.3</v>
      </c>
      <c r="R253" s="480">
        <v>8.09</v>
      </c>
      <c r="S253" s="480">
        <v>37.4</v>
      </c>
      <c r="T253" s="480">
        <v>8.61</v>
      </c>
      <c r="U253" s="480">
        <v>6</v>
      </c>
      <c r="V253" s="480">
        <v>-147.63999999999999</v>
      </c>
      <c r="W253" s="480">
        <v>-0.45</v>
      </c>
      <c r="X253" s="480">
        <v>1200</v>
      </c>
      <c r="Y253" s="480">
        <v>5.5</v>
      </c>
      <c r="Z253" s="480">
        <v>300</v>
      </c>
      <c r="AA253" s="480">
        <v>0.22</v>
      </c>
      <c r="AB253" s="480"/>
      <c r="AC253" s="480"/>
      <c r="AD253" s="480"/>
      <c r="AE253" s="480"/>
      <c r="AF253" s="480"/>
      <c r="AG253" s="480"/>
      <c r="AH253" s="480"/>
      <c r="AI253" s="480">
        <v>1000</v>
      </c>
      <c r="AJ253" s="480">
        <v>3</v>
      </c>
      <c r="AK253" s="480">
        <v>-0.7</v>
      </c>
      <c r="AL253" s="480">
        <v>10.33</v>
      </c>
      <c r="AM253" s="480">
        <v>1638</v>
      </c>
      <c r="AN253" s="480">
        <v>982</v>
      </c>
      <c r="AO253" s="480">
        <v>40</v>
      </c>
      <c r="AP253" s="480">
        <v>20</v>
      </c>
      <c r="AQ253" s="480">
        <v>1.609</v>
      </c>
      <c r="AR253" s="480">
        <v>238.9</v>
      </c>
      <c r="AS253" s="480">
        <v>1.4330000000000001</v>
      </c>
      <c r="AT253" s="480"/>
      <c r="AU253" s="480"/>
      <c r="AV253" s="480"/>
      <c r="AW253" s="480"/>
      <c r="AX253" s="480"/>
      <c r="AY253" s="480"/>
      <c r="AZ253" s="480"/>
      <c r="BA253" s="480"/>
      <c r="BB253" s="480"/>
      <c r="BC253" s="480"/>
      <c r="BD253" s="480"/>
      <c r="BE253" s="480"/>
      <c r="BF253" s="480"/>
      <c r="BG253" s="480"/>
      <c r="BH253" s="480"/>
      <c r="BI253" s="480"/>
      <c r="BJ253" s="480"/>
      <c r="BK253" s="480"/>
      <c r="BL253" s="480"/>
    </row>
    <row r="254" spans="1:64">
      <c r="A254" s="480" t="s">
        <v>569</v>
      </c>
      <c r="B254" s="480" t="s">
        <v>70</v>
      </c>
      <c r="C254" s="480" t="s">
        <v>286</v>
      </c>
      <c r="D254" s="480" t="s">
        <v>287</v>
      </c>
      <c r="E254" s="480" t="s">
        <v>66</v>
      </c>
      <c r="F254" s="480">
        <v>2012</v>
      </c>
      <c r="G254" s="480"/>
      <c r="H254" s="480">
        <v>245</v>
      </c>
      <c r="I254" s="480">
        <v>2</v>
      </c>
      <c r="J254" s="480"/>
      <c r="K254" s="480"/>
      <c r="L254" s="480" t="s">
        <v>65</v>
      </c>
      <c r="M254" s="480">
        <v>60</v>
      </c>
      <c r="N254" s="480">
        <v>1</v>
      </c>
      <c r="O254" s="480">
        <v>1000</v>
      </c>
      <c r="P254" s="480">
        <v>25</v>
      </c>
      <c r="Q254" s="480">
        <v>30</v>
      </c>
      <c r="R254" s="480">
        <v>8.17</v>
      </c>
      <c r="S254" s="480">
        <v>37.1</v>
      </c>
      <c r="T254" s="480">
        <v>8.74</v>
      </c>
      <c r="U254" s="480">
        <v>5.7</v>
      </c>
      <c r="V254" s="480">
        <v>-137.25</v>
      </c>
      <c r="W254" s="480">
        <v>-0.43</v>
      </c>
      <c r="X254" s="480">
        <v>1000</v>
      </c>
      <c r="Y254" s="480">
        <v>5.5</v>
      </c>
      <c r="Z254" s="480">
        <v>250</v>
      </c>
      <c r="AA254" s="480">
        <v>0.23</v>
      </c>
      <c r="AB254" s="480"/>
      <c r="AC254" s="480"/>
      <c r="AD254" s="480"/>
      <c r="AE254" s="480"/>
      <c r="AF254" s="480"/>
      <c r="AG254" s="480"/>
      <c r="AH254" s="480"/>
      <c r="AI254" s="480">
        <v>1000</v>
      </c>
      <c r="AJ254" s="480">
        <v>3</v>
      </c>
      <c r="AK254" s="480">
        <v>-0.7</v>
      </c>
      <c r="AL254" s="480">
        <v>3.92</v>
      </c>
      <c r="AM254" s="480">
        <v>1638</v>
      </c>
      <c r="AN254" s="480">
        <v>982</v>
      </c>
      <c r="AO254" s="480">
        <v>40</v>
      </c>
      <c r="AP254" s="480">
        <v>20</v>
      </c>
      <c r="AQ254" s="480">
        <v>1.609</v>
      </c>
      <c r="AR254" s="480">
        <v>243.4</v>
      </c>
      <c r="AS254" s="480">
        <v>1.46</v>
      </c>
      <c r="AT254" s="480"/>
      <c r="AU254" s="480"/>
      <c r="AV254" s="480"/>
      <c r="AW254" s="480"/>
      <c r="AX254" s="480"/>
      <c r="AY254" s="480"/>
      <c r="AZ254" s="480"/>
      <c r="BA254" s="480"/>
      <c r="BB254" s="480"/>
      <c r="BC254" s="480"/>
      <c r="BD254" s="480"/>
      <c r="BE254" s="480"/>
      <c r="BF254" s="480"/>
      <c r="BG254" s="480"/>
      <c r="BH254" s="480"/>
      <c r="BI254" s="480"/>
      <c r="BJ254" s="480"/>
      <c r="BK254" s="480"/>
      <c r="BL254" s="480"/>
    </row>
    <row r="255" spans="1:64">
      <c r="A255" s="480" t="s">
        <v>569</v>
      </c>
      <c r="B255" s="480" t="s">
        <v>70</v>
      </c>
      <c r="C255" s="480" t="s">
        <v>290</v>
      </c>
      <c r="D255" s="480" t="s">
        <v>291</v>
      </c>
      <c r="E255" s="480" t="s">
        <v>66</v>
      </c>
      <c r="F255" s="480">
        <v>2010</v>
      </c>
      <c r="G255" s="480"/>
      <c r="H255" s="480">
        <v>250</v>
      </c>
      <c r="I255" s="480">
        <v>2</v>
      </c>
      <c r="J255" s="480"/>
      <c r="K255" s="480"/>
      <c r="L255" s="480" t="s">
        <v>65</v>
      </c>
      <c r="M255" s="480">
        <v>60</v>
      </c>
      <c r="N255" s="480">
        <v>1</v>
      </c>
      <c r="O255" s="480">
        <v>1000</v>
      </c>
      <c r="P255" s="480">
        <v>25</v>
      </c>
      <c r="Q255" s="480">
        <v>30.1</v>
      </c>
      <c r="R255" s="480">
        <v>8.3000000000000007</v>
      </c>
      <c r="S255" s="480">
        <v>37.200000000000003</v>
      </c>
      <c r="T255" s="480">
        <v>8.8699999999999992</v>
      </c>
      <c r="U255" s="480">
        <v>5.8</v>
      </c>
      <c r="V255" s="480">
        <v>-136.47</v>
      </c>
      <c r="W255" s="480">
        <v>-0.43</v>
      </c>
      <c r="X255" s="480">
        <v>1000</v>
      </c>
      <c r="Y255" s="480">
        <v>5.5</v>
      </c>
      <c r="Z255" s="480">
        <v>250</v>
      </c>
      <c r="AA255" s="480">
        <v>0.22</v>
      </c>
      <c r="AB255" s="480"/>
      <c r="AC255" s="480"/>
      <c r="AD255" s="480"/>
      <c r="AE255" s="480"/>
      <c r="AF255" s="480"/>
      <c r="AG255" s="480"/>
      <c r="AH255" s="480"/>
      <c r="AI255" s="480">
        <v>1000</v>
      </c>
      <c r="AJ255" s="480">
        <v>3</v>
      </c>
      <c r="AK255" s="480">
        <v>-0.7</v>
      </c>
      <c r="AL255" s="480">
        <v>3.92</v>
      </c>
      <c r="AM255" s="480">
        <v>1638</v>
      </c>
      <c r="AN255" s="480">
        <v>982</v>
      </c>
      <c r="AO255" s="480">
        <v>40</v>
      </c>
      <c r="AP255" s="480">
        <v>19.2</v>
      </c>
      <c r="AQ255" s="480">
        <v>1.609</v>
      </c>
      <c r="AR255" s="480">
        <v>243.4</v>
      </c>
      <c r="AS255" s="480">
        <v>1.46</v>
      </c>
      <c r="AT255" s="480"/>
      <c r="AU255" s="480"/>
      <c r="AV255" s="480"/>
      <c r="AW255" s="480"/>
      <c r="AX255" s="480"/>
      <c r="AY255" s="480"/>
      <c r="AZ255" s="480"/>
      <c r="BA255" s="480"/>
      <c r="BB255" s="480"/>
      <c r="BC255" s="480"/>
      <c r="BD255" s="480"/>
      <c r="BE255" s="480"/>
      <c r="BF255" s="480"/>
      <c r="BG255" s="480"/>
      <c r="BH255" s="480"/>
      <c r="BI255" s="480"/>
      <c r="BJ255" s="480"/>
      <c r="BK255" s="480"/>
      <c r="BL255" s="480"/>
    </row>
    <row r="256" spans="1:64">
      <c r="A256" s="480" t="s">
        <v>569</v>
      </c>
      <c r="B256" s="480" t="s">
        <v>70</v>
      </c>
      <c r="C256" s="480" t="s">
        <v>155</v>
      </c>
      <c r="D256" s="480" t="s">
        <v>156</v>
      </c>
      <c r="E256" s="480" t="s">
        <v>66</v>
      </c>
      <c r="F256" s="480">
        <v>2012</v>
      </c>
      <c r="G256" s="480"/>
      <c r="H256" s="480">
        <v>250</v>
      </c>
      <c r="I256" s="480">
        <v>2</v>
      </c>
      <c r="J256" s="480"/>
      <c r="K256" s="480"/>
      <c r="L256" s="480" t="s">
        <v>14</v>
      </c>
      <c r="M256" s="480">
        <v>60</v>
      </c>
      <c r="N256" s="480">
        <v>1</v>
      </c>
      <c r="O256" s="480">
        <v>1000</v>
      </c>
      <c r="P256" s="480">
        <v>25</v>
      </c>
      <c r="Q256" s="480">
        <v>30.4</v>
      </c>
      <c r="R256" s="480">
        <v>8.2200000000000006</v>
      </c>
      <c r="S256" s="480">
        <v>37.5</v>
      </c>
      <c r="T256" s="480">
        <v>8.74</v>
      </c>
      <c r="U256" s="480">
        <v>6.1</v>
      </c>
      <c r="V256" s="480">
        <v>-148.44</v>
      </c>
      <c r="W256" s="480">
        <v>-0.45</v>
      </c>
      <c r="X256" s="480">
        <v>1200</v>
      </c>
      <c r="Y256" s="480">
        <v>5.5</v>
      </c>
      <c r="Z256" s="480">
        <v>300</v>
      </c>
      <c r="AA256" s="480">
        <v>0.21</v>
      </c>
      <c r="AB256" s="480"/>
      <c r="AC256" s="480"/>
      <c r="AD256" s="480"/>
      <c r="AE256" s="480"/>
      <c r="AF256" s="480"/>
      <c r="AG256" s="480"/>
      <c r="AH256" s="480"/>
      <c r="AI256" s="480">
        <v>1000</v>
      </c>
      <c r="AJ256" s="480">
        <v>3</v>
      </c>
      <c r="AK256" s="480">
        <v>-0.7</v>
      </c>
      <c r="AL256" s="480">
        <v>10.49</v>
      </c>
      <c r="AM256" s="480">
        <v>1638</v>
      </c>
      <c r="AN256" s="480">
        <v>982</v>
      </c>
      <c r="AO256" s="480">
        <v>40</v>
      </c>
      <c r="AP256" s="480">
        <v>20</v>
      </c>
      <c r="AQ256" s="480">
        <v>1.609</v>
      </c>
      <c r="AR256" s="480">
        <v>238.9</v>
      </c>
      <c r="AS256" s="480">
        <v>1.4330000000000001</v>
      </c>
      <c r="AT256" s="480"/>
      <c r="AU256" s="480"/>
      <c r="AV256" s="480"/>
      <c r="AW256" s="480"/>
      <c r="AX256" s="480"/>
      <c r="AY256" s="480"/>
      <c r="AZ256" s="480"/>
      <c r="BA256" s="480"/>
      <c r="BB256" s="480"/>
      <c r="BC256" s="480"/>
      <c r="BD256" s="480"/>
      <c r="BE256" s="480"/>
      <c r="BF256" s="480"/>
      <c r="BG256" s="480"/>
      <c r="BH256" s="480"/>
      <c r="BI256" s="480"/>
      <c r="BJ256" s="480"/>
      <c r="BK256" s="480"/>
      <c r="BL256" s="480"/>
    </row>
    <row r="257" spans="1:64">
      <c r="A257" s="480" t="s">
        <v>569</v>
      </c>
      <c r="B257" s="480" t="s">
        <v>70</v>
      </c>
      <c r="C257" s="480" t="s">
        <v>293</v>
      </c>
      <c r="D257" s="480" t="s">
        <v>294</v>
      </c>
      <c r="E257" s="480" t="s">
        <v>66</v>
      </c>
      <c r="F257" s="480">
        <v>2012</v>
      </c>
      <c r="G257" s="480"/>
      <c r="H257" s="480">
        <v>250</v>
      </c>
      <c r="I257" s="480">
        <v>2</v>
      </c>
      <c r="J257" s="480"/>
      <c r="K257" s="480"/>
      <c r="L257" s="480" t="s">
        <v>65</v>
      </c>
      <c r="M257" s="480">
        <v>60</v>
      </c>
      <c r="N257" s="480">
        <v>1</v>
      </c>
      <c r="O257" s="480">
        <v>1000</v>
      </c>
      <c r="P257" s="480">
        <v>25</v>
      </c>
      <c r="Q257" s="480">
        <v>30.1</v>
      </c>
      <c r="R257" s="480">
        <v>8.3000000000000007</v>
      </c>
      <c r="S257" s="480">
        <v>37.200000000000003</v>
      </c>
      <c r="T257" s="480">
        <v>8.8699999999999992</v>
      </c>
      <c r="U257" s="480">
        <v>5.8</v>
      </c>
      <c r="V257" s="480">
        <v>-138.1</v>
      </c>
      <c r="W257" s="480">
        <v>-0.43</v>
      </c>
      <c r="X257" s="480">
        <v>1000</v>
      </c>
      <c r="Y257" s="480">
        <v>5.5</v>
      </c>
      <c r="Z257" s="480">
        <v>250</v>
      </c>
      <c r="AA257" s="480">
        <v>0.22</v>
      </c>
      <c r="AB257" s="480"/>
      <c r="AC257" s="480"/>
      <c r="AD257" s="480"/>
      <c r="AE257" s="480"/>
      <c r="AF257" s="480"/>
      <c r="AG257" s="480"/>
      <c r="AH257" s="480"/>
      <c r="AI257" s="480">
        <v>1000</v>
      </c>
      <c r="AJ257" s="480">
        <v>3</v>
      </c>
      <c r="AK257" s="480">
        <v>-0.7</v>
      </c>
      <c r="AL257" s="480">
        <v>3.92</v>
      </c>
      <c r="AM257" s="480">
        <v>1638</v>
      </c>
      <c r="AN257" s="480">
        <v>982</v>
      </c>
      <c r="AO257" s="480">
        <v>40</v>
      </c>
      <c r="AP257" s="480">
        <v>20</v>
      </c>
      <c r="AQ257" s="480">
        <v>1.609</v>
      </c>
      <c r="AR257" s="480">
        <v>243.4</v>
      </c>
      <c r="AS257" s="480">
        <v>1.46</v>
      </c>
      <c r="AT257" s="480"/>
      <c r="AU257" s="480"/>
      <c r="AV257" s="480"/>
      <c r="AW257" s="480"/>
      <c r="AX257" s="480"/>
      <c r="AY257" s="480"/>
      <c r="AZ257" s="480"/>
      <c r="BA257" s="480"/>
      <c r="BB257" s="480"/>
      <c r="BC257" s="480"/>
      <c r="BD257" s="480"/>
      <c r="BE257" s="480"/>
      <c r="BF257" s="480"/>
      <c r="BG257" s="480"/>
      <c r="BH257" s="480"/>
      <c r="BI257" s="480"/>
      <c r="BJ257" s="480"/>
      <c r="BK257" s="480"/>
      <c r="BL257" s="480"/>
    </row>
    <row r="258" spans="1:64">
      <c r="A258" s="480" t="s">
        <v>569</v>
      </c>
      <c r="B258" s="480" t="s">
        <v>70</v>
      </c>
      <c r="C258" s="480" t="s">
        <v>157</v>
      </c>
      <c r="D258" s="480" t="s">
        <v>158</v>
      </c>
      <c r="E258" s="480" t="s">
        <v>66</v>
      </c>
      <c r="F258" s="480">
        <v>2012</v>
      </c>
      <c r="G258" s="480"/>
      <c r="H258" s="480">
        <v>255</v>
      </c>
      <c r="I258" s="480">
        <v>2</v>
      </c>
      <c r="J258" s="480"/>
      <c r="K258" s="480"/>
      <c r="L258" s="480" t="s">
        <v>14</v>
      </c>
      <c r="M258" s="480">
        <v>60</v>
      </c>
      <c r="N258" s="480">
        <v>1</v>
      </c>
      <c r="O258" s="480">
        <v>1000</v>
      </c>
      <c r="P258" s="480">
        <v>25</v>
      </c>
      <c r="Q258" s="480">
        <v>30.5</v>
      </c>
      <c r="R258" s="480">
        <v>8.35</v>
      </c>
      <c r="S258" s="480">
        <v>37.700000000000003</v>
      </c>
      <c r="T258" s="480">
        <v>8.8699999999999992</v>
      </c>
      <c r="U258" s="480">
        <v>6.2</v>
      </c>
      <c r="V258" s="480">
        <v>-149.24</v>
      </c>
      <c r="W258" s="480">
        <v>-0.45</v>
      </c>
      <c r="X258" s="480">
        <v>2000</v>
      </c>
      <c r="Y258" s="480">
        <v>5.5</v>
      </c>
      <c r="Z258" s="480">
        <v>300</v>
      </c>
      <c r="AA258" s="480">
        <v>0.22</v>
      </c>
      <c r="AB258" s="480"/>
      <c r="AC258" s="480"/>
      <c r="AD258" s="480"/>
      <c r="AE258" s="480"/>
      <c r="AF258" s="480"/>
      <c r="AG258" s="480"/>
      <c r="AH258" s="480"/>
      <c r="AI258" s="480">
        <v>1000</v>
      </c>
      <c r="AJ258" s="480">
        <v>3</v>
      </c>
      <c r="AK258" s="480">
        <v>-0.7</v>
      </c>
      <c r="AL258" s="480">
        <v>10.65</v>
      </c>
      <c r="AM258" s="480">
        <v>1638</v>
      </c>
      <c r="AN258" s="480">
        <v>982</v>
      </c>
      <c r="AO258" s="480">
        <v>40</v>
      </c>
      <c r="AP258" s="480">
        <v>20</v>
      </c>
      <c r="AQ258" s="480">
        <v>1.609</v>
      </c>
      <c r="AR258" s="480">
        <v>238.9</v>
      </c>
      <c r="AS258" s="480">
        <v>1.4330000000000001</v>
      </c>
      <c r="AT258" s="480"/>
      <c r="AU258" s="480"/>
      <c r="AV258" s="480"/>
      <c r="AW258" s="480"/>
      <c r="AX258" s="480"/>
      <c r="AY258" s="480"/>
      <c r="AZ258" s="480"/>
      <c r="BA258" s="480"/>
      <c r="BB258" s="480"/>
      <c r="BC258" s="480"/>
      <c r="BD258" s="480"/>
      <c r="BE258" s="480"/>
      <c r="BF258" s="480"/>
      <c r="BG258" s="480"/>
      <c r="BH258" s="480"/>
      <c r="BI258" s="480"/>
      <c r="BJ258" s="480"/>
      <c r="BK258" s="480"/>
      <c r="BL258" s="480"/>
    </row>
    <row r="259" spans="1:64">
      <c r="A259" s="480" t="s">
        <v>569</v>
      </c>
      <c r="B259" s="480" t="s">
        <v>70</v>
      </c>
      <c r="C259" s="480" t="s">
        <v>297</v>
      </c>
      <c r="D259" s="480" t="s">
        <v>298</v>
      </c>
      <c r="E259" s="480" t="s">
        <v>66</v>
      </c>
      <c r="F259" s="480">
        <v>2012</v>
      </c>
      <c r="G259" s="480"/>
      <c r="H259" s="480">
        <v>255</v>
      </c>
      <c r="I259" s="480">
        <v>2</v>
      </c>
      <c r="J259" s="480"/>
      <c r="K259" s="480"/>
      <c r="L259" s="480" t="s">
        <v>65</v>
      </c>
      <c r="M259" s="480">
        <v>60</v>
      </c>
      <c r="N259" s="480">
        <v>1</v>
      </c>
      <c r="O259" s="480">
        <v>1000</v>
      </c>
      <c r="P259" s="480">
        <v>25</v>
      </c>
      <c r="Q259" s="480">
        <v>30.2</v>
      </c>
      <c r="R259" s="480">
        <v>8.43</v>
      </c>
      <c r="S259" s="480">
        <v>37.4</v>
      </c>
      <c r="T259" s="480">
        <v>9</v>
      </c>
      <c r="U259" s="480">
        <v>6.3</v>
      </c>
      <c r="V259" s="480">
        <v>-130.6</v>
      </c>
      <c r="W259" s="480">
        <v>-0.43</v>
      </c>
      <c r="X259" s="480">
        <v>1000</v>
      </c>
      <c r="Y259" s="480">
        <v>5.5</v>
      </c>
      <c r="Z259" s="480">
        <v>250</v>
      </c>
      <c r="AA259" s="480">
        <v>0.23</v>
      </c>
      <c r="AB259" s="480"/>
      <c r="AC259" s="480"/>
      <c r="AD259" s="480"/>
      <c r="AE259" s="480"/>
      <c r="AF259" s="480"/>
      <c r="AG259" s="480"/>
      <c r="AH259" s="480"/>
      <c r="AI259" s="480">
        <v>1000</v>
      </c>
      <c r="AJ259" s="480">
        <v>3</v>
      </c>
      <c r="AK259" s="480">
        <v>-0.7</v>
      </c>
      <c r="AL259" s="480">
        <v>10.64</v>
      </c>
      <c r="AM259" s="480">
        <v>1638</v>
      </c>
      <c r="AN259" s="480">
        <v>982</v>
      </c>
      <c r="AO259" s="480">
        <v>40</v>
      </c>
      <c r="AP259" s="480">
        <v>20</v>
      </c>
      <c r="AQ259" s="480">
        <v>1.609</v>
      </c>
      <c r="AR259" s="480">
        <v>243.4</v>
      </c>
      <c r="AS259" s="480">
        <v>1.46</v>
      </c>
      <c r="AT259" s="480"/>
      <c r="AU259" s="480"/>
      <c r="AV259" s="480"/>
      <c r="AW259" s="480"/>
      <c r="AX259" s="480"/>
      <c r="AY259" s="480"/>
      <c r="AZ259" s="480"/>
      <c r="BA259" s="480"/>
      <c r="BB259" s="480"/>
      <c r="BC259" s="480"/>
      <c r="BD259" s="480"/>
      <c r="BE259" s="480"/>
      <c r="BF259" s="480"/>
      <c r="BG259" s="480"/>
      <c r="BH259" s="480"/>
      <c r="BI259" s="480"/>
      <c r="BJ259" s="480"/>
      <c r="BK259" s="480"/>
      <c r="BL259" s="480"/>
    </row>
    <row r="260" spans="1:64">
      <c r="A260" s="480" t="s">
        <v>569</v>
      </c>
      <c r="B260" s="480" t="s">
        <v>70</v>
      </c>
      <c r="C260" s="480" t="s">
        <v>159</v>
      </c>
      <c r="D260" s="480" t="s">
        <v>160</v>
      </c>
      <c r="E260" s="480" t="s">
        <v>66</v>
      </c>
      <c r="F260" s="480">
        <v>2012</v>
      </c>
      <c r="G260" s="480"/>
      <c r="H260" s="480">
        <v>255</v>
      </c>
      <c r="I260" s="480">
        <v>2</v>
      </c>
      <c r="J260" s="480"/>
      <c r="K260" s="480"/>
      <c r="L260" s="480" t="s">
        <v>14</v>
      </c>
      <c r="M260" s="480">
        <v>96</v>
      </c>
      <c r="N260" s="480">
        <v>1</v>
      </c>
      <c r="O260" s="480">
        <v>1000</v>
      </c>
      <c r="P260" s="480">
        <v>25</v>
      </c>
      <c r="Q260" s="480">
        <v>49</v>
      </c>
      <c r="R260" s="480">
        <v>5.21</v>
      </c>
      <c r="S260" s="480">
        <v>59.8</v>
      </c>
      <c r="T260" s="480">
        <v>5.55</v>
      </c>
      <c r="U260" s="480">
        <v>3.3</v>
      </c>
      <c r="V260" s="480">
        <v>-234.58</v>
      </c>
      <c r="W260" s="480">
        <v>-0.45</v>
      </c>
      <c r="X260" s="480">
        <v>3000</v>
      </c>
      <c r="Y260" s="480">
        <v>5.5</v>
      </c>
      <c r="Z260" s="480">
        <v>700</v>
      </c>
      <c r="AA260" s="480">
        <v>0.44</v>
      </c>
      <c r="AB260" s="480"/>
      <c r="AC260" s="480"/>
      <c r="AD260" s="480"/>
      <c r="AE260" s="480"/>
      <c r="AF260" s="480"/>
      <c r="AG260" s="480"/>
      <c r="AH260" s="480"/>
      <c r="AI260" s="480">
        <v>1000</v>
      </c>
      <c r="AJ260" s="480">
        <v>4</v>
      </c>
      <c r="AK260" s="480">
        <v>-0.7</v>
      </c>
      <c r="AL260" s="480">
        <v>6.59</v>
      </c>
      <c r="AM260" s="480">
        <v>1602</v>
      </c>
      <c r="AN260" s="480">
        <v>1061</v>
      </c>
      <c r="AO260" s="480">
        <v>40</v>
      </c>
      <c r="AP260" s="480">
        <v>21</v>
      </c>
      <c r="AQ260" s="480">
        <v>1.7</v>
      </c>
      <c r="AR260" s="480">
        <v>148.6</v>
      </c>
      <c r="AS260" s="480">
        <v>1.427</v>
      </c>
      <c r="AT260" s="480"/>
      <c r="AU260" s="480"/>
      <c r="AV260" s="480"/>
      <c r="AW260" s="480"/>
      <c r="AX260" s="480"/>
      <c r="AY260" s="480"/>
      <c r="AZ260" s="480"/>
      <c r="BA260" s="480"/>
      <c r="BB260" s="480"/>
      <c r="BC260" s="480"/>
      <c r="BD260" s="480"/>
      <c r="BE260" s="480"/>
      <c r="BF260" s="480"/>
      <c r="BG260" s="480"/>
      <c r="BH260" s="480"/>
      <c r="BI260" s="480"/>
      <c r="BJ260" s="480"/>
      <c r="BK260" s="480"/>
      <c r="BL260" s="480"/>
    </row>
    <row r="261" spans="1:64">
      <c r="A261" s="480" t="s">
        <v>569</v>
      </c>
      <c r="B261" s="480" t="s">
        <v>70</v>
      </c>
      <c r="C261" s="480" t="s">
        <v>161</v>
      </c>
      <c r="D261" s="480" t="s">
        <v>162</v>
      </c>
      <c r="E261" s="480" t="s">
        <v>66</v>
      </c>
      <c r="F261" s="480">
        <v>2011</v>
      </c>
      <c r="G261" s="480"/>
      <c r="H261" s="480">
        <v>255</v>
      </c>
      <c r="I261" s="480">
        <v>2</v>
      </c>
      <c r="J261" s="480"/>
      <c r="K261" s="480"/>
      <c r="L261" s="480" t="s">
        <v>14</v>
      </c>
      <c r="M261" s="480">
        <v>60</v>
      </c>
      <c r="N261" s="480">
        <v>1</v>
      </c>
      <c r="O261" s="480">
        <v>1000</v>
      </c>
      <c r="P261" s="480">
        <v>25</v>
      </c>
      <c r="Q261" s="480">
        <v>30.5</v>
      </c>
      <c r="R261" s="480">
        <v>8.35</v>
      </c>
      <c r="S261" s="480">
        <v>37.700000000000003</v>
      </c>
      <c r="T261" s="480">
        <v>8.8699999999999992</v>
      </c>
      <c r="U261" s="480">
        <v>5.3</v>
      </c>
      <c r="V261" s="480">
        <v>-145.69999999999999</v>
      </c>
      <c r="W261" s="480">
        <v>-0.45</v>
      </c>
      <c r="X261" s="480">
        <v>1200</v>
      </c>
      <c r="Y261" s="480">
        <v>5.5</v>
      </c>
      <c r="Z261" s="480">
        <v>300</v>
      </c>
      <c r="AA261" s="480">
        <v>0.22</v>
      </c>
      <c r="AB261" s="480"/>
      <c r="AC261" s="480"/>
      <c r="AD261" s="480"/>
      <c r="AE261" s="480"/>
      <c r="AF261" s="480"/>
      <c r="AG261" s="480"/>
      <c r="AH261" s="480"/>
      <c r="AI261" s="480">
        <v>1000</v>
      </c>
      <c r="AJ261" s="480">
        <v>3</v>
      </c>
      <c r="AK261" s="480">
        <v>-0.7</v>
      </c>
      <c r="AL261" s="480">
        <v>3.92</v>
      </c>
      <c r="AM261" s="480">
        <v>1638</v>
      </c>
      <c r="AN261" s="480">
        <v>982</v>
      </c>
      <c r="AO261" s="480">
        <v>40</v>
      </c>
      <c r="AP261" s="480">
        <v>19.2</v>
      </c>
      <c r="AQ261" s="480">
        <v>1.609</v>
      </c>
      <c r="AR261" s="480">
        <v>238.9</v>
      </c>
      <c r="AS261" s="480">
        <v>1.4330000000000001</v>
      </c>
      <c r="AT261" s="480"/>
      <c r="AU261" s="480"/>
      <c r="AV261" s="480"/>
      <c r="AW261" s="480"/>
      <c r="AX261" s="480"/>
      <c r="AY261" s="480"/>
      <c r="AZ261" s="480"/>
      <c r="BA261" s="480"/>
      <c r="BB261" s="480"/>
      <c r="BC261" s="480"/>
      <c r="BD261" s="480"/>
      <c r="BE261" s="480"/>
      <c r="BF261" s="480"/>
      <c r="BG261" s="480"/>
      <c r="BH261" s="480"/>
      <c r="BI261" s="480"/>
      <c r="BJ261" s="480"/>
      <c r="BK261" s="480"/>
      <c r="BL261" s="480"/>
    </row>
    <row r="262" spans="1:64">
      <c r="A262" s="480" t="s">
        <v>569</v>
      </c>
      <c r="B262" s="480" t="s">
        <v>70</v>
      </c>
      <c r="C262" s="480" t="s">
        <v>299</v>
      </c>
      <c r="D262" s="480" t="s">
        <v>300</v>
      </c>
      <c r="E262" s="480" t="s">
        <v>66</v>
      </c>
      <c r="F262" s="480">
        <v>2011</v>
      </c>
      <c r="G262" s="480"/>
      <c r="H262" s="480">
        <v>255</v>
      </c>
      <c r="I262" s="480">
        <v>2</v>
      </c>
      <c r="J262" s="480"/>
      <c r="K262" s="480"/>
      <c r="L262" s="480" t="s">
        <v>65</v>
      </c>
      <c r="M262" s="480">
        <v>60</v>
      </c>
      <c r="N262" s="480">
        <v>1</v>
      </c>
      <c r="O262" s="480">
        <v>1000</v>
      </c>
      <c r="P262" s="480">
        <v>25</v>
      </c>
      <c r="Q262" s="480">
        <v>30.2</v>
      </c>
      <c r="R262" s="480">
        <v>8.43</v>
      </c>
      <c r="S262" s="480">
        <v>37.4</v>
      </c>
      <c r="T262" s="480">
        <v>9</v>
      </c>
      <c r="U262" s="480">
        <v>6.3</v>
      </c>
      <c r="V262" s="480">
        <v>-140.38999999999999</v>
      </c>
      <c r="W262" s="480">
        <v>-0.43</v>
      </c>
      <c r="X262" s="480">
        <v>1000</v>
      </c>
      <c r="Y262" s="480">
        <v>5.5</v>
      </c>
      <c r="Z262" s="480">
        <v>250</v>
      </c>
      <c r="AA262" s="480">
        <v>0.23</v>
      </c>
      <c r="AB262" s="480"/>
      <c r="AC262" s="480"/>
      <c r="AD262" s="480"/>
      <c r="AE262" s="480"/>
      <c r="AF262" s="480"/>
      <c r="AG262" s="480"/>
      <c r="AH262" s="480"/>
      <c r="AI262" s="480">
        <v>1000</v>
      </c>
      <c r="AJ262" s="480">
        <v>3</v>
      </c>
      <c r="AK262" s="480">
        <v>-0.7</v>
      </c>
      <c r="AL262" s="480">
        <v>10.64</v>
      </c>
      <c r="AM262" s="480">
        <v>1638</v>
      </c>
      <c r="AN262" s="480">
        <v>982</v>
      </c>
      <c r="AO262" s="480">
        <v>40</v>
      </c>
      <c r="AP262" s="480">
        <v>19.2</v>
      </c>
      <c r="AQ262" s="480">
        <v>1.609</v>
      </c>
      <c r="AR262" s="480">
        <v>243.4</v>
      </c>
      <c r="AS262" s="480">
        <v>1.46</v>
      </c>
      <c r="AT262" s="480"/>
      <c r="AU262" s="480"/>
      <c r="AV262" s="480"/>
      <c r="AW262" s="480"/>
      <c r="AX262" s="480"/>
      <c r="AY262" s="480"/>
      <c r="AZ262" s="480"/>
      <c r="BA262" s="480"/>
      <c r="BB262" s="480"/>
      <c r="BC262" s="480"/>
      <c r="BD262" s="480"/>
      <c r="BE262" s="480"/>
      <c r="BF262" s="480"/>
      <c r="BG262" s="480"/>
      <c r="BH262" s="480"/>
      <c r="BI262" s="480"/>
      <c r="BJ262" s="480"/>
      <c r="BK262" s="480"/>
      <c r="BL262" s="480"/>
    </row>
    <row r="263" spans="1:64">
      <c r="A263" s="480" t="s">
        <v>569</v>
      </c>
      <c r="B263" s="480" t="s">
        <v>70</v>
      </c>
      <c r="C263" s="480" t="s">
        <v>303</v>
      </c>
      <c r="D263" s="480" t="s">
        <v>304</v>
      </c>
      <c r="E263" s="480" t="s">
        <v>66</v>
      </c>
      <c r="F263" s="480">
        <v>2010</v>
      </c>
      <c r="G263" s="480"/>
      <c r="H263" s="480">
        <v>260</v>
      </c>
      <c r="I263" s="480">
        <v>1.9</v>
      </c>
      <c r="J263" s="480"/>
      <c r="K263" s="480"/>
      <c r="L263" s="480" t="s">
        <v>65</v>
      </c>
      <c r="M263" s="480">
        <v>72</v>
      </c>
      <c r="N263" s="480">
        <v>1</v>
      </c>
      <c r="O263" s="480">
        <v>1000</v>
      </c>
      <c r="P263" s="480">
        <v>25</v>
      </c>
      <c r="Q263" s="480">
        <v>34.9</v>
      </c>
      <c r="R263" s="480">
        <v>7.45</v>
      </c>
      <c r="S263" s="480">
        <v>43.8</v>
      </c>
      <c r="T263" s="480">
        <v>8.0399999999999991</v>
      </c>
      <c r="U263" s="480">
        <v>5.2</v>
      </c>
      <c r="V263" s="480">
        <v>-156.02000000000001</v>
      </c>
      <c r="W263" s="480">
        <v>-0.43</v>
      </c>
      <c r="X263" s="480">
        <v>1200</v>
      </c>
      <c r="Y263" s="480">
        <v>5.5</v>
      </c>
      <c r="Z263" s="480">
        <v>300</v>
      </c>
      <c r="AA263" s="480">
        <v>0.39</v>
      </c>
      <c r="AB263" s="480"/>
      <c r="AC263" s="480"/>
      <c r="AD263" s="480"/>
      <c r="AE263" s="480"/>
      <c r="AF263" s="480"/>
      <c r="AG263" s="480"/>
      <c r="AH263" s="480"/>
      <c r="AI263" s="480">
        <v>1000</v>
      </c>
      <c r="AJ263" s="480">
        <v>3</v>
      </c>
      <c r="AK263" s="480">
        <v>-0.7</v>
      </c>
      <c r="AL263" s="480">
        <v>3.92</v>
      </c>
      <c r="AM263" s="480">
        <v>1954</v>
      </c>
      <c r="AN263" s="480">
        <v>982</v>
      </c>
      <c r="AO263" s="480">
        <v>40</v>
      </c>
      <c r="AP263" s="480">
        <v>27</v>
      </c>
      <c r="AQ263" s="480">
        <v>1.919</v>
      </c>
      <c r="AR263" s="480">
        <v>243.4</v>
      </c>
      <c r="AS263" s="480">
        <v>1.752</v>
      </c>
      <c r="AT263" s="480"/>
      <c r="AU263" s="480"/>
      <c r="AV263" s="480"/>
      <c r="AW263" s="480"/>
      <c r="AX263" s="480"/>
      <c r="AY263" s="480"/>
      <c r="AZ263" s="480"/>
      <c r="BA263" s="480"/>
      <c r="BB263" s="480"/>
      <c r="BC263" s="480"/>
      <c r="BD263" s="480"/>
      <c r="BE263" s="480"/>
      <c r="BF263" s="480"/>
      <c r="BG263" s="480"/>
      <c r="BH263" s="480"/>
      <c r="BI263" s="480"/>
      <c r="BJ263" s="480"/>
      <c r="BK263" s="480"/>
      <c r="BL263" s="480"/>
    </row>
    <row r="264" spans="1:64">
      <c r="A264" s="480" t="s">
        <v>569</v>
      </c>
      <c r="B264" s="480" t="s">
        <v>70</v>
      </c>
      <c r="C264" s="480" t="s">
        <v>163</v>
      </c>
      <c r="D264" s="480" t="s">
        <v>164</v>
      </c>
      <c r="E264" s="480" t="s">
        <v>66</v>
      </c>
      <c r="F264" s="480">
        <v>2012</v>
      </c>
      <c r="G264" s="480"/>
      <c r="H264" s="480">
        <v>260</v>
      </c>
      <c r="I264" s="480">
        <v>1.9</v>
      </c>
      <c r="J264" s="480"/>
      <c r="K264" s="480"/>
      <c r="L264" s="480" t="s">
        <v>14</v>
      </c>
      <c r="M264" s="480">
        <v>60</v>
      </c>
      <c r="N264" s="480">
        <v>1</v>
      </c>
      <c r="O264" s="480">
        <v>1000</v>
      </c>
      <c r="P264" s="480">
        <v>25</v>
      </c>
      <c r="Q264" s="480">
        <v>30.7</v>
      </c>
      <c r="R264" s="480">
        <v>8.48</v>
      </c>
      <c r="S264" s="480">
        <v>37.799999999999997</v>
      </c>
      <c r="T264" s="480">
        <v>8.99</v>
      </c>
      <c r="U264" s="480">
        <v>6.3</v>
      </c>
      <c r="V264" s="480">
        <v>-150.91999999999999</v>
      </c>
      <c r="W264" s="480">
        <v>-0.45</v>
      </c>
      <c r="X264" s="480">
        <v>1200</v>
      </c>
      <c r="Y264" s="480">
        <v>5.5</v>
      </c>
      <c r="Z264" s="480">
        <v>300</v>
      </c>
      <c r="AA264" s="480">
        <v>0.19</v>
      </c>
      <c r="AB264" s="480"/>
      <c r="AC264" s="480"/>
      <c r="AD264" s="480"/>
      <c r="AE264" s="480"/>
      <c r="AF264" s="480"/>
      <c r="AG264" s="480"/>
      <c r="AH264" s="480"/>
      <c r="AI264" s="480">
        <v>1000</v>
      </c>
      <c r="AJ264" s="480">
        <v>3</v>
      </c>
      <c r="AK264" s="480">
        <v>-0.7</v>
      </c>
      <c r="AL264" s="480">
        <v>10.94</v>
      </c>
      <c r="AM264" s="480">
        <v>1638</v>
      </c>
      <c r="AN264" s="480">
        <v>982</v>
      </c>
      <c r="AO264" s="480">
        <v>40</v>
      </c>
      <c r="AP264" s="480">
        <v>20</v>
      </c>
      <c r="AQ264" s="480">
        <v>1.609</v>
      </c>
      <c r="AR264" s="480">
        <v>238.9</v>
      </c>
      <c r="AS264" s="480">
        <v>1.4330000000000001</v>
      </c>
      <c r="AT264" s="480"/>
      <c r="AU264" s="480"/>
      <c r="AV264" s="480"/>
      <c r="AW264" s="480"/>
      <c r="AX264" s="480"/>
      <c r="AY264" s="480"/>
      <c r="AZ264" s="480"/>
      <c r="BA264" s="480"/>
      <c r="BB264" s="480"/>
      <c r="BC264" s="480"/>
      <c r="BD264" s="480"/>
      <c r="BE264" s="480"/>
      <c r="BF264" s="480"/>
      <c r="BG264" s="480"/>
      <c r="BH264" s="480"/>
      <c r="BI264" s="480"/>
      <c r="BJ264" s="480"/>
      <c r="BK264" s="480"/>
      <c r="BL264" s="480"/>
    </row>
    <row r="265" spans="1:64">
      <c r="A265" s="480" t="s">
        <v>569</v>
      </c>
      <c r="B265" s="480" t="s">
        <v>70</v>
      </c>
      <c r="C265" s="480" t="s">
        <v>305</v>
      </c>
      <c r="D265" s="480" t="s">
        <v>306</v>
      </c>
      <c r="E265" s="480" t="s">
        <v>66</v>
      </c>
      <c r="F265" s="480">
        <v>2012</v>
      </c>
      <c r="G265" s="480"/>
      <c r="H265" s="480">
        <v>260</v>
      </c>
      <c r="I265" s="480">
        <v>1.9</v>
      </c>
      <c r="J265" s="480"/>
      <c r="K265" s="480"/>
      <c r="L265" s="480" t="s">
        <v>65</v>
      </c>
      <c r="M265" s="480">
        <v>60</v>
      </c>
      <c r="N265" s="480">
        <v>1</v>
      </c>
      <c r="O265" s="480">
        <v>1000</v>
      </c>
      <c r="P265" s="480">
        <v>25</v>
      </c>
      <c r="Q265" s="480">
        <v>30.4</v>
      </c>
      <c r="R265" s="480">
        <v>8.56</v>
      </c>
      <c r="S265" s="480">
        <v>37.5</v>
      </c>
      <c r="T265" s="480">
        <v>9.1199999999999992</v>
      </c>
      <c r="U265" s="480">
        <v>6.3</v>
      </c>
      <c r="V265" s="480">
        <v>-132.57</v>
      </c>
      <c r="W265" s="480">
        <v>-0.43</v>
      </c>
      <c r="X265" s="480">
        <v>1000</v>
      </c>
      <c r="Y265" s="480">
        <v>5.5</v>
      </c>
      <c r="Z265" s="480">
        <v>250</v>
      </c>
      <c r="AA265" s="480">
        <v>0.2</v>
      </c>
      <c r="AB265" s="480"/>
      <c r="AC265" s="480"/>
      <c r="AD265" s="480"/>
      <c r="AE265" s="480"/>
      <c r="AF265" s="480"/>
      <c r="AG265" s="480"/>
      <c r="AH265" s="480"/>
      <c r="AI265" s="480">
        <v>1000</v>
      </c>
      <c r="AJ265" s="480">
        <v>3</v>
      </c>
      <c r="AK265" s="480">
        <v>-0.7</v>
      </c>
      <c r="AL265" s="480">
        <v>10.64</v>
      </c>
      <c r="AM265" s="480">
        <v>1638</v>
      </c>
      <c r="AN265" s="480">
        <v>982</v>
      </c>
      <c r="AO265" s="480">
        <v>40</v>
      </c>
      <c r="AP265" s="480">
        <v>20</v>
      </c>
      <c r="AQ265" s="480">
        <v>1.609</v>
      </c>
      <c r="AR265" s="480">
        <v>243.4</v>
      </c>
      <c r="AS265" s="480">
        <v>1.46</v>
      </c>
      <c r="AT265" s="480"/>
      <c r="AU265" s="480"/>
      <c r="AV265" s="480"/>
      <c r="AW265" s="480"/>
      <c r="AX265" s="480"/>
      <c r="AY265" s="480"/>
      <c r="AZ265" s="480"/>
      <c r="BA265" s="480"/>
      <c r="BB265" s="480"/>
      <c r="BC265" s="480"/>
      <c r="BD265" s="480"/>
      <c r="BE265" s="480"/>
      <c r="BF265" s="480"/>
      <c r="BG265" s="480"/>
      <c r="BH265" s="480"/>
      <c r="BI265" s="480"/>
      <c r="BJ265" s="480"/>
      <c r="BK265" s="480"/>
      <c r="BL265" s="480"/>
    </row>
    <row r="266" spans="1:64">
      <c r="A266" s="480" t="s">
        <v>569</v>
      </c>
      <c r="B266" s="480" t="s">
        <v>70</v>
      </c>
      <c r="C266" s="480" t="s">
        <v>165</v>
      </c>
      <c r="D266" s="480" t="s">
        <v>166</v>
      </c>
      <c r="E266" s="480" t="s">
        <v>66</v>
      </c>
      <c r="F266" s="480">
        <v>2012</v>
      </c>
      <c r="G266" s="480"/>
      <c r="H266" s="480">
        <v>260</v>
      </c>
      <c r="I266" s="480">
        <v>1.9</v>
      </c>
      <c r="J266" s="480"/>
      <c r="K266" s="480"/>
      <c r="L266" s="480" t="s">
        <v>14</v>
      </c>
      <c r="M266" s="480">
        <v>96</v>
      </c>
      <c r="N266" s="480">
        <v>1</v>
      </c>
      <c r="O266" s="480">
        <v>1000</v>
      </c>
      <c r="P266" s="480">
        <v>25</v>
      </c>
      <c r="Q266" s="480">
        <v>49.3</v>
      </c>
      <c r="R266" s="480">
        <v>5.27</v>
      </c>
      <c r="S266" s="480">
        <v>60</v>
      </c>
      <c r="T266" s="480">
        <v>5.62</v>
      </c>
      <c r="U266" s="480">
        <v>3.3</v>
      </c>
      <c r="V266" s="480">
        <v>-234.56</v>
      </c>
      <c r="W266" s="480">
        <v>-0.45</v>
      </c>
      <c r="X266" s="480">
        <v>3000</v>
      </c>
      <c r="Y266" s="480">
        <v>5.5</v>
      </c>
      <c r="Z266" s="480">
        <v>700</v>
      </c>
      <c r="AA266" s="480">
        <v>0.42</v>
      </c>
      <c r="AB266" s="480"/>
      <c r="AC266" s="480"/>
      <c r="AD266" s="480"/>
      <c r="AE266" s="480"/>
      <c r="AF266" s="480"/>
      <c r="AG266" s="480"/>
      <c r="AH266" s="480"/>
      <c r="AI266" s="480">
        <v>1000</v>
      </c>
      <c r="AJ266" s="480">
        <v>4</v>
      </c>
      <c r="AK266" s="480">
        <v>-0.7</v>
      </c>
      <c r="AL266" s="480">
        <v>6.59</v>
      </c>
      <c r="AM266" s="480">
        <v>1602</v>
      </c>
      <c r="AN266" s="480">
        <v>1061</v>
      </c>
      <c r="AO266" s="480">
        <v>40</v>
      </c>
      <c r="AP266" s="480">
        <v>21</v>
      </c>
      <c r="AQ266" s="480">
        <v>1.7</v>
      </c>
      <c r="AR266" s="480">
        <v>148.6</v>
      </c>
      <c r="AS266" s="480">
        <v>1.427</v>
      </c>
      <c r="AT266" s="480"/>
      <c r="AU266" s="480"/>
      <c r="AV266" s="480"/>
      <c r="AW266" s="480"/>
      <c r="AX266" s="480"/>
      <c r="AY266" s="480"/>
      <c r="AZ266" s="480"/>
      <c r="BA266" s="480"/>
      <c r="BB266" s="480"/>
      <c r="BC266" s="480"/>
      <c r="BD266" s="480"/>
      <c r="BE266" s="480"/>
      <c r="BF266" s="480"/>
      <c r="BG266" s="480"/>
      <c r="BH266" s="480"/>
      <c r="BI266" s="480"/>
      <c r="BJ266" s="480"/>
      <c r="BK266" s="480"/>
      <c r="BL266" s="480"/>
    </row>
    <row r="267" spans="1:64">
      <c r="A267" s="480" t="s">
        <v>569</v>
      </c>
      <c r="B267" s="480" t="s">
        <v>70</v>
      </c>
      <c r="C267" s="480" t="s">
        <v>167</v>
      </c>
      <c r="D267" s="480" t="s">
        <v>168</v>
      </c>
      <c r="E267" s="480" t="s">
        <v>66</v>
      </c>
      <c r="F267" s="480">
        <v>2011</v>
      </c>
      <c r="G267" s="480"/>
      <c r="H267" s="480">
        <v>260</v>
      </c>
      <c r="I267" s="480">
        <v>2</v>
      </c>
      <c r="J267" s="480"/>
      <c r="K267" s="480"/>
      <c r="L267" s="480" t="s">
        <v>14</v>
      </c>
      <c r="M267" s="480">
        <v>60</v>
      </c>
      <c r="N267" s="480">
        <v>1</v>
      </c>
      <c r="O267" s="480">
        <v>1000</v>
      </c>
      <c r="P267" s="480">
        <v>25</v>
      </c>
      <c r="Q267" s="480">
        <v>30.7</v>
      </c>
      <c r="R267" s="480">
        <v>8.48</v>
      </c>
      <c r="S267" s="480">
        <v>37.799999999999997</v>
      </c>
      <c r="T267" s="480">
        <v>8.99</v>
      </c>
      <c r="U267" s="480">
        <v>6.3</v>
      </c>
      <c r="V267" s="480">
        <v>-150.91999999999999</v>
      </c>
      <c r="W267" s="480">
        <v>-0.45</v>
      </c>
      <c r="X267" s="480">
        <v>1200</v>
      </c>
      <c r="Y267" s="480">
        <v>5.5</v>
      </c>
      <c r="Z267" s="480">
        <v>300</v>
      </c>
      <c r="AA267" s="480">
        <v>0.19</v>
      </c>
      <c r="AB267" s="480"/>
      <c r="AC267" s="480"/>
      <c r="AD267" s="480"/>
      <c r="AE267" s="480"/>
      <c r="AF267" s="480"/>
      <c r="AG267" s="480"/>
      <c r="AH267" s="480"/>
      <c r="AI267" s="480">
        <v>1000</v>
      </c>
      <c r="AJ267" s="480">
        <v>3</v>
      </c>
      <c r="AK267" s="480">
        <v>-0.7</v>
      </c>
      <c r="AL267" s="480">
        <v>10.94</v>
      </c>
      <c r="AM267" s="480">
        <v>1638</v>
      </c>
      <c r="AN267" s="480">
        <v>982</v>
      </c>
      <c r="AO267" s="480">
        <v>40</v>
      </c>
      <c r="AP267" s="480">
        <v>19.2</v>
      </c>
      <c r="AQ267" s="480">
        <v>1.609</v>
      </c>
      <c r="AR267" s="480">
        <v>238.9</v>
      </c>
      <c r="AS267" s="480">
        <v>1.4330000000000001</v>
      </c>
      <c r="AT267" s="480"/>
      <c r="AU267" s="480"/>
      <c r="AV267" s="480"/>
      <c r="AW267" s="480"/>
      <c r="AX267" s="480"/>
      <c r="AY267" s="480"/>
      <c r="AZ267" s="480"/>
      <c r="BA267" s="480"/>
      <c r="BB267" s="480"/>
      <c r="BC267" s="480"/>
      <c r="BD267" s="480"/>
      <c r="BE267" s="480"/>
      <c r="BF267" s="480"/>
      <c r="BG267" s="480"/>
      <c r="BH267" s="480"/>
      <c r="BI267" s="480"/>
      <c r="BJ267" s="480"/>
      <c r="BK267" s="480"/>
      <c r="BL267" s="480"/>
    </row>
    <row r="268" spans="1:64">
      <c r="A268" s="480" t="s">
        <v>569</v>
      </c>
      <c r="B268" s="480" t="s">
        <v>70</v>
      </c>
      <c r="C268" s="480" t="s">
        <v>307</v>
      </c>
      <c r="D268" s="480" t="s">
        <v>308</v>
      </c>
      <c r="E268" s="480" t="s">
        <v>66</v>
      </c>
      <c r="F268" s="480">
        <v>2011</v>
      </c>
      <c r="G268" s="480"/>
      <c r="H268" s="480">
        <v>260</v>
      </c>
      <c r="I268" s="480">
        <v>1.9</v>
      </c>
      <c r="J268" s="480"/>
      <c r="K268" s="480"/>
      <c r="L268" s="480" t="s">
        <v>65</v>
      </c>
      <c r="M268" s="480">
        <v>60</v>
      </c>
      <c r="N268" s="480">
        <v>1</v>
      </c>
      <c r="O268" s="480">
        <v>1000</v>
      </c>
      <c r="P268" s="480">
        <v>25</v>
      </c>
      <c r="Q268" s="480">
        <v>30.4</v>
      </c>
      <c r="R268" s="480">
        <v>8.56</v>
      </c>
      <c r="S268" s="480">
        <v>37.5</v>
      </c>
      <c r="T268" s="480">
        <v>9.1199999999999992</v>
      </c>
      <c r="U268" s="480">
        <v>6.3</v>
      </c>
      <c r="V268" s="480">
        <v>-141.69</v>
      </c>
      <c r="W268" s="480">
        <v>-0.43</v>
      </c>
      <c r="X268" s="480">
        <v>2000</v>
      </c>
      <c r="Y268" s="480">
        <v>5.5</v>
      </c>
      <c r="Z268" s="480">
        <v>250</v>
      </c>
      <c r="AA268" s="480">
        <v>0.2</v>
      </c>
      <c r="AB268" s="480"/>
      <c r="AC268" s="480"/>
      <c r="AD268" s="480"/>
      <c r="AE268" s="480"/>
      <c r="AF268" s="480"/>
      <c r="AG268" s="480"/>
      <c r="AH268" s="480"/>
      <c r="AI268" s="480">
        <v>1000</v>
      </c>
      <c r="AJ268" s="480">
        <v>3</v>
      </c>
      <c r="AK268" s="480">
        <v>-0.7</v>
      </c>
      <c r="AL268" s="480">
        <v>10.64</v>
      </c>
      <c r="AM268" s="480">
        <v>1638</v>
      </c>
      <c r="AN268" s="480">
        <v>982</v>
      </c>
      <c r="AO268" s="480">
        <v>40</v>
      </c>
      <c r="AP268" s="480">
        <v>19.2</v>
      </c>
      <c r="AQ268" s="480">
        <v>1.609</v>
      </c>
      <c r="AR268" s="480">
        <v>243.4</v>
      </c>
      <c r="AS268" s="480">
        <v>1.46</v>
      </c>
      <c r="AT268" s="480"/>
      <c r="AU268" s="480"/>
      <c r="AV268" s="480"/>
      <c r="AW268" s="480"/>
      <c r="AX268" s="480"/>
      <c r="AY268" s="480"/>
      <c r="AZ268" s="480"/>
      <c r="BA268" s="480"/>
      <c r="BB268" s="480"/>
      <c r="BC268" s="480"/>
      <c r="BD268" s="480"/>
      <c r="BE268" s="480"/>
      <c r="BF268" s="480"/>
      <c r="BG268" s="480"/>
      <c r="BH268" s="480"/>
      <c r="BI268" s="480"/>
      <c r="BJ268" s="480"/>
      <c r="BK268" s="480"/>
      <c r="BL268" s="480"/>
    </row>
    <row r="269" spans="1:64">
      <c r="A269" s="480" t="s">
        <v>569</v>
      </c>
      <c r="B269" s="480" t="s">
        <v>70</v>
      </c>
      <c r="C269" s="480" t="s">
        <v>311</v>
      </c>
      <c r="D269" s="480" t="s">
        <v>312</v>
      </c>
      <c r="E269" s="480" t="s">
        <v>66</v>
      </c>
      <c r="F269" s="480">
        <v>2010</v>
      </c>
      <c r="G269" s="480"/>
      <c r="H269" s="480">
        <v>265</v>
      </c>
      <c r="I269" s="480">
        <v>1.9</v>
      </c>
      <c r="J269" s="480"/>
      <c r="K269" s="480"/>
      <c r="L269" s="480" t="s">
        <v>65</v>
      </c>
      <c r="M269" s="480">
        <v>72</v>
      </c>
      <c r="N269" s="480">
        <v>1</v>
      </c>
      <c r="O269" s="480">
        <v>1000</v>
      </c>
      <c r="P269" s="480">
        <v>25</v>
      </c>
      <c r="Q269" s="480">
        <v>35.1</v>
      </c>
      <c r="R269" s="480">
        <v>7.55</v>
      </c>
      <c r="S269" s="480">
        <v>43.9</v>
      </c>
      <c r="T269" s="480">
        <v>8.1</v>
      </c>
      <c r="U269" s="480">
        <v>5.3</v>
      </c>
      <c r="V269" s="480">
        <v>-158.58000000000001</v>
      </c>
      <c r="W269" s="480">
        <v>-0.43</v>
      </c>
      <c r="X269" s="480">
        <v>1200</v>
      </c>
      <c r="Y269" s="480">
        <v>5.5</v>
      </c>
      <c r="Z269" s="480">
        <v>300</v>
      </c>
      <c r="AA269" s="480">
        <v>0.35</v>
      </c>
      <c r="AB269" s="480"/>
      <c r="AC269" s="480"/>
      <c r="AD269" s="480"/>
      <c r="AE269" s="480"/>
      <c r="AF269" s="480"/>
      <c r="AG269" s="480"/>
      <c r="AH269" s="480"/>
      <c r="AI269" s="480">
        <v>1000</v>
      </c>
      <c r="AJ269" s="480">
        <v>3</v>
      </c>
      <c r="AK269" s="480">
        <v>-0.7</v>
      </c>
      <c r="AL269" s="480">
        <v>3.92</v>
      </c>
      <c r="AM269" s="480">
        <v>1954</v>
      </c>
      <c r="AN269" s="480">
        <v>982</v>
      </c>
      <c r="AO269" s="480">
        <v>40</v>
      </c>
      <c r="AP269" s="480">
        <v>27</v>
      </c>
      <c r="AQ269" s="480">
        <v>1.919</v>
      </c>
      <c r="AR269" s="480">
        <v>243.4</v>
      </c>
      <c r="AS269" s="480">
        <v>1.752</v>
      </c>
      <c r="AT269" s="480"/>
      <c r="AU269" s="480"/>
      <c r="AV269" s="480"/>
      <c r="AW269" s="480"/>
      <c r="AX269" s="480"/>
      <c r="AY269" s="480"/>
      <c r="AZ269" s="480"/>
      <c r="BA269" s="480"/>
      <c r="BB269" s="480"/>
      <c r="BC269" s="480"/>
      <c r="BD269" s="480"/>
      <c r="BE269" s="480"/>
      <c r="BF269" s="480"/>
      <c r="BG269" s="480"/>
      <c r="BH269" s="480"/>
      <c r="BI269" s="480"/>
      <c r="BJ269" s="480"/>
      <c r="BK269" s="480"/>
      <c r="BL269" s="480"/>
    </row>
    <row r="270" spans="1:64">
      <c r="A270" s="480" t="s">
        <v>569</v>
      </c>
      <c r="B270" s="480" t="s">
        <v>70</v>
      </c>
      <c r="C270" s="480" t="s">
        <v>313</v>
      </c>
      <c r="D270" s="480" t="s">
        <v>314</v>
      </c>
      <c r="E270" s="480" t="s">
        <v>66</v>
      </c>
      <c r="F270" s="480">
        <v>2010</v>
      </c>
      <c r="G270" s="480"/>
      <c r="H270" s="480">
        <v>270</v>
      </c>
      <c r="I270" s="480">
        <v>1.9</v>
      </c>
      <c r="J270" s="480"/>
      <c r="K270" s="480"/>
      <c r="L270" s="480" t="s">
        <v>65</v>
      </c>
      <c r="M270" s="480">
        <v>72</v>
      </c>
      <c r="N270" s="480">
        <v>1</v>
      </c>
      <c r="O270" s="480">
        <v>1000</v>
      </c>
      <c r="P270" s="480">
        <v>25</v>
      </c>
      <c r="Q270" s="480">
        <v>35.299999999999997</v>
      </c>
      <c r="R270" s="480">
        <v>7.65</v>
      </c>
      <c r="S270" s="480">
        <v>44.1</v>
      </c>
      <c r="T270" s="480">
        <v>8.19</v>
      </c>
      <c r="U270" s="480">
        <v>5.3</v>
      </c>
      <c r="V270" s="480">
        <v>-158.97999999999999</v>
      </c>
      <c r="W270" s="480">
        <v>-0.43</v>
      </c>
      <c r="X270" s="480">
        <v>1400</v>
      </c>
      <c r="Y270" s="480">
        <v>5.5</v>
      </c>
      <c r="Z270" s="480">
        <v>350</v>
      </c>
      <c r="AA270" s="480">
        <v>0.34</v>
      </c>
      <c r="AB270" s="480"/>
      <c r="AC270" s="480"/>
      <c r="AD270" s="480"/>
      <c r="AE270" s="480"/>
      <c r="AF270" s="480"/>
      <c r="AG270" s="480"/>
      <c r="AH270" s="480"/>
      <c r="AI270" s="480">
        <v>1000</v>
      </c>
      <c r="AJ270" s="480">
        <v>3</v>
      </c>
      <c r="AK270" s="480">
        <v>-0.7</v>
      </c>
      <c r="AL270" s="480">
        <v>3.92</v>
      </c>
      <c r="AM270" s="480">
        <v>1954</v>
      </c>
      <c r="AN270" s="480">
        <v>982</v>
      </c>
      <c r="AO270" s="480">
        <v>40</v>
      </c>
      <c r="AP270" s="480">
        <v>27</v>
      </c>
      <c r="AQ270" s="480">
        <v>1.919</v>
      </c>
      <c r="AR270" s="480">
        <v>243.4</v>
      </c>
      <c r="AS270" s="480">
        <v>1.752</v>
      </c>
      <c r="AT270" s="480"/>
      <c r="AU270" s="480"/>
      <c r="AV270" s="480"/>
      <c r="AW270" s="480"/>
      <c r="AX270" s="480"/>
      <c r="AY270" s="480"/>
      <c r="AZ270" s="480"/>
      <c r="BA270" s="480"/>
      <c r="BB270" s="480"/>
      <c r="BC270" s="480"/>
      <c r="BD270" s="480"/>
      <c r="BE270" s="480"/>
      <c r="BF270" s="480"/>
      <c r="BG270" s="480"/>
      <c r="BH270" s="480"/>
      <c r="BI270" s="480"/>
      <c r="BJ270" s="480"/>
      <c r="BK270" s="480"/>
      <c r="BL270" s="480"/>
    </row>
    <row r="271" spans="1:64">
      <c r="A271" s="480" t="s">
        <v>569</v>
      </c>
      <c r="B271" s="480" t="s">
        <v>70</v>
      </c>
      <c r="C271" s="480" t="s">
        <v>315</v>
      </c>
      <c r="D271" s="480" t="s">
        <v>316</v>
      </c>
      <c r="E271" s="480" t="s">
        <v>66</v>
      </c>
      <c r="F271" s="480">
        <v>2010</v>
      </c>
      <c r="G271" s="480"/>
      <c r="H271" s="480">
        <v>275</v>
      </c>
      <c r="I271" s="480">
        <v>1.8</v>
      </c>
      <c r="J271" s="480"/>
      <c r="K271" s="480"/>
      <c r="L271" s="480" t="s">
        <v>65</v>
      </c>
      <c r="M271" s="480">
        <v>72</v>
      </c>
      <c r="N271" s="480">
        <v>1</v>
      </c>
      <c r="O271" s="480">
        <v>1000</v>
      </c>
      <c r="P271" s="480">
        <v>25</v>
      </c>
      <c r="Q271" s="480">
        <v>35.5</v>
      </c>
      <c r="R271" s="480">
        <v>7.76</v>
      </c>
      <c r="S271" s="480">
        <v>44.1</v>
      </c>
      <c r="T271" s="480">
        <v>8.31</v>
      </c>
      <c r="U271" s="480">
        <v>5.4</v>
      </c>
      <c r="V271" s="480">
        <v>-160.94</v>
      </c>
      <c r="W271" s="480">
        <v>-0.43</v>
      </c>
      <c r="X271" s="480">
        <v>1200</v>
      </c>
      <c r="Y271" s="480">
        <v>5.5</v>
      </c>
      <c r="Z271" s="480">
        <v>300</v>
      </c>
      <c r="AA271" s="480">
        <v>0.3</v>
      </c>
      <c r="AB271" s="480"/>
      <c r="AC271" s="480"/>
      <c r="AD271" s="480"/>
      <c r="AE271" s="480"/>
      <c r="AF271" s="480"/>
      <c r="AG271" s="480"/>
      <c r="AH271" s="480"/>
      <c r="AI271" s="480">
        <v>1000</v>
      </c>
      <c r="AJ271" s="480">
        <v>3</v>
      </c>
      <c r="AK271" s="480">
        <v>-0.7</v>
      </c>
      <c r="AL271" s="480">
        <v>3.92</v>
      </c>
      <c r="AM271" s="480">
        <v>1954</v>
      </c>
      <c r="AN271" s="480">
        <v>982</v>
      </c>
      <c r="AO271" s="480">
        <v>40</v>
      </c>
      <c r="AP271" s="480">
        <v>27</v>
      </c>
      <c r="AQ271" s="480">
        <v>1.919</v>
      </c>
      <c r="AR271" s="480">
        <v>243.4</v>
      </c>
      <c r="AS271" s="480">
        <v>1.752</v>
      </c>
      <c r="AT271" s="480"/>
      <c r="AU271" s="480"/>
      <c r="AV271" s="480"/>
      <c r="AW271" s="480"/>
      <c r="AX271" s="480"/>
      <c r="AY271" s="480"/>
      <c r="AZ271" s="480"/>
      <c r="BA271" s="480"/>
      <c r="BB271" s="480"/>
      <c r="BC271" s="480"/>
      <c r="BD271" s="480"/>
      <c r="BE271" s="480"/>
      <c r="BF271" s="480"/>
      <c r="BG271" s="480"/>
      <c r="BH271" s="480"/>
      <c r="BI271" s="480"/>
      <c r="BJ271" s="480"/>
      <c r="BK271" s="480"/>
      <c r="BL271" s="480"/>
    </row>
    <row r="272" spans="1:64">
      <c r="A272" s="480" t="s">
        <v>569</v>
      </c>
      <c r="B272" s="480" t="s">
        <v>70</v>
      </c>
      <c r="C272" s="480" t="s">
        <v>317</v>
      </c>
      <c r="D272" s="480" t="s">
        <v>318</v>
      </c>
      <c r="E272" s="480" t="s">
        <v>66</v>
      </c>
      <c r="F272" s="480">
        <v>2010</v>
      </c>
      <c r="G272" s="480"/>
      <c r="H272" s="480">
        <v>280</v>
      </c>
      <c r="I272" s="480">
        <v>1.8</v>
      </c>
      <c r="J272" s="480"/>
      <c r="K272" s="480"/>
      <c r="L272" s="480" t="s">
        <v>65</v>
      </c>
      <c r="M272" s="480">
        <v>72</v>
      </c>
      <c r="N272" s="480">
        <v>1</v>
      </c>
      <c r="O272" s="480">
        <v>1000</v>
      </c>
      <c r="P272" s="480">
        <v>25</v>
      </c>
      <c r="Q272" s="480">
        <v>35.6</v>
      </c>
      <c r="R272" s="480">
        <v>7.86</v>
      </c>
      <c r="S272" s="480">
        <v>44.2</v>
      </c>
      <c r="T272" s="480">
        <v>8.42</v>
      </c>
      <c r="U272" s="480">
        <v>5.5</v>
      </c>
      <c r="V272" s="480">
        <v>-161.51</v>
      </c>
      <c r="W272" s="480">
        <v>-0.43</v>
      </c>
      <c r="X272" s="480">
        <v>1200</v>
      </c>
      <c r="Y272" s="480">
        <v>5.5</v>
      </c>
      <c r="Z272" s="480">
        <v>300</v>
      </c>
      <c r="AA272" s="480">
        <v>0.3</v>
      </c>
      <c r="AB272" s="480"/>
      <c r="AC272" s="480"/>
      <c r="AD272" s="480"/>
      <c r="AE272" s="480"/>
      <c r="AF272" s="480"/>
      <c r="AG272" s="480"/>
      <c r="AH272" s="480"/>
      <c r="AI272" s="480">
        <v>1000</v>
      </c>
      <c r="AJ272" s="480">
        <v>3</v>
      </c>
      <c r="AK272" s="480">
        <v>-0.7</v>
      </c>
      <c r="AL272" s="480">
        <v>3.92</v>
      </c>
      <c r="AM272" s="480">
        <v>1954</v>
      </c>
      <c r="AN272" s="480">
        <v>982</v>
      </c>
      <c r="AO272" s="480">
        <v>40</v>
      </c>
      <c r="AP272" s="480">
        <v>27</v>
      </c>
      <c r="AQ272" s="480">
        <v>1.919</v>
      </c>
      <c r="AR272" s="480">
        <v>243.4</v>
      </c>
      <c r="AS272" s="480">
        <v>1.752</v>
      </c>
      <c r="AT272" s="480"/>
      <c r="AU272" s="480"/>
      <c r="AV272" s="480"/>
      <c r="AW272" s="480"/>
      <c r="AX272" s="480"/>
      <c r="AY272" s="480"/>
      <c r="AZ272" s="480"/>
      <c r="BA272" s="480"/>
      <c r="BB272" s="480"/>
      <c r="BC272" s="480"/>
      <c r="BD272" s="480"/>
      <c r="BE272" s="480"/>
      <c r="BF272" s="480"/>
      <c r="BG272" s="480"/>
      <c r="BH272" s="480"/>
      <c r="BI272" s="480"/>
      <c r="BJ272" s="480"/>
      <c r="BK272" s="480"/>
      <c r="BL272" s="480"/>
    </row>
    <row r="273" spans="1:64">
      <c r="A273" s="480" t="s">
        <v>569</v>
      </c>
      <c r="B273" s="480" t="s">
        <v>70</v>
      </c>
      <c r="C273" s="480" t="s">
        <v>319</v>
      </c>
      <c r="D273" s="480" t="s">
        <v>320</v>
      </c>
      <c r="E273" s="480" t="s">
        <v>66</v>
      </c>
      <c r="F273" s="480">
        <v>2010</v>
      </c>
      <c r="G273" s="480"/>
      <c r="H273" s="480">
        <v>285</v>
      </c>
      <c r="I273" s="480">
        <v>1.8</v>
      </c>
      <c r="J273" s="480"/>
      <c r="K273" s="480"/>
      <c r="L273" s="480" t="s">
        <v>65</v>
      </c>
      <c r="M273" s="480">
        <v>72</v>
      </c>
      <c r="N273" s="480">
        <v>1</v>
      </c>
      <c r="O273" s="480">
        <v>1000</v>
      </c>
      <c r="P273" s="480">
        <v>25</v>
      </c>
      <c r="Q273" s="480">
        <v>35.799999999999997</v>
      </c>
      <c r="R273" s="480">
        <v>7.96</v>
      </c>
      <c r="S273" s="480">
        <v>44.3</v>
      </c>
      <c r="T273" s="480">
        <v>8.5299999999999994</v>
      </c>
      <c r="U273" s="480">
        <v>5.5</v>
      </c>
      <c r="V273" s="480">
        <v>-162.22</v>
      </c>
      <c r="W273" s="480">
        <v>-0.43</v>
      </c>
      <c r="X273" s="480">
        <v>1200</v>
      </c>
      <c r="Y273" s="480">
        <v>5.5</v>
      </c>
      <c r="Z273" s="480">
        <v>300</v>
      </c>
      <c r="AA273" s="480">
        <v>0.28999999999999998</v>
      </c>
      <c r="AB273" s="480"/>
      <c r="AC273" s="480"/>
      <c r="AD273" s="480"/>
      <c r="AE273" s="480"/>
      <c r="AF273" s="480"/>
      <c r="AG273" s="480"/>
      <c r="AH273" s="480"/>
      <c r="AI273" s="480">
        <v>1000</v>
      </c>
      <c r="AJ273" s="480">
        <v>3</v>
      </c>
      <c r="AK273" s="480">
        <v>-0.7</v>
      </c>
      <c r="AL273" s="480">
        <v>3.92</v>
      </c>
      <c r="AM273" s="480">
        <v>1954</v>
      </c>
      <c r="AN273" s="480">
        <v>982</v>
      </c>
      <c r="AO273" s="480">
        <v>40</v>
      </c>
      <c r="AP273" s="480">
        <v>27</v>
      </c>
      <c r="AQ273" s="480">
        <v>1.919</v>
      </c>
      <c r="AR273" s="480">
        <v>243.4</v>
      </c>
      <c r="AS273" s="480">
        <v>1.752</v>
      </c>
      <c r="AT273" s="480"/>
      <c r="AU273" s="480"/>
      <c r="AV273" s="480"/>
      <c r="AW273" s="480"/>
      <c r="AX273" s="480"/>
      <c r="AY273" s="480"/>
      <c r="AZ273" s="480"/>
      <c r="BA273" s="480"/>
      <c r="BB273" s="480"/>
      <c r="BC273" s="480"/>
      <c r="BD273" s="480"/>
      <c r="BE273" s="480"/>
      <c r="BF273" s="480"/>
      <c r="BG273" s="480"/>
      <c r="BH273" s="480"/>
      <c r="BI273" s="480"/>
      <c r="BJ273" s="480"/>
      <c r="BK273" s="480"/>
      <c r="BL273" s="480"/>
    </row>
    <row r="274" spans="1:64">
      <c r="A274" s="480" t="s">
        <v>569</v>
      </c>
      <c r="B274" s="480" t="s">
        <v>70</v>
      </c>
      <c r="C274" s="480" t="s">
        <v>321</v>
      </c>
      <c r="D274" s="480" t="s">
        <v>322</v>
      </c>
      <c r="E274" s="480" t="s">
        <v>66</v>
      </c>
      <c r="F274" s="480">
        <v>2010</v>
      </c>
      <c r="G274" s="480"/>
      <c r="H274" s="480">
        <v>300</v>
      </c>
      <c r="I274" s="480">
        <v>1.7</v>
      </c>
      <c r="J274" s="480"/>
      <c r="K274" s="480"/>
      <c r="L274" s="480" t="s">
        <v>65</v>
      </c>
      <c r="M274" s="480">
        <v>72</v>
      </c>
      <c r="N274" s="480">
        <v>1</v>
      </c>
      <c r="O274" s="480">
        <v>1000</v>
      </c>
      <c r="P274" s="480">
        <v>25</v>
      </c>
      <c r="Q274" s="480">
        <v>36.1</v>
      </c>
      <c r="R274" s="480">
        <v>8.3000000000000007</v>
      </c>
      <c r="S274" s="480">
        <v>44.6</v>
      </c>
      <c r="T274" s="480">
        <v>8.8699999999999992</v>
      </c>
      <c r="U274" s="480">
        <v>5.8</v>
      </c>
      <c r="V274" s="480">
        <v>-165</v>
      </c>
      <c r="W274" s="480">
        <v>-0.43</v>
      </c>
      <c r="X274" s="480">
        <v>1200</v>
      </c>
      <c r="Y274" s="480">
        <v>5.5</v>
      </c>
      <c r="Z274" s="480">
        <v>300</v>
      </c>
      <c r="AA274" s="480">
        <v>0.26</v>
      </c>
      <c r="AB274" s="480"/>
      <c r="AC274" s="480"/>
      <c r="AD274" s="480"/>
      <c r="AE274" s="480"/>
      <c r="AF274" s="480"/>
      <c r="AG274" s="480"/>
      <c r="AH274" s="480"/>
      <c r="AI274" s="480">
        <v>1000</v>
      </c>
      <c r="AJ274" s="480">
        <v>3</v>
      </c>
      <c r="AK274" s="480">
        <v>-0.7</v>
      </c>
      <c r="AL274" s="480">
        <v>3.92</v>
      </c>
      <c r="AM274" s="480">
        <v>1954</v>
      </c>
      <c r="AN274" s="480">
        <v>982</v>
      </c>
      <c r="AO274" s="480">
        <v>40</v>
      </c>
      <c r="AP274" s="480">
        <v>27</v>
      </c>
      <c r="AQ274" s="480">
        <v>1.919</v>
      </c>
      <c r="AR274" s="480">
        <v>243.4</v>
      </c>
      <c r="AS274" s="480">
        <v>1.752</v>
      </c>
      <c r="AT274" s="480"/>
      <c r="AU274" s="480"/>
      <c r="AV274" s="480"/>
      <c r="AW274" s="480"/>
      <c r="AX274" s="480"/>
      <c r="AY274" s="480"/>
      <c r="AZ274" s="480"/>
      <c r="BA274" s="480"/>
      <c r="BB274" s="480"/>
      <c r="BC274" s="480"/>
      <c r="BD274" s="480"/>
      <c r="BE274" s="480"/>
      <c r="BF274" s="480"/>
      <c r="BG274" s="480"/>
      <c r="BH274" s="480"/>
      <c r="BI274" s="480"/>
      <c r="BJ274" s="480"/>
      <c r="BK274" s="480"/>
      <c r="BL274" s="480"/>
    </row>
    <row r="275" spans="1:64">
      <c r="A275" s="480" t="s">
        <v>569</v>
      </c>
      <c r="B275" s="480" t="s">
        <v>70</v>
      </c>
      <c r="C275" s="480" t="s">
        <v>323</v>
      </c>
      <c r="D275" s="480" t="s">
        <v>324</v>
      </c>
      <c r="E275" s="480" t="s">
        <v>66</v>
      </c>
      <c r="F275" s="480">
        <v>2010</v>
      </c>
      <c r="G275" s="480"/>
      <c r="H275" s="480">
        <v>305</v>
      </c>
      <c r="I275" s="480">
        <v>1.6</v>
      </c>
      <c r="J275" s="480"/>
      <c r="K275" s="480"/>
      <c r="L275" s="480" t="s">
        <v>65</v>
      </c>
      <c r="M275" s="480">
        <v>72</v>
      </c>
      <c r="N275" s="480">
        <v>1</v>
      </c>
      <c r="O275" s="480">
        <v>1000</v>
      </c>
      <c r="P275" s="480">
        <v>25</v>
      </c>
      <c r="Q275" s="480">
        <v>36.299999999999997</v>
      </c>
      <c r="R275" s="480">
        <v>8.41</v>
      </c>
      <c r="S275" s="480">
        <v>44.8</v>
      </c>
      <c r="T275" s="480">
        <v>8.9700000000000006</v>
      </c>
      <c r="U275" s="480">
        <v>5.8</v>
      </c>
      <c r="V275" s="480">
        <v>-166.32</v>
      </c>
      <c r="W275" s="480">
        <v>-0.43</v>
      </c>
      <c r="X275" s="480">
        <v>1200</v>
      </c>
      <c r="Y275" s="480">
        <v>5.5</v>
      </c>
      <c r="Z275" s="480">
        <v>300</v>
      </c>
      <c r="AA275" s="480">
        <v>0.25</v>
      </c>
      <c r="AB275" s="480"/>
      <c r="AC275" s="480"/>
      <c r="AD275" s="480"/>
      <c r="AE275" s="480"/>
      <c r="AF275" s="480"/>
      <c r="AG275" s="480"/>
      <c r="AH275" s="480"/>
      <c r="AI275" s="480">
        <v>1000</v>
      </c>
      <c r="AJ275" s="480">
        <v>3</v>
      </c>
      <c r="AK275" s="480">
        <v>-0.7</v>
      </c>
      <c r="AL275" s="480">
        <v>3.92</v>
      </c>
      <c r="AM275" s="480">
        <v>1954</v>
      </c>
      <c r="AN275" s="480">
        <v>982</v>
      </c>
      <c r="AO275" s="480">
        <v>40</v>
      </c>
      <c r="AP275" s="480">
        <v>27</v>
      </c>
      <c r="AQ275" s="480">
        <v>1.919</v>
      </c>
      <c r="AR275" s="480">
        <v>243.4</v>
      </c>
      <c r="AS275" s="480">
        <v>1.752</v>
      </c>
      <c r="AT275" s="480"/>
      <c r="AU275" s="480"/>
      <c r="AV275" s="480"/>
      <c r="AW275" s="480"/>
      <c r="AX275" s="480"/>
      <c r="AY275" s="480"/>
      <c r="AZ275" s="480"/>
      <c r="BA275" s="480"/>
      <c r="BB275" s="480"/>
      <c r="BC275" s="480"/>
      <c r="BD275" s="480"/>
      <c r="BE275" s="480"/>
      <c r="BF275" s="480"/>
      <c r="BG275" s="480"/>
      <c r="BH275" s="480"/>
      <c r="BI275" s="480"/>
      <c r="BJ275" s="480"/>
      <c r="BK275" s="480"/>
      <c r="BL275" s="480"/>
    </row>
    <row r="276" spans="1:64">
      <c r="A276" s="480" t="s">
        <v>569</v>
      </c>
      <c r="B276" s="480" t="s">
        <v>70</v>
      </c>
      <c r="C276" s="480" t="s">
        <v>185</v>
      </c>
      <c r="D276" s="480" t="s">
        <v>186</v>
      </c>
      <c r="E276" s="480" t="s">
        <v>66</v>
      </c>
      <c r="F276" s="480">
        <v>2010</v>
      </c>
      <c r="G276" s="480"/>
      <c r="H276" s="480">
        <v>310</v>
      </c>
      <c r="I276" s="480">
        <v>1.6</v>
      </c>
      <c r="J276" s="480"/>
      <c r="K276" s="480"/>
      <c r="L276" s="480" t="s">
        <v>14</v>
      </c>
      <c r="M276" s="480">
        <v>72</v>
      </c>
      <c r="N276" s="480">
        <v>1</v>
      </c>
      <c r="O276" s="480">
        <v>1000</v>
      </c>
      <c r="P276" s="480">
        <v>25</v>
      </c>
      <c r="Q276" s="480">
        <v>36.700000000000003</v>
      </c>
      <c r="R276" s="480">
        <v>8.44</v>
      </c>
      <c r="S276" s="480">
        <v>45.3</v>
      </c>
      <c r="T276" s="480">
        <v>8.9499999999999993</v>
      </c>
      <c r="U276" s="480">
        <v>5.4</v>
      </c>
      <c r="V276" s="480">
        <v>-176.26</v>
      </c>
      <c r="W276" s="480">
        <v>-0.45</v>
      </c>
      <c r="X276" s="480">
        <v>1400</v>
      </c>
      <c r="Y276" s="480">
        <v>5.5</v>
      </c>
      <c r="Z276" s="480">
        <v>350</v>
      </c>
      <c r="AA276" s="480">
        <v>0.24</v>
      </c>
      <c r="AB276" s="480"/>
      <c r="AC276" s="480"/>
      <c r="AD276" s="480"/>
      <c r="AE276" s="480"/>
      <c r="AF276" s="480"/>
      <c r="AG276" s="480"/>
      <c r="AH276" s="480"/>
      <c r="AI276" s="480">
        <v>1000</v>
      </c>
      <c r="AJ276" s="480">
        <v>3</v>
      </c>
      <c r="AK276" s="480">
        <v>-0.7</v>
      </c>
      <c r="AL276" s="480">
        <v>10.74</v>
      </c>
      <c r="AM276" s="480">
        <v>1954</v>
      </c>
      <c r="AN276" s="480">
        <v>982</v>
      </c>
      <c r="AO276" s="480">
        <v>40</v>
      </c>
      <c r="AP276" s="480">
        <v>27</v>
      </c>
      <c r="AQ276" s="480">
        <v>1.919</v>
      </c>
      <c r="AR276" s="480">
        <v>238.9</v>
      </c>
      <c r="AS276" s="480">
        <v>1.72</v>
      </c>
      <c r="AT276" s="480"/>
      <c r="AU276" s="480"/>
      <c r="AV276" s="480"/>
      <c r="AW276" s="480"/>
      <c r="AX276" s="480"/>
      <c r="AY276" s="480"/>
      <c r="AZ276" s="480"/>
      <c r="BA276" s="480"/>
      <c r="BB276" s="480"/>
      <c r="BC276" s="480"/>
      <c r="BD276" s="480"/>
      <c r="BE276" s="480"/>
      <c r="BF276" s="480"/>
      <c r="BG276" s="480"/>
      <c r="BH276" s="480"/>
      <c r="BI276" s="480"/>
      <c r="BJ276" s="480"/>
      <c r="BK276" s="480"/>
      <c r="BL276" s="480"/>
    </row>
    <row r="277" spans="1:64">
      <c r="A277" s="480" t="s">
        <v>570</v>
      </c>
      <c r="B277" s="480" t="s">
        <v>70</v>
      </c>
      <c r="C277" s="480" t="s">
        <v>187</v>
      </c>
      <c r="D277" s="480" t="s">
        <v>188</v>
      </c>
      <c r="E277" s="480" t="s">
        <v>66</v>
      </c>
      <c r="F277" s="480">
        <v>2010</v>
      </c>
      <c r="G277" s="480"/>
      <c r="H277" s="480">
        <v>150</v>
      </c>
      <c r="I277" s="480">
        <v>3.3</v>
      </c>
      <c r="J277" s="480"/>
      <c r="K277" s="480"/>
      <c r="L277" s="480" t="s">
        <v>65</v>
      </c>
      <c r="M277" s="480">
        <v>48</v>
      </c>
      <c r="N277" s="480">
        <v>1</v>
      </c>
      <c r="O277" s="480">
        <v>1000</v>
      </c>
      <c r="P277" s="480">
        <v>25</v>
      </c>
      <c r="Q277" s="480">
        <v>22.9</v>
      </c>
      <c r="R277" s="480">
        <v>6.56</v>
      </c>
      <c r="S277" s="480">
        <v>28.8</v>
      </c>
      <c r="T277" s="480">
        <v>7.35</v>
      </c>
      <c r="U277" s="480">
        <v>5.9</v>
      </c>
      <c r="V277" s="480">
        <v>-100.42</v>
      </c>
      <c r="W277" s="480">
        <v>-0.42</v>
      </c>
      <c r="X277" s="480">
        <v>600</v>
      </c>
      <c r="Y277" s="480">
        <v>5.5</v>
      </c>
      <c r="Z277" s="480">
        <v>140</v>
      </c>
      <c r="AA277" s="480">
        <v>0.36</v>
      </c>
      <c r="AB277" s="480"/>
      <c r="AC277" s="480"/>
      <c r="AD277" s="480"/>
      <c r="AE277" s="480"/>
      <c r="AF277" s="480"/>
      <c r="AG277" s="480"/>
      <c r="AH277" s="480"/>
      <c r="AI277" s="480">
        <v>1000</v>
      </c>
      <c r="AJ277" s="480">
        <v>5</v>
      </c>
      <c r="AK277" s="480">
        <v>-0.7</v>
      </c>
      <c r="AL277" s="480">
        <v>3.92</v>
      </c>
      <c r="AM277" s="480">
        <v>1324</v>
      </c>
      <c r="AN277" s="480">
        <v>982</v>
      </c>
      <c r="AO277" s="480">
        <v>40</v>
      </c>
      <c r="AP277" s="480">
        <v>16</v>
      </c>
      <c r="AQ277" s="480">
        <v>1.3</v>
      </c>
      <c r="AR277" s="480">
        <v>243.4</v>
      </c>
      <c r="AS277" s="480">
        <v>1.1679999999999999</v>
      </c>
      <c r="AT277" s="480"/>
      <c r="AU277" s="480"/>
      <c r="AV277" s="480"/>
      <c r="AW277" s="480"/>
      <c r="AX277" s="480"/>
      <c r="AY277" s="480"/>
      <c r="AZ277" s="480"/>
      <c r="BA277" s="480"/>
      <c r="BB277" s="480"/>
      <c r="BC277" s="480"/>
      <c r="BD277" s="480"/>
      <c r="BE277" s="480"/>
      <c r="BF277" s="480"/>
      <c r="BG277" s="480"/>
      <c r="BH277" s="480"/>
      <c r="BI277" s="480"/>
      <c r="BJ277" s="480"/>
      <c r="BK277" s="480"/>
      <c r="BL277" s="480"/>
    </row>
    <row r="278" spans="1:64">
      <c r="A278" s="480" t="s">
        <v>570</v>
      </c>
      <c r="B278" s="480" t="s">
        <v>70</v>
      </c>
      <c r="C278" s="480" t="s">
        <v>189</v>
      </c>
      <c r="D278" s="480" t="s">
        <v>190</v>
      </c>
      <c r="E278" s="480" t="s">
        <v>66</v>
      </c>
      <c r="F278" s="480">
        <v>2010</v>
      </c>
      <c r="G278" s="480"/>
      <c r="H278" s="480">
        <v>155</v>
      </c>
      <c r="I278" s="480">
        <v>3.2</v>
      </c>
      <c r="J278" s="480"/>
      <c r="K278" s="480"/>
      <c r="L278" s="480" t="s">
        <v>65</v>
      </c>
      <c r="M278" s="480">
        <v>48</v>
      </c>
      <c r="N278" s="480">
        <v>1</v>
      </c>
      <c r="O278" s="480">
        <v>1000</v>
      </c>
      <c r="P278" s="480">
        <v>25</v>
      </c>
      <c r="Q278" s="480">
        <v>22.9</v>
      </c>
      <c r="R278" s="480">
        <v>6.76</v>
      </c>
      <c r="S278" s="480">
        <v>28.8</v>
      </c>
      <c r="T278" s="480">
        <v>7.51</v>
      </c>
      <c r="U278" s="480">
        <v>6</v>
      </c>
      <c r="V278" s="480">
        <v>-100.8</v>
      </c>
      <c r="W278" s="480">
        <v>-0.42</v>
      </c>
      <c r="X278" s="480">
        <v>600</v>
      </c>
      <c r="Y278" s="480">
        <v>5.5</v>
      </c>
      <c r="Z278" s="480">
        <v>150</v>
      </c>
      <c r="AA278" s="480">
        <v>0.34</v>
      </c>
      <c r="AB278" s="480"/>
      <c r="AC278" s="480"/>
      <c r="AD278" s="480"/>
      <c r="AE278" s="480"/>
      <c r="AF278" s="480"/>
      <c r="AG278" s="480"/>
      <c r="AH278" s="480"/>
      <c r="AI278" s="480">
        <v>1000</v>
      </c>
      <c r="AJ278" s="480">
        <v>5</v>
      </c>
      <c r="AK278" s="480">
        <v>-0.7</v>
      </c>
      <c r="AL278" s="480">
        <v>3.92</v>
      </c>
      <c r="AM278" s="480">
        <v>1324</v>
      </c>
      <c r="AN278" s="480">
        <v>982</v>
      </c>
      <c r="AO278" s="480">
        <v>40</v>
      </c>
      <c r="AP278" s="480">
        <v>16</v>
      </c>
      <c r="AQ278" s="480">
        <v>1.3</v>
      </c>
      <c r="AR278" s="480">
        <v>243.4</v>
      </c>
      <c r="AS278" s="480">
        <v>1.1679999999999999</v>
      </c>
      <c r="AT278" s="480"/>
      <c r="AU278" s="480"/>
      <c r="AV278" s="480"/>
      <c r="AW278" s="480"/>
      <c r="AX278" s="480"/>
      <c r="AY278" s="480"/>
      <c r="AZ278" s="480"/>
      <c r="BA278" s="480"/>
      <c r="BB278" s="480"/>
      <c r="BC278" s="480"/>
      <c r="BD278" s="480"/>
      <c r="BE278" s="480"/>
      <c r="BF278" s="480"/>
      <c r="BG278" s="480"/>
      <c r="BH278" s="480"/>
      <c r="BI278" s="480"/>
      <c r="BJ278" s="480"/>
      <c r="BK278" s="480"/>
      <c r="BL278" s="480"/>
    </row>
    <row r="279" spans="1:64">
      <c r="A279" s="480" t="s">
        <v>570</v>
      </c>
      <c r="B279" s="480" t="s">
        <v>70</v>
      </c>
      <c r="C279" s="480" t="s">
        <v>77</v>
      </c>
      <c r="D279" s="480" t="s">
        <v>78</v>
      </c>
      <c r="E279" s="480" t="s">
        <v>66</v>
      </c>
      <c r="F279" s="480">
        <v>2010</v>
      </c>
      <c r="G279" s="480"/>
      <c r="H279" s="480">
        <v>160</v>
      </c>
      <c r="I279" s="480">
        <v>3.1</v>
      </c>
      <c r="J279" s="480"/>
      <c r="K279" s="480"/>
      <c r="L279" s="480" t="s">
        <v>14</v>
      </c>
      <c r="M279" s="480">
        <v>72</v>
      </c>
      <c r="N279" s="480">
        <v>1</v>
      </c>
      <c r="O279" s="480">
        <v>1000</v>
      </c>
      <c r="P279" s="480">
        <v>25</v>
      </c>
      <c r="Q279" s="480">
        <v>35.1</v>
      </c>
      <c r="R279" s="480">
        <v>4.55</v>
      </c>
      <c r="S279" s="480">
        <v>43.8</v>
      </c>
      <c r="T279" s="480">
        <v>4.91</v>
      </c>
      <c r="U279" s="480">
        <v>3</v>
      </c>
      <c r="V279" s="480">
        <v>-164.98</v>
      </c>
      <c r="W279" s="480">
        <v>-0.45</v>
      </c>
      <c r="X279" s="480">
        <v>2000</v>
      </c>
      <c r="Y279" s="480">
        <v>5.5</v>
      </c>
      <c r="Z279" s="480">
        <v>500</v>
      </c>
      <c r="AA279" s="480">
        <v>0.6</v>
      </c>
      <c r="AB279" s="480"/>
      <c r="AC279" s="480"/>
      <c r="AD279" s="480"/>
      <c r="AE279" s="480"/>
      <c r="AF279" s="480"/>
      <c r="AG279" s="480"/>
      <c r="AH279" s="480"/>
      <c r="AI279" s="480">
        <v>1000</v>
      </c>
      <c r="AJ279" s="480">
        <v>3</v>
      </c>
      <c r="AK279" s="480">
        <v>-0.7</v>
      </c>
      <c r="AL279" s="480">
        <v>3.92</v>
      </c>
      <c r="AM279" s="480">
        <v>1580</v>
      </c>
      <c r="AN279" s="480">
        <v>808</v>
      </c>
      <c r="AO279" s="480">
        <v>40</v>
      </c>
      <c r="AP279" s="480">
        <v>15.75</v>
      </c>
      <c r="AQ279" s="480">
        <v>1.278</v>
      </c>
      <c r="AR279" s="480">
        <v>148.6</v>
      </c>
      <c r="AS279" s="480">
        <v>1.07</v>
      </c>
      <c r="AT279" s="480"/>
      <c r="AU279" s="480"/>
      <c r="AV279" s="480"/>
      <c r="AW279" s="480"/>
      <c r="AX279" s="480"/>
      <c r="AY279" s="480"/>
      <c r="AZ279" s="480"/>
      <c r="BA279" s="480"/>
      <c r="BB279" s="480"/>
      <c r="BC279" s="480"/>
      <c r="BD279" s="480"/>
      <c r="BE279" s="480"/>
      <c r="BF279" s="480"/>
      <c r="BG279" s="480"/>
      <c r="BH279" s="480"/>
      <c r="BI279" s="480"/>
      <c r="BJ279" s="480"/>
      <c r="BK279" s="480"/>
      <c r="BL279" s="480"/>
    </row>
    <row r="280" spans="1:64">
      <c r="A280" s="480" t="s">
        <v>570</v>
      </c>
      <c r="B280" s="480" t="s">
        <v>70</v>
      </c>
      <c r="C280" s="480" t="s">
        <v>79</v>
      </c>
      <c r="D280" s="480" t="s">
        <v>80</v>
      </c>
      <c r="E280" s="480" t="s">
        <v>66</v>
      </c>
      <c r="F280" s="480">
        <v>2010</v>
      </c>
      <c r="G280" s="480"/>
      <c r="H280" s="480">
        <v>160</v>
      </c>
      <c r="I280" s="480">
        <v>3.1</v>
      </c>
      <c r="J280" s="480"/>
      <c r="K280" s="480"/>
      <c r="L280" s="480" t="s">
        <v>14</v>
      </c>
      <c r="M280" s="480">
        <v>48</v>
      </c>
      <c r="N280" s="480">
        <v>1</v>
      </c>
      <c r="O280" s="480">
        <v>1000</v>
      </c>
      <c r="P280" s="480">
        <v>25</v>
      </c>
      <c r="Q280" s="480">
        <v>23.3</v>
      </c>
      <c r="R280" s="480">
        <v>6.86</v>
      </c>
      <c r="S280" s="480">
        <v>29.2</v>
      </c>
      <c r="T280" s="480">
        <v>7.56</v>
      </c>
      <c r="U280" s="480">
        <v>4.5</v>
      </c>
      <c r="V280" s="480">
        <v>-107.27</v>
      </c>
      <c r="W280" s="480">
        <v>-0.45</v>
      </c>
      <c r="X280" s="480">
        <v>700</v>
      </c>
      <c r="Y280" s="480">
        <v>5.5</v>
      </c>
      <c r="Z280" s="480">
        <v>170</v>
      </c>
      <c r="AA280" s="480">
        <v>0.32</v>
      </c>
      <c r="AB280" s="480"/>
      <c r="AC280" s="480"/>
      <c r="AD280" s="480"/>
      <c r="AE280" s="480"/>
      <c r="AF280" s="480"/>
      <c r="AG280" s="480"/>
      <c r="AH280" s="480"/>
      <c r="AI280" s="480">
        <v>1000</v>
      </c>
      <c r="AJ280" s="480">
        <v>3</v>
      </c>
      <c r="AK280" s="480">
        <v>-0.7</v>
      </c>
      <c r="AL280" s="480">
        <v>3.92</v>
      </c>
      <c r="AM280" s="480">
        <v>1324</v>
      </c>
      <c r="AN280" s="480">
        <v>982</v>
      </c>
      <c r="AO280" s="480">
        <v>40</v>
      </c>
      <c r="AP280" s="480">
        <v>16</v>
      </c>
      <c r="AQ280" s="480">
        <v>1.3</v>
      </c>
      <c r="AR280" s="480">
        <v>238.9</v>
      </c>
      <c r="AS280" s="480">
        <v>1.147</v>
      </c>
      <c r="AT280" s="480"/>
      <c r="AU280" s="480"/>
      <c r="AV280" s="480"/>
      <c r="AW280" s="480"/>
      <c r="AX280" s="480"/>
      <c r="AY280" s="480"/>
      <c r="AZ280" s="480"/>
      <c r="BA280" s="480"/>
      <c r="BB280" s="480"/>
      <c r="BC280" s="480"/>
      <c r="BD280" s="480"/>
      <c r="BE280" s="480"/>
      <c r="BF280" s="480"/>
      <c r="BG280" s="480"/>
      <c r="BH280" s="480"/>
      <c r="BI280" s="480"/>
      <c r="BJ280" s="480"/>
      <c r="BK280" s="480"/>
      <c r="BL280" s="480"/>
    </row>
    <row r="281" spans="1:64">
      <c r="A281" s="480" t="s">
        <v>570</v>
      </c>
      <c r="B281" s="480" t="s">
        <v>70</v>
      </c>
      <c r="C281" s="480" t="s">
        <v>195</v>
      </c>
      <c r="D281" s="480" t="s">
        <v>196</v>
      </c>
      <c r="E281" s="480" t="s">
        <v>66</v>
      </c>
      <c r="F281" s="480">
        <v>2011</v>
      </c>
      <c r="G281" s="480"/>
      <c r="H281" s="480">
        <v>160</v>
      </c>
      <c r="I281" s="480">
        <v>3.1</v>
      </c>
      <c r="J281" s="480"/>
      <c r="K281" s="480"/>
      <c r="L281" s="480" t="s">
        <v>65</v>
      </c>
      <c r="M281" s="480">
        <v>48</v>
      </c>
      <c r="N281" s="480">
        <v>1</v>
      </c>
      <c r="O281" s="480">
        <v>1000</v>
      </c>
      <c r="P281" s="480">
        <v>25</v>
      </c>
      <c r="Q281" s="480">
        <v>23.1</v>
      </c>
      <c r="R281" s="480">
        <v>6.93</v>
      </c>
      <c r="S281" s="480">
        <v>28.9</v>
      </c>
      <c r="T281" s="480">
        <v>7.67</v>
      </c>
      <c r="U281" s="480">
        <v>6.1</v>
      </c>
      <c r="V281" s="480">
        <v>-101.98</v>
      </c>
      <c r="W281" s="480">
        <v>-0.42</v>
      </c>
      <c r="X281" s="480">
        <v>600</v>
      </c>
      <c r="Y281" s="480">
        <v>5.5</v>
      </c>
      <c r="Z281" s="480">
        <v>160</v>
      </c>
      <c r="AA281" s="480">
        <v>0.32</v>
      </c>
      <c r="AB281" s="480"/>
      <c r="AC281" s="480"/>
      <c r="AD281" s="480"/>
      <c r="AE281" s="480"/>
      <c r="AF281" s="480"/>
      <c r="AG281" s="480"/>
      <c r="AH281" s="480"/>
      <c r="AI281" s="480">
        <v>1000</v>
      </c>
      <c r="AJ281" s="480">
        <v>5</v>
      </c>
      <c r="AK281" s="480">
        <v>-0.7</v>
      </c>
      <c r="AL281" s="480">
        <v>3.92</v>
      </c>
      <c r="AM281" s="480">
        <v>1324</v>
      </c>
      <c r="AN281" s="480">
        <v>982</v>
      </c>
      <c r="AO281" s="480">
        <v>40</v>
      </c>
      <c r="AP281" s="480">
        <v>16</v>
      </c>
      <c r="AQ281" s="480">
        <v>1.3</v>
      </c>
      <c r="AR281" s="480">
        <v>243.4</v>
      </c>
      <c r="AS281" s="480">
        <v>1.1679999999999999</v>
      </c>
      <c r="AT281" s="480"/>
      <c r="AU281" s="480"/>
      <c r="AV281" s="480"/>
      <c r="AW281" s="480"/>
      <c r="AX281" s="480"/>
      <c r="AY281" s="480"/>
      <c r="AZ281" s="480"/>
      <c r="BA281" s="480"/>
      <c r="BB281" s="480"/>
      <c r="BC281" s="480"/>
      <c r="BD281" s="480"/>
      <c r="BE281" s="480"/>
      <c r="BF281" s="480"/>
      <c r="BG281" s="480"/>
      <c r="BH281" s="480"/>
      <c r="BI281" s="480"/>
      <c r="BJ281" s="480"/>
      <c r="BK281" s="480"/>
      <c r="BL281" s="480"/>
    </row>
    <row r="282" spans="1:64">
      <c r="A282" s="480" t="s">
        <v>570</v>
      </c>
      <c r="B282" s="480" t="s">
        <v>70</v>
      </c>
      <c r="C282" s="480" t="s">
        <v>81</v>
      </c>
      <c r="D282" s="480" t="s">
        <v>82</v>
      </c>
      <c r="E282" s="480" t="s">
        <v>66</v>
      </c>
      <c r="F282" s="480">
        <v>2010</v>
      </c>
      <c r="G282" s="480"/>
      <c r="H282" s="480">
        <v>165</v>
      </c>
      <c r="I282" s="480">
        <v>3</v>
      </c>
      <c r="J282" s="480"/>
      <c r="K282" s="480"/>
      <c r="L282" s="480" t="s">
        <v>14</v>
      </c>
      <c r="M282" s="480">
        <v>72</v>
      </c>
      <c r="N282" s="480">
        <v>1</v>
      </c>
      <c r="O282" s="480">
        <v>1000</v>
      </c>
      <c r="P282" s="480">
        <v>25</v>
      </c>
      <c r="Q282" s="480">
        <v>35.299999999999997</v>
      </c>
      <c r="R282" s="480">
        <v>4.68</v>
      </c>
      <c r="S282" s="480">
        <v>44.1</v>
      </c>
      <c r="T282" s="480">
        <v>5.01</v>
      </c>
      <c r="U282" s="480">
        <v>3</v>
      </c>
      <c r="V282" s="480">
        <v>-166.18</v>
      </c>
      <c r="W282" s="480">
        <v>-0.45</v>
      </c>
      <c r="X282" s="480">
        <v>2000</v>
      </c>
      <c r="Y282" s="480">
        <v>5.5</v>
      </c>
      <c r="Z282" s="480">
        <v>550</v>
      </c>
      <c r="AA282" s="480">
        <v>0.55000000000000004</v>
      </c>
      <c r="AB282" s="480"/>
      <c r="AC282" s="480"/>
      <c r="AD282" s="480"/>
      <c r="AE282" s="480"/>
      <c r="AF282" s="480"/>
      <c r="AG282" s="480"/>
      <c r="AH282" s="480"/>
      <c r="AI282" s="480">
        <v>1000</v>
      </c>
      <c r="AJ282" s="480">
        <v>3</v>
      </c>
      <c r="AK282" s="480">
        <v>-0.7</v>
      </c>
      <c r="AL282" s="480">
        <v>3.92</v>
      </c>
      <c r="AM282" s="480">
        <v>1580</v>
      </c>
      <c r="AN282" s="480">
        <v>808</v>
      </c>
      <c r="AO282" s="480">
        <v>40</v>
      </c>
      <c r="AP282" s="480">
        <v>15.75</v>
      </c>
      <c r="AQ282" s="480">
        <v>1.278</v>
      </c>
      <c r="AR282" s="480">
        <v>148.6</v>
      </c>
      <c r="AS282" s="480">
        <v>1.07</v>
      </c>
      <c r="AT282" s="480"/>
      <c r="AU282" s="480"/>
      <c r="AV282" s="480"/>
      <c r="AW282" s="480"/>
      <c r="AX282" s="480"/>
      <c r="AY282" s="480"/>
      <c r="AZ282" s="480"/>
      <c r="BA282" s="480"/>
      <c r="BB282" s="480"/>
      <c r="BC282" s="480"/>
      <c r="BD282" s="480"/>
      <c r="BE282" s="480"/>
      <c r="BF282" s="480"/>
      <c r="BG282" s="480"/>
      <c r="BH282" s="480"/>
      <c r="BI282" s="480"/>
      <c r="BJ282" s="480"/>
      <c r="BK282" s="480"/>
      <c r="BL282" s="480"/>
    </row>
    <row r="283" spans="1:64">
      <c r="A283" s="480" t="s">
        <v>570</v>
      </c>
      <c r="B283" s="480" t="s">
        <v>70</v>
      </c>
      <c r="C283" s="480" t="s">
        <v>83</v>
      </c>
      <c r="D283" s="480" t="s">
        <v>84</v>
      </c>
      <c r="E283" s="480" t="s">
        <v>66</v>
      </c>
      <c r="F283" s="480">
        <v>2010</v>
      </c>
      <c r="G283" s="480"/>
      <c r="H283" s="480">
        <v>165</v>
      </c>
      <c r="I283" s="480">
        <v>3</v>
      </c>
      <c r="J283" s="480"/>
      <c r="K283" s="480"/>
      <c r="L283" s="480" t="s">
        <v>14</v>
      </c>
      <c r="M283" s="480">
        <v>48</v>
      </c>
      <c r="N283" s="480">
        <v>1</v>
      </c>
      <c r="O283" s="480">
        <v>1000</v>
      </c>
      <c r="P283" s="480">
        <v>25</v>
      </c>
      <c r="Q283" s="480">
        <v>23.4</v>
      </c>
      <c r="R283" s="480">
        <v>7.06</v>
      </c>
      <c r="S283" s="480">
        <v>29.2</v>
      </c>
      <c r="T283" s="480">
        <v>7.71</v>
      </c>
      <c r="U283" s="480">
        <v>4.5999999999999996</v>
      </c>
      <c r="V283" s="480">
        <v>-108.12</v>
      </c>
      <c r="W283" s="480">
        <v>-0.45</v>
      </c>
      <c r="X283" s="480">
        <v>700</v>
      </c>
      <c r="Y283" s="480">
        <v>5.5</v>
      </c>
      <c r="Z283" s="480">
        <v>180</v>
      </c>
      <c r="AA283" s="480">
        <v>0.28000000000000003</v>
      </c>
      <c r="AB283" s="480"/>
      <c r="AC283" s="480"/>
      <c r="AD283" s="480"/>
      <c r="AE283" s="480"/>
      <c r="AF283" s="480"/>
      <c r="AG283" s="480"/>
      <c r="AH283" s="480"/>
      <c r="AI283" s="480">
        <v>1000</v>
      </c>
      <c r="AJ283" s="480">
        <v>3</v>
      </c>
      <c r="AK283" s="480">
        <v>-0.7</v>
      </c>
      <c r="AL283" s="480">
        <v>3.92</v>
      </c>
      <c r="AM283" s="480">
        <v>1324</v>
      </c>
      <c r="AN283" s="480">
        <v>982</v>
      </c>
      <c r="AO283" s="480">
        <v>40</v>
      </c>
      <c r="AP283" s="480">
        <v>16</v>
      </c>
      <c r="AQ283" s="480">
        <v>1.3</v>
      </c>
      <c r="AR283" s="480">
        <v>238.9</v>
      </c>
      <c r="AS283" s="480">
        <v>1.147</v>
      </c>
      <c r="AT283" s="480"/>
      <c r="AU283" s="480"/>
      <c r="AV283" s="480"/>
      <c r="AW283" s="480"/>
      <c r="AX283" s="480"/>
      <c r="AY283" s="480"/>
      <c r="AZ283" s="480"/>
      <c r="BA283" s="480"/>
      <c r="BB283" s="480"/>
      <c r="BC283" s="480"/>
      <c r="BD283" s="480"/>
      <c r="BE283" s="480"/>
      <c r="BF283" s="480"/>
      <c r="BG283" s="480"/>
      <c r="BH283" s="480"/>
      <c r="BI283" s="480"/>
      <c r="BJ283" s="480"/>
      <c r="BK283" s="480"/>
      <c r="BL283" s="480"/>
    </row>
    <row r="284" spans="1:64">
      <c r="A284" s="480" t="s">
        <v>570</v>
      </c>
      <c r="B284" s="480" t="s">
        <v>70</v>
      </c>
      <c r="C284" s="480" t="s">
        <v>199</v>
      </c>
      <c r="D284" s="480" t="s">
        <v>200</v>
      </c>
      <c r="E284" s="480" t="s">
        <v>66</v>
      </c>
      <c r="F284" s="480">
        <v>2011</v>
      </c>
      <c r="G284" s="480"/>
      <c r="H284" s="480">
        <v>165</v>
      </c>
      <c r="I284" s="480">
        <v>3</v>
      </c>
      <c r="J284" s="480"/>
      <c r="K284" s="480"/>
      <c r="L284" s="480" t="s">
        <v>65</v>
      </c>
      <c r="M284" s="480">
        <v>48</v>
      </c>
      <c r="N284" s="480">
        <v>1</v>
      </c>
      <c r="O284" s="480">
        <v>1000</v>
      </c>
      <c r="P284" s="480">
        <v>25</v>
      </c>
      <c r="Q284" s="480">
        <v>23.1</v>
      </c>
      <c r="R284" s="480">
        <v>7.13</v>
      </c>
      <c r="S284" s="480">
        <v>29</v>
      </c>
      <c r="T284" s="480">
        <v>7.82</v>
      </c>
      <c r="U284" s="480">
        <v>6.3</v>
      </c>
      <c r="V284" s="480">
        <v>-103.29</v>
      </c>
      <c r="W284" s="480">
        <v>-0.42</v>
      </c>
      <c r="X284" s="480">
        <v>700</v>
      </c>
      <c r="Y284" s="480">
        <v>5.5</v>
      </c>
      <c r="Z284" s="480">
        <v>170</v>
      </c>
      <c r="AA284" s="480">
        <v>0.31</v>
      </c>
      <c r="AB284" s="480"/>
      <c r="AC284" s="480"/>
      <c r="AD284" s="480"/>
      <c r="AE284" s="480"/>
      <c r="AF284" s="480"/>
      <c r="AG284" s="480"/>
      <c r="AH284" s="480"/>
      <c r="AI284" s="480">
        <v>1000</v>
      </c>
      <c r="AJ284" s="480">
        <v>5</v>
      </c>
      <c r="AK284" s="480">
        <v>-0.7</v>
      </c>
      <c r="AL284" s="480">
        <v>3.92</v>
      </c>
      <c r="AM284" s="480">
        <v>1324</v>
      </c>
      <c r="AN284" s="480">
        <v>982</v>
      </c>
      <c r="AO284" s="480">
        <v>40</v>
      </c>
      <c r="AP284" s="480">
        <v>16</v>
      </c>
      <c r="AQ284" s="480">
        <v>1.3</v>
      </c>
      <c r="AR284" s="480">
        <v>243.4</v>
      </c>
      <c r="AS284" s="480">
        <v>1.1679999999999999</v>
      </c>
      <c r="AT284" s="480"/>
      <c r="AU284" s="480"/>
      <c r="AV284" s="480"/>
      <c r="AW284" s="480"/>
      <c r="AX284" s="480"/>
      <c r="AY284" s="480"/>
      <c r="AZ284" s="480"/>
      <c r="BA284" s="480"/>
      <c r="BB284" s="480"/>
      <c r="BC284" s="480"/>
      <c r="BD284" s="480"/>
      <c r="BE284" s="480"/>
      <c r="BF284" s="480"/>
      <c r="BG284" s="480"/>
      <c r="BH284" s="480"/>
      <c r="BI284" s="480"/>
      <c r="BJ284" s="480"/>
      <c r="BK284" s="480"/>
      <c r="BL284" s="480"/>
    </row>
    <row r="285" spans="1:64">
      <c r="A285" s="480" t="s">
        <v>570</v>
      </c>
      <c r="B285" s="480" t="s">
        <v>70</v>
      </c>
      <c r="C285" s="480" t="s">
        <v>85</v>
      </c>
      <c r="D285" s="480" t="s">
        <v>86</v>
      </c>
      <c r="E285" s="480" t="s">
        <v>66</v>
      </c>
      <c r="F285" s="480">
        <v>2010</v>
      </c>
      <c r="G285" s="480"/>
      <c r="H285" s="480">
        <v>170</v>
      </c>
      <c r="I285" s="480">
        <v>2.9</v>
      </c>
      <c r="J285" s="480"/>
      <c r="K285" s="480"/>
      <c r="L285" s="480" t="s">
        <v>14</v>
      </c>
      <c r="M285" s="480">
        <v>72</v>
      </c>
      <c r="N285" s="480">
        <v>1</v>
      </c>
      <c r="O285" s="480">
        <v>1000</v>
      </c>
      <c r="P285" s="480">
        <v>25</v>
      </c>
      <c r="Q285" s="480">
        <v>35.6</v>
      </c>
      <c r="R285" s="480">
        <v>4.78</v>
      </c>
      <c r="S285" s="480">
        <v>44.3</v>
      </c>
      <c r="T285" s="480">
        <v>5.12</v>
      </c>
      <c r="U285" s="480">
        <v>3.1</v>
      </c>
      <c r="V285" s="480">
        <v>-168.55</v>
      </c>
      <c r="W285" s="480">
        <v>-0.45</v>
      </c>
      <c r="X285" s="480">
        <v>2000</v>
      </c>
      <c r="Y285" s="480">
        <v>5.5</v>
      </c>
      <c r="Z285" s="480">
        <v>500</v>
      </c>
      <c r="AA285" s="480">
        <v>0.52</v>
      </c>
      <c r="AB285" s="480"/>
      <c r="AC285" s="480"/>
      <c r="AD285" s="480"/>
      <c r="AE285" s="480"/>
      <c r="AF285" s="480"/>
      <c r="AG285" s="480"/>
      <c r="AH285" s="480"/>
      <c r="AI285" s="480">
        <v>1000</v>
      </c>
      <c r="AJ285" s="480">
        <v>3</v>
      </c>
      <c r="AK285" s="480">
        <v>-0.7</v>
      </c>
      <c r="AL285" s="480">
        <v>6.14</v>
      </c>
      <c r="AM285" s="480">
        <v>1580</v>
      </c>
      <c r="AN285" s="480">
        <v>808</v>
      </c>
      <c r="AO285" s="480">
        <v>40</v>
      </c>
      <c r="AP285" s="480">
        <v>15.75</v>
      </c>
      <c r="AQ285" s="480">
        <v>1.278</v>
      </c>
      <c r="AR285" s="480">
        <v>148.6</v>
      </c>
      <c r="AS285" s="480">
        <v>1.07</v>
      </c>
      <c r="AT285" s="480"/>
      <c r="AU285" s="480"/>
      <c r="AV285" s="480"/>
      <c r="AW285" s="480"/>
      <c r="AX285" s="480"/>
      <c r="AY285" s="480"/>
      <c r="AZ285" s="480"/>
      <c r="BA285" s="480"/>
      <c r="BB285" s="480"/>
      <c r="BC285" s="480"/>
      <c r="BD285" s="480"/>
      <c r="BE285" s="480"/>
      <c r="BF285" s="480"/>
      <c r="BG285" s="480"/>
      <c r="BH285" s="480"/>
      <c r="BI285" s="480"/>
      <c r="BJ285" s="480"/>
      <c r="BK285" s="480"/>
      <c r="BL285" s="480"/>
    </row>
    <row r="286" spans="1:64">
      <c r="A286" s="480" t="s">
        <v>570</v>
      </c>
      <c r="B286" s="480" t="s">
        <v>70</v>
      </c>
      <c r="C286" s="480" t="s">
        <v>87</v>
      </c>
      <c r="D286" s="480" t="s">
        <v>88</v>
      </c>
      <c r="E286" s="480" t="s">
        <v>66</v>
      </c>
      <c r="F286" s="480">
        <v>2010</v>
      </c>
      <c r="G286" s="480"/>
      <c r="H286" s="480">
        <v>170</v>
      </c>
      <c r="I286" s="480">
        <v>2.9</v>
      </c>
      <c r="J286" s="480"/>
      <c r="K286" s="480"/>
      <c r="L286" s="480" t="s">
        <v>14</v>
      </c>
      <c r="M286" s="480">
        <v>48</v>
      </c>
      <c r="N286" s="480">
        <v>1</v>
      </c>
      <c r="O286" s="480">
        <v>1000</v>
      </c>
      <c r="P286" s="480">
        <v>25</v>
      </c>
      <c r="Q286" s="480">
        <v>23.5</v>
      </c>
      <c r="R286" s="480">
        <v>7.24</v>
      </c>
      <c r="S286" s="480">
        <v>29.4</v>
      </c>
      <c r="T286" s="480">
        <v>7.8</v>
      </c>
      <c r="U286" s="480">
        <v>4.7</v>
      </c>
      <c r="V286" s="480">
        <v>-110.52</v>
      </c>
      <c r="W286" s="480">
        <v>-0.45</v>
      </c>
      <c r="X286" s="480">
        <v>800</v>
      </c>
      <c r="Y286" s="480">
        <v>5.5</v>
      </c>
      <c r="Z286" s="480">
        <v>200</v>
      </c>
      <c r="AA286" s="480">
        <v>0.26</v>
      </c>
      <c r="AB286" s="480"/>
      <c r="AC286" s="480"/>
      <c r="AD286" s="480"/>
      <c r="AE286" s="480"/>
      <c r="AF286" s="480"/>
      <c r="AG286" s="480"/>
      <c r="AH286" s="480"/>
      <c r="AI286" s="480">
        <v>1000</v>
      </c>
      <c r="AJ286" s="480">
        <v>3</v>
      </c>
      <c r="AK286" s="480">
        <v>-0.7</v>
      </c>
      <c r="AL286" s="480">
        <v>3.92</v>
      </c>
      <c r="AM286" s="480">
        <v>1324</v>
      </c>
      <c r="AN286" s="480">
        <v>982</v>
      </c>
      <c r="AO286" s="480">
        <v>40</v>
      </c>
      <c r="AP286" s="480">
        <v>16</v>
      </c>
      <c r="AQ286" s="480">
        <v>1.3</v>
      </c>
      <c r="AR286" s="480">
        <v>238.9</v>
      </c>
      <c r="AS286" s="480">
        <v>1.147</v>
      </c>
      <c r="AT286" s="480"/>
      <c r="AU286" s="480"/>
      <c r="AV286" s="480"/>
      <c r="AW286" s="480"/>
      <c r="AX286" s="480"/>
      <c r="AY286" s="480"/>
      <c r="AZ286" s="480"/>
      <c r="BA286" s="480"/>
      <c r="BB286" s="480"/>
      <c r="BC286" s="480"/>
      <c r="BD286" s="480"/>
      <c r="BE286" s="480"/>
      <c r="BF286" s="480"/>
      <c r="BG286" s="480"/>
      <c r="BH286" s="480"/>
      <c r="BI286" s="480"/>
      <c r="BJ286" s="480"/>
      <c r="BK286" s="480"/>
      <c r="BL286" s="480"/>
    </row>
    <row r="287" spans="1:64">
      <c r="A287" s="480" t="s">
        <v>570</v>
      </c>
      <c r="B287" s="480" t="s">
        <v>70</v>
      </c>
      <c r="C287" s="480" t="s">
        <v>203</v>
      </c>
      <c r="D287" s="480" t="s">
        <v>204</v>
      </c>
      <c r="E287" s="480" t="s">
        <v>66</v>
      </c>
      <c r="F287" s="480">
        <v>2011</v>
      </c>
      <c r="G287" s="480"/>
      <c r="H287" s="480">
        <v>170</v>
      </c>
      <c r="I287" s="480">
        <v>2.9</v>
      </c>
      <c r="J287" s="480"/>
      <c r="K287" s="480"/>
      <c r="L287" s="480" t="s">
        <v>65</v>
      </c>
      <c r="M287" s="480">
        <v>48</v>
      </c>
      <c r="N287" s="480">
        <v>1</v>
      </c>
      <c r="O287" s="480">
        <v>1000</v>
      </c>
      <c r="P287" s="480">
        <v>25</v>
      </c>
      <c r="Q287" s="480">
        <v>23.2</v>
      </c>
      <c r="R287" s="480">
        <v>7.32</v>
      </c>
      <c r="S287" s="480">
        <v>29.2</v>
      </c>
      <c r="T287" s="480">
        <v>7.92</v>
      </c>
      <c r="U287" s="480">
        <v>6.3</v>
      </c>
      <c r="V287" s="480">
        <v>-104.63</v>
      </c>
      <c r="W287" s="480">
        <v>-0.42</v>
      </c>
      <c r="X287" s="480">
        <v>800</v>
      </c>
      <c r="Y287" s="480">
        <v>5.5</v>
      </c>
      <c r="Z287" s="480">
        <v>190</v>
      </c>
      <c r="AA287" s="480">
        <v>0.28000000000000003</v>
      </c>
      <c r="AB287" s="480"/>
      <c r="AC287" s="480"/>
      <c r="AD287" s="480"/>
      <c r="AE287" s="480"/>
      <c r="AF287" s="480"/>
      <c r="AG287" s="480"/>
      <c r="AH287" s="480"/>
      <c r="AI287" s="480">
        <v>1000</v>
      </c>
      <c r="AJ287" s="480">
        <v>5</v>
      </c>
      <c r="AK287" s="480">
        <v>-0.7</v>
      </c>
      <c r="AL287" s="480">
        <v>3.92</v>
      </c>
      <c r="AM287" s="480">
        <v>1324</v>
      </c>
      <c r="AN287" s="480">
        <v>982</v>
      </c>
      <c r="AO287" s="480">
        <v>40</v>
      </c>
      <c r="AP287" s="480">
        <v>16</v>
      </c>
      <c r="AQ287" s="480">
        <v>1.3</v>
      </c>
      <c r="AR287" s="480">
        <v>243.4</v>
      </c>
      <c r="AS287" s="480">
        <v>1.1679999999999999</v>
      </c>
      <c r="AT287" s="480"/>
      <c r="AU287" s="480"/>
      <c r="AV287" s="480"/>
      <c r="AW287" s="480"/>
      <c r="AX287" s="480"/>
      <c r="AY287" s="480"/>
      <c r="AZ287" s="480"/>
      <c r="BA287" s="480"/>
      <c r="BB287" s="480"/>
      <c r="BC287" s="480"/>
      <c r="BD287" s="480"/>
      <c r="BE287" s="480"/>
      <c r="BF287" s="480"/>
      <c r="BG287" s="480"/>
      <c r="BH287" s="480"/>
      <c r="BI287" s="480"/>
      <c r="BJ287" s="480"/>
      <c r="BK287" s="480"/>
      <c r="BL287" s="480"/>
    </row>
    <row r="288" spans="1:64">
      <c r="A288" s="480" t="s">
        <v>570</v>
      </c>
      <c r="B288" s="480" t="s">
        <v>70</v>
      </c>
      <c r="C288" s="480" t="s">
        <v>89</v>
      </c>
      <c r="D288" s="480" t="s">
        <v>90</v>
      </c>
      <c r="E288" s="480" t="s">
        <v>66</v>
      </c>
      <c r="F288" s="480">
        <v>2010</v>
      </c>
      <c r="G288" s="480"/>
      <c r="H288" s="480">
        <v>175</v>
      </c>
      <c r="I288" s="480">
        <v>2.9</v>
      </c>
      <c r="J288" s="480"/>
      <c r="K288" s="480"/>
      <c r="L288" s="480" t="s">
        <v>14</v>
      </c>
      <c r="M288" s="480">
        <v>72</v>
      </c>
      <c r="N288" s="480">
        <v>1</v>
      </c>
      <c r="O288" s="480">
        <v>1000</v>
      </c>
      <c r="P288" s="480">
        <v>25</v>
      </c>
      <c r="Q288" s="480">
        <v>35.799999999999997</v>
      </c>
      <c r="R288" s="480">
        <v>4.8899999999999997</v>
      </c>
      <c r="S288" s="480">
        <v>44.4</v>
      </c>
      <c r="T288" s="480">
        <v>5.23</v>
      </c>
      <c r="U288" s="480">
        <v>3.1</v>
      </c>
      <c r="V288" s="480">
        <v>-168.4</v>
      </c>
      <c r="W288" s="480">
        <v>-0.45</v>
      </c>
      <c r="X288" s="480">
        <v>2000</v>
      </c>
      <c r="Y288" s="480">
        <v>5.5</v>
      </c>
      <c r="Z288" s="480">
        <v>550</v>
      </c>
      <c r="AA288" s="480">
        <v>0.48</v>
      </c>
      <c r="AB288" s="480"/>
      <c r="AC288" s="480"/>
      <c r="AD288" s="480"/>
      <c r="AE288" s="480"/>
      <c r="AF288" s="480"/>
      <c r="AG288" s="480"/>
      <c r="AH288" s="480"/>
      <c r="AI288" s="480">
        <v>1000</v>
      </c>
      <c r="AJ288" s="480">
        <v>3</v>
      </c>
      <c r="AK288" s="480">
        <v>-0.7</v>
      </c>
      <c r="AL288" s="480">
        <v>3.92</v>
      </c>
      <c r="AM288" s="480">
        <v>1580</v>
      </c>
      <c r="AN288" s="480">
        <v>808</v>
      </c>
      <c r="AO288" s="480">
        <v>40</v>
      </c>
      <c r="AP288" s="480">
        <v>15.75</v>
      </c>
      <c r="AQ288" s="480">
        <v>1.278</v>
      </c>
      <c r="AR288" s="480">
        <v>148.6</v>
      </c>
      <c r="AS288" s="480">
        <v>1.07</v>
      </c>
      <c r="AT288" s="480"/>
      <c r="AU288" s="480"/>
      <c r="AV288" s="480"/>
      <c r="AW288" s="480"/>
      <c r="AX288" s="480"/>
      <c r="AY288" s="480"/>
      <c r="AZ288" s="480"/>
      <c r="BA288" s="480"/>
      <c r="BB288" s="480"/>
      <c r="BC288" s="480"/>
      <c r="BD288" s="480"/>
      <c r="BE288" s="480"/>
      <c r="BF288" s="480"/>
      <c r="BG288" s="480"/>
      <c r="BH288" s="480"/>
      <c r="BI288" s="480"/>
      <c r="BJ288" s="480"/>
      <c r="BK288" s="480"/>
      <c r="BL288" s="480"/>
    </row>
    <row r="289" spans="1:64">
      <c r="A289" s="480" t="s">
        <v>570</v>
      </c>
      <c r="B289" s="480" t="s">
        <v>70</v>
      </c>
      <c r="C289" s="480" t="s">
        <v>91</v>
      </c>
      <c r="D289" s="480" t="s">
        <v>92</v>
      </c>
      <c r="E289" s="480" t="s">
        <v>66</v>
      </c>
      <c r="F289" s="480">
        <v>2010</v>
      </c>
      <c r="G289" s="480"/>
      <c r="H289" s="480">
        <v>175</v>
      </c>
      <c r="I289" s="480">
        <v>2.9</v>
      </c>
      <c r="J289" s="480"/>
      <c r="K289" s="480"/>
      <c r="L289" s="480" t="s">
        <v>14</v>
      </c>
      <c r="M289" s="480">
        <v>48</v>
      </c>
      <c r="N289" s="480">
        <v>1</v>
      </c>
      <c r="O289" s="480">
        <v>1000</v>
      </c>
      <c r="P289" s="480">
        <v>25</v>
      </c>
      <c r="Q289" s="480">
        <v>23.6</v>
      </c>
      <c r="R289" s="480">
        <v>7.41</v>
      </c>
      <c r="S289" s="480">
        <v>29.5</v>
      </c>
      <c r="T289" s="480">
        <v>7.92</v>
      </c>
      <c r="U289" s="480">
        <v>4.8</v>
      </c>
      <c r="V289" s="480">
        <v>-111.2</v>
      </c>
      <c r="W289" s="480">
        <v>-0.45</v>
      </c>
      <c r="X289" s="480">
        <v>1000</v>
      </c>
      <c r="Y289" s="480">
        <v>5.5</v>
      </c>
      <c r="Z289" s="480">
        <v>240</v>
      </c>
      <c r="AA289" s="480">
        <v>0.23</v>
      </c>
      <c r="AB289" s="480"/>
      <c r="AC289" s="480"/>
      <c r="AD289" s="480"/>
      <c r="AE289" s="480"/>
      <c r="AF289" s="480"/>
      <c r="AG289" s="480"/>
      <c r="AH289" s="480"/>
      <c r="AI289" s="480">
        <v>1000</v>
      </c>
      <c r="AJ289" s="480">
        <v>3</v>
      </c>
      <c r="AK289" s="480">
        <v>-0.7</v>
      </c>
      <c r="AL289" s="480">
        <v>3.92</v>
      </c>
      <c r="AM289" s="480">
        <v>1324</v>
      </c>
      <c r="AN289" s="480">
        <v>982</v>
      </c>
      <c r="AO289" s="480">
        <v>40</v>
      </c>
      <c r="AP289" s="480">
        <v>16</v>
      </c>
      <c r="AQ289" s="480">
        <v>1.3</v>
      </c>
      <c r="AR289" s="480">
        <v>238.9</v>
      </c>
      <c r="AS289" s="480">
        <v>1.147</v>
      </c>
      <c r="AT289" s="480"/>
      <c r="AU289" s="480"/>
      <c r="AV289" s="480"/>
      <c r="AW289" s="480"/>
      <c r="AX289" s="480"/>
      <c r="AY289" s="480"/>
      <c r="AZ289" s="480"/>
      <c r="BA289" s="480"/>
      <c r="BB289" s="480"/>
      <c r="BC289" s="480"/>
      <c r="BD289" s="480"/>
      <c r="BE289" s="480"/>
      <c r="BF289" s="480"/>
      <c r="BG289" s="480"/>
      <c r="BH289" s="480"/>
      <c r="BI289" s="480"/>
      <c r="BJ289" s="480"/>
      <c r="BK289" s="480"/>
      <c r="BL289" s="480"/>
    </row>
    <row r="290" spans="1:64">
      <c r="A290" s="480" t="s">
        <v>570</v>
      </c>
      <c r="B290" s="480" t="s">
        <v>70</v>
      </c>
      <c r="C290" s="480" t="s">
        <v>207</v>
      </c>
      <c r="D290" s="480" t="s">
        <v>208</v>
      </c>
      <c r="E290" s="480" t="s">
        <v>66</v>
      </c>
      <c r="F290" s="480">
        <v>2011</v>
      </c>
      <c r="G290" s="480"/>
      <c r="H290" s="480">
        <v>175</v>
      </c>
      <c r="I290" s="480">
        <v>2.9</v>
      </c>
      <c r="J290" s="480"/>
      <c r="K290" s="480"/>
      <c r="L290" s="480" t="s">
        <v>65</v>
      </c>
      <c r="M290" s="480">
        <v>48</v>
      </c>
      <c r="N290" s="480">
        <v>1</v>
      </c>
      <c r="O290" s="480">
        <v>1000</v>
      </c>
      <c r="P290" s="480">
        <v>25</v>
      </c>
      <c r="Q290" s="480">
        <v>23.4</v>
      </c>
      <c r="R290" s="480">
        <v>7.49</v>
      </c>
      <c r="S290" s="480">
        <v>29.3</v>
      </c>
      <c r="T290" s="480">
        <v>8.0399999999999991</v>
      </c>
      <c r="U290" s="480">
        <v>6.4</v>
      </c>
      <c r="V290" s="480">
        <v>-106.25</v>
      </c>
      <c r="W290" s="480">
        <v>-0.42</v>
      </c>
      <c r="X290" s="480">
        <v>900</v>
      </c>
      <c r="Y290" s="480">
        <v>5.5</v>
      </c>
      <c r="Z290" s="480">
        <v>220</v>
      </c>
      <c r="AA290" s="480">
        <v>0.24</v>
      </c>
      <c r="AB290" s="480"/>
      <c r="AC290" s="480"/>
      <c r="AD290" s="480"/>
      <c r="AE290" s="480"/>
      <c r="AF290" s="480"/>
      <c r="AG290" s="480"/>
      <c r="AH290" s="480"/>
      <c r="AI290" s="480">
        <v>1000</v>
      </c>
      <c r="AJ290" s="480">
        <v>5</v>
      </c>
      <c r="AK290" s="480">
        <v>-0.7</v>
      </c>
      <c r="AL290" s="480">
        <v>3.92</v>
      </c>
      <c r="AM290" s="480">
        <v>1324</v>
      </c>
      <c r="AN290" s="480">
        <v>982</v>
      </c>
      <c r="AO290" s="480">
        <v>40</v>
      </c>
      <c r="AP290" s="480">
        <v>16</v>
      </c>
      <c r="AQ290" s="480">
        <v>1.3</v>
      </c>
      <c r="AR290" s="480">
        <v>243.4</v>
      </c>
      <c r="AS290" s="480">
        <v>1.1679999999999999</v>
      </c>
      <c r="AT290" s="480"/>
      <c r="AU290" s="480"/>
      <c r="AV290" s="480"/>
      <c r="AW290" s="480"/>
      <c r="AX290" s="480"/>
      <c r="AY290" s="480"/>
      <c r="AZ290" s="480"/>
      <c r="BA290" s="480"/>
      <c r="BB290" s="480"/>
      <c r="BC290" s="480"/>
      <c r="BD290" s="480"/>
      <c r="BE290" s="480"/>
      <c r="BF290" s="480"/>
      <c r="BG290" s="480"/>
      <c r="BH290" s="480"/>
      <c r="BI290" s="480"/>
      <c r="BJ290" s="480"/>
      <c r="BK290" s="480"/>
      <c r="BL290" s="480"/>
    </row>
    <row r="291" spans="1:64">
      <c r="A291" s="480" t="s">
        <v>570</v>
      </c>
      <c r="B291" s="480" t="s">
        <v>70</v>
      </c>
      <c r="C291" s="480" t="s">
        <v>93</v>
      </c>
      <c r="D291" s="480" t="s">
        <v>94</v>
      </c>
      <c r="E291" s="480" t="s">
        <v>66</v>
      </c>
      <c r="F291" s="480">
        <v>2010</v>
      </c>
      <c r="G291" s="480"/>
      <c r="H291" s="480">
        <v>180</v>
      </c>
      <c r="I291" s="480">
        <v>2.8</v>
      </c>
      <c r="J291" s="480"/>
      <c r="K291" s="480"/>
      <c r="L291" s="480" t="s">
        <v>14</v>
      </c>
      <c r="M291" s="480">
        <v>72</v>
      </c>
      <c r="N291" s="480">
        <v>1</v>
      </c>
      <c r="O291" s="480">
        <v>1000</v>
      </c>
      <c r="P291" s="480">
        <v>25</v>
      </c>
      <c r="Q291" s="480">
        <v>36.1</v>
      </c>
      <c r="R291" s="480">
        <v>4.99</v>
      </c>
      <c r="S291" s="480">
        <v>44.6</v>
      </c>
      <c r="T291" s="480">
        <v>5.34</v>
      </c>
      <c r="U291" s="480">
        <v>3.2</v>
      </c>
      <c r="V291" s="480">
        <v>-171.5</v>
      </c>
      <c r="W291" s="480">
        <v>-0.45</v>
      </c>
      <c r="X291" s="480">
        <v>2000</v>
      </c>
      <c r="Y291" s="480">
        <v>5.5</v>
      </c>
      <c r="Z291" s="480">
        <v>500</v>
      </c>
      <c r="AA291" s="480">
        <v>0.45</v>
      </c>
      <c r="AB291" s="480"/>
      <c r="AC291" s="480"/>
      <c r="AD291" s="480"/>
      <c r="AE291" s="480"/>
      <c r="AF291" s="480"/>
      <c r="AG291" s="480"/>
      <c r="AH291" s="480"/>
      <c r="AI291" s="480">
        <v>1000</v>
      </c>
      <c r="AJ291" s="480">
        <v>3</v>
      </c>
      <c r="AK291" s="480">
        <v>-0.7</v>
      </c>
      <c r="AL291" s="480">
        <v>3.92</v>
      </c>
      <c r="AM291" s="480">
        <v>1580</v>
      </c>
      <c r="AN291" s="480">
        <v>808</v>
      </c>
      <c r="AO291" s="480">
        <v>40</v>
      </c>
      <c r="AP291" s="480">
        <v>15.75</v>
      </c>
      <c r="AQ291" s="480">
        <v>1.278</v>
      </c>
      <c r="AR291" s="480">
        <v>148.6</v>
      </c>
      <c r="AS291" s="480">
        <v>1.07</v>
      </c>
      <c r="AT291" s="480"/>
      <c r="AU291" s="480"/>
      <c r="AV291" s="480"/>
      <c r="AW291" s="480"/>
      <c r="AX291" s="480"/>
      <c r="AY291" s="480"/>
      <c r="AZ291" s="480"/>
      <c r="BA291" s="480"/>
      <c r="BB291" s="480"/>
      <c r="BC291" s="480"/>
      <c r="BD291" s="480"/>
      <c r="BE291" s="480"/>
      <c r="BF291" s="480"/>
      <c r="BG291" s="480"/>
      <c r="BH291" s="480"/>
      <c r="BI291" s="480"/>
      <c r="BJ291" s="480"/>
      <c r="BK291" s="480"/>
      <c r="BL291" s="480"/>
    </row>
    <row r="292" spans="1:64">
      <c r="A292" s="480" t="s">
        <v>570</v>
      </c>
      <c r="B292" s="480" t="s">
        <v>70</v>
      </c>
      <c r="C292" s="480" t="s">
        <v>95</v>
      </c>
      <c r="D292" s="480" t="s">
        <v>96</v>
      </c>
      <c r="E292" s="480" t="s">
        <v>66</v>
      </c>
      <c r="F292" s="480">
        <v>2010</v>
      </c>
      <c r="G292" s="480"/>
      <c r="H292" s="480">
        <v>180</v>
      </c>
      <c r="I292" s="480">
        <v>2.8</v>
      </c>
      <c r="J292" s="480"/>
      <c r="K292" s="480"/>
      <c r="L292" s="480" t="s">
        <v>14</v>
      </c>
      <c r="M292" s="480">
        <v>48</v>
      </c>
      <c r="N292" s="480">
        <v>1</v>
      </c>
      <c r="O292" s="480">
        <v>1000</v>
      </c>
      <c r="P292" s="480">
        <v>25</v>
      </c>
      <c r="Q292" s="480">
        <v>23.8</v>
      </c>
      <c r="R292" s="480">
        <v>7.58</v>
      </c>
      <c r="S292" s="480">
        <v>29.6</v>
      </c>
      <c r="T292" s="480">
        <v>8.07</v>
      </c>
      <c r="U292" s="480">
        <v>4.8</v>
      </c>
      <c r="V292" s="480">
        <v>-112.7</v>
      </c>
      <c r="W292" s="480">
        <v>-0.45</v>
      </c>
      <c r="X292" s="480">
        <v>1000</v>
      </c>
      <c r="Y292" s="480">
        <v>5.5</v>
      </c>
      <c r="Z292" s="480">
        <v>240</v>
      </c>
      <c r="AA292" s="480">
        <v>0.2</v>
      </c>
      <c r="AB292" s="480"/>
      <c r="AC292" s="480"/>
      <c r="AD292" s="480"/>
      <c r="AE292" s="480"/>
      <c r="AF292" s="480"/>
      <c r="AG292" s="480"/>
      <c r="AH292" s="480"/>
      <c r="AI292" s="480">
        <v>1000</v>
      </c>
      <c r="AJ292" s="480">
        <v>3</v>
      </c>
      <c r="AK292" s="480">
        <v>-0.7</v>
      </c>
      <c r="AL292" s="480">
        <v>3.92</v>
      </c>
      <c r="AM292" s="480">
        <v>1324</v>
      </c>
      <c r="AN292" s="480">
        <v>982</v>
      </c>
      <c r="AO292" s="480">
        <v>40</v>
      </c>
      <c r="AP292" s="480">
        <v>16</v>
      </c>
      <c r="AQ292" s="480">
        <v>1.3</v>
      </c>
      <c r="AR292" s="480">
        <v>238.9</v>
      </c>
      <c r="AS292" s="480">
        <v>1.147</v>
      </c>
      <c r="AT292" s="480"/>
      <c r="AU292" s="480"/>
      <c r="AV292" s="480"/>
      <c r="AW292" s="480"/>
      <c r="AX292" s="480"/>
      <c r="AY292" s="480"/>
      <c r="AZ292" s="480"/>
      <c r="BA292" s="480"/>
      <c r="BB292" s="480"/>
      <c r="BC292" s="480"/>
      <c r="BD292" s="480"/>
      <c r="BE292" s="480"/>
      <c r="BF292" s="480"/>
      <c r="BG292" s="480"/>
      <c r="BH292" s="480"/>
      <c r="BI292" s="480"/>
      <c r="BJ292" s="480"/>
      <c r="BK292" s="480"/>
      <c r="BL292" s="480"/>
    </row>
    <row r="293" spans="1:64">
      <c r="A293" s="480" t="s">
        <v>570</v>
      </c>
      <c r="B293" s="480" t="s">
        <v>70</v>
      </c>
      <c r="C293" s="480" t="s">
        <v>211</v>
      </c>
      <c r="D293" s="480" t="s">
        <v>212</v>
      </c>
      <c r="E293" s="480" t="s">
        <v>66</v>
      </c>
      <c r="F293" s="480">
        <v>2011</v>
      </c>
      <c r="G293" s="480"/>
      <c r="H293" s="480">
        <v>180</v>
      </c>
      <c r="I293" s="480">
        <v>2.8</v>
      </c>
      <c r="J293" s="480"/>
      <c r="K293" s="480"/>
      <c r="L293" s="480" t="s">
        <v>65</v>
      </c>
      <c r="M293" s="480">
        <v>48</v>
      </c>
      <c r="N293" s="480">
        <v>1</v>
      </c>
      <c r="O293" s="480">
        <v>1000</v>
      </c>
      <c r="P293" s="480">
        <v>25</v>
      </c>
      <c r="Q293" s="480">
        <v>23.5</v>
      </c>
      <c r="R293" s="480">
        <v>7.65</v>
      </c>
      <c r="S293" s="480">
        <v>29.4</v>
      </c>
      <c r="T293" s="480">
        <v>8.19</v>
      </c>
      <c r="U293" s="480">
        <v>6.6</v>
      </c>
      <c r="V293" s="480">
        <v>-107.74</v>
      </c>
      <c r="W293" s="480">
        <v>-0.42</v>
      </c>
      <c r="X293" s="480">
        <v>900</v>
      </c>
      <c r="Y293" s="480">
        <v>5.5</v>
      </c>
      <c r="Z293" s="480">
        <v>220</v>
      </c>
      <c r="AA293" s="480">
        <v>0.23</v>
      </c>
      <c r="AB293" s="480"/>
      <c r="AC293" s="480"/>
      <c r="AD293" s="480"/>
      <c r="AE293" s="480"/>
      <c r="AF293" s="480"/>
      <c r="AG293" s="480"/>
      <c r="AH293" s="480"/>
      <c r="AI293" s="480">
        <v>1000</v>
      </c>
      <c r="AJ293" s="480">
        <v>5</v>
      </c>
      <c r="AK293" s="480">
        <v>-0.7</v>
      </c>
      <c r="AL293" s="480">
        <v>3.92</v>
      </c>
      <c r="AM293" s="480">
        <v>1324</v>
      </c>
      <c r="AN293" s="480">
        <v>982</v>
      </c>
      <c r="AO293" s="480">
        <v>40</v>
      </c>
      <c r="AP293" s="480">
        <v>16</v>
      </c>
      <c r="AQ293" s="480">
        <v>1.3</v>
      </c>
      <c r="AR293" s="480">
        <v>243.4</v>
      </c>
      <c r="AS293" s="480">
        <v>1.1679999999999999</v>
      </c>
      <c r="AT293" s="480"/>
      <c r="AU293" s="480"/>
      <c r="AV293" s="480"/>
      <c r="AW293" s="480"/>
      <c r="AX293" s="480"/>
      <c r="AY293" s="480"/>
      <c r="AZ293" s="480"/>
      <c r="BA293" s="480"/>
      <c r="BB293" s="480"/>
      <c r="BC293" s="480"/>
      <c r="BD293" s="480"/>
      <c r="BE293" s="480"/>
      <c r="BF293" s="480"/>
      <c r="BG293" s="480"/>
      <c r="BH293" s="480"/>
      <c r="BI293" s="480"/>
      <c r="BJ293" s="480"/>
      <c r="BK293" s="480"/>
      <c r="BL293" s="480"/>
    </row>
    <row r="294" spans="1:64">
      <c r="A294" s="480" t="s">
        <v>570</v>
      </c>
      <c r="B294" s="480" t="s">
        <v>70</v>
      </c>
      <c r="C294" s="480" t="s">
        <v>213</v>
      </c>
      <c r="D294" s="480" t="s">
        <v>214</v>
      </c>
      <c r="E294" s="480" t="s">
        <v>66</v>
      </c>
      <c r="F294" s="480">
        <v>2010</v>
      </c>
      <c r="G294" s="480"/>
      <c r="H294" s="480">
        <v>185</v>
      </c>
      <c r="I294" s="480">
        <v>2.7</v>
      </c>
      <c r="J294" s="480"/>
      <c r="K294" s="480"/>
      <c r="L294" s="480" t="s">
        <v>65</v>
      </c>
      <c r="M294" s="480">
        <v>48</v>
      </c>
      <c r="N294" s="480">
        <v>1</v>
      </c>
      <c r="O294" s="480">
        <v>1000</v>
      </c>
      <c r="P294" s="480">
        <v>25</v>
      </c>
      <c r="Q294" s="480">
        <v>23.7</v>
      </c>
      <c r="R294" s="480">
        <v>7.82</v>
      </c>
      <c r="S294" s="480">
        <v>29.4</v>
      </c>
      <c r="T294" s="480">
        <v>8.39</v>
      </c>
      <c r="U294" s="480">
        <v>5.5</v>
      </c>
      <c r="V294" s="480">
        <v>-108</v>
      </c>
      <c r="W294" s="480">
        <v>-0.43</v>
      </c>
      <c r="X294" s="480">
        <v>800</v>
      </c>
      <c r="Y294" s="480">
        <v>5.5</v>
      </c>
      <c r="Z294" s="480">
        <v>200</v>
      </c>
      <c r="AA294" s="480">
        <v>0.2</v>
      </c>
      <c r="AB294" s="480"/>
      <c r="AC294" s="480"/>
      <c r="AD294" s="480"/>
      <c r="AE294" s="480"/>
      <c r="AF294" s="480"/>
      <c r="AG294" s="480"/>
      <c r="AH294" s="480"/>
      <c r="AI294" s="480">
        <v>1000</v>
      </c>
      <c r="AJ294" s="480">
        <v>3</v>
      </c>
      <c r="AK294" s="480">
        <v>-0.7</v>
      </c>
      <c r="AL294" s="480">
        <v>3.92</v>
      </c>
      <c r="AM294" s="480">
        <v>1324</v>
      </c>
      <c r="AN294" s="480">
        <v>982</v>
      </c>
      <c r="AO294" s="480">
        <v>40</v>
      </c>
      <c r="AP294" s="480">
        <v>16</v>
      </c>
      <c r="AQ294" s="480">
        <v>1.3</v>
      </c>
      <c r="AR294" s="480">
        <v>243.4</v>
      </c>
      <c r="AS294" s="480">
        <v>1.1679999999999999</v>
      </c>
      <c r="AT294" s="480"/>
      <c r="AU294" s="480"/>
      <c r="AV294" s="480"/>
      <c r="AW294" s="480"/>
      <c r="AX294" s="480"/>
      <c r="AY294" s="480"/>
      <c r="AZ294" s="480"/>
      <c r="BA294" s="480"/>
      <c r="BB294" s="480"/>
      <c r="BC294" s="480"/>
      <c r="BD294" s="480"/>
      <c r="BE294" s="480"/>
      <c r="BF294" s="480"/>
      <c r="BG294" s="480"/>
      <c r="BH294" s="480"/>
      <c r="BI294" s="480"/>
      <c r="BJ294" s="480"/>
      <c r="BK294" s="480"/>
      <c r="BL294" s="480"/>
    </row>
    <row r="295" spans="1:64">
      <c r="A295" s="480" t="s">
        <v>570</v>
      </c>
      <c r="B295" s="480" t="s">
        <v>70</v>
      </c>
      <c r="C295" s="480" t="s">
        <v>215</v>
      </c>
      <c r="D295" s="480" t="s">
        <v>216</v>
      </c>
      <c r="E295" s="480" t="s">
        <v>66</v>
      </c>
      <c r="F295" s="480">
        <v>2010</v>
      </c>
      <c r="G295" s="480"/>
      <c r="H295" s="480">
        <v>185</v>
      </c>
      <c r="I295" s="480">
        <v>2.7</v>
      </c>
      <c r="J295" s="480"/>
      <c r="K295" s="480"/>
      <c r="L295" s="480" t="s">
        <v>65</v>
      </c>
      <c r="M295" s="480">
        <v>60</v>
      </c>
      <c r="N295" s="480">
        <v>1</v>
      </c>
      <c r="O295" s="480">
        <v>1000</v>
      </c>
      <c r="P295" s="480">
        <v>25</v>
      </c>
      <c r="Q295" s="480">
        <v>28.5</v>
      </c>
      <c r="R295" s="480">
        <v>6.49</v>
      </c>
      <c r="S295" s="480">
        <v>35.9</v>
      </c>
      <c r="T295" s="480">
        <v>7.27</v>
      </c>
      <c r="U295" s="480">
        <v>5.8</v>
      </c>
      <c r="V295" s="480">
        <v>-124.53</v>
      </c>
      <c r="W295" s="480">
        <v>-0.42</v>
      </c>
      <c r="X295" s="480">
        <v>700</v>
      </c>
      <c r="Y295" s="480">
        <v>5.5</v>
      </c>
      <c r="Z295" s="480">
        <v>180</v>
      </c>
      <c r="AA295" s="480">
        <v>0.46</v>
      </c>
      <c r="AB295" s="480"/>
      <c r="AC295" s="480"/>
      <c r="AD295" s="480"/>
      <c r="AE295" s="480"/>
      <c r="AF295" s="480"/>
      <c r="AG295" s="480"/>
      <c r="AH295" s="480"/>
      <c r="AI295" s="480">
        <v>1000</v>
      </c>
      <c r="AJ295" s="480">
        <v>5</v>
      </c>
      <c r="AK295" s="480">
        <v>-0.7</v>
      </c>
      <c r="AL295" s="480">
        <v>3.92</v>
      </c>
      <c r="AM295" s="480">
        <v>1638</v>
      </c>
      <c r="AN295" s="480">
        <v>982</v>
      </c>
      <c r="AO295" s="480">
        <v>40</v>
      </c>
      <c r="AP295" s="480">
        <v>19.2</v>
      </c>
      <c r="AQ295" s="480">
        <v>1.609</v>
      </c>
      <c r="AR295" s="480">
        <v>243.4</v>
      </c>
      <c r="AS295" s="480">
        <v>1.46</v>
      </c>
      <c r="AT295" s="480"/>
      <c r="AU295" s="480"/>
      <c r="AV295" s="480"/>
      <c r="AW295" s="480"/>
      <c r="AX295" s="480"/>
      <c r="AY295" s="480"/>
      <c r="AZ295" s="480"/>
      <c r="BA295" s="480"/>
      <c r="BB295" s="480"/>
      <c r="BC295" s="480"/>
      <c r="BD295" s="480"/>
      <c r="BE295" s="480"/>
      <c r="BF295" s="480"/>
      <c r="BG295" s="480"/>
      <c r="BH295" s="480"/>
      <c r="BI295" s="480"/>
      <c r="BJ295" s="480"/>
      <c r="BK295" s="480"/>
      <c r="BL295" s="480"/>
    </row>
    <row r="296" spans="1:64">
      <c r="A296" s="480" t="s">
        <v>570</v>
      </c>
      <c r="B296" s="480" t="s">
        <v>70</v>
      </c>
      <c r="C296" s="480" t="s">
        <v>217</v>
      </c>
      <c r="D296" s="480" t="s">
        <v>218</v>
      </c>
      <c r="E296" s="480" t="s">
        <v>66</v>
      </c>
      <c r="F296" s="480">
        <v>2011</v>
      </c>
      <c r="G296" s="480"/>
      <c r="H296" s="480">
        <v>185</v>
      </c>
      <c r="I296" s="480">
        <v>2.7</v>
      </c>
      <c r="J296" s="480"/>
      <c r="K296" s="480"/>
      <c r="L296" s="480" t="s">
        <v>65</v>
      </c>
      <c r="M296" s="480">
        <v>48</v>
      </c>
      <c r="N296" s="480">
        <v>1</v>
      </c>
      <c r="O296" s="480">
        <v>1000</v>
      </c>
      <c r="P296" s="480">
        <v>25</v>
      </c>
      <c r="Q296" s="480">
        <v>23.7</v>
      </c>
      <c r="R296" s="480">
        <v>7.82</v>
      </c>
      <c r="S296" s="480">
        <v>29.4</v>
      </c>
      <c r="T296" s="480">
        <v>8.39</v>
      </c>
      <c r="U296" s="480">
        <v>6.7</v>
      </c>
      <c r="V296" s="480">
        <v>-108.7</v>
      </c>
      <c r="W296" s="480">
        <v>-0.42</v>
      </c>
      <c r="X296" s="480">
        <v>800</v>
      </c>
      <c r="Y296" s="480">
        <v>5.5</v>
      </c>
      <c r="Z296" s="480">
        <v>200</v>
      </c>
      <c r="AA296" s="480">
        <v>0.2</v>
      </c>
      <c r="AB296" s="480"/>
      <c r="AC296" s="480"/>
      <c r="AD296" s="480"/>
      <c r="AE296" s="480"/>
      <c r="AF296" s="480"/>
      <c r="AG296" s="480"/>
      <c r="AH296" s="480"/>
      <c r="AI296" s="480">
        <v>1000</v>
      </c>
      <c r="AJ296" s="480">
        <v>5</v>
      </c>
      <c r="AK296" s="480">
        <v>-0.7</v>
      </c>
      <c r="AL296" s="480">
        <v>3.92</v>
      </c>
      <c r="AM296" s="480">
        <v>1324</v>
      </c>
      <c r="AN296" s="480">
        <v>982</v>
      </c>
      <c r="AO296" s="480">
        <v>40</v>
      </c>
      <c r="AP296" s="480">
        <v>16</v>
      </c>
      <c r="AQ296" s="480">
        <v>1.3</v>
      </c>
      <c r="AR296" s="480">
        <v>243.4</v>
      </c>
      <c r="AS296" s="480">
        <v>1.1679999999999999</v>
      </c>
      <c r="AT296" s="480"/>
      <c r="AU296" s="480"/>
      <c r="AV296" s="480"/>
      <c r="AW296" s="480"/>
      <c r="AX296" s="480"/>
      <c r="AY296" s="480"/>
      <c r="AZ296" s="480"/>
      <c r="BA296" s="480"/>
      <c r="BB296" s="480"/>
      <c r="BC296" s="480"/>
      <c r="BD296" s="480"/>
      <c r="BE296" s="480"/>
      <c r="BF296" s="480"/>
      <c r="BG296" s="480"/>
      <c r="BH296" s="480"/>
      <c r="BI296" s="480"/>
      <c r="BJ296" s="480"/>
      <c r="BK296" s="480"/>
      <c r="BL296" s="480"/>
    </row>
    <row r="297" spans="1:64">
      <c r="A297" s="480" t="s">
        <v>570</v>
      </c>
      <c r="B297" s="480" t="s">
        <v>70</v>
      </c>
      <c r="C297" s="480" t="s">
        <v>101</v>
      </c>
      <c r="D297" s="480" t="s">
        <v>102</v>
      </c>
      <c r="E297" s="480" t="s">
        <v>66</v>
      </c>
      <c r="F297" s="480">
        <v>2010</v>
      </c>
      <c r="G297" s="480"/>
      <c r="H297" s="480">
        <v>190</v>
      </c>
      <c r="I297" s="480">
        <v>2.6</v>
      </c>
      <c r="J297" s="480"/>
      <c r="K297" s="480"/>
      <c r="L297" s="480" t="s">
        <v>14</v>
      </c>
      <c r="M297" s="480">
        <v>72</v>
      </c>
      <c r="N297" s="480">
        <v>1</v>
      </c>
      <c r="O297" s="480">
        <v>1000</v>
      </c>
      <c r="P297" s="480">
        <v>25</v>
      </c>
      <c r="Q297" s="480">
        <v>36.6</v>
      </c>
      <c r="R297" s="480">
        <v>5.19</v>
      </c>
      <c r="S297" s="480">
        <v>44.8</v>
      </c>
      <c r="T297" s="480">
        <v>5.52</v>
      </c>
      <c r="U297" s="480">
        <v>3.3</v>
      </c>
      <c r="V297" s="480">
        <v>-174.66</v>
      </c>
      <c r="W297" s="480">
        <v>-0.45</v>
      </c>
      <c r="X297" s="480">
        <v>2000</v>
      </c>
      <c r="Y297" s="480">
        <v>5.5</v>
      </c>
      <c r="Z297" s="480">
        <v>550</v>
      </c>
      <c r="AA297" s="480">
        <v>0.34</v>
      </c>
      <c r="AB297" s="480"/>
      <c r="AC297" s="480"/>
      <c r="AD297" s="480"/>
      <c r="AE297" s="480"/>
      <c r="AF297" s="480"/>
      <c r="AG297" s="480"/>
      <c r="AH297" s="480"/>
      <c r="AI297" s="480">
        <v>1000</v>
      </c>
      <c r="AJ297" s="480">
        <v>3</v>
      </c>
      <c r="AK297" s="480">
        <v>-0.7</v>
      </c>
      <c r="AL297" s="480">
        <v>3.92</v>
      </c>
      <c r="AM297" s="480">
        <v>1580</v>
      </c>
      <c r="AN297" s="480">
        <v>808</v>
      </c>
      <c r="AO297" s="480">
        <v>40</v>
      </c>
      <c r="AP297" s="480">
        <v>15.75</v>
      </c>
      <c r="AQ297" s="480">
        <v>1.278</v>
      </c>
      <c r="AR297" s="480">
        <v>148.6</v>
      </c>
      <c r="AS297" s="480">
        <v>1.07</v>
      </c>
      <c r="AT297" s="480"/>
      <c r="AU297" s="480"/>
      <c r="AV297" s="480"/>
      <c r="AW297" s="480"/>
      <c r="AX297" s="480"/>
      <c r="AY297" s="480"/>
      <c r="AZ297" s="480"/>
      <c r="BA297" s="480"/>
      <c r="BB297" s="480"/>
      <c r="BC297" s="480"/>
      <c r="BD297" s="480"/>
      <c r="BE297" s="480"/>
      <c r="BF297" s="480"/>
      <c r="BG297" s="480"/>
      <c r="BH297" s="480"/>
      <c r="BI297" s="480"/>
      <c r="BJ297" s="480"/>
      <c r="BK297" s="480"/>
      <c r="BL297" s="480"/>
    </row>
    <row r="298" spans="1:64">
      <c r="A298" s="480" t="s">
        <v>570</v>
      </c>
      <c r="B298" s="480" t="s">
        <v>70</v>
      </c>
      <c r="C298" s="480" t="s">
        <v>103</v>
      </c>
      <c r="D298" s="480" t="s">
        <v>104</v>
      </c>
      <c r="E298" s="480" t="s">
        <v>66</v>
      </c>
      <c r="F298" s="480">
        <v>2010</v>
      </c>
      <c r="G298" s="480"/>
      <c r="H298" s="480">
        <v>190</v>
      </c>
      <c r="I298" s="480">
        <v>2.6</v>
      </c>
      <c r="J298" s="480"/>
      <c r="K298" s="480"/>
      <c r="L298" s="480" t="s">
        <v>14</v>
      </c>
      <c r="M298" s="480">
        <v>48</v>
      </c>
      <c r="N298" s="480">
        <v>1</v>
      </c>
      <c r="O298" s="480">
        <v>1000</v>
      </c>
      <c r="P298" s="480">
        <v>25</v>
      </c>
      <c r="Q298" s="480">
        <v>24.1</v>
      </c>
      <c r="R298" s="480">
        <v>7.87</v>
      </c>
      <c r="S298" s="480">
        <v>29.8</v>
      </c>
      <c r="T298" s="480">
        <v>8.3800000000000008</v>
      </c>
      <c r="U298" s="480">
        <v>5</v>
      </c>
      <c r="V298" s="480">
        <v>-114.49</v>
      </c>
      <c r="W298" s="480">
        <v>-0.45</v>
      </c>
      <c r="X298" s="480">
        <v>1000</v>
      </c>
      <c r="Y298" s="480">
        <v>5.5</v>
      </c>
      <c r="Z298" s="480">
        <v>240</v>
      </c>
      <c r="AA298" s="480">
        <v>0.18</v>
      </c>
      <c r="AB298" s="480"/>
      <c r="AC298" s="480"/>
      <c r="AD298" s="480"/>
      <c r="AE298" s="480"/>
      <c r="AF298" s="480"/>
      <c r="AG298" s="480"/>
      <c r="AH298" s="480"/>
      <c r="AI298" s="480">
        <v>1000</v>
      </c>
      <c r="AJ298" s="480">
        <v>3</v>
      </c>
      <c r="AK298" s="480">
        <v>-0.7</v>
      </c>
      <c r="AL298" s="480">
        <v>3.92</v>
      </c>
      <c r="AM298" s="480">
        <v>1324</v>
      </c>
      <c r="AN298" s="480">
        <v>982</v>
      </c>
      <c r="AO298" s="480">
        <v>40</v>
      </c>
      <c r="AP298" s="480">
        <v>16</v>
      </c>
      <c r="AQ298" s="480">
        <v>1.3</v>
      </c>
      <c r="AR298" s="480">
        <v>238.9</v>
      </c>
      <c r="AS298" s="480">
        <v>1.147</v>
      </c>
      <c r="AT298" s="480"/>
      <c r="AU298" s="480"/>
      <c r="AV298" s="480"/>
      <c r="AW298" s="480"/>
      <c r="AX298" s="480"/>
      <c r="AY298" s="480"/>
      <c r="AZ298" s="480"/>
      <c r="BA298" s="480"/>
      <c r="BB298" s="480"/>
      <c r="BC298" s="480"/>
      <c r="BD298" s="480"/>
      <c r="BE298" s="480"/>
      <c r="BF298" s="480"/>
      <c r="BG298" s="480"/>
      <c r="BH298" s="480"/>
      <c r="BI298" s="480"/>
      <c r="BJ298" s="480"/>
      <c r="BK298" s="480"/>
      <c r="BL298" s="480"/>
    </row>
    <row r="299" spans="1:64">
      <c r="A299" s="480" t="s">
        <v>570</v>
      </c>
      <c r="B299" s="480" t="s">
        <v>70</v>
      </c>
      <c r="C299" s="480" t="s">
        <v>221</v>
      </c>
      <c r="D299" s="480" t="s">
        <v>222</v>
      </c>
      <c r="E299" s="480" t="s">
        <v>66</v>
      </c>
      <c r="F299" s="480">
        <v>2011</v>
      </c>
      <c r="G299" s="480"/>
      <c r="H299" s="480">
        <v>190</v>
      </c>
      <c r="I299" s="480">
        <v>2.6</v>
      </c>
      <c r="J299" s="480"/>
      <c r="K299" s="480"/>
      <c r="L299" s="480" t="s">
        <v>65</v>
      </c>
      <c r="M299" s="480">
        <v>48</v>
      </c>
      <c r="N299" s="480">
        <v>1</v>
      </c>
      <c r="O299" s="480">
        <v>1000</v>
      </c>
      <c r="P299" s="480">
        <v>25</v>
      </c>
      <c r="Q299" s="480">
        <v>23.9</v>
      </c>
      <c r="R299" s="480">
        <v>7.95</v>
      </c>
      <c r="S299" s="480">
        <v>29.6</v>
      </c>
      <c r="T299" s="480">
        <v>8.5</v>
      </c>
      <c r="U299" s="480">
        <v>6.8</v>
      </c>
      <c r="V299" s="480">
        <v>-110.26</v>
      </c>
      <c r="W299" s="480">
        <v>-0.42</v>
      </c>
      <c r="X299" s="480">
        <v>900</v>
      </c>
      <c r="Y299" s="480">
        <v>5.5</v>
      </c>
      <c r="Z299" s="480">
        <v>220</v>
      </c>
      <c r="AA299" s="480">
        <v>0.19</v>
      </c>
      <c r="AB299" s="480"/>
      <c r="AC299" s="480"/>
      <c r="AD299" s="480"/>
      <c r="AE299" s="480"/>
      <c r="AF299" s="480"/>
      <c r="AG299" s="480"/>
      <c r="AH299" s="480"/>
      <c r="AI299" s="480">
        <v>1000</v>
      </c>
      <c r="AJ299" s="480">
        <v>5</v>
      </c>
      <c r="AK299" s="480">
        <v>-0.7</v>
      </c>
      <c r="AL299" s="480">
        <v>3.92</v>
      </c>
      <c r="AM299" s="480">
        <v>1324</v>
      </c>
      <c r="AN299" s="480">
        <v>982</v>
      </c>
      <c r="AO299" s="480">
        <v>40</v>
      </c>
      <c r="AP299" s="480">
        <v>16</v>
      </c>
      <c r="AQ299" s="480">
        <v>1.3</v>
      </c>
      <c r="AR299" s="480">
        <v>243.4</v>
      </c>
      <c r="AS299" s="480">
        <v>1.1679999999999999</v>
      </c>
      <c r="AT299" s="480"/>
      <c r="AU299" s="480"/>
      <c r="AV299" s="480"/>
      <c r="AW299" s="480"/>
      <c r="AX299" s="480"/>
      <c r="AY299" s="480"/>
      <c r="AZ299" s="480"/>
      <c r="BA299" s="480"/>
      <c r="BB299" s="480"/>
      <c r="BC299" s="480"/>
      <c r="BD299" s="480"/>
      <c r="BE299" s="480"/>
      <c r="BF299" s="480"/>
      <c r="BG299" s="480"/>
      <c r="BH299" s="480"/>
      <c r="BI299" s="480"/>
      <c r="BJ299" s="480"/>
      <c r="BK299" s="480"/>
      <c r="BL299" s="480"/>
    </row>
    <row r="300" spans="1:64">
      <c r="A300" s="480" t="s">
        <v>570</v>
      </c>
      <c r="B300" s="480" t="s">
        <v>70</v>
      </c>
      <c r="C300" s="480" t="s">
        <v>105</v>
      </c>
      <c r="D300" s="480" t="s">
        <v>106</v>
      </c>
      <c r="E300" s="480" t="s">
        <v>66</v>
      </c>
      <c r="F300" s="480">
        <v>2011</v>
      </c>
      <c r="G300" s="480"/>
      <c r="H300" s="480">
        <v>195</v>
      </c>
      <c r="I300" s="480">
        <v>2.6</v>
      </c>
      <c r="J300" s="480"/>
      <c r="K300" s="480"/>
      <c r="L300" s="480" t="s">
        <v>14</v>
      </c>
      <c r="M300" s="480">
        <v>72</v>
      </c>
      <c r="N300" s="480">
        <v>1</v>
      </c>
      <c r="O300" s="480">
        <v>1000</v>
      </c>
      <c r="P300" s="480">
        <v>25</v>
      </c>
      <c r="Q300" s="480">
        <v>37</v>
      </c>
      <c r="R300" s="480">
        <v>5.27</v>
      </c>
      <c r="S300" s="480">
        <v>45</v>
      </c>
      <c r="T300" s="480">
        <v>5.62</v>
      </c>
      <c r="U300" s="480">
        <v>3.4</v>
      </c>
      <c r="V300" s="480">
        <v>-177.11</v>
      </c>
      <c r="W300" s="480">
        <v>-0.45</v>
      </c>
      <c r="X300" s="480">
        <v>2000</v>
      </c>
      <c r="Y300" s="480">
        <v>5.5</v>
      </c>
      <c r="Z300" s="480">
        <v>550</v>
      </c>
      <c r="AA300" s="480">
        <v>0.32</v>
      </c>
      <c r="AB300" s="480"/>
      <c r="AC300" s="480"/>
      <c r="AD300" s="480"/>
      <c r="AE300" s="480"/>
      <c r="AF300" s="480"/>
      <c r="AG300" s="480"/>
      <c r="AH300" s="480"/>
      <c r="AI300" s="480">
        <v>1000</v>
      </c>
      <c r="AJ300" s="480">
        <v>3</v>
      </c>
      <c r="AK300" s="480">
        <v>-0.7</v>
      </c>
      <c r="AL300" s="480">
        <v>3.92</v>
      </c>
      <c r="AM300" s="480">
        <v>1580</v>
      </c>
      <c r="AN300" s="480">
        <v>808</v>
      </c>
      <c r="AO300" s="480">
        <v>40</v>
      </c>
      <c r="AP300" s="480">
        <v>15.75</v>
      </c>
      <c r="AQ300" s="480">
        <v>1.2769999999999999</v>
      </c>
      <c r="AR300" s="480">
        <v>148.6</v>
      </c>
      <c r="AS300" s="480">
        <v>1.07</v>
      </c>
      <c r="AT300" s="480"/>
      <c r="AU300" s="480"/>
      <c r="AV300" s="480"/>
      <c r="AW300" s="480"/>
      <c r="AX300" s="480"/>
      <c r="AY300" s="480"/>
      <c r="AZ300" s="480"/>
      <c r="BA300" s="480"/>
      <c r="BB300" s="480"/>
      <c r="BC300" s="480"/>
      <c r="BD300" s="480"/>
      <c r="BE300" s="480"/>
      <c r="BF300" s="480"/>
      <c r="BG300" s="480"/>
      <c r="BH300" s="480"/>
      <c r="BI300" s="480"/>
      <c r="BJ300" s="480"/>
      <c r="BK300" s="480"/>
      <c r="BL300" s="480"/>
    </row>
    <row r="301" spans="1:64">
      <c r="A301" s="480" t="s">
        <v>570</v>
      </c>
      <c r="B301" s="480" t="s">
        <v>70</v>
      </c>
      <c r="C301" s="480" t="s">
        <v>107</v>
      </c>
      <c r="D301" s="480" t="s">
        <v>108</v>
      </c>
      <c r="E301" s="480" t="s">
        <v>66</v>
      </c>
      <c r="F301" s="480">
        <v>2011</v>
      </c>
      <c r="G301" s="480"/>
      <c r="H301" s="480">
        <v>195</v>
      </c>
      <c r="I301" s="480">
        <v>2.6</v>
      </c>
      <c r="J301" s="480"/>
      <c r="K301" s="480"/>
      <c r="L301" s="480" t="s">
        <v>14</v>
      </c>
      <c r="M301" s="480">
        <v>48</v>
      </c>
      <c r="N301" s="480">
        <v>1</v>
      </c>
      <c r="O301" s="480">
        <v>1000</v>
      </c>
      <c r="P301" s="480">
        <v>25</v>
      </c>
      <c r="Q301" s="480">
        <v>24.2</v>
      </c>
      <c r="R301" s="480">
        <v>8.0399999999999991</v>
      </c>
      <c r="S301" s="480">
        <v>29.9</v>
      </c>
      <c r="T301" s="480">
        <v>8.56</v>
      </c>
      <c r="U301" s="480">
        <v>5.0999999999999996</v>
      </c>
      <c r="V301" s="480">
        <v>-115.02</v>
      </c>
      <c r="W301" s="480">
        <v>-0.45</v>
      </c>
      <c r="X301" s="480">
        <v>1000</v>
      </c>
      <c r="Y301" s="480">
        <v>5.5</v>
      </c>
      <c r="Z301" s="480">
        <v>240</v>
      </c>
      <c r="AA301" s="480">
        <v>0.18</v>
      </c>
      <c r="AB301" s="480"/>
      <c r="AC301" s="480"/>
      <c r="AD301" s="480"/>
      <c r="AE301" s="480"/>
      <c r="AF301" s="480"/>
      <c r="AG301" s="480"/>
      <c r="AH301" s="480"/>
      <c r="AI301" s="480">
        <v>1000</v>
      </c>
      <c r="AJ301" s="480">
        <v>3</v>
      </c>
      <c r="AK301" s="480">
        <v>-0.7</v>
      </c>
      <c r="AL301" s="480">
        <v>3.92</v>
      </c>
      <c r="AM301" s="480">
        <v>1324</v>
      </c>
      <c r="AN301" s="480">
        <v>982</v>
      </c>
      <c r="AO301" s="480">
        <v>40</v>
      </c>
      <c r="AP301" s="480">
        <v>16</v>
      </c>
      <c r="AQ301" s="480">
        <v>1.3</v>
      </c>
      <c r="AR301" s="480">
        <v>238.9</v>
      </c>
      <c r="AS301" s="480">
        <v>1.147</v>
      </c>
      <c r="AT301" s="480"/>
      <c r="AU301" s="480"/>
      <c r="AV301" s="480"/>
      <c r="AW301" s="480"/>
      <c r="AX301" s="480"/>
      <c r="AY301" s="480"/>
      <c r="AZ301" s="480"/>
      <c r="BA301" s="480"/>
      <c r="BB301" s="480"/>
      <c r="BC301" s="480"/>
      <c r="BD301" s="480"/>
      <c r="BE301" s="480"/>
      <c r="BF301" s="480"/>
      <c r="BG301" s="480"/>
      <c r="BH301" s="480"/>
      <c r="BI301" s="480"/>
      <c r="BJ301" s="480"/>
      <c r="BK301" s="480"/>
      <c r="BL301" s="480"/>
    </row>
    <row r="302" spans="1:64">
      <c r="A302" s="480" t="s">
        <v>570</v>
      </c>
      <c r="B302" s="480" t="s">
        <v>70</v>
      </c>
      <c r="C302" s="480" t="s">
        <v>223</v>
      </c>
      <c r="D302" s="480" t="s">
        <v>224</v>
      </c>
      <c r="E302" s="480" t="s">
        <v>66</v>
      </c>
      <c r="F302" s="480">
        <v>2011</v>
      </c>
      <c r="G302" s="480"/>
      <c r="H302" s="480">
        <v>195</v>
      </c>
      <c r="I302" s="480">
        <v>2.6</v>
      </c>
      <c r="J302" s="480"/>
      <c r="K302" s="480"/>
      <c r="L302" s="480" t="s">
        <v>65</v>
      </c>
      <c r="M302" s="480">
        <v>48</v>
      </c>
      <c r="N302" s="480">
        <v>1</v>
      </c>
      <c r="O302" s="480">
        <v>1000</v>
      </c>
      <c r="P302" s="480">
        <v>25</v>
      </c>
      <c r="Q302" s="480">
        <v>24</v>
      </c>
      <c r="R302" s="480">
        <v>8.1300000000000008</v>
      </c>
      <c r="S302" s="480">
        <v>29.6</v>
      </c>
      <c r="T302" s="480">
        <v>8.69</v>
      </c>
      <c r="U302" s="480">
        <v>5.0999999999999996</v>
      </c>
      <c r="V302" s="480">
        <v>-107.43</v>
      </c>
      <c r="W302" s="480">
        <v>-0.43</v>
      </c>
      <c r="X302" s="480">
        <v>1000</v>
      </c>
      <c r="Y302" s="480">
        <v>5.5</v>
      </c>
      <c r="Z302" s="480">
        <v>220</v>
      </c>
      <c r="AA302" s="480">
        <v>0.18</v>
      </c>
      <c r="AB302" s="480"/>
      <c r="AC302" s="480"/>
      <c r="AD302" s="480"/>
      <c r="AE302" s="480"/>
      <c r="AF302" s="480"/>
      <c r="AG302" s="480"/>
      <c r="AH302" s="480"/>
      <c r="AI302" s="480">
        <v>1000</v>
      </c>
      <c r="AJ302" s="480">
        <v>3</v>
      </c>
      <c r="AK302" s="480">
        <v>-0.7</v>
      </c>
      <c r="AL302" s="480">
        <v>10.27</v>
      </c>
      <c r="AM302" s="480">
        <v>1324</v>
      </c>
      <c r="AN302" s="480">
        <v>982</v>
      </c>
      <c r="AO302" s="480">
        <v>40</v>
      </c>
      <c r="AP302" s="480">
        <v>16</v>
      </c>
      <c r="AQ302" s="480">
        <v>1.3</v>
      </c>
      <c r="AR302" s="480">
        <v>243.4</v>
      </c>
      <c r="AS302" s="480">
        <v>1.1679999999999999</v>
      </c>
      <c r="AT302" s="480"/>
      <c r="AU302" s="480"/>
      <c r="AV302" s="480"/>
      <c r="AW302" s="480"/>
      <c r="AX302" s="480"/>
      <c r="AY302" s="480"/>
      <c r="AZ302" s="480"/>
      <c r="BA302" s="480"/>
      <c r="BB302" s="480"/>
      <c r="BC302" s="480"/>
      <c r="BD302" s="480"/>
      <c r="BE302" s="480"/>
      <c r="BF302" s="480"/>
      <c r="BG302" s="480"/>
      <c r="BH302" s="480"/>
      <c r="BI302" s="480"/>
      <c r="BJ302" s="480"/>
      <c r="BK302" s="480"/>
      <c r="BL302" s="480"/>
    </row>
    <row r="303" spans="1:64">
      <c r="A303" s="480" t="s">
        <v>570</v>
      </c>
      <c r="B303" s="480" t="s">
        <v>70</v>
      </c>
      <c r="C303" s="480" t="s">
        <v>109</v>
      </c>
      <c r="D303" s="480" t="s">
        <v>110</v>
      </c>
      <c r="E303" s="480" t="s">
        <v>66</v>
      </c>
      <c r="F303" s="480">
        <v>2012</v>
      </c>
      <c r="G303" s="480"/>
      <c r="H303" s="480">
        <v>200</v>
      </c>
      <c r="I303" s="480">
        <v>2.5</v>
      </c>
      <c r="J303" s="480"/>
      <c r="K303" s="480"/>
      <c r="L303" s="480" t="s">
        <v>14</v>
      </c>
      <c r="M303" s="480">
        <v>72</v>
      </c>
      <c r="N303" s="480">
        <v>1</v>
      </c>
      <c r="O303" s="480">
        <v>1000</v>
      </c>
      <c r="P303" s="480">
        <v>25</v>
      </c>
      <c r="Q303" s="480">
        <v>37.4</v>
      </c>
      <c r="R303" s="480">
        <v>5.35</v>
      </c>
      <c r="S303" s="480">
        <v>45.3</v>
      </c>
      <c r="T303" s="480">
        <v>5.71</v>
      </c>
      <c r="U303" s="480">
        <v>3.3</v>
      </c>
      <c r="V303" s="480">
        <v>-179.3</v>
      </c>
      <c r="W303" s="480">
        <v>-0.45</v>
      </c>
      <c r="X303" s="480">
        <v>2000</v>
      </c>
      <c r="Y303" s="480">
        <v>5.5</v>
      </c>
      <c r="Z303" s="480">
        <v>500</v>
      </c>
      <c r="AA303" s="480">
        <v>0.28999999999999998</v>
      </c>
      <c r="AB303" s="480"/>
      <c r="AC303" s="480"/>
      <c r="AD303" s="480"/>
      <c r="AE303" s="480"/>
      <c r="AF303" s="480"/>
      <c r="AG303" s="480"/>
      <c r="AH303" s="480"/>
      <c r="AI303" s="480">
        <v>1000</v>
      </c>
      <c r="AJ303" s="480">
        <v>3</v>
      </c>
      <c r="AK303" s="480">
        <v>-0.7</v>
      </c>
      <c r="AL303" s="480">
        <v>6.55</v>
      </c>
      <c r="AM303" s="480">
        <v>1580</v>
      </c>
      <c r="AN303" s="480">
        <v>808</v>
      </c>
      <c r="AO303" s="480">
        <v>40</v>
      </c>
      <c r="AP303" s="480">
        <v>15.75</v>
      </c>
      <c r="AQ303" s="480">
        <v>1.2769999999999999</v>
      </c>
      <c r="AR303" s="480">
        <v>148.6</v>
      </c>
      <c r="AS303" s="480">
        <v>1.07</v>
      </c>
      <c r="AT303" s="480"/>
      <c r="AU303" s="480"/>
      <c r="AV303" s="480"/>
      <c r="AW303" s="480"/>
      <c r="AX303" s="480"/>
      <c r="AY303" s="480"/>
      <c r="AZ303" s="480"/>
      <c r="BA303" s="480"/>
      <c r="BB303" s="480"/>
      <c r="BC303" s="480"/>
      <c r="BD303" s="480"/>
      <c r="BE303" s="480"/>
      <c r="BF303" s="480"/>
      <c r="BG303" s="480"/>
      <c r="BH303" s="480"/>
      <c r="BI303" s="480"/>
      <c r="BJ303" s="480"/>
      <c r="BK303" s="480"/>
      <c r="BL303" s="480"/>
    </row>
    <row r="304" spans="1:64">
      <c r="A304" s="480" t="s">
        <v>570</v>
      </c>
      <c r="B304" s="480" t="s">
        <v>70</v>
      </c>
      <c r="C304" s="480" t="s">
        <v>111</v>
      </c>
      <c r="D304" s="480" t="s">
        <v>112</v>
      </c>
      <c r="E304" s="480" t="s">
        <v>66</v>
      </c>
      <c r="F304" s="480">
        <v>2011</v>
      </c>
      <c r="G304" s="480"/>
      <c r="H304" s="480">
        <v>200</v>
      </c>
      <c r="I304" s="480">
        <v>2.5</v>
      </c>
      <c r="J304" s="480"/>
      <c r="K304" s="480"/>
      <c r="L304" s="480" t="s">
        <v>14</v>
      </c>
      <c r="M304" s="480">
        <v>48</v>
      </c>
      <c r="N304" s="480">
        <v>1</v>
      </c>
      <c r="O304" s="480">
        <v>1000</v>
      </c>
      <c r="P304" s="480">
        <v>25</v>
      </c>
      <c r="Q304" s="480">
        <v>24.3</v>
      </c>
      <c r="R304" s="480">
        <v>8.2200000000000006</v>
      </c>
      <c r="S304" s="480">
        <v>30</v>
      </c>
      <c r="T304" s="480">
        <v>8.74</v>
      </c>
      <c r="U304" s="480">
        <v>5.0999999999999996</v>
      </c>
      <c r="V304" s="480">
        <v>-115.44</v>
      </c>
      <c r="W304" s="480">
        <v>-0.45</v>
      </c>
      <c r="X304" s="480">
        <v>1000</v>
      </c>
      <c r="Y304" s="480">
        <v>5.5</v>
      </c>
      <c r="Z304" s="480">
        <v>240</v>
      </c>
      <c r="AA304" s="480">
        <v>0.17</v>
      </c>
      <c r="AB304" s="480"/>
      <c r="AC304" s="480"/>
      <c r="AD304" s="480"/>
      <c r="AE304" s="480"/>
      <c r="AF304" s="480"/>
      <c r="AG304" s="480"/>
      <c r="AH304" s="480"/>
      <c r="AI304" s="480">
        <v>1000</v>
      </c>
      <c r="AJ304" s="480">
        <v>3</v>
      </c>
      <c r="AK304" s="480">
        <v>-0.7</v>
      </c>
      <c r="AL304" s="480">
        <v>3.92</v>
      </c>
      <c r="AM304" s="480">
        <v>1324</v>
      </c>
      <c r="AN304" s="480">
        <v>982</v>
      </c>
      <c r="AO304" s="480">
        <v>40</v>
      </c>
      <c r="AP304" s="480">
        <v>16</v>
      </c>
      <c r="AQ304" s="480">
        <v>1.3</v>
      </c>
      <c r="AR304" s="480">
        <v>238.9</v>
      </c>
      <c r="AS304" s="480">
        <v>1.147</v>
      </c>
      <c r="AT304" s="480"/>
      <c r="AU304" s="480"/>
      <c r="AV304" s="480"/>
      <c r="AW304" s="480"/>
      <c r="AX304" s="480"/>
      <c r="AY304" s="480"/>
      <c r="AZ304" s="480"/>
      <c r="BA304" s="480"/>
      <c r="BB304" s="480"/>
      <c r="BC304" s="480"/>
      <c r="BD304" s="480"/>
      <c r="BE304" s="480"/>
      <c r="BF304" s="480"/>
      <c r="BG304" s="480"/>
      <c r="BH304" s="480"/>
      <c r="BI304" s="480"/>
      <c r="BJ304" s="480"/>
      <c r="BK304" s="480"/>
      <c r="BL304" s="480"/>
    </row>
    <row r="305" spans="1:64">
      <c r="A305" s="480" t="s">
        <v>570</v>
      </c>
      <c r="B305" s="480" t="s">
        <v>70</v>
      </c>
      <c r="C305" s="480" t="s">
        <v>227</v>
      </c>
      <c r="D305" s="480" t="s">
        <v>228</v>
      </c>
      <c r="E305" s="480" t="s">
        <v>66</v>
      </c>
      <c r="F305" s="480">
        <v>2011</v>
      </c>
      <c r="G305" s="480"/>
      <c r="H305" s="480">
        <v>200</v>
      </c>
      <c r="I305" s="480">
        <v>2.5</v>
      </c>
      <c r="J305" s="480"/>
      <c r="K305" s="480"/>
      <c r="L305" s="480" t="s">
        <v>65</v>
      </c>
      <c r="M305" s="480">
        <v>48</v>
      </c>
      <c r="N305" s="480">
        <v>1</v>
      </c>
      <c r="O305" s="480">
        <v>1000</v>
      </c>
      <c r="P305" s="480">
        <v>25</v>
      </c>
      <c r="Q305" s="480">
        <v>24.1</v>
      </c>
      <c r="R305" s="480">
        <v>8.3000000000000007</v>
      </c>
      <c r="S305" s="480">
        <v>29.8</v>
      </c>
      <c r="T305" s="480">
        <v>8.8699999999999992</v>
      </c>
      <c r="U305" s="480">
        <v>5.3</v>
      </c>
      <c r="V305" s="480">
        <v>-108.26</v>
      </c>
      <c r="W305" s="480">
        <v>-0.43</v>
      </c>
      <c r="X305" s="480">
        <v>1000</v>
      </c>
      <c r="Y305" s="480">
        <v>5.5</v>
      </c>
      <c r="Z305" s="480">
        <v>220</v>
      </c>
      <c r="AA305" s="480">
        <v>0.18</v>
      </c>
      <c r="AB305" s="480"/>
      <c r="AC305" s="480"/>
      <c r="AD305" s="480"/>
      <c r="AE305" s="480"/>
      <c r="AF305" s="480"/>
      <c r="AG305" s="480"/>
      <c r="AH305" s="480"/>
      <c r="AI305" s="480">
        <v>1000</v>
      </c>
      <c r="AJ305" s="480">
        <v>3</v>
      </c>
      <c r="AK305" s="480">
        <v>-0.7</v>
      </c>
      <c r="AL305" s="480">
        <v>10.49</v>
      </c>
      <c r="AM305" s="480">
        <v>1324</v>
      </c>
      <c r="AN305" s="480">
        <v>982</v>
      </c>
      <c r="AO305" s="480">
        <v>40</v>
      </c>
      <c r="AP305" s="480">
        <v>16</v>
      </c>
      <c r="AQ305" s="480">
        <v>1.3</v>
      </c>
      <c r="AR305" s="480">
        <v>243.4</v>
      </c>
      <c r="AS305" s="480">
        <v>1.1679999999999999</v>
      </c>
      <c r="AT305" s="480"/>
      <c r="AU305" s="480"/>
      <c r="AV305" s="480"/>
      <c r="AW305" s="480"/>
      <c r="AX305" s="480"/>
      <c r="AY305" s="480"/>
      <c r="AZ305" s="480"/>
      <c r="BA305" s="480"/>
      <c r="BB305" s="480"/>
      <c r="BC305" s="480"/>
      <c r="BD305" s="480"/>
      <c r="BE305" s="480"/>
      <c r="BF305" s="480"/>
      <c r="BG305" s="480"/>
      <c r="BH305" s="480"/>
      <c r="BI305" s="480"/>
      <c r="BJ305" s="480"/>
      <c r="BK305" s="480"/>
      <c r="BL305" s="480"/>
    </row>
    <row r="306" spans="1:64">
      <c r="A306" s="480" t="s">
        <v>570</v>
      </c>
      <c r="B306" s="480" t="s">
        <v>70</v>
      </c>
      <c r="C306" s="480" t="s">
        <v>229</v>
      </c>
      <c r="D306" s="480" t="s">
        <v>230</v>
      </c>
      <c r="E306" s="480" t="s">
        <v>66</v>
      </c>
      <c r="F306" s="480">
        <v>2011</v>
      </c>
      <c r="G306" s="480"/>
      <c r="H306" s="480">
        <v>200</v>
      </c>
      <c r="I306" s="480">
        <v>2.5</v>
      </c>
      <c r="J306" s="480"/>
      <c r="K306" s="480"/>
      <c r="L306" s="480" t="s">
        <v>65</v>
      </c>
      <c r="M306" s="480">
        <v>60</v>
      </c>
      <c r="N306" s="480">
        <v>1</v>
      </c>
      <c r="O306" s="480">
        <v>1000</v>
      </c>
      <c r="P306" s="480">
        <v>25</v>
      </c>
      <c r="Q306" s="480">
        <v>28.9</v>
      </c>
      <c r="R306" s="480">
        <v>6.93</v>
      </c>
      <c r="S306" s="480">
        <v>36.200000000000003</v>
      </c>
      <c r="T306" s="480">
        <v>7.67</v>
      </c>
      <c r="U306" s="480">
        <v>6.1</v>
      </c>
      <c r="V306" s="480">
        <v>-127.6</v>
      </c>
      <c r="W306" s="480">
        <v>-0.42</v>
      </c>
      <c r="X306" s="480">
        <v>800</v>
      </c>
      <c r="Y306" s="480">
        <v>5.5</v>
      </c>
      <c r="Z306" s="480">
        <v>200</v>
      </c>
      <c r="AA306" s="480">
        <v>0.4</v>
      </c>
      <c r="AB306" s="480"/>
      <c r="AC306" s="480"/>
      <c r="AD306" s="480"/>
      <c r="AE306" s="480"/>
      <c r="AF306" s="480"/>
      <c r="AG306" s="480"/>
      <c r="AH306" s="480"/>
      <c r="AI306" s="480">
        <v>1000</v>
      </c>
      <c r="AJ306" s="480">
        <v>5</v>
      </c>
      <c r="AK306" s="480">
        <v>-0.7</v>
      </c>
      <c r="AL306" s="480">
        <v>9.1999999999999993</v>
      </c>
      <c r="AM306" s="480">
        <v>1638</v>
      </c>
      <c r="AN306" s="480">
        <v>982</v>
      </c>
      <c r="AO306" s="480">
        <v>40</v>
      </c>
      <c r="AP306" s="480">
        <v>19.2</v>
      </c>
      <c r="AQ306" s="480">
        <v>1.609</v>
      </c>
      <c r="AR306" s="480">
        <v>243.4</v>
      </c>
      <c r="AS306" s="480">
        <v>1.46</v>
      </c>
      <c r="AT306" s="480"/>
      <c r="AU306" s="480"/>
      <c r="AV306" s="480"/>
      <c r="AW306" s="480"/>
      <c r="AX306" s="480"/>
      <c r="AY306" s="480"/>
      <c r="AZ306" s="480"/>
      <c r="BA306" s="480"/>
      <c r="BB306" s="480"/>
      <c r="BC306" s="480"/>
      <c r="BD306" s="480"/>
      <c r="BE306" s="480"/>
      <c r="BF306" s="480"/>
      <c r="BG306" s="480"/>
      <c r="BH306" s="480"/>
      <c r="BI306" s="480"/>
      <c r="BJ306" s="480"/>
      <c r="BK306" s="480"/>
      <c r="BL306" s="480"/>
    </row>
    <row r="307" spans="1:64">
      <c r="A307" s="480" t="s">
        <v>570</v>
      </c>
      <c r="B307" s="480" t="s">
        <v>70</v>
      </c>
      <c r="C307" s="480" t="s">
        <v>115</v>
      </c>
      <c r="D307" s="480" t="s">
        <v>116</v>
      </c>
      <c r="E307" s="480" t="s">
        <v>66</v>
      </c>
      <c r="F307" s="480">
        <v>2010</v>
      </c>
      <c r="G307" s="480"/>
      <c r="H307" s="480">
        <v>205</v>
      </c>
      <c r="I307" s="480">
        <v>2.4</v>
      </c>
      <c r="J307" s="480"/>
      <c r="K307" s="480"/>
      <c r="L307" s="480" t="s">
        <v>14</v>
      </c>
      <c r="M307" s="480">
        <v>60</v>
      </c>
      <c r="N307" s="480">
        <v>1</v>
      </c>
      <c r="O307" s="480">
        <v>1000</v>
      </c>
      <c r="P307" s="480">
        <v>25</v>
      </c>
      <c r="Q307" s="480">
        <v>29.2</v>
      </c>
      <c r="R307" s="480">
        <v>7.02</v>
      </c>
      <c r="S307" s="480">
        <v>36.5</v>
      </c>
      <c r="T307" s="480">
        <v>7.66</v>
      </c>
      <c r="U307" s="480">
        <v>4.5999999999999996</v>
      </c>
      <c r="V307" s="480">
        <v>-135.27000000000001</v>
      </c>
      <c r="W307" s="480">
        <v>-0.45</v>
      </c>
      <c r="X307" s="480">
        <v>900</v>
      </c>
      <c r="Y307" s="480">
        <v>5.5</v>
      </c>
      <c r="Z307" s="480">
        <v>220</v>
      </c>
      <c r="AA307" s="480">
        <v>0.36</v>
      </c>
      <c r="AB307" s="480"/>
      <c r="AC307" s="480"/>
      <c r="AD307" s="480"/>
      <c r="AE307" s="480"/>
      <c r="AF307" s="480"/>
      <c r="AG307" s="480"/>
      <c r="AH307" s="480"/>
      <c r="AI307" s="480">
        <v>1000</v>
      </c>
      <c r="AJ307" s="480">
        <v>3</v>
      </c>
      <c r="AK307" s="480">
        <v>-0.7</v>
      </c>
      <c r="AL307" s="480">
        <v>9.19</v>
      </c>
      <c r="AM307" s="480">
        <v>1638</v>
      </c>
      <c r="AN307" s="480">
        <v>982</v>
      </c>
      <c r="AO307" s="480">
        <v>40</v>
      </c>
      <c r="AP307" s="480">
        <v>19.2</v>
      </c>
      <c r="AQ307" s="480">
        <v>1.609</v>
      </c>
      <c r="AR307" s="480">
        <v>238.9</v>
      </c>
      <c r="AS307" s="480">
        <v>1.4330000000000001</v>
      </c>
      <c r="AT307" s="480"/>
      <c r="AU307" s="480"/>
      <c r="AV307" s="480"/>
      <c r="AW307" s="480"/>
      <c r="AX307" s="480"/>
      <c r="AY307" s="480"/>
      <c r="AZ307" s="480"/>
      <c r="BA307" s="480"/>
      <c r="BB307" s="480"/>
      <c r="BC307" s="480"/>
      <c r="BD307" s="480"/>
      <c r="BE307" s="480"/>
      <c r="BF307" s="480"/>
      <c r="BG307" s="480"/>
      <c r="BH307" s="480"/>
      <c r="BI307" s="480"/>
      <c r="BJ307" s="480"/>
      <c r="BK307" s="480"/>
      <c r="BL307" s="480"/>
    </row>
    <row r="308" spans="1:64">
      <c r="A308" s="480" t="s">
        <v>570</v>
      </c>
      <c r="B308" s="480" t="s">
        <v>70</v>
      </c>
      <c r="C308" s="480" t="s">
        <v>117</v>
      </c>
      <c r="D308" s="480" t="s">
        <v>118</v>
      </c>
      <c r="E308" s="480" t="s">
        <v>66</v>
      </c>
      <c r="F308" s="480">
        <v>2012</v>
      </c>
      <c r="G308" s="480"/>
      <c r="H308" s="480">
        <v>205</v>
      </c>
      <c r="I308" s="480">
        <v>2.4</v>
      </c>
      <c r="J308" s="480"/>
      <c r="K308" s="480"/>
      <c r="L308" s="480" t="s">
        <v>14</v>
      </c>
      <c r="M308" s="480">
        <v>72</v>
      </c>
      <c r="N308" s="480">
        <v>1</v>
      </c>
      <c r="O308" s="480">
        <v>1000</v>
      </c>
      <c r="P308" s="480">
        <v>25</v>
      </c>
      <c r="Q308" s="480">
        <v>37.700000000000003</v>
      </c>
      <c r="R308" s="480">
        <v>5.43</v>
      </c>
      <c r="S308" s="480">
        <v>45.4</v>
      </c>
      <c r="T308" s="480">
        <v>5.81</v>
      </c>
      <c r="U308" s="480">
        <v>3.5</v>
      </c>
      <c r="V308" s="480">
        <v>-181.46</v>
      </c>
      <c r="W308" s="480">
        <v>-0.45</v>
      </c>
      <c r="X308" s="480">
        <v>2000</v>
      </c>
      <c r="Y308" s="480">
        <v>5.5</v>
      </c>
      <c r="Z308" s="480">
        <v>500</v>
      </c>
      <c r="AA308" s="480">
        <v>0.27</v>
      </c>
      <c r="AB308" s="480"/>
      <c r="AC308" s="480"/>
      <c r="AD308" s="480"/>
      <c r="AE308" s="480"/>
      <c r="AF308" s="480"/>
      <c r="AG308" s="480"/>
      <c r="AH308" s="480"/>
      <c r="AI308" s="480">
        <v>1000</v>
      </c>
      <c r="AJ308" s="480">
        <v>3</v>
      </c>
      <c r="AK308" s="480">
        <v>-0.7</v>
      </c>
      <c r="AL308" s="480">
        <v>6.55</v>
      </c>
      <c r="AM308" s="480">
        <v>1580</v>
      </c>
      <c r="AN308" s="480">
        <v>808</v>
      </c>
      <c r="AO308" s="480">
        <v>40</v>
      </c>
      <c r="AP308" s="480">
        <v>15.75</v>
      </c>
      <c r="AQ308" s="480">
        <v>1.2769999999999999</v>
      </c>
      <c r="AR308" s="480">
        <v>148.6</v>
      </c>
      <c r="AS308" s="480">
        <v>1.07</v>
      </c>
      <c r="AT308" s="480"/>
      <c r="AU308" s="480"/>
      <c r="AV308" s="480"/>
      <c r="AW308" s="480"/>
      <c r="AX308" s="480"/>
      <c r="AY308" s="480"/>
      <c r="AZ308" s="480"/>
      <c r="BA308" s="480"/>
      <c r="BB308" s="480"/>
      <c r="BC308" s="480"/>
      <c r="BD308" s="480"/>
      <c r="BE308" s="480"/>
      <c r="BF308" s="480"/>
      <c r="BG308" s="480"/>
      <c r="BH308" s="480"/>
      <c r="BI308" s="480"/>
      <c r="BJ308" s="480"/>
      <c r="BK308" s="480"/>
      <c r="BL308" s="480"/>
    </row>
    <row r="309" spans="1:64">
      <c r="A309" s="480" t="s">
        <v>570</v>
      </c>
      <c r="B309" s="480" t="s">
        <v>70</v>
      </c>
      <c r="C309" s="480" t="s">
        <v>233</v>
      </c>
      <c r="D309" s="480" t="s">
        <v>234</v>
      </c>
      <c r="E309" s="480" t="s">
        <v>66</v>
      </c>
      <c r="F309" s="480">
        <v>2011</v>
      </c>
      <c r="G309" s="480"/>
      <c r="H309" s="480">
        <v>205</v>
      </c>
      <c r="I309" s="480">
        <v>2.4</v>
      </c>
      <c r="J309" s="480"/>
      <c r="K309" s="480"/>
      <c r="L309" s="480" t="s">
        <v>65</v>
      </c>
      <c r="M309" s="480">
        <v>48</v>
      </c>
      <c r="N309" s="480">
        <v>1</v>
      </c>
      <c r="O309" s="480">
        <v>1000</v>
      </c>
      <c r="P309" s="480">
        <v>25</v>
      </c>
      <c r="Q309" s="480">
        <v>24.2</v>
      </c>
      <c r="R309" s="480">
        <v>8.4700000000000006</v>
      </c>
      <c r="S309" s="480">
        <v>29.9</v>
      </c>
      <c r="T309" s="480">
        <v>9.0299999999999994</v>
      </c>
      <c r="U309" s="480">
        <v>5.4</v>
      </c>
      <c r="V309" s="480">
        <v>-108.23</v>
      </c>
      <c r="W309" s="480">
        <v>-0.43</v>
      </c>
      <c r="X309" s="480">
        <v>1000</v>
      </c>
      <c r="Y309" s="480">
        <v>5.5</v>
      </c>
      <c r="Z309" s="480">
        <v>220</v>
      </c>
      <c r="AA309" s="480">
        <v>0.17</v>
      </c>
      <c r="AB309" s="480"/>
      <c r="AC309" s="480"/>
      <c r="AD309" s="480"/>
      <c r="AE309" s="480"/>
      <c r="AF309" s="480"/>
      <c r="AG309" s="480"/>
      <c r="AH309" s="480"/>
      <c r="AI309" s="480">
        <v>1000</v>
      </c>
      <c r="AJ309" s="480">
        <v>3</v>
      </c>
      <c r="AK309" s="480">
        <v>-0.7</v>
      </c>
      <c r="AL309" s="480">
        <v>10.84</v>
      </c>
      <c r="AM309" s="480">
        <v>1324</v>
      </c>
      <c r="AN309" s="480">
        <v>982</v>
      </c>
      <c r="AO309" s="480">
        <v>40</v>
      </c>
      <c r="AP309" s="480">
        <v>16</v>
      </c>
      <c r="AQ309" s="480">
        <v>1.3</v>
      </c>
      <c r="AR309" s="480">
        <v>243.4</v>
      </c>
      <c r="AS309" s="480">
        <v>1.1679999999999999</v>
      </c>
      <c r="AT309" s="480"/>
      <c r="AU309" s="480"/>
      <c r="AV309" s="480"/>
      <c r="AW309" s="480"/>
      <c r="AX309" s="480"/>
      <c r="AY309" s="480"/>
      <c r="AZ309" s="480"/>
      <c r="BA309" s="480"/>
      <c r="BB309" s="480"/>
      <c r="BC309" s="480"/>
      <c r="BD309" s="480"/>
      <c r="BE309" s="480"/>
      <c r="BF309" s="480"/>
      <c r="BG309" s="480"/>
      <c r="BH309" s="480"/>
      <c r="BI309" s="480"/>
      <c r="BJ309" s="480"/>
      <c r="BK309" s="480"/>
      <c r="BL309" s="480"/>
    </row>
    <row r="310" spans="1:64">
      <c r="A310" s="480" t="s">
        <v>570</v>
      </c>
      <c r="B310" s="480" t="s">
        <v>70</v>
      </c>
      <c r="C310" s="480" t="s">
        <v>235</v>
      </c>
      <c r="D310" s="480" t="s">
        <v>236</v>
      </c>
      <c r="E310" s="480" t="s">
        <v>66</v>
      </c>
      <c r="F310" s="480">
        <v>2011</v>
      </c>
      <c r="G310" s="480"/>
      <c r="H310" s="480">
        <v>205</v>
      </c>
      <c r="I310" s="480">
        <v>2.4</v>
      </c>
      <c r="J310" s="480"/>
      <c r="K310" s="480"/>
      <c r="L310" s="480" t="s">
        <v>65</v>
      </c>
      <c r="M310" s="480">
        <v>60</v>
      </c>
      <c r="N310" s="480">
        <v>1</v>
      </c>
      <c r="O310" s="480">
        <v>1000</v>
      </c>
      <c r="P310" s="480">
        <v>25</v>
      </c>
      <c r="Q310" s="480">
        <v>28.9</v>
      </c>
      <c r="R310" s="480">
        <v>7.09</v>
      </c>
      <c r="S310" s="480">
        <v>36.200000000000003</v>
      </c>
      <c r="T310" s="480">
        <v>7.78</v>
      </c>
      <c r="U310" s="480">
        <v>6.2</v>
      </c>
      <c r="V310" s="480">
        <v>-128.99</v>
      </c>
      <c r="W310" s="480">
        <v>-0.42</v>
      </c>
      <c r="X310" s="480">
        <v>1000</v>
      </c>
      <c r="Y310" s="480">
        <v>5.5</v>
      </c>
      <c r="Z310" s="480">
        <v>200</v>
      </c>
      <c r="AA310" s="480">
        <v>0.37</v>
      </c>
      <c r="AB310" s="480"/>
      <c r="AC310" s="480"/>
      <c r="AD310" s="480"/>
      <c r="AE310" s="480"/>
      <c r="AF310" s="480"/>
      <c r="AG310" s="480"/>
      <c r="AH310" s="480"/>
      <c r="AI310" s="480">
        <v>1000</v>
      </c>
      <c r="AJ310" s="480">
        <v>5</v>
      </c>
      <c r="AK310" s="480">
        <v>-0.7</v>
      </c>
      <c r="AL310" s="480">
        <v>3.92</v>
      </c>
      <c r="AM310" s="480">
        <v>1638</v>
      </c>
      <c r="AN310" s="480">
        <v>982</v>
      </c>
      <c r="AO310" s="480">
        <v>40</v>
      </c>
      <c r="AP310" s="480">
        <v>19.2</v>
      </c>
      <c r="AQ310" s="480">
        <v>1.609</v>
      </c>
      <c r="AR310" s="480">
        <v>243.4</v>
      </c>
      <c r="AS310" s="480">
        <v>1.46</v>
      </c>
      <c r="AT310" s="480"/>
      <c r="AU310" s="480"/>
      <c r="AV310" s="480"/>
      <c r="AW310" s="480"/>
      <c r="AX310" s="480"/>
      <c r="AY310" s="480"/>
      <c r="AZ310" s="480"/>
      <c r="BA310" s="480"/>
      <c r="BB310" s="480"/>
      <c r="BC310" s="480"/>
      <c r="BD310" s="480"/>
      <c r="BE310" s="480"/>
      <c r="BF310" s="480"/>
      <c r="BG310" s="480"/>
      <c r="BH310" s="480"/>
      <c r="BI310" s="480"/>
      <c r="BJ310" s="480"/>
      <c r="BK310" s="480"/>
      <c r="BL310" s="480"/>
    </row>
    <row r="311" spans="1:64">
      <c r="A311" s="480" t="s">
        <v>570</v>
      </c>
      <c r="B311" s="480" t="s">
        <v>70</v>
      </c>
      <c r="C311" s="480" t="s">
        <v>239</v>
      </c>
      <c r="D311" s="480" t="s">
        <v>240</v>
      </c>
      <c r="E311" s="480" t="s">
        <v>66</v>
      </c>
      <c r="F311" s="480">
        <v>2010</v>
      </c>
      <c r="G311" s="480"/>
      <c r="H311" s="480">
        <v>210</v>
      </c>
      <c r="I311" s="480">
        <v>2.4</v>
      </c>
      <c r="J311" s="480"/>
      <c r="K311" s="480"/>
      <c r="L311" s="480" t="s">
        <v>65</v>
      </c>
      <c r="M311" s="480">
        <v>60</v>
      </c>
      <c r="N311" s="480">
        <v>1</v>
      </c>
      <c r="O311" s="480">
        <v>1000</v>
      </c>
      <c r="P311" s="480">
        <v>25</v>
      </c>
      <c r="Q311" s="480">
        <v>29</v>
      </c>
      <c r="R311" s="480">
        <v>7.25</v>
      </c>
      <c r="S311" s="480">
        <v>36.4</v>
      </c>
      <c r="T311" s="480">
        <v>7.89</v>
      </c>
      <c r="U311" s="480">
        <v>5.0999999999999996</v>
      </c>
      <c r="V311" s="480">
        <v>-129.27000000000001</v>
      </c>
      <c r="W311" s="480">
        <v>-0.43</v>
      </c>
      <c r="X311" s="480">
        <v>900</v>
      </c>
      <c r="Y311" s="480">
        <v>5.5</v>
      </c>
      <c r="Z311" s="480">
        <v>220</v>
      </c>
      <c r="AA311" s="480">
        <v>0.36</v>
      </c>
      <c r="AB311" s="480"/>
      <c r="AC311" s="480"/>
      <c r="AD311" s="480"/>
      <c r="AE311" s="480"/>
      <c r="AF311" s="480"/>
      <c r="AG311" s="480"/>
      <c r="AH311" s="480"/>
      <c r="AI311" s="480">
        <v>1000</v>
      </c>
      <c r="AJ311" s="480">
        <v>3</v>
      </c>
      <c r="AK311" s="480">
        <v>-0.7</v>
      </c>
      <c r="AL311" s="480">
        <v>3.92</v>
      </c>
      <c r="AM311" s="480">
        <v>1638</v>
      </c>
      <c r="AN311" s="480">
        <v>982</v>
      </c>
      <c r="AO311" s="480">
        <v>40</v>
      </c>
      <c r="AP311" s="480">
        <v>19.2</v>
      </c>
      <c r="AQ311" s="480">
        <v>1.609</v>
      </c>
      <c r="AR311" s="480">
        <v>243.4</v>
      </c>
      <c r="AS311" s="480">
        <v>1.46</v>
      </c>
      <c r="AT311" s="480"/>
      <c r="AU311" s="480"/>
      <c r="AV311" s="480"/>
      <c r="AW311" s="480"/>
      <c r="AX311" s="480"/>
      <c r="AY311" s="480"/>
      <c r="AZ311" s="480"/>
      <c r="BA311" s="480"/>
      <c r="BB311" s="480"/>
      <c r="BC311" s="480"/>
      <c r="BD311" s="480"/>
      <c r="BE311" s="480"/>
      <c r="BF311" s="480"/>
      <c r="BG311" s="480"/>
      <c r="BH311" s="480"/>
      <c r="BI311" s="480"/>
      <c r="BJ311" s="480"/>
      <c r="BK311" s="480"/>
      <c r="BL311" s="480"/>
    </row>
    <row r="312" spans="1:64">
      <c r="A312" s="480" t="s">
        <v>570</v>
      </c>
      <c r="B312" s="480" t="s">
        <v>70</v>
      </c>
      <c r="C312" s="480" t="s">
        <v>241</v>
      </c>
      <c r="D312" s="480" t="s">
        <v>242</v>
      </c>
      <c r="E312" s="480" t="s">
        <v>66</v>
      </c>
      <c r="F312" s="480">
        <v>2011</v>
      </c>
      <c r="G312" s="480"/>
      <c r="H312" s="480">
        <v>210</v>
      </c>
      <c r="I312" s="480">
        <v>2.4</v>
      </c>
      <c r="J312" s="480"/>
      <c r="K312" s="480"/>
      <c r="L312" s="480" t="s">
        <v>65</v>
      </c>
      <c r="M312" s="480">
        <v>48</v>
      </c>
      <c r="N312" s="480">
        <v>1</v>
      </c>
      <c r="O312" s="480">
        <v>1000</v>
      </c>
      <c r="P312" s="480">
        <v>25</v>
      </c>
      <c r="Q312" s="480">
        <v>24.3</v>
      </c>
      <c r="R312" s="480">
        <v>8.6300000000000008</v>
      </c>
      <c r="S312" s="480">
        <v>30</v>
      </c>
      <c r="T312" s="480">
        <v>9.19</v>
      </c>
      <c r="U312" s="480">
        <v>5.0999999999999996</v>
      </c>
      <c r="V312" s="480">
        <v>-109.1</v>
      </c>
      <c r="W312" s="480">
        <v>-0.43</v>
      </c>
      <c r="X312" s="480">
        <v>1000</v>
      </c>
      <c r="Y312" s="480">
        <v>5.5</v>
      </c>
      <c r="Z312" s="480">
        <v>220</v>
      </c>
      <c r="AA312" s="480">
        <v>0.17</v>
      </c>
      <c r="AB312" s="480"/>
      <c r="AC312" s="480"/>
      <c r="AD312" s="480"/>
      <c r="AE312" s="480"/>
      <c r="AF312" s="480"/>
      <c r="AG312" s="480"/>
      <c r="AH312" s="480"/>
      <c r="AI312" s="480">
        <v>1000</v>
      </c>
      <c r="AJ312" s="480">
        <v>3</v>
      </c>
      <c r="AK312" s="480">
        <v>-0.7</v>
      </c>
      <c r="AL312" s="480">
        <v>10.84</v>
      </c>
      <c r="AM312" s="480">
        <v>1324</v>
      </c>
      <c r="AN312" s="480">
        <v>982</v>
      </c>
      <c r="AO312" s="480">
        <v>40</v>
      </c>
      <c r="AP312" s="480">
        <v>16</v>
      </c>
      <c r="AQ312" s="480">
        <v>1.3</v>
      </c>
      <c r="AR312" s="480">
        <v>243.4</v>
      </c>
      <c r="AS312" s="480">
        <v>1.1679999999999999</v>
      </c>
      <c r="AT312" s="480"/>
      <c r="AU312" s="480"/>
      <c r="AV312" s="480"/>
      <c r="AW312" s="480"/>
      <c r="AX312" s="480"/>
      <c r="AY312" s="480"/>
      <c r="AZ312" s="480"/>
      <c r="BA312" s="480"/>
      <c r="BB312" s="480"/>
      <c r="BC312" s="480"/>
      <c r="BD312" s="480"/>
      <c r="BE312" s="480"/>
      <c r="BF312" s="480"/>
      <c r="BG312" s="480"/>
      <c r="BH312" s="480"/>
      <c r="BI312" s="480"/>
      <c r="BJ312" s="480"/>
      <c r="BK312" s="480"/>
      <c r="BL312" s="480"/>
    </row>
    <row r="313" spans="1:64">
      <c r="A313" s="480" t="s">
        <v>570</v>
      </c>
      <c r="B313" s="480" t="s">
        <v>70</v>
      </c>
      <c r="C313" s="480" t="s">
        <v>243</v>
      </c>
      <c r="D313" s="480" t="s">
        <v>244</v>
      </c>
      <c r="E313" s="480" t="s">
        <v>66</v>
      </c>
      <c r="F313" s="480">
        <v>2011</v>
      </c>
      <c r="G313" s="480"/>
      <c r="H313" s="480">
        <v>210</v>
      </c>
      <c r="I313" s="480">
        <v>2.4</v>
      </c>
      <c r="J313" s="480"/>
      <c r="K313" s="480"/>
      <c r="L313" s="480" t="s">
        <v>65</v>
      </c>
      <c r="M313" s="480">
        <v>60</v>
      </c>
      <c r="N313" s="480">
        <v>1</v>
      </c>
      <c r="O313" s="480">
        <v>1000</v>
      </c>
      <c r="P313" s="480">
        <v>25</v>
      </c>
      <c r="Q313" s="480">
        <v>29</v>
      </c>
      <c r="R313" s="480">
        <v>7.25</v>
      </c>
      <c r="S313" s="480">
        <v>36.4</v>
      </c>
      <c r="T313" s="480">
        <v>7.89</v>
      </c>
      <c r="U313" s="480">
        <v>6.3</v>
      </c>
      <c r="V313" s="480">
        <v>-130.34</v>
      </c>
      <c r="W313" s="480">
        <v>-0.42</v>
      </c>
      <c r="X313" s="480">
        <v>900</v>
      </c>
      <c r="Y313" s="480">
        <v>5.5</v>
      </c>
      <c r="Z313" s="480">
        <v>220</v>
      </c>
      <c r="AA313" s="480">
        <v>0.36</v>
      </c>
      <c r="AB313" s="480"/>
      <c r="AC313" s="480"/>
      <c r="AD313" s="480"/>
      <c r="AE313" s="480"/>
      <c r="AF313" s="480"/>
      <c r="AG313" s="480"/>
      <c r="AH313" s="480"/>
      <c r="AI313" s="480">
        <v>1000</v>
      </c>
      <c r="AJ313" s="480">
        <v>5</v>
      </c>
      <c r="AK313" s="480">
        <v>-0.7</v>
      </c>
      <c r="AL313" s="480">
        <v>3.92</v>
      </c>
      <c r="AM313" s="480">
        <v>1638</v>
      </c>
      <c r="AN313" s="480">
        <v>982</v>
      </c>
      <c r="AO313" s="480">
        <v>40</v>
      </c>
      <c r="AP313" s="480">
        <v>19.2</v>
      </c>
      <c r="AQ313" s="480">
        <v>1.609</v>
      </c>
      <c r="AR313" s="480">
        <v>243.4</v>
      </c>
      <c r="AS313" s="480">
        <v>1.46</v>
      </c>
      <c r="AT313" s="480"/>
      <c r="AU313" s="480"/>
      <c r="AV313" s="480"/>
      <c r="AW313" s="480"/>
      <c r="AX313" s="480"/>
      <c r="AY313" s="480"/>
      <c r="AZ313" s="480"/>
      <c r="BA313" s="480"/>
      <c r="BB313" s="480"/>
      <c r="BC313" s="480"/>
      <c r="BD313" s="480"/>
      <c r="BE313" s="480"/>
      <c r="BF313" s="480"/>
      <c r="BG313" s="480"/>
      <c r="BH313" s="480"/>
      <c r="BI313" s="480"/>
      <c r="BJ313" s="480"/>
      <c r="BK313" s="480"/>
      <c r="BL313" s="480"/>
    </row>
    <row r="314" spans="1:64">
      <c r="A314" s="480" t="s">
        <v>570</v>
      </c>
      <c r="B314" s="480" t="s">
        <v>70</v>
      </c>
      <c r="C314" s="480" t="s">
        <v>247</v>
      </c>
      <c r="D314" s="480" t="s">
        <v>248</v>
      </c>
      <c r="E314" s="480" t="s">
        <v>66</v>
      </c>
      <c r="F314" s="480">
        <v>2010</v>
      </c>
      <c r="G314" s="480"/>
      <c r="H314" s="480">
        <v>215</v>
      </c>
      <c r="I314" s="480">
        <v>2.2999999999999998</v>
      </c>
      <c r="J314" s="480"/>
      <c r="K314" s="480"/>
      <c r="L314" s="480" t="s">
        <v>65</v>
      </c>
      <c r="M314" s="480">
        <v>60</v>
      </c>
      <c r="N314" s="480">
        <v>1</v>
      </c>
      <c r="O314" s="480">
        <v>1000</v>
      </c>
      <c r="P314" s="480">
        <v>25</v>
      </c>
      <c r="Q314" s="480">
        <v>29</v>
      </c>
      <c r="R314" s="480">
        <v>7.4</v>
      </c>
      <c r="S314" s="480">
        <v>36.5</v>
      </c>
      <c r="T314" s="480">
        <v>8.01</v>
      </c>
      <c r="U314" s="480">
        <v>5.2</v>
      </c>
      <c r="V314" s="480">
        <v>-129.72999999999999</v>
      </c>
      <c r="W314" s="480">
        <v>-0.43</v>
      </c>
      <c r="X314" s="480">
        <v>1000</v>
      </c>
      <c r="Y314" s="480">
        <v>5.5</v>
      </c>
      <c r="Z314" s="480">
        <v>240</v>
      </c>
      <c r="AA314" s="480">
        <v>0.35</v>
      </c>
      <c r="AB314" s="480"/>
      <c r="AC314" s="480"/>
      <c r="AD314" s="480"/>
      <c r="AE314" s="480"/>
      <c r="AF314" s="480"/>
      <c r="AG314" s="480"/>
      <c r="AH314" s="480"/>
      <c r="AI314" s="480">
        <v>1000</v>
      </c>
      <c r="AJ314" s="480">
        <v>3</v>
      </c>
      <c r="AK314" s="480">
        <v>-0.7</v>
      </c>
      <c r="AL314" s="480">
        <v>3.92</v>
      </c>
      <c r="AM314" s="480">
        <v>1638</v>
      </c>
      <c r="AN314" s="480">
        <v>982</v>
      </c>
      <c r="AO314" s="480">
        <v>40</v>
      </c>
      <c r="AP314" s="480">
        <v>19.2</v>
      </c>
      <c r="AQ314" s="480">
        <v>1.609</v>
      </c>
      <c r="AR314" s="480">
        <v>243.4</v>
      </c>
      <c r="AS314" s="480">
        <v>1.46</v>
      </c>
      <c r="AT314" s="480"/>
      <c r="AU314" s="480"/>
      <c r="AV314" s="480"/>
      <c r="AW314" s="480"/>
      <c r="AX314" s="480"/>
      <c r="AY314" s="480"/>
      <c r="AZ314" s="480"/>
      <c r="BA314" s="480"/>
      <c r="BB314" s="480"/>
      <c r="BC314" s="480"/>
      <c r="BD314" s="480"/>
      <c r="BE314" s="480"/>
      <c r="BF314" s="480"/>
      <c r="BG314" s="480"/>
      <c r="BH314" s="480"/>
      <c r="BI314" s="480"/>
      <c r="BJ314" s="480"/>
      <c r="BK314" s="480"/>
      <c r="BL314" s="480"/>
    </row>
    <row r="315" spans="1:64">
      <c r="A315" s="480" t="s">
        <v>570</v>
      </c>
      <c r="B315" s="480" t="s">
        <v>70</v>
      </c>
      <c r="C315" s="480" t="s">
        <v>249</v>
      </c>
      <c r="D315" s="480" t="s">
        <v>250</v>
      </c>
      <c r="E315" s="480" t="s">
        <v>66</v>
      </c>
      <c r="F315" s="480">
        <v>2011</v>
      </c>
      <c r="G315" s="480"/>
      <c r="H315" s="480">
        <v>215</v>
      </c>
      <c r="I315" s="480">
        <v>2.2999999999999998</v>
      </c>
      <c r="J315" s="480"/>
      <c r="K315" s="480"/>
      <c r="L315" s="480" t="s">
        <v>65</v>
      </c>
      <c r="M315" s="480">
        <v>60</v>
      </c>
      <c r="N315" s="480">
        <v>1</v>
      </c>
      <c r="O315" s="480">
        <v>1000</v>
      </c>
      <c r="P315" s="480">
        <v>25</v>
      </c>
      <c r="Q315" s="480">
        <v>29</v>
      </c>
      <c r="R315" s="480">
        <v>7.4</v>
      </c>
      <c r="S315" s="480">
        <v>36.5</v>
      </c>
      <c r="T315" s="480">
        <v>8.01</v>
      </c>
      <c r="U315" s="480">
        <v>6.4</v>
      </c>
      <c r="V315" s="480">
        <v>-130.71</v>
      </c>
      <c r="W315" s="480">
        <v>-0.42</v>
      </c>
      <c r="X315" s="480">
        <v>1000</v>
      </c>
      <c r="Y315" s="480">
        <v>5.5</v>
      </c>
      <c r="Z315" s="480">
        <v>240</v>
      </c>
      <c r="AA315" s="480">
        <v>0.35</v>
      </c>
      <c r="AB315" s="480"/>
      <c r="AC315" s="480"/>
      <c r="AD315" s="480"/>
      <c r="AE315" s="480"/>
      <c r="AF315" s="480"/>
      <c r="AG315" s="480"/>
      <c r="AH315" s="480"/>
      <c r="AI315" s="480">
        <v>1000</v>
      </c>
      <c r="AJ315" s="480">
        <v>5</v>
      </c>
      <c r="AK315" s="480">
        <v>-0.7</v>
      </c>
      <c r="AL315" s="480">
        <v>3.92</v>
      </c>
      <c r="AM315" s="480">
        <v>1638</v>
      </c>
      <c r="AN315" s="480">
        <v>982</v>
      </c>
      <c r="AO315" s="480">
        <v>40</v>
      </c>
      <c r="AP315" s="480">
        <v>19.2</v>
      </c>
      <c r="AQ315" s="480">
        <v>1.609</v>
      </c>
      <c r="AR315" s="480">
        <v>243.4</v>
      </c>
      <c r="AS315" s="480">
        <v>1.46</v>
      </c>
      <c r="AT315" s="480"/>
      <c r="AU315" s="480"/>
      <c r="AV315" s="480"/>
      <c r="AW315" s="480"/>
      <c r="AX315" s="480"/>
      <c r="AY315" s="480"/>
      <c r="AZ315" s="480"/>
      <c r="BA315" s="480"/>
      <c r="BB315" s="480"/>
      <c r="BC315" s="480"/>
      <c r="BD315" s="480"/>
      <c r="BE315" s="480"/>
      <c r="BF315" s="480"/>
      <c r="BG315" s="480"/>
      <c r="BH315" s="480"/>
      <c r="BI315" s="480"/>
      <c r="BJ315" s="480"/>
      <c r="BK315" s="480"/>
      <c r="BL315" s="480"/>
    </row>
    <row r="316" spans="1:64">
      <c r="A316" s="480" t="s">
        <v>570</v>
      </c>
      <c r="B316" s="480" t="s">
        <v>70</v>
      </c>
      <c r="C316" s="480" t="s">
        <v>125</v>
      </c>
      <c r="D316" s="480" t="s">
        <v>126</v>
      </c>
      <c r="E316" s="480" t="s">
        <v>66</v>
      </c>
      <c r="F316" s="480">
        <v>2010</v>
      </c>
      <c r="G316" s="480"/>
      <c r="H316" s="480">
        <v>220</v>
      </c>
      <c r="I316" s="480">
        <v>2.2999999999999998</v>
      </c>
      <c r="J316" s="480"/>
      <c r="K316" s="480"/>
      <c r="L316" s="480" t="s">
        <v>14</v>
      </c>
      <c r="M316" s="480">
        <v>96</v>
      </c>
      <c r="N316" s="480">
        <v>1</v>
      </c>
      <c r="O316" s="480">
        <v>1000</v>
      </c>
      <c r="P316" s="480">
        <v>25</v>
      </c>
      <c r="Q316" s="480">
        <v>47</v>
      </c>
      <c r="R316" s="480">
        <v>4.68</v>
      </c>
      <c r="S316" s="480">
        <v>58.8</v>
      </c>
      <c r="T316" s="480">
        <v>5.01</v>
      </c>
      <c r="U316" s="480">
        <v>3</v>
      </c>
      <c r="V316" s="480">
        <v>-221.58</v>
      </c>
      <c r="W316" s="480">
        <v>-0.45</v>
      </c>
      <c r="X316" s="480">
        <v>3000</v>
      </c>
      <c r="Y316" s="480">
        <v>5.5</v>
      </c>
      <c r="Z316" s="480">
        <v>700</v>
      </c>
      <c r="AA316" s="480">
        <v>0.75</v>
      </c>
      <c r="AB316" s="480"/>
      <c r="AC316" s="480"/>
      <c r="AD316" s="480"/>
      <c r="AE316" s="480"/>
      <c r="AF316" s="480"/>
      <c r="AG316" s="480"/>
      <c r="AH316" s="480"/>
      <c r="AI316" s="480">
        <v>1000</v>
      </c>
      <c r="AJ316" s="480">
        <v>4</v>
      </c>
      <c r="AK316" s="480">
        <v>-0.7</v>
      </c>
      <c r="AL316" s="480">
        <v>6.01</v>
      </c>
      <c r="AM316" s="480">
        <v>1602</v>
      </c>
      <c r="AN316" s="480">
        <v>1061</v>
      </c>
      <c r="AO316" s="480">
        <v>40</v>
      </c>
      <c r="AP316" s="480">
        <v>21</v>
      </c>
      <c r="AQ316" s="480">
        <v>1.7</v>
      </c>
      <c r="AR316" s="480">
        <v>148.6</v>
      </c>
      <c r="AS316" s="480">
        <v>1.427</v>
      </c>
      <c r="AT316" s="480"/>
      <c r="AU316" s="480"/>
      <c r="AV316" s="480"/>
      <c r="AW316" s="480"/>
      <c r="AX316" s="480"/>
      <c r="AY316" s="480"/>
      <c r="AZ316" s="480"/>
      <c r="BA316" s="480"/>
      <c r="BB316" s="480"/>
      <c r="BC316" s="480"/>
      <c r="BD316" s="480"/>
      <c r="BE316" s="480"/>
      <c r="BF316" s="480"/>
      <c r="BG316" s="480"/>
      <c r="BH316" s="480"/>
      <c r="BI316" s="480"/>
      <c r="BJ316" s="480"/>
      <c r="BK316" s="480"/>
      <c r="BL316" s="480"/>
    </row>
    <row r="317" spans="1:64">
      <c r="A317" s="480" t="s">
        <v>570</v>
      </c>
      <c r="B317" s="480" t="s">
        <v>70</v>
      </c>
      <c r="C317" s="480" t="s">
        <v>127</v>
      </c>
      <c r="D317" s="480" t="s">
        <v>128</v>
      </c>
      <c r="E317" s="480" t="s">
        <v>66</v>
      </c>
      <c r="F317" s="480">
        <v>2010</v>
      </c>
      <c r="G317" s="480"/>
      <c r="H317" s="480">
        <v>220</v>
      </c>
      <c r="I317" s="480">
        <v>2.2999999999999998</v>
      </c>
      <c r="J317" s="480"/>
      <c r="K317" s="480"/>
      <c r="L317" s="480" t="s">
        <v>14</v>
      </c>
      <c r="M317" s="480">
        <v>60</v>
      </c>
      <c r="N317" s="480">
        <v>1</v>
      </c>
      <c r="O317" s="480">
        <v>1000</v>
      </c>
      <c r="P317" s="480">
        <v>25</v>
      </c>
      <c r="Q317" s="480">
        <v>29.5</v>
      </c>
      <c r="R317" s="480">
        <v>7.45</v>
      </c>
      <c r="S317" s="480">
        <v>36.9</v>
      </c>
      <c r="T317" s="480">
        <v>7.97</v>
      </c>
      <c r="U317" s="480">
        <v>4.8</v>
      </c>
      <c r="V317" s="480">
        <v>-138.69</v>
      </c>
      <c r="W317" s="480">
        <v>-0.45</v>
      </c>
      <c r="X317" s="480">
        <v>1200</v>
      </c>
      <c r="Y317" s="480">
        <v>5.5</v>
      </c>
      <c r="Z317" s="480">
        <v>300</v>
      </c>
      <c r="AA317" s="480">
        <v>0.3</v>
      </c>
      <c r="AB317" s="480"/>
      <c r="AC317" s="480"/>
      <c r="AD317" s="480"/>
      <c r="AE317" s="480"/>
      <c r="AF317" s="480"/>
      <c r="AG317" s="480"/>
      <c r="AH317" s="480"/>
      <c r="AI317" s="480">
        <v>1000</v>
      </c>
      <c r="AJ317" s="480">
        <v>3</v>
      </c>
      <c r="AK317" s="480">
        <v>-0.7</v>
      </c>
      <c r="AL317" s="480">
        <v>9.56</v>
      </c>
      <c r="AM317" s="480">
        <v>1638</v>
      </c>
      <c r="AN317" s="480">
        <v>982</v>
      </c>
      <c r="AO317" s="480">
        <v>40</v>
      </c>
      <c r="AP317" s="480">
        <v>19.2</v>
      </c>
      <c r="AQ317" s="480">
        <v>1.609</v>
      </c>
      <c r="AR317" s="480">
        <v>238.9</v>
      </c>
      <c r="AS317" s="480">
        <v>1.4330000000000001</v>
      </c>
      <c r="AT317" s="480"/>
      <c r="AU317" s="480"/>
      <c r="AV317" s="480"/>
      <c r="AW317" s="480"/>
      <c r="AX317" s="480"/>
      <c r="AY317" s="480"/>
      <c r="AZ317" s="480"/>
      <c r="BA317" s="480"/>
      <c r="BB317" s="480"/>
      <c r="BC317" s="480"/>
      <c r="BD317" s="480"/>
      <c r="BE317" s="480"/>
      <c r="BF317" s="480"/>
      <c r="BG317" s="480"/>
      <c r="BH317" s="480"/>
      <c r="BI317" s="480"/>
      <c r="BJ317" s="480"/>
      <c r="BK317" s="480"/>
      <c r="BL317" s="480"/>
    </row>
    <row r="318" spans="1:64">
      <c r="A318" s="480" t="s">
        <v>570</v>
      </c>
      <c r="B318" s="480" t="s">
        <v>70</v>
      </c>
      <c r="C318" s="480" t="s">
        <v>255</v>
      </c>
      <c r="D318" s="480" t="s">
        <v>256</v>
      </c>
      <c r="E318" s="480" t="s">
        <v>66</v>
      </c>
      <c r="F318" s="480">
        <v>2011</v>
      </c>
      <c r="G318" s="480"/>
      <c r="H318" s="480">
        <v>220</v>
      </c>
      <c r="I318" s="480">
        <v>2.2999999999999998</v>
      </c>
      <c r="J318" s="480"/>
      <c r="K318" s="480"/>
      <c r="L318" s="480" t="s">
        <v>65</v>
      </c>
      <c r="M318" s="480">
        <v>60</v>
      </c>
      <c r="N318" s="480">
        <v>1</v>
      </c>
      <c r="O318" s="480">
        <v>1000</v>
      </c>
      <c r="P318" s="480">
        <v>25</v>
      </c>
      <c r="Q318" s="480">
        <v>29.2</v>
      </c>
      <c r="R318" s="480">
        <v>7.53</v>
      </c>
      <c r="S318" s="480">
        <v>36.6</v>
      </c>
      <c r="T318" s="480">
        <v>8.09</v>
      </c>
      <c r="U318" s="480">
        <v>6.5</v>
      </c>
      <c r="V318" s="480">
        <v>-133.53</v>
      </c>
      <c r="W318" s="480">
        <v>-0.42</v>
      </c>
      <c r="X318" s="480">
        <v>1000</v>
      </c>
      <c r="Y318" s="480">
        <v>5.5</v>
      </c>
      <c r="Z318" s="480">
        <v>250</v>
      </c>
      <c r="AA318" s="480">
        <v>0.3</v>
      </c>
      <c r="AB318" s="480"/>
      <c r="AC318" s="480"/>
      <c r="AD318" s="480"/>
      <c r="AE318" s="480"/>
      <c r="AF318" s="480"/>
      <c r="AG318" s="480"/>
      <c r="AH318" s="480"/>
      <c r="AI318" s="480">
        <v>1000</v>
      </c>
      <c r="AJ318" s="480">
        <v>5</v>
      </c>
      <c r="AK318" s="480">
        <v>-0.7</v>
      </c>
      <c r="AL318" s="480">
        <v>3.92</v>
      </c>
      <c r="AM318" s="480">
        <v>1638</v>
      </c>
      <c r="AN318" s="480">
        <v>982</v>
      </c>
      <c r="AO318" s="480">
        <v>40</v>
      </c>
      <c r="AP318" s="480">
        <v>19.2</v>
      </c>
      <c r="AQ318" s="480">
        <v>1.609</v>
      </c>
      <c r="AR318" s="480">
        <v>243.4</v>
      </c>
      <c r="AS318" s="480">
        <v>1.46</v>
      </c>
      <c r="AT318" s="480"/>
      <c r="AU318" s="480"/>
      <c r="AV318" s="480"/>
      <c r="AW318" s="480"/>
      <c r="AX318" s="480"/>
      <c r="AY318" s="480"/>
      <c r="AZ318" s="480"/>
      <c r="BA318" s="480"/>
      <c r="BB318" s="480"/>
      <c r="BC318" s="480"/>
      <c r="BD318" s="480"/>
      <c r="BE318" s="480"/>
      <c r="BF318" s="480"/>
      <c r="BG318" s="480"/>
      <c r="BH318" s="480"/>
      <c r="BI318" s="480"/>
      <c r="BJ318" s="480"/>
      <c r="BK318" s="480"/>
      <c r="BL318" s="480"/>
    </row>
    <row r="319" spans="1:64">
      <c r="A319" s="480" t="s">
        <v>570</v>
      </c>
      <c r="B319" s="480" t="s">
        <v>70</v>
      </c>
      <c r="C319" s="480" t="s">
        <v>129</v>
      </c>
      <c r="D319" s="480" t="s">
        <v>130</v>
      </c>
      <c r="E319" s="480" t="s">
        <v>66</v>
      </c>
      <c r="F319" s="480">
        <v>2010</v>
      </c>
      <c r="G319" s="480"/>
      <c r="H319" s="480">
        <v>225</v>
      </c>
      <c r="I319" s="480">
        <v>2.2000000000000002</v>
      </c>
      <c r="J319" s="480"/>
      <c r="K319" s="480"/>
      <c r="L319" s="480" t="s">
        <v>14</v>
      </c>
      <c r="M319" s="480">
        <v>96</v>
      </c>
      <c r="N319" s="480">
        <v>1</v>
      </c>
      <c r="O319" s="480">
        <v>1000</v>
      </c>
      <c r="P319" s="480">
        <v>25</v>
      </c>
      <c r="Q319" s="480">
        <v>47.4</v>
      </c>
      <c r="R319" s="480">
        <v>4.74</v>
      </c>
      <c r="S319" s="480">
        <v>59</v>
      </c>
      <c r="T319" s="480">
        <v>5.09</v>
      </c>
      <c r="U319" s="480">
        <v>3.1</v>
      </c>
      <c r="V319" s="480">
        <v>-222.8</v>
      </c>
      <c r="W319" s="480">
        <v>-0.45</v>
      </c>
      <c r="X319" s="480">
        <v>3000</v>
      </c>
      <c r="Y319" s="480">
        <v>5.5</v>
      </c>
      <c r="Z319" s="480">
        <v>700</v>
      </c>
      <c r="AA319" s="480">
        <v>0.73</v>
      </c>
      <c r="AB319" s="480"/>
      <c r="AC319" s="480"/>
      <c r="AD319" s="480"/>
      <c r="AE319" s="480"/>
      <c r="AF319" s="480"/>
      <c r="AG319" s="480"/>
      <c r="AH319" s="480"/>
      <c r="AI319" s="480">
        <v>1000</v>
      </c>
      <c r="AJ319" s="480">
        <v>4</v>
      </c>
      <c r="AK319" s="480">
        <v>-0.7</v>
      </c>
      <c r="AL319" s="480">
        <v>6.11</v>
      </c>
      <c r="AM319" s="480">
        <v>1602</v>
      </c>
      <c r="AN319" s="480">
        <v>1061</v>
      </c>
      <c r="AO319" s="480">
        <v>40</v>
      </c>
      <c r="AP319" s="480">
        <v>21</v>
      </c>
      <c r="AQ319" s="480">
        <v>1.7</v>
      </c>
      <c r="AR319" s="480">
        <v>148.6</v>
      </c>
      <c r="AS319" s="480">
        <v>1.427</v>
      </c>
      <c r="AT319" s="480"/>
      <c r="AU319" s="480"/>
      <c r="AV319" s="480"/>
      <c r="AW319" s="480"/>
      <c r="AX319" s="480"/>
      <c r="AY319" s="480"/>
      <c r="AZ319" s="480"/>
      <c r="BA319" s="480"/>
      <c r="BB319" s="480"/>
      <c r="BC319" s="480"/>
      <c r="BD319" s="480"/>
      <c r="BE319" s="480"/>
      <c r="BF319" s="480"/>
      <c r="BG319" s="480"/>
      <c r="BH319" s="480"/>
      <c r="BI319" s="480"/>
      <c r="BJ319" s="480"/>
      <c r="BK319" s="480"/>
      <c r="BL319" s="480"/>
    </row>
    <row r="320" spans="1:64">
      <c r="A320" s="480" t="s">
        <v>570</v>
      </c>
      <c r="B320" s="480" t="s">
        <v>70</v>
      </c>
      <c r="C320" s="480" t="s">
        <v>131</v>
      </c>
      <c r="D320" s="480" t="s">
        <v>132</v>
      </c>
      <c r="E320" s="480" t="s">
        <v>66</v>
      </c>
      <c r="F320" s="480">
        <v>2010</v>
      </c>
      <c r="G320" s="480"/>
      <c r="H320" s="480">
        <v>225</v>
      </c>
      <c r="I320" s="480">
        <v>2.2000000000000002</v>
      </c>
      <c r="J320" s="480"/>
      <c r="K320" s="480"/>
      <c r="L320" s="480" t="s">
        <v>14</v>
      </c>
      <c r="M320" s="480">
        <v>60</v>
      </c>
      <c r="N320" s="480">
        <v>1</v>
      </c>
      <c r="O320" s="480">
        <v>1000</v>
      </c>
      <c r="P320" s="480">
        <v>25</v>
      </c>
      <c r="Q320" s="480">
        <v>29.7</v>
      </c>
      <c r="R320" s="480">
        <v>7.58</v>
      </c>
      <c r="S320" s="480">
        <v>37</v>
      </c>
      <c r="T320" s="480">
        <v>8.07</v>
      </c>
      <c r="U320" s="480">
        <v>4.8</v>
      </c>
      <c r="V320" s="480">
        <v>-140.5</v>
      </c>
      <c r="W320" s="480">
        <v>-0.45</v>
      </c>
      <c r="X320" s="480">
        <v>1200</v>
      </c>
      <c r="Y320" s="480">
        <v>5.5</v>
      </c>
      <c r="Z320" s="480">
        <v>300</v>
      </c>
      <c r="AA320" s="480">
        <v>0.26</v>
      </c>
      <c r="AB320" s="480"/>
      <c r="AC320" s="480"/>
      <c r="AD320" s="480"/>
      <c r="AE320" s="480"/>
      <c r="AF320" s="480"/>
      <c r="AG320" s="480"/>
      <c r="AH320" s="480"/>
      <c r="AI320" s="480">
        <v>1000</v>
      </c>
      <c r="AJ320" s="480">
        <v>3</v>
      </c>
      <c r="AK320" s="480">
        <v>-0.7</v>
      </c>
      <c r="AL320" s="480">
        <v>9.68</v>
      </c>
      <c r="AM320" s="480">
        <v>1638</v>
      </c>
      <c r="AN320" s="480">
        <v>982</v>
      </c>
      <c r="AO320" s="480">
        <v>40</v>
      </c>
      <c r="AP320" s="480">
        <v>19.2</v>
      </c>
      <c r="AQ320" s="480">
        <v>1.609</v>
      </c>
      <c r="AR320" s="480">
        <v>238.9</v>
      </c>
      <c r="AS320" s="480">
        <v>1.4330000000000001</v>
      </c>
      <c r="AT320" s="480"/>
      <c r="AU320" s="480"/>
      <c r="AV320" s="480"/>
      <c r="AW320" s="480"/>
      <c r="AX320" s="480"/>
      <c r="AY320" s="480"/>
      <c r="AZ320" s="480"/>
      <c r="BA320" s="480"/>
      <c r="BB320" s="480"/>
      <c r="BC320" s="480"/>
      <c r="BD320" s="480"/>
      <c r="BE320" s="480"/>
      <c r="BF320" s="480"/>
      <c r="BG320" s="480"/>
      <c r="BH320" s="480"/>
      <c r="BI320" s="480"/>
      <c r="BJ320" s="480"/>
      <c r="BK320" s="480"/>
      <c r="BL320" s="480"/>
    </row>
    <row r="321" spans="1:64">
      <c r="A321" s="480" t="s">
        <v>570</v>
      </c>
      <c r="B321" s="480" t="s">
        <v>70</v>
      </c>
      <c r="C321" s="480" t="s">
        <v>261</v>
      </c>
      <c r="D321" s="480" t="s">
        <v>262</v>
      </c>
      <c r="E321" s="480" t="s">
        <v>66</v>
      </c>
      <c r="F321" s="480">
        <v>2011</v>
      </c>
      <c r="G321" s="480"/>
      <c r="H321" s="480">
        <v>225</v>
      </c>
      <c r="I321" s="480">
        <v>2.2000000000000002</v>
      </c>
      <c r="J321" s="480"/>
      <c r="K321" s="480"/>
      <c r="L321" s="480" t="s">
        <v>65</v>
      </c>
      <c r="M321" s="480">
        <v>60</v>
      </c>
      <c r="N321" s="480">
        <v>1</v>
      </c>
      <c r="O321" s="480">
        <v>1000</v>
      </c>
      <c r="P321" s="480">
        <v>25</v>
      </c>
      <c r="Q321" s="480">
        <v>29.4</v>
      </c>
      <c r="R321" s="480">
        <v>7.65</v>
      </c>
      <c r="S321" s="480">
        <v>36.700000000000003</v>
      </c>
      <c r="T321" s="480">
        <v>8.19</v>
      </c>
      <c r="U321" s="480">
        <v>6.6</v>
      </c>
      <c r="V321" s="480">
        <v>-134.88</v>
      </c>
      <c r="W321" s="480">
        <v>-0.42</v>
      </c>
      <c r="X321" s="480">
        <v>1000</v>
      </c>
      <c r="Y321" s="480">
        <v>5.5</v>
      </c>
      <c r="Z321" s="480">
        <v>250</v>
      </c>
      <c r="AA321" s="480">
        <v>0.27</v>
      </c>
      <c r="AB321" s="480"/>
      <c r="AC321" s="480"/>
      <c r="AD321" s="480"/>
      <c r="AE321" s="480"/>
      <c r="AF321" s="480"/>
      <c r="AG321" s="480"/>
      <c r="AH321" s="480"/>
      <c r="AI321" s="480">
        <v>1000</v>
      </c>
      <c r="AJ321" s="480">
        <v>5</v>
      </c>
      <c r="AK321" s="480">
        <v>-0.7</v>
      </c>
      <c r="AL321" s="480">
        <v>3.92</v>
      </c>
      <c r="AM321" s="480">
        <v>1638</v>
      </c>
      <c r="AN321" s="480">
        <v>982</v>
      </c>
      <c r="AO321" s="480">
        <v>40</v>
      </c>
      <c r="AP321" s="480">
        <v>19.2</v>
      </c>
      <c r="AQ321" s="480">
        <v>1.609</v>
      </c>
      <c r="AR321" s="480">
        <v>243.4</v>
      </c>
      <c r="AS321" s="480">
        <v>1.46</v>
      </c>
      <c r="AT321" s="480"/>
      <c r="AU321" s="480"/>
      <c r="AV321" s="480"/>
      <c r="AW321" s="480"/>
      <c r="AX321" s="480"/>
      <c r="AY321" s="480"/>
      <c r="AZ321" s="480"/>
      <c r="BA321" s="480"/>
      <c r="BB321" s="480"/>
      <c r="BC321" s="480"/>
      <c r="BD321" s="480"/>
      <c r="BE321" s="480"/>
      <c r="BF321" s="480"/>
      <c r="BG321" s="480"/>
      <c r="BH321" s="480"/>
      <c r="BI321" s="480"/>
      <c r="BJ321" s="480"/>
      <c r="BK321" s="480"/>
      <c r="BL321" s="480"/>
    </row>
    <row r="322" spans="1:64">
      <c r="A322" s="480" t="s">
        <v>570</v>
      </c>
      <c r="B322" s="480" t="s">
        <v>70</v>
      </c>
      <c r="C322" s="480" t="s">
        <v>133</v>
      </c>
      <c r="D322" s="480" t="s">
        <v>134</v>
      </c>
      <c r="E322" s="480" t="s">
        <v>66</v>
      </c>
      <c r="F322" s="480">
        <v>2010</v>
      </c>
      <c r="G322" s="480"/>
      <c r="H322" s="480">
        <v>230</v>
      </c>
      <c r="I322" s="480">
        <v>2.2000000000000002</v>
      </c>
      <c r="J322" s="480"/>
      <c r="K322" s="480"/>
      <c r="L322" s="480" t="s">
        <v>14</v>
      </c>
      <c r="M322" s="480">
        <v>96</v>
      </c>
      <c r="N322" s="480">
        <v>1</v>
      </c>
      <c r="O322" s="480">
        <v>1000</v>
      </c>
      <c r="P322" s="480">
        <v>25</v>
      </c>
      <c r="Q322" s="480">
        <v>47.5</v>
      </c>
      <c r="R322" s="480">
        <v>4.84</v>
      </c>
      <c r="S322" s="480">
        <v>59.1</v>
      </c>
      <c r="T322" s="480">
        <v>5.18</v>
      </c>
      <c r="U322" s="480">
        <v>3.1</v>
      </c>
      <c r="V322" s="480">
        <v>-224.31</v>
      </c>
      <c r="W322" s="480">
        <v>-0.45</v>
      </c>
      <c r="X322" s="480">
        <v>3000</v>
      </c>
      <c r="Y322" s="480">
        <v>5.5</v>
      </c>
      <c r="Z322" s="480">
        <v>700</v>
      </c>
      <c r="AA322" s="480">
        <v>0.68</v>
      </c>
      <c r="AB322" s="480"/>
      <c r="AC322" s="480"/>
      <c r="AD322" s="480"/>
      <c r="AE322" s="480"/>
      <c r="AF322" s="480"/>
      <c r="AG322" s="480"/>
      <c r="AH322" s="480"/>
      <c r="AI322" s="480">
        <v>1000</v>
      </c>
      <c r="AJ322" s="480">
        <v>4</v>
      </c>
      <c r="AK322" s="480">
        <v>-0.7</v>
      </c>
      <c r="AL322" s="480">
        <v>6.22</v>
      </c>
      <c r="AM322" s="480">
        <v>1602</v>
      </c>
      <c r="AN322" s="480">
        <v>1061</v>
      </c>
      <c r="AO322" s="480">
        <v>40</v>
      </c>
      <c r="AP322" s="480">
        <v>21</v>
      </c>
      <c r="AQ322" s="480">
        <v>1.7</v>
      </c>
      <c r="AR322" s="480">
        <v>148.6</v>
      </c>
      <c r="AS322" s="480">
        <v>1.427</v>
      </c>
      <c r="AT322" s="480"/>
      <c r="AU322" s="480"/>
      <c r="AV322" s="480"/>
      <c r="AW322" s="480"/>
      <c r="AX322" s="480"/>
      <c r="AY322" s="480"/>
      <c r="AZ322" s="480"/>
      <c r="BA322" s="480"/>
      <c r="BB322" s="480"/>
      <c r="BC322" s="480"/>
      <c r="BD322" s="480"/>
      <c r="BE322" s="480"/>
      <c r="BF322" s="480"/>
      <c r="BG322" s="480"/>
      <c r="BH322" s="480"/>
      <c r="BI322" s="480"/>
      <c r="BJ322" s="480"/>
      <c r="BK322" s="480"/>
      <c r="BL322" s="480"/>
    </row>
    <row r="323" spans="1:64">
      <c r="A323" s="480" t="s">
        <v>570</v>
      </c>
      <c r="B323" s="480" t="s">
        <v>70</v>
      </c>
      <c r="C323" s="480" t="s">
        <v>135</v>
      </c>
      <c r="D323" s="480" t="s">
        <v>136</v>
      </c>
      <c r="E323" s="480" t="s">
        <v>66</v>
      </c>
      <c r="F323" s="480">
        <v>2010</v>
      </c>
      <c r="G323" s="480"/>
      <c r="H323" s="480">
        <v>230</v>
      </c>
      <c r="I323" s="480">
        <v>2.2000000000000002</v>
      </c>
      <c r="J323" s="480"/>
      <c r="K323" s="480"/>
      <c r="L323" s="480" t="s">
        <v>14</v>
      </c>
      <c r="M323" s="480">
        <v>60</v>
      </c>
      <c r="N323" s="480">
        <v>1</v>
      </c>
      <c r="O323" s="480">
        <v>1000</v>
      </c>
      <c r="P323" s="480">
        <v>25</v>
      </c>
      <c r="Q323" s="480">
        <v>29.9</v>
      </c>
      <c r="R323" s="480">
        <v>7.7</v>
      </c>
      <c r="S323" s="480">
        <v>37.1</v>
      </c>
      <c r="T323" s="480">
        <v>8.2200000000000006</v>
      </c>
      <c r="U323" s="480">
        <v>4.9000000000000004</v>
      </c>
      <c r="V323" s="480">
        <v>-141.11000000000001</v>
      </c>
      <c r="W323" s="480">
        <v>-0.45</v>
      </c>
      <c r="X323" s="480">
        <v>1200</v>
      </c>
      <c r="Y323" s="480">
        <v>5.5</v>
      </c>
      <c r="Z323" s="480">
        <v>300</v>
      </c>
      <c r="AA323" s="480">
        <v>0.25</v>
      </c>
      <c r="AB323" s="480"/>
      <c r="AC323" s="480"/>
      <c r="AD323" s="480"/>
      <c r="AE323" s="480"/>
      <c r="AF323" s="480"/>
      <c r="AG323" s="480"/>
      <c r="AH323" s="480"/>
      <c r="AI323" s="480">
        <v>1000</v>
      </c>
      <c r="AJ323" s="480">
        <v>3</v>
      </c>
      <c r="AK323" s="480">
        <v>-0.7</v>
      </c>
      <c r="AL323" s="480">
        <v>9.86</v>
      </c>
      <c r="AM323" s="480">
        <v>1638</v>
      </c>
      <c r="AN323" s="480">
        <v>982</v>
      </c>
      <c r="AO323" s="480">
        <v>40</v>
      </c>
      <c r="AP323" s="480">
        <v>19.2</v>
      </c>
      <c r="AQ323" s="480">
        <v>1.609</v>
      </c>
      <c r="AR323" s="480">
        <v>238.9</v>
      </c>
      <c r="AS323" s="480">
        <v>1.4330000000000001</v>
      </c>
      <c r="AT323" s="480"/>
      <c r="AU323" s="480"/>
      <c r="AV323" s="480"/>
      <c r="AW323" s="480"/>
      <c r="AX323" s="480"/>
      <c r="AY323" s="480"/>
      <c r="AZ323" s="480"/>
      <c r="BA323" s="480"/>
      <c r="BB323" s="480"/>
      <c r="BC323" s="480"/>
      <c r="BD323" s="480"/>
      <c r="BE323" s="480"/>
      <c r="BF323" s="480"/>
      <c r="BG323" s="480"/>
      <c r="BH323" s="480"/>
      <c r="BI323" s="480"/>
      <c r="BJ323" s="480"/>
      <c r="BK323" s="480"/>
      <c r="BL323" s="480"/>
    </row>
    <row r="324" spans="1:64">
      <c r="A324" s="480" t="s">
        <v>570</v>
      </c>
      <c r="B324" s="480" t="s">
        <v>70</v>
      </c>
      <c r="C324" s="480" t="s">
        <v>267</v>
      </c>
      <c r="D324" s="480" t="s">
        <v>268</v>
      </c>
      <c r="E324" s="480" t="s">
        <v>66</v>
      </c>
      <c r="F324" s="480">
        <v>2011</v>
      </c>
      <c r="G324" s="480"/>
      <c r="H324" s="480">
        <v>230</v>
      </c>
      <c r="I324" s="480">
        <v>2.2000000000000002</v>
      </c>
      <c r="J324" s="480"/>
      <c r="K324" s="480"/>
      <c r="L324" s="480" t="s">
        <v>65</v>
      </c>
      <c r="M324" s="480">
        <v>60</v>
      </c>
      <c r="N324" s="480">
        <v>1</v>
      </c>
      <c r="O324" s="480">
        <v>1000</v>
      </c>
      <c r="P324" s="480">
        <v>25</v>
      </c>
      <c r="Q324" s="480">
        <v>29.6</v>
      </c>
      <c r="R324" s="480">
        <v>7.78</v>
      </c>
      <c r="S324" s="480">
        <v>36.799999999999997</v>
      </c>
      <c r="T324" s="480">
        <v>8.34</v>
      </c>
      <c r="U324" s="480">
        <v>6.7</v>
      </c>
      <c r="V324" s="480">
        <v>-135.63</v>
      </c>
      <c r="W324" s="480">
        <v>-0.42</v>
      </c>
      <c r="X324" s="480">
        <v>1000</v>
      </c>
      <c r="Y324" s="480">
        <v>5.5</v>
      </c>
      <c r="Z324" s="480">
        <v>250</v>
      </c>
      <c r="AA324" s="480">
        <v>0.26</v>
      </c>
      <c r="AB324" s="480"/>
      <c r="AC324" s="480"/>
      <c r="AD324" s="480"/>
      <c r="AE324" s="480"/>
      <c r="AF324" s="480"/>
      <c r="AG324" s="480"/>
      <c r="AH324" s="480"/>
      <c r="AI324" s="480">
        <v>1000</v>
      </c>
      <c r="AJ324" s="480">
        <v>5</v>
      </c>
      <c r="AK324" s="480">
        <v>-0.7</v>
      </c>
      <c r="AL324" s="480">
        <v>3.92</v>
      </c>
      <c r="AM324" s="480">
        <v>1638</v>
      </c>
      <c r="AN324" s="480">
        <v>982</v>
      </c>
      <c r="AO324" s="480">
        <v>40</v>
      </c>
      <c r="AP324" s="480">
        <v>19.2</v>
      </c>
      <c r="AQ324" s="480">
        <v>1.609</v>
      </c>
      <c r="AR324" s="480">
        <v>243.4</v>
      </c>
      <c r="AS324" s="480">
        <v>1.46</v>
      </c>
      <c r="AT324" s="480"/>
      <c r="AU324" s="480"/>
      <c r="AV324" s="480"/>
      <c r="AW324" s="480"/>
      <c r="AX324" s="480"/>
      <c r="AY324" s="480"/>
      <c r="AZ324" s="480"/>
      <c r="BA324" s="480"/>
      <c r="BB324" s="480"/>
      <c r="BC324" s="480"/>
      <c r="BD324" s="480"/>
      <c r="BE324" s="480"/>
      <c r="BF324" s="480"/>
      <c r="BG324" s="480"/>
      <c r="BH324" s="480"/>
      <c r="BI324" s="480"/>
      <c r="BJ324" s="480"/>
      <c r="BK324" s="480"/>
      <c r="BL324" s="480"/>
    </row>
    <row r="325" spans="1:64">
      <c r="A325" s="480" t="s">
        <v>570</v>
      </c>
      <c r="B325" s="480" t="s">
        <v>70</v>
      </c>
      <c r="C325" s="480" t="s">
        <v>137</v>
      </c>
      <c r="D325" s="480" t="s">
        <v>138</v>
      </c>
      <c r="E325" s="480" t="s">
        <v>66</v>
      </c>
      <c r="F325" s="480">
        <v>2010</v>
      </c>
      <c r="G325" s="480"/>
      <c r="H325" s="480">
        <v>235</v>
      </c>
      <c r="I325" s="480">
        <v>2.1</v>
      </c>
      <c r="J325" s="480"/>
      <c r="K325" s="480"/>
      <c r="L325" s="480" t="s">
        <v>14</v>
      </c>
      <c r="M325" s="480">
        <v>96</v>
      </c>
      <c r="N325" s="480">
        <v>1</v>
      </c>
      <c r="O325" s="480">
        <v>1000</v>
      </c>
      <c r="P325" s="480">
        <v>25</v>
      </c>
      <c r="Q325" s="480">
        <v>47.7</v>
      </c>
      <c r="R325" s="480">
        <v>4.93</v>
      </c>
      <c r="S325" s="480">
        <v>59.2</v>
      </c>
      <c r="T325" s="480">
        <v>5.27</v>
      </c>
      <c r="U325" s="480">
        <v>3.2</v>
      </c>
      <c r="V325" s="480">
        <v>-225.59</v>
      </c>
      <c r="W325" s="480">
        <v>-0.45</v>
      </c>
      <c r="X325" s="480">
        <v>3000</v>
      </c>
      <c r="Y325" s="480">
        <v>5.5</v>
      </c>
      <c r="Z325" s="480">
        <v>700</v>
      </c>
      <c r="AA325" s="480">
        <v>0.64</v>
      </c>
      <c r="AB325" s="480"/>
      <c r="AC325" s="480"/>
      <c r="AD325" s="480"/>
      <c r="AE325" s="480"/>
      <c r="AF325" s="480"/>
      <c r="AG325" s="480"/>
      <c r="AH325" s="480"/>
      <c r="AI325" s="480">
        <v>1000</v>
      </c>
      <c r="AJ325" s="480">
        <v>4</v>
      </c>
      <c r="AK325" s="480">
        <v>-0.7</v>
      </c>
      <c r="AL325" s="480">
        <v>6.32</v>
      </c>
      <c r="AM325" s="480">
        <v>1602</v>
      </c>
      <c r="AN325" s="480">
        <v>1061</v>
      </c>
      <c r="AO325" s="480">
        <v>40</v>
      </c>
      <c r="AP325" s="480">
        <v>21</v>
      </c>
      <c r="AQ325" s="480">
        <v>1.7</v>
      </c>
      <c r="AR325" s="480">
        <v>148.6</v>
      </c>
      <c r="AS325" s="480">
        <v>1.427</v>
      </c>
      <c r="AT325" s="480"/>
      <c r="AU325" s="480"/>
      <c r="AV325" s="480"/>
      <c r="AW325" s="480"/>
      <c r="AX325" s="480"/>
      <c r="AY325" s="480"/>
      <c r="AZ325" s="480"/>
      <c r="BA325" s="480"/>
      <c r="BB325" s="480"/>
      <c r="BC325" s="480"/>
      <c r="BD325" s="480"/>
      <c r="BE325" s="480"/>
      <c r="BF325" s="480"/>
      <c r="BG325" s="480"/>
      <c r="BH325" s="480"/>
      <c r="BI325" s="480"/>
      <c r="BJ325" s="480"/>
      <c r="BK325" s="480"/>
      <c r="BL325" s="480"/>
    </row>
    <row r="326" spans="1:64">
      <c r="A326" s="480" t="s">
        <v>570</v>
      </c>
      <c r="B326" s="480" t="s">
        <v>70</v>
      </c>
      <c r="C326" s="480" t="s">
        <v>139</v>
      </c>
      <c r="D326" s="480" t="s">
        <v>140</v>
      </c>
      <c r="E326" s="480" t="s">
        <v>66</v>
      </c>
      <c r="F326" s="480">
        <v>2010</v>
      </c>
      <c r="G326" s="480"/>
      <c r="H326" s="480">
        <v>235</v>
      </c>
      <c r="I326" s="480">
        <v>2.1</v>
      </c>
      <c r="J326" s="480"/>
      <c r="K326" s="480"/>
      <c r="L326" s="480" t="s">
        <v>14</v>
      </c>
      <c r="M326" s="480">
        <v>60</v>
      </c>
      <c r="N326" s="480">
        <v>1</v>
      </c>
      <c r="O326" s="480">
        <v>1000</v>
      </c>
      <c r="P326" s="480">
        <v>25</v>
      </c>
      <c r="Q326" s="480">
        <v>30.1</v>
      </c>
      <c r="R326" s="480">
        <v>7.82</v>
      </c>
      <c r="S326" s="480">
        <v>37.200000000000003</v>
      </c>
      <c r="T326" s="480">
        <v>8.34</v>
      </c>
      <c r="U326" s="480">
        <v>5</v>
      </c>
      <c r="V326" s="480">
        <v>-143.83000000000001</v>
      </c>
      <c r="W326" s="480">
        <v>-0.45</v>
      </c>
      <c r="X326" s="480">
        <v>1200</v>
      </c>
      <c r="Y326" s="480">
        <v>5.5</v>
      </c>
      <c r="Z326" s="480">
        <v>300</v>
      </c>
      <c r="AA326" s="480">
        <v>0.23</v>
      </c>
      <c r="AB326" s="480"/>
      <c r="AC326" s="480"/>
      <c r="AD326" s="480"/>
      <c r="AE326" s="480"/>
      <c r="AF326" s="480"/>
      <c r="AG326" s="480"/>
      <c r="AH326" s="480"/>
      <c r="AI326" s="480">
        <v>1000</v>
      </c>
      <c r="AJ326" s="480">
        <v>3</v>
      </c>
      <c r="AK326" s="480">
        <v>-0.7</v>
      </c>
      <c r="AL326" s="480">
        <v>10.01</v>
      </c>
      <c r="AM326" s="480">
        <v>1638</v>
      </c>
      <c r="AN326" s="480">
        <v>982</v>
      </c>
      <c r="AO326" s="480">
        <v>40</v>
      </c>
      <c r="AP326" s="480">
        <v>19.2</v>
      </c>
      <c r="AQ326" s="480">
        <v>1.609</v>
      </c>
      <c r="AR326" s="480">
        <v>238.9</v>
      </c>
      <c r="AS326" s="480">
        <v>1.4330000000000001</v>
      </c>
      <c r="AT326" s="480"/>
      <c r="AU326" s="480"/>
      <c r="AV326" s="480"/>
      <c r="AW326" s="480"/>
      <c r="AX326" s="480"/>
      <c r="AY326" s="480"/>
      <c r="AZ326" s="480"/>
      <c r="BA326" s="480"/>
      <c r="BB326" s="480"/>
      <c r="BC326" s="480"/>
      <c r="BD326" s="480"/>
      <c r="BE326" s="480"/>
      <c r="BF326" s="480"/>
      <c r="BG326" s="480"/>
      <c r="BH326" s="480"/>
      <c r="BI326" s="480"/>
      <c r="BJ326" s="480"/>
      <c r="BK326" s="480"/>
      <c r="BL326" s="480"/>
    </row>
    <row r="327" spans="1:64">
      <c r="A327" s="480" t="s">
        <v>570</v>
      </c>
      <c r="B327" s="480" t="s">
        <v>70</v>
      </c>
      <c r="C327" s="480" t="s">
        <v>141</v>
      </c>
      <c r="D327" s="480" t="s">
        <v>142</v>
      </c>
      <c r="E327" s="480" t="s">
        <v>66</v>
      </c>
      <c r="F327" s="480">
        <v>2012</v>
      </c>
      <c r="G327" s="480"/>
      <c r="H327" s="480">
        <v>235</v>
      </c>
      <c r="I327" s="480">
        <v>2.1</v>
      </c>
      <c r="J327" s="480"/>
      <c r="K327" s="480"/>
      <c r="L327" s="480" t="s">
        <v>14</v>
      </c>
      <c r="M327" s="480">
        <v>60</v>
      </c>
      <c r="N327" s="480">
        <v>1</v>
      </c>
      <c r="O327" s="480">
        <v>1000</v>
      </c>
      <c r="P327" s="480">
        <v>25</v>
      </c>
      <c r="Q327" s="480">
        <v>30.1</v>
      </c>
      <c r="R327" s="480">
        <v>7.82</v>
      </c>
      <c r="S327" s="480">
        <v>37.200000000000003</v>
      </c>
      <c r="T327" s="480">
        <v>8.34</v>
      </c>
      <c r="U327" s="480">
        <v>5.8</v>
      </c>
      <c r="V327" s="480">
        <v>-146.04</v>
      </c>
      <c r="W327" s="480">
        <v>-0.45</v>
      </c>
      <c r="X327" s="480">
        <v>1200</v>
      </c>
      <c r="Y327" s="480">
        <v>5.5</v>
      </c>
      <c r="Z327" s="480">
        <v>300</v>
      </c>
      <c r="AA327" s="480">
        <v>0.23</v>
      </c>
      <c r="AB327" s="480"/>
      <c r="AC327" s="480"/>
      <c r="AD327" s="480"/>
      <c r="AE327" s="480"/>
      <c r="AF327" s="480"/>
      <c r="AG327" s="480"/>
      <c r="AH327" s="480"/>
      <c r="AI327" s="480">
        <v>1000</v>
      </c>
      <c r="AJ327" s="480">
        <v>3</v>
      </c>
      <c r="AK327" s="480">
        <v>-0.7</v>
      </c>
      <c r="AL327" s="480">
        <v>10.01</v>
      </c>
      <c r="AM327" s="480">
        <v>1638</v>
      </c>
      <c r="AN327" s="480">
        <v>982</v>
      </c>
      <c r="AO327" s="480">
        <v>40</v>
      </c>
      <c r="AP327" s="480">
        <v>20</v>
      </c>
      <c r="AQ327" s="480">
        <v>1.609</v>
      </c>
      <c r="AR327" s="480">
        <v>238.9</v>
      </c>
      <c r="AS327" s="480">
        <v>1.4330000000000001</v>
      </c>
      <c r="AT327" s="480"/>
      <c r="AU327" s="480"/>
      <c r="AV327" s="480"/>
      <c r="AW327" s="480"/>
      <c r="AX327" s="480"/>
      <c r="AY327" s="480"/>
      <c r="AZ327" s="480"/>
      <c r="BA327" s="480"/>
      <c r="BB327" s="480"/>
      <c r="BC327" s="480"/>
      <c r="BD327" s="480"/>
      <c r="BE327" s="480"/>
      <c r="BF327" s="480"/>
      <c r="BG327" s="480"/>
      <c r="BH327" s="480"/>
      <c r="BI327" s="480"/>
      <c r="BJ327" s="480"/>
      <c r="BK327" s="480"/>
      <c r="BL327" s="480"/>
    </row>
    <row r="328" spans="1:64">
      <c r="A328" s="480" t="s">
        <v>570</v>
      </c>
      <c r="B328" s="480" t="s">
        <v>70</v>
      </c>
      <c r="C328" s="480" t="s">
        <v>143</v>
      </c>
      <c r="D328" s="480" t="s">
        <v>144</v>
      </c>
      <c r="E328" s="480" t="s">
        <v>66</v>
      </c>
      <c r="F328" s="480">
        <v>2010</v>
      </c>
      <c r="G328" s="480"/>
      <c r="H328" s="480">
        <v>240</v>
      </c>
      <c r="I328" s="480">
        <v>2.1</v>
      </c>
      <c r="J328" s="480"/>
      <c r="K328" s="480"/>
      <c r="L328" s="480" t="s">
        <v>14</v>
      </c>
      <c r="M328" s="480">
        <v>96</v>
      </c>
      <c r="N328" s="480">
        <v>1</v>
      </c>
      <c r="O328" s="480">
        <v>1000</v>
      </c>
      <c r="P328" s="480">
        <v>25</v>
      </c>
      <c r="Q328" s="480">
        <v>48.1</v>
      </c>
      <c r="R328" s="480">
        <v>4.99</v>
      </c>
      <c r="S328" s="480">
        <v>59.4</v>
      </c>
      <c r="T328" s="480">
        <v>5.34</v>
      </c>
      <c r="U328" s="480">
        <v>3.2</v>
      </c>
      <c r="V328" s="480">
        <v>-227.4</v>
      </c>
      <c r="W328" s="480">
        <v>-0.45</v>
      </c>
      <c r="X328" s="480">
        <v>3000</v>
      </c>
      <c r="Y328" s="480">
        <v>5.5</v>
      </c>
      <c r="Z328" s="480">
        <v>700</v>
      </c>
      <c r="AA328" s="480">
        <v>0.6</v>
      </c>
      <c r="AB328" s="480"/>
      <c r="AC328" s="480"/>
      <c r="AD328" s="480"/>
      <c r="AE328" s="480"/>
      <c r="AF328" s="480"/>
      <c r="AG328" s="480"/>
      <c r="AH328" s="480"/>
      <c r="AI328" s="480">
        <v>1000</v>
      </c>
      <c r="AJ328" s="480">
        <v>4</v>
      </c>
      <c r="AK328" s="480">
        <v>-0.7</v>
      </c>
      <c r="AL328" s="480">
        <v>6.41</v>
      </c>
      <c r="AM328" s="480">
        <v>1602</v>
      </c>
      <c r="AN328" s="480">
        <v>1061</v>
      </c>
      <c r="AO328" s="480">
        <v>40</v>
      </c>
      <c r="AP328" s="480">
        <v>21</v>
      </c>
      <c r="AQ328" s="480">
        <v>1.7</v>
      </c>
      <c r="AR328" s="480">
        <v>148.6</v>
      </c>
      <c r="AS328" s="480">
        <v>1.427</v>
      </c>
      <c r="AT328" s="480"/>
      <c r="AU328" s="480"/>
      <c r="AV328" s="480"/>
      <c r="AW328" s="480"/>
      <c r="AX328" s="480"/>
      <c r="AY328" s="480"/>
      <c r="AZ328" s="480"/>
      <c r="BA328" s="480"/>
      <c r="BB328" s="480"/>
      <c r="BC328" s="480"/>
      <c r="BD328" s="480"/>
      <c r="BE328" s="480"/>
      <c r="BF328" s="480"/>
      <c r="BG328" s="480"/>
      <c r="BH328" s="480"/>
      <c r="BI328" s="480"/>
      <c r="BJ328" s="480"/>
      <c r="BK328" s="480"/>
      <c r="BL328" s="480"/>
    </row>
    <row r="329" spans="1:64">
      <c r="A329" s="480" t="s">
        <v>570</v>
      </c>
      <c r="B329" s="480" t="s">
        <v>70</v>
      </c>
      <c r="C329" s="480" t="s">
        <v>145</v>
      </c>
      <c r="D329" s="480" t="s">
        <v>146</v>
      </c>
      <c r="E329" s="480" t="s">
        <v>66</v>
      </c>
      <c r="F329" s="480">
        <v>2010</v>
      </c>
      <c r="G329" s="480"/>
      <c r="H329" s="480">
        <v>240</v>
      </c>
      <c r="I329" s="480">
        <v>2.1</v>
      </c>
      <c r="J329" s="480"/>
      <c r="K329" s="480"/>
      <c r="L329" s="480" t="s">
        <v>14</v>
      </c>
      <c r="M329" s="480">
        <v>60</v>
      </c>
      <c r="N329" s="480">
        <v>1</v>
      </c>
      <c r="O329" s="480">
        <v>1000</v>
      </c>
      <c r="P329" s="480">
        <v>25</v>
      </c>
      <c r="Q329" s="480">
        <v>30.2</v>
      </c>
      <c r="R329" s="480">
        <v>7.95</v>
      </c>
      <c r="S329" s="480">
        <v>37.299999999999997</v>
      </c>
      <c r="T329" s="480">
        <v>8.4600000000000009</v>
      </c>
      <c r="U329" s="480">
        <v>5.0999999999999996</v>
      </c>
      <c r="V329" s="480">
        <v>-145.01</v>
      </c>
      <c r="W329" s="480">
        <v>-0.45</v>
      </c>
      <c r="X329" s="480">
        <v>1200</v>
      </c>
      <c r="Y329" s="480">
        <v>5.5</v>
      </c>
      <c r="Z329" s="480">
        <v>300</v>
      </c>
      <c r="AA329" s="480">
        <v>0.22</v>
      </c>
      <c r="AB329" s="480"/>
      <c r="AC329" s="480"/>
      <c r="AD329" s="480"/>
      <c r="AE329" s="480"/>
      <c r="AF329" s="480"/>
      <c r="AG329" s="480"/>
      <c r="AH329" s="480"/>
      <c r="AI329" s="480">
        <v>1000</v>
      </c>
      <c r="AJ329" s="480">
        <v>3</v>
      </c>
      <c r="AK329" s="480">
        <v>-0.7</v>
      </c>
      <c r="AL329" s="480">
        <v>10.15</v>
      </c>
      <c r="AM329" s="480">
        <v>1638</v>
      </c>
      <c r="AN329" s="480">
        <v>982</v>
      </c>
      <c r="AO329" s="480">
        <v>40</v>
      </c>
      <c r="AP329" s="480">
        <v>19.2</v>
      </c>
      <c r="AQ329" s="480">
        <v>1.609</v>
      </c>
      <c r="AR329" s="480">
        <v>238.9</v>
      </c>
      <c r="AS329" s="480">
        <v>1.4330000000000001</v>
      </c>
      <c r="AT329" s="480"/>
      <c r="AU329" s="480"/>
      <c r="AV329" s="480"/>
      <c r="AW329" s="480"/>
      <c r="AX329" s="480"/>
      <c r="AY329" s="480"/>
      <c r="AZ329" s="480"/>
      <c r="BA329" s="480"/>
      <c r="BB329" s="480"/>
      <c r="BC329" s="480"/>
      <c r="BD329" s="480"/>
      <c r="BE329" s="480"/>
      <c r="BF329" s="480"/>
      <c r="BG329" s="480"/>
      <c r="BH329" s="480"/>
      <c r="BI329" s="480"/>
      <c r="BJ329" s="480"/>
      <c r="BK329" s="480"/>
      <c r="BL329" s="480"/>
    </row>
    <row r="330" spans="1:64">
      <c r="A330" s="480" t="s">
        <v>570</v>
      </c>
      <c r="B330" s="480" t="s">
        <v>70</v>
      </c>
      <c r="C330" s="480" t="s">
        <v>147</v>
      </c>
      <c r="D330" s="480" t="s">
        <v>148</v>
      </c>
      <c r="E330" s="480" t="s">
        <v>66</v>
      </c>
      <c r="F330" s="480">
        <v>2012</v>
      </c>
      <c r="G330" s="480"/>
      <c r="H330" s="480">
        <v>240</v>
      </c>
      <c r="I330" s="480">
        <v>2.1</v>
      </c>
      <c r="J330" s="480"/>
      <c r="K330" s="480"/>
      <c r="L330" s="480" t="s">
        <v>14</v>
      </c>
      <c r="M330" s="480">
        <v>60</v>
      </c>
      <c r="N330" s="480">
        <v>1</v>
      </c>
      <c r="O330" s="480">
        <v>1000</v>
      </c>
      <c r="P330" s="480">
        <v>25</v>
      </c>
      <c r="Q330" s="480">
        <v>30.2</v>
      </c>
      <c r="R330" s="480">
        <v>7.95</v>
      </c>
      <c r="S330" s="480">
        <v>37.299999999999997</v>
      </c>
      <c r="T330" s="480">
        <v>8.4600000000000009</v>
      </c>
      <c r="U330" s="480">
        <v>5.0999999999999996</v>
      </c>
      <c r="V330" s="480">
        <v>-143.87</v>
      </c>
      <c r="W330" s="480">
        <v>-0.45</v>
      </c>
      <c r="X330" s="480">
        <v>1200</v>
      </c>
      <c r="Y330" s="480">
        <v>5.5</v>
      </c>
      <c r="Z330" s="480">
        <v>300</v>
      </c>
      <c r="AA330" s="480">
        <v>0.22</v>
      </c>
      <c r="AB330" s="480"/>
      <c r="AC330" s="480"/>
      <c r="AD330" s="480"/>
      <c r="AE330" s="480"/>
      <c r="AF330" s="480"/>
      <c r="AG330" s="480"/>
      <c r="AH330" s="480"/>
      <c r="AI330" s="480">
        <v>1000</v>
      </c>
      <c r="AJ330" s="480">
        <v>3</v>
      </c>
      <c r="AK330" s="480">
        <v>-0.7</v>
      </c>
      <c r="AL330" s="480">
        <v>10.15</v>
      </c>
      <c r="AM330" s="480">
        <v>1638</v>
      </c>
      <c r="AN330" s="480">
        <v>982</v>
      </c>
      <c r="AO330" s="480">
        <v>40</v>
      </c>
      <c r="AP330" s="480">
        <v>20</v>
      </c>
      <c r="AQ330" s="480">
        <v>1.609</v>
      </c>
      <c r="AR330" s="480">
        <v>238.9</v>
      </c>
      <c r="AS330" s="480">
        <v>1.4330000000000001</v>
      </c>
      <c r="AT330" s="480"/>
      <c r="AU330" s="480"/>
      <c r="AV330" s="480"/>
      <c r="AW330" s="480"/>
      <c r="AX330" s="480"/>
      <c r="AY330" s="480"/>
      <c r="AZ330" s="480"/>
      <c r="BA330" s="480"/>
      <c r="BB330" s="480"/>
      <c r="BC330" s="480"/>
      <c r="BD330" s="480"/>
      <c r="BE330" s="480"/>
      <c r="BF330" s="480"/>
      <c r="BG330" s="480"/>
      <c r="BH330" s="480"/>
      <c r="BI330" s="480"/>
      <c r="BJ330" s="480"/>
      <c r="BK330" s="480"/>
      <c r="BL330" s="480"/>
    </row>
    <row r="331" spans="1:64">
      <c r="A331" s="480" t="s">
        <v>570</v>
      </c>
      <c r="B331" s="480" t="s">
        <v>70</v>
      </c>
      <c r="C331" s="480" t="s">
        <v>279</v>
      </c>
      <c r="D331" s="480" t="s">
        <v>280</v>
      </c>
      <c r="E331" s="480" t="s">
        <v>66</v>
      </c>
      <c r="F331" s="480">
        <v>2012</v>
      </c>
      <c r="G331" s="480"/>
      <c r="H331" s="480">
        <v>240</v>
      </c>
      <c r="I331" s="480">
        <v>2.1</v>
      </c>
      <c r="J331" s="480"/>
      <c r="K331" s="480"/>
      <c r="L331" s="480" t="s">
        <v>65</v>
      </c>
      <c r="M331" s="480">
        <v>60</v>
      </c>
      <c r="N331" s="480">
        <v>1</v>
      </c>
      <c r="O331" s="480">
        <v>1000</v>
      </c>
      <c r="P331" s="480">
        <v>25</v>
      </c>
      <c r="Q331" s="480">
        <v>29.9</v>
      </c>
      <c r="R331" s="480">
        <v>8.0299999999999994</v>
      </c>
      <c r="S331" s="480">
        <v>37</v>
      </c>
      <c r="T331" s="480">
        <v>8.59</v>
      </c>
      <c r="U331" s="480">
        <v>5.6</v>
      </c>
      <c r="V331" s="480">
        <v>-136.74</v>
      </c>
      <c r="W331" s="480">
        <v>-0.43</v>
      </c>
      <c r="X331" s="480">
        <v>1000</v>
      </c>
      <c r="Y331" s="480">
        <v>5.5</v>
      </c>
      <c r="Z331" s="480">
        <v>250</v>
      </c>
      <c r="AA331" s="480">
        <v>0.23</v>
      </c>
      <c r="AB331" s="480"/>
      <c r="AC331" s="480"/>
      <c r="AD331" s="480"/>
      <c r="AE331" s="480"/>
      <c r="AF331" s="480"/>
      <c r="AG331" s="480"/>
      <c r="AH331" s="480"/>
      <c r="AI331" s="480">
        <v>1000</v>
      </c>
      <c r="AJ331" s="480">
        <v>3</v>
      </c>
      <c r="AK331" s="480">
        <v>-0.7</v>
      </c>
      <c r="AL331" s="480">
        <v>3.92</v>
      </c>
      <c r="AM331" s="480">
        <v>1638</v>
      </c>
      <c r="AN331" s="480">
        <v>982</v>
      </c>
      <c r="AO331" s="480">
        <v>40</v>
      </c>
      <c r="AP331" s="480">
        <v>20</v>
      </c>
      <c r="AQ331" s="480">
        <v>1.609</v>
      </c>
      <c r="AR331" s="480">
        <v>243.4</v>
      </c>
      <c r="AS331" s="480">
        <v>1.46</v>
      </c>
      <c r="AT331" s="480"/>
      <c r="AU331" s="480"/>
      <c r="AV331" s="480"/>
      <c r="AW331" s="480"/>
      <c r="AX331" s="480"/>
      <c r="AY331" s="480"/>
      <c r="AZ331" s="480"/>
      <c r="BA331" s="480"/>
      <c r="BB331" s="480"/>
      <c r="BC331" s="480"/>
      <c r="BD331" s="480"/>
      <c r="BE331" s="480"/>
      <c r="BF331" s="480"/>
      <c r="BG331" s="480"/>
      <c r="BH331" s="480"/>
      <c r="BI331" s="480"/>
      <c r="BJ331" s="480"/>
      <c r="BK331" s="480"/>
      <c r="BL331" s="480"/>
    </row>
    <row r="332" spans="1:64">
      <c r="A332" s="480" t="s">
        <v>570</v>
      </c>
      <c r="B332" s="480" t="s">
        <v>70</v>
      </c>
      <c r="C332" s="480" t="s">
        <v>283</v>
      </c>
      <c r="D332" s="480" t="s">
        <v>284</v>
      </c>
      <c r="E332" s="480" t="s">
        <v>66</v>
      </c>
      <c r="F332" s="480">
        <v>2010</v>
      </c>
      <c r="G332" s="480"/>
      <c r="H332" s="480">
        <v>245</v>
      </c>
      <c r="I332" s="480">
        <v>2</v>
      </c>
      <c r="J332" s="480"/>
      <c r="K332" s="480"/>
      <c r="L332" s="480" t="s">
        <v>65</v>
      </c>
      <c r="M332" s="480">
        <v>60</v>
      </c>
      <c r="N332" s="480">
        <v>1</v>
      </c>
      <c r="O332" s="480">
        <v>1000</v>
      </c>
      <c r="P332" s="480">
        <v>25</v>
      </c>
      <c r="Q332" s="480">
        <v>30</v>
      </c>
      <c r="R332" s="480">
        <v>8.17</v>
      </c>
      <c r="S332" s="480">
        <v>37.1</v>
      </c>
      <c r="T332" s="480">
        <v>8.74</v>
      </c>
      <c r="U332" s="480">
        <v>5.7</v>
      </c>
      <c r="V332" s="480">
        <v>-137.25</v>
      </c>
      <c r="W332" s="480">
        <v>-0.43</v>
      </c>
      <c r="X332" s="480">
        <v>1000</v>
      </c>
      <c r="Y332" s="480">
        <v>5.5</v>
      </c>
      <c r="Z332" s="480">
        <v>250</v>
      </c>
      <c r="AA332" s="480">
        <v>0.23</v>
      </c>
      <c r="AB332" s="480"/>
      <c r="AC332" s="480"/>
      <c r="AD332" s="480"/>
      <c r="AE332" s="480"/>
      <c r="AF332" s="480"/>
      <c r="AG332" s="480"/>
      <c r="AH332" s="480"/>
      <c r="AI332" s="480">
        <v>1000</v>
      </c>
      <c r="AJ332" s="480">
        <v>3</v>
      </c>
      <c r="AK332" s="480">
        <v>-0.7</v>
      </c>
      <c r="AL332" s="480">
        <v>3.92</v>
      </c>
      <c r="AM332" s="480">
        <v>1638</v>
      </c>
      <c r="AN332" s="480">
        <v>982</v>
      </c>
      <c r="AO332" s="480">
        <v>40</v>
      </c>
      <c r="AP332" s="480">
        <v>19.2</v>
      </c>
      <c r="AQ332" s="480">
        <v>1.609</v>
      </c>
      <c r="AR332" s="480">
        <v>243.4</v>
      </c>
      <c r="AS332" s="480">
        <v>1.46</v>
      </c>
      <c r="AT332" s="480"/>
      <c r="AU332" s="480"/>
      <c r="AV332" s="480"/>
      <c r="AW332" s="480"/>
      <c r="AX332" s="480"/>
      <c r="AY332" s="480"/>
      <c r="AZ332" s="480"/>
      <c r="BA332" s="480"/>
      <c r="BB332" s="480"/>
      <c r="BC332" s="480"/>
      <c r="BD332" s="480"/>
      <c r="BE332" s="480"/>
      <c r="BF332" s="480"/>
      <c r="BG332" s="480"/>
      <c r="BH332" s="480"/>
      <c r="BI332" s="480"/>
      <c r="BJ332" s="480"/>
      <c r="BK332" s="480"/>
      <c r="BL332" s="480"/>
    </row>
    <row r="333" spans="1:64">
      <c r="A333" s="480" t="s">
        <v>570</v>
      </c>
      <c r="B333" s="480" t="s">
        <v>70</v>
      </c>
      <c r="C333" s="480" t="s">
        <v>151</v>
      </c>
      <c r="D333" s="480" t="s">
        <v>152</v>
      </c>
      <c r="E333" s="480" t="s">
        <v>66</v>
      </c>
      <c r="F333" s="480">
        <v>2012</v>
      </c>
      <c r="G333" s="480"/>
      <c r="H333" s="480">
        <v>245</v>
      </c>
      <c r="I333" s="480">
        <v>2</v>
      </c>
      <c r="J333" s="480"/>
      <c r="K333" s="480"/>
      <c r="L333" s="480" t="s">
        <v>14</v>
      </c>
      <c r="M333" s="480">
        <v>60</v>
      </c>
      <c r="N333" s="480">
        <v>1</v>
      </c>
      <c r="O333" s="480">
        <v>1000</v>
      </c>
      <c r="P333" s="480">
        <v>25</v>
      </c>
      <c r="Q333" s="480">
        <v>30.3</v>
      </c>
      <c r="R333" s="480">
        <v>8.09</v>
      </c>
      <c r="S333" s="480">
        <v>37.4</v>
      </c>
      <c r="T333" s="480">
        <v>8.61</v>
      </c>
      <c r="U333" s="480">
        <v>6</v>
      </c>
      <c r="V333" s="480">
        <v>-147.63999999999999</v>
      </c>
      <c r="W333" s="480">
        <v>-0.45</v>
      </c>
      <c r="X333" s="480">
        <v>1200</v>
      </c>
      <c r="Y333" s="480">
        <v>5.5</v>
      </c>
      <c r="Z333" s="480">
        <v>300</v>
      </c>
      <c r="AA333" s="480">
        <v>0.22</v>
      </c>
      <c r="AB333" s="480"/>
      <c r="AC333" s="480"/>
      <c r="AD333" s="480"/>
      <c r="AE333" s="480"/>
      <c r="AF333" s="480"/>
      <c r="AG333" s="480"/>
      <c r="AH333" s="480"/>
      <c r="AI333" s="480">
        <v>1000</v>
      </c>
      <c r="AJ333" s="480">
        <v>3</v>
      </c>
      <c r="AK333" s="480">
        <v>-0.7</v>
      </c>
      <c r="AL333" s="480">
        <v>10.33</v>
      </c>
      <c r="AM333" s="480">
        <v>1638</v>
      </c>
      <c r="AN333" s="480">
        <v>982</v>
      </c>
      <c r="AO333" s="480">
        <v>40</v>
      </c>
      <c r="AP333" s="480">
        <v>20</v>
      </c>
      <c r="AQ333" s="480">
        <v>1.609</v>
      </c>
      <c r="AR333" s="480">
        <v>238.9</v>
      </c>
      <c r="AS333" s="480">
        <v>1.4330000000000001</v>
      </c>
      <c r="AT333" s="480"/>
      <c r="AU333" s="480"/>
      <c r="AV333" s="480"/>
      <c r="AW333" s="480"/>
      <c r="AX333" s="480"/>
      <c r="AY333" s="480"/>
      <c r="AZ333" s="480"/>
      <c r="BA333" s="480"/>
      <c r="BB333" s="480"/>
      <c r="BC333" s="480"/>
      <c r="BD333" s="480"/>
      <c r="BE333" s="480"/>
      <c r="BF333" s="480"/>
      <c r="BG333" s="480"/>
      <c r="BH333" s="480"/>
      <c r="BI333" s="480"/>
      <c r="BJ333" s="480"/>
      <c r="BK333" s="480"/>
      <c r="BL333" s="480"/>
    </row>
    <row r="334" spans="1:64">
      <c r="A334" s="480" t="s">
        <v>570</v>
      </c>
      <c r="B334" s="480" t="s">
        <v>70</v>
      </c>
      <c r="C334" s="480" t="s">
        <v>286</v>
      </c>
      <c r="D334" s="480" t="s">
        <v>287</v>
      </c>
      <c r="E334" s="480" t="s">
        <v>66</v>
      </c>
      <c r="F334" s="480">
        <v>2012</v>
      </c>
      <c r="G334" s="480"/>
      <c r="H334" s="480">
        <v>245</v>
      </c>
      <c r="I334" s="480">
        <v>2</v>
      </c>
      <c r="J334" s="480"/>
      <c r="K334" s="480"/>
      <c r="L334" s="480" t="s">
        <v>65</v>
      </c>
      <c r="M334" s="480">
        <v>60</v>
      </c>
      <c r="N334" s="480">
        <v>1</v>
      </c>
      <c r="O334" s="480">
        <v>1000</v>
      </c>
      <c r="P334" s="480">
        <v>25</v>
      </c>
      <c r="Q334" s="480">
        <v>30</v>
      </c>
      <c r="R334" s="480">
        <v>8.17</v>
      </c>
      <c r="S334" s="480">
        <v>37.1</v>
      </c>
      <c r="T334" s="480">
        <v>8.74</v>
      </c>
      <c r="U334" s="480">
        <v>5.7</v>
      </c>
      <c r="V334" s="480">
        <v>-137.25</v>
      </c>
      <c r="W334" s="480">
        <v>-0.43</v>
      </c>
      <c r="X334" s="480">
        <v>1000</v>
      </c>
      <c r="Y334" s="480">
        <v>5.5</v>
      </c>
      <c r="Z334" s="480">
        <v>250</v>
      </c>
      <c r="AA334" s="480">
        <v>0.23</v>
      </c>
      <c r="AB334" s="480"/>
      <c r="AC334" s="480"/>
      <c r="AD334" s="480"/>
      <c r="AE334" s="480"/>
      <c r="AF334" s="480"/>
      <c r="AG334" s="480"/>
      <c r="AH334" s="480"/>
      <c r="AI334" s="480">
        <v>1000</v>
      </c>
      <c r="AJ334" s="480">
        <v>3</v>
      </c>
      <c r="AK334" s="480">
        <v>-0.7</v>
      </c>
      <c r="AL334" s="480">
        <v>3.92</v>
      </c>
      <c r="AM334" s="480">
        <v>1638</v>
      </c>
      <c r="AN334" s="480">
        <v>982</v>
      </c>
      <c r="AO334" s="480">
        <v>40</v>
      </c>
      <c r="AP334" s="480">
        <v>20</v>
      </c>
      <c r="AQ334" s="480">
        <v>1.609</v>
      </c>
      <c r="AR334" s="480">
        <v>243.4</v>
      </c>
      <c r="AS334" s="480">
        <v>1.46</v>
      </c>
      <c r="AT334" s="480"/>
      <c r="AU334" s="480"/>
      <c r="AV334" s="480"/>
      <c r="AW334" s="480"/>
      <c r="AX334" s="480"/>
      <c r="AY334" s="480"/>
      <c r="AZ334" s="480"/>
      <c r="BA334" s="480"/>
      <c r="BB334" s="480"/>
      <c r="BC334" s="480"/>
      <c r="BD334" s="480"/>
      <c r="BE334" s="480"/>
      <c r="BF334" s="480"/>
      <c r="BG334" s="480"/>
      <c r="BH334" s="480"/>
      <c r="BI334" s="480"/>
      <c r="BJ334" s="480"/>
      <c r="BK334" s="480"/>
      <c r="BL334" s="480"/>
    </row>
    <row r="335" spans="1:64">
      <c r="A335" s="480" t="s">
        <v>570</v>
      </c>
      <c r="B335" s="480" t="s">
        <v>70</v>
      </c>
      <c r="C335" s="480" t="s">
        <v>290</v>
      </c>
      <c r="D335" s="480" t="s">
        <v>291</v>
      </c>
      <c r="E335" s="480" t="s">
        <v>66</v>
      </c>
      <c r="F335" s="480">
        <v>2010</v>
      </c>
      <c r="G335" s="480"/>
      <c r="H335" s="480">
        <v>250</v>
      </c>
      <c r="I335" s="480">
        <v>2</v>
      </c>
      <c r="J335" s="480"/>
      <c r="K335" s="480"/>
      <c r="L335" s="480" t="s">
        <v>65</v>
      </c>
      <c r="M335" s="480">
        <v>60</v>
      </c>
      <c r="N335" s="480">
        <v>1</v>
      </c>
      <c r="O335" s="480">
        <v>1000</v>
      </c>
      <c r="P335" s="480">
        <v>25</v>
      </c>
      <c r="Q335" s="480">
        <v>30.1</v>
      </c>
      <c r="R335" s="480">
        <v>8.3000000000000007</v>
      </c>
      <c r="S335" s="480">
        <v>37.200000000000003</v>
      </c>
      <c r="T335" s="480">
        <v>8.8699999999999992</v>
      </c>
      <c r="U335" s="480">
        <v>5.8</v>
      </c>
      <c r="V335" s="480">
        <v>-136.47</v>
      </c>
      <c r="W335" s="480">
        <v>-0.43</v>
      </c>
      <c r="X335" s="480">
        <v>1000</v>
      </c>
      <c r="Y335" s="480">
        <v>5.5</v>
      </c>
      <c r="Z335" s="480">
        <v>250</v>
      </c>
      <c r="AA335" s="480">
        <v>0.22</v>
      </c>
      <c r="AB335" s="480"/>
      <c r="AC335" s="480"/>
      <c r="AD335" s="480"/>
      <c r="AE335" s="480"/>
      <c r="AF335" s="480"/>
      <c r="AG335" s="480"/>
      <c r="AH335" s="480"/>
      <c r="AI335" s="480">
        <v>1000</v>
      </c>
      <c r="AJ335" s="480">
        <v>3</v>
      </c>
      <c r="AK335" s="480">
        <v>-0.7</v>
      </c>
      <c r="AL335" s="480">
        <v>3.92</v>
      </c>
      <c r="AM335" s="480">
        <v>1638</v>
      </c>
      <c r="AN335" s="480">
        <v>982</v>
      </c>
      <c r="AO335" s="480">
        <v>40</v>
      </c>
      <c r="AP335" s="480">
        <v>19.2</v>
      </c>
      <c r="AQ335" s="480">
        <v>1.609</v>
      </c>
      <c r="AR335" s="480">
        <v>243.4</v>
      </c>
      <c r="AS335" s="480">
        <v>1.46</v>
      </c>
      <c r="AT335" s="480"/>
      <c r="AU335" s="480"/>
      <c r="AV335" s="480"/>
      <c r="AW335" s="480"/>
      <c r="AX335" s="480"/>
      <c r="AY335" s="480"/>
      <c r="AZ335" s="480"/>
      <c r="BA335" s="480"/>
      <c r="BB335" s="480"/>
      <c r="BC335" s="480"/>
      <c r="BD335" s="480"/>
      <c r="BE335" s="480"/>
      <c r="BF335" s="480"/>
      <c r="BG335" s="480"/>
      <c r="BH335" s="480"/>
      <c r="BI335" s="480"/>
      <c r="BJ335" s="480"/>
      <c r="BK335" s="480"/>
      <c r="BL335" s="480"/>
    </row>
    <row r="336" spans="1:64">
      <c r="A336" s="480" t="s">
        <v>570</v>
      </c>
      <c r="B336" s="480" t="s">
        <v>70</v>
      </c>
      <c r="C336" s="480" t="s">
        <v>155</v>
      </c>
      <c r="D336" s="480" t="s">
        <v>156</v>
      </c>
      <c r="E336" s="480" t="s">
        <v>66</v>
      </c>
      <c r="F336" s="480">
        <v>2012</v>
      </c>
      <c r="G336" s="480"/>
      <c r="H336" s="480">
        <v>250</v>
      </c>
      <c r="I336" s="480">
        <v>2</v>
      </c>
      <c r="J336" s="480"/>
      <c r="K336" s="480"/>
      <c r="L336" s="480" t="s">
        <v>14</v>
      </c>
      <c r="M336" s="480">
        <v>60</v>
      </c>
      <c r="N336" s="480">
        <v>1</v>
      </c>
      <c r="O336" s="480">
        <v>1000</v>
      </c>
      <c r="P336" s="480">
        <v>25</v>
      </c>
      <c r="Q336" s="480">
        <v>30.4</v>
      </c>
      <c r="R336" s="480">
        <v>8.2200000000000006</v>
      </c>
      <c r="S336" s="480">
        <v>37.5</v>
      </c>
      <c r="T336" s="480">
        <v>8.74</v>
      </c>
      <c r="U336" s="480">
        <v>6.1</v>
      </c>
      <c r="V336" s="480">
        <v>-148.44</v>
      </c>
      <c r="W336" s="480">
        <v>-0.45</v>
      </c>
      <c r="X336" s="480">
        <v>1200</v>
      </c>
      <c r="Y336" s="480">
        <v>5.5</v>
      </c>
      <c r="Z336" s="480">
        <v>300</v>
      </c>
      <c r="AA336" s="480">
        <v>0.21</v>
      </c>
      <c r="AB336" s="480"/>
      <c r="AC336" s="480"/>
      <c r="AD336" s="480"/>
      <c r="AE336" s="480"/>
      <c r="AF336" s="480"/>
      <c r="AG336" s="480"/>
      <c r="AH336" s="480"/>
      <c r="AI336" s="480">
        <v>1000</v>
      </c>
      <c r="AJ336" s="480">
        <v>3</v>
      </c>
      <c r="AK336" s="480">
        <v>-0.7</v>
      </c>
      <c r="AL336" s="480">
        <v>10.49</v>
      </c>
      <c r="AM336" s="480">
        <v>1638</v>
      </c>
      <c r="AN336" s="480">
        <v>982</v>
      </c>
      <c r="AO336" s="480">
        <v>40</v>
      </c>
      <c r="AP336" s="480">
        <v>20</v>
      </c>
      <c r="AQ336" s="480">
        <v>1.609</v>
      </c>
      <c r="AR336" s="480">
        <v>238.9</v>
      </c>
      <c r="AS336" s="480">
        <v>1.4330000000000001</v>
      </c>
      <c r="AT336" s="480"/>
      <c r="AU336" s="480"/>
      <c r="AV336" s="480"/>
      <c r="AW336" s="480"/>
      <c r="AX336" s="480"/>
      <c r="AY336" s="480"/>
      <c r="AZ336" s="480"/>
      <c r="BA336" s="480"/>
      <c r="BB336" s="480"/>
      <c r="BC336" s="480"/>
      <c r="BD336" s="480"/>
      <c r="BE336" s="480"/>
      <c r="BF336" s="480"/>
      <c r="BG336" s="480"/>
      <c r="BH336" s="480"/>
      <c r="BI336" s="480"/>
      <c r="BJ336" s="480"/>
      <c r="BK336" s="480"/>
      <c r="BL336" s="480"/>
    </row>
    <row r="337" spans="1:64">
      <c r="A337" s="480" t="s">
        <v>570</v>
      </c>
      <c r="B337" s="480" t="s">
        <v>70</v>
      </c>
      <c r="C337" s="480" t="s">
        <v>293</v>
      </c>
      <c r="D337" s="480" t="s">
        <v>294</v>
      </c>
      <c r="E337" s="480" t="s">
        <v>66</v>
      </c>
      <c r="F337" s="480">
        <v>2012</v>
      </c>
      <c r="G337" s="480"/>
      <c r="H337" s="480">
        <v>250</v>
      </c>
      <c r="I337" s="480">
        <v>2</v>
      </c>
      <c r="J337" s="480"/>
      <c r="K337" s="480"/>
      <c r="L337" s="480" t="s">
        <v>65</v>
      </c>
      <c r="M337" s="480">
        <v>60</v>
      </c>
      <c r="N337" s="480">
        <v>1</v>
      </c>
      <c r="O337" s="480">
        <v>1000</v>
      </c>
      <c r="P337" s="480">
        <v>25</v>
      </c>
      <c r="Q337" s="480">
        <v>30.1</v>
      </c>
      <c r="R337" s="480">
        <v>8.3000000000000007</v>
      </c>
      <c r="S337" s="480">
        <v>37.200000000000003</v>
      </c>
      <c r="T337" s="480">
        <v>8.8699999999999992</v>
      </c>
      <c r="U337" s="480">
        <v>5.8</v>
      </c>
      <c r="V337" s="480">
        <v>-138.1</v>
      </c>
      <c r="W337" s="480">
        <v>-0.43</v>
      </c>
      <c r="X337" s="480">
        <v>1000</v>
      </c>
      <c r="Y337" s="480">
        <v>5.5</v>
      </c>
      <c r="Z337" s="480">
        <v>250</v>
      </c>
      <c r="AA337" s="480">
        <v>0.22</v>
      </c>
      <c r="AB337" s="480"/>
      <c r="AC337" s="480"/>
      <c r="AD337" s="480"/>
      <c r="AE337" s="480"/>
      <c r="AF337" s="480"/>
      <c r="AG337" s="480"/>
      <c r="AH337" s="480"/>
      <c r="AI337" s="480">
        <v>1000</v>
      </c>
      <c r="AJ337" s="480">
        <v>3</v>
      </c>
      <c r="AK337" s="480">
        <v>-0.7</v>
      </c>
      <c r="AL337" s="480">
        <v>3.92</v>
      </c>
      <c r="AM337" s="480">
        <v>1638</v>
      </c>
      <c r="AN337" s="480">
        <v>982</v>
      </c>
      <c r="AO337" s="480">
        <v>40</v>
      </c>
      <c r="AP337" s="480">
        <v>20</v>
      </c>
      <c r="AQ337" s="480">
        <v>1.609</v>
      </c>
      <c r="AR337" s="480">
        <v>243.4</v>
      </c>
      <c r="AS337" s="480">
        <v>1.46</v>
      </c>
      <c r="AT337" s="480"/>
      <c r="AU337" s="480"/>
      <c r="AV337" s="480"/>
      <c r="AW337" s="480"/>
      <c r="AX337" s="480"/>
      <c r="AY337" s="480"/>
      <c r="AZ337" s="480"/>
      <c r="BA337" s="480"/>
      <c r="BB337" s="480"/>
      <c r="BC337" s="480"/>
      <c r="BD337" s="480"/>
      <c r="BE337" s="480"/>
      <c r="BF337" s="480"/>
      <c r="BG337" s="480"/>
      <c r="BH337" s="480"/>
      <c r="BI337" s="480"/>
      <c r="BJ337" s="480"/>
      <c r="BK337" s="480"/>
      <c r="BL337" s="480"/>
    </row>
    <row r="338" spans="1:64">
      <c r="A338" s="480" t="s">
        <v>570</v>
      </c>
      <c r="B338" s="480" t="s">
        <v>70</v>
      </c>
      <c r="C338" s="480" t="s">
        <v>157</v>
      </c>
      <c r="D338" s="480" t="s">
        <v>158</v>
      </c>
      <c r="E338" s="480" t="s">
        <v>66</v>
      </c>
      <c r="F338" s="480">
        <v>2012</v>
      </c>
      <c r="G338" s="480"/>
      <c r="H338" s="480">
        <v>255</v>
      </c>
      <c r="I338" s="480">
        <v>2</v>
      </c>
      <c r="J338" s="480"/>
      <c r="K338" s="480"/>
      <c r="L338" s="480" t="s">
        <v>14</v>
      </c>
      <c r="M338" s="480">
        <v>60</v>
      </c>
      <c r="N338" s="480">
        <v>1</v>
      </c>
      <c r="O338" s="480">
        <v>1000</v>
      </c>
      <c r="P338" s="480">
        <v>25</v>
      </c>
      <c r="Q338" s="480">
        <v>30.5</v>
      </c>
      <c r="R338" s="480">
        <v>8.35</v>
      </c>
      <c r="S338" s="480">
        <v>37.700000000000003</v>
      </c>
      <c r="T338" s="480">
        <v>8.8699999999999992</v>
      </c>
      <c r="U338" s="480">
        <v>6.2</v>
      </c>
      <c r="V338" s="480">
        <v>-149.24</v>
      </c>
      <c r="W338" s="480">
        <v>-0.45</v>
      </c>
      <c r="X338" s="480">
        <v>2000</v>
      </c>
      <c r="Y338" s="480">
        <v>5.5</v>
      </c>
      <c r="Z338" s="480">
        <v>300</v>
      </c>
      <c r="AA338" s="480">
        <v>0.22</v>
      </c>
      <c r="AB338" s="480"/>
      <c r="AC338" s="480"/>
      <c r="AD338" s="480"/>
      <c r="AE338" s="480"/>
      <c r="AF338" s="480"/>
      <c r="AG338" s="480"/>
      <c r="AH338" s="480"/>
      <c r="AI338" s="480">
        <v>1000</v>
      </c>
      <c r="AJ338" s="480">
        <v>3</v>
      </c>
      <c r="AK338" s="480">
        <v>-0.7</v>
      </c>
      <c r="AL338" s="480">
        <v>10.65</v>
      </c>
      <c r="AM338" s="480">
        <v>1638</v>
      </c>
      <c r="AN338" s="480">
        <v>982</v>
      </c>
      <c r="AO338" s="480">
        <v>40</v>
      </c>
      <c r="AP338" s="480">
        <v>20</v>
      </c>
      <c r="AQ338" s="480">
        <v>1.609</v>
      </c>
      <c r="AR338" s="480">
        <v>238.9</v>
      </c>
      <c r="AS338" s="480">
        <v>1.4330000000000001</v>
      </c>
      <c r="AT338" s="480"/>
      <c r="AU338" s="480"/>
      <c r="AV338" s="480"/>
      <c r="AW338" s="480"/>
      <c r="AX338" s="480"/>
      <c r="AY338" s="480"/>
      <c r="AZ338" s="480"/>
      <c r="BA338" s="480"/>
      <c r="BB338" s="480"/>
      <c r="BC338" s="480"/>
      <c r="BD338" s="480"/>
      <c r="BE338" s="480"/>
      <c r="BF338" s="480"/>
      <c r="BG338" s="480"/>
      <c r="BH338" s="480"/>
      <c r="BI338" s="480"/>
      <c r="BJ338" s="480"/>
      <c r="BK338" s="480"/>
      <c r="BL338" s="480"/>
    </row>
    <row r="339" spans="1:64">
      <c r="A339" s="480" t="s">
        <v>570</v>
      </c>
      <c r="B339" s="480" t="s">
        <v>70</v>
      </c>
      <c r="C339" s="480" t="s">
        <v>297</v>
      </c>
      <c r="D339" s="480" t="s">
        <v>298</v>
      </c>
      <c r="E339" s="480" t="s">
        <v>66</v>
      </c>
      <c r="F339" s="480">
        <v>2012</v>
      </c>
      <c r="G339" s="480"/>
      <c r="H339" s="480">
        <v>255</v>
      </c>
      <c r="I339" s="480">
        <v>2</v>
      </c>
      <c r="J339" s="480"/>
      <c r="K339" s="480"/>
      <c r="L339" s="480" t="s">
        <v>65</v>
      </c>
      <c r="M339" s="480">
        <v>60</v>
      </c>
      <c r="N339" s="480">
        <v>1</v>
      </c>
      <c r="O339" s="480">
        <v>1000</v>
      </c>
      <c r="P339" s="480">
        <v>25</v>
      </c>
      <c r="Q339" s="480">
        <v>30.2</v>
      </c>
      <c r="R339" s="480">
        <v>8.43</v>
      </c>
      <c r="S339" s="480">
        <v>37.4</v>
      </c>
      <c r="T339" s="480">
        <v>9</v>
      </c>
      <c r="U339" s="480">
        <v>6.3</v>
      </c>
      <c r="V339" s="480">
        <v>-130.6</v>
      </c>
      <c r="W339" s="480">
        <v>-0.43</v>
      </c>
      <c r="X339" s="480">
        <v>1000</v>
      </c>
      <c r="Y339" s="480">
        <v>5.5</v>
      </c>
      <c r="Z339" s="480">
        <v>250</v>
      </c>
      <c r="AA339" s="480">
        <v>0.23</v>
      </c>
      <c r="AB339" s="480"/>
      <c r="AC339" s="480"/>
      <c r="AD339" s="480"/>
      <c r="AE339" s="480"/>
      <c r="AF339" s="480"/>
      <c r="AG339" s="480"/>
      <c r="AH339" s="480"/>
      <c r="AI339" s="480">
        <v>1000</v>
      </c>
      <c r="AJ339" s="480">
        <v>3</v>
      </c>
      <c r="AK339" s="480">
        <v>-0.7</v>
      </c>
      <c r="AL339" s="480">
        <v>10.64</v>
      </c>
      <c r="AM339" s="480">
        <v>1638</v>
      </c>
      <c r="AN339" s="480">
        <v>982</v>
      </c>
      <c r="AO339" s="480">
        <v>40</v>
      </c>
      <c r="AP339" s="480">
        <v>20</v>
      </c>
      <c r="AQ339" s="480">
        <v>1.609</v>
      </c>
      <c r="AR339" s="480">
        <v>243.4</v>
      </c>
      <c r="AS339" s="480">
        <v>1.46</v>
      </c>
      <c r="AT339" s="480"/>
      <c r="AU339" s="480"/>
      <c r="AV339" s="480"/>
      <c r="AW339" s="480"/>
      <c r="AX339" s="480"/>
      <c r="AY339" s="480"/>
      <c r="AZ339" s="480"/>
      <c r="BA339" s="480"/>
      <c r="BB339" s="480"/>
      <c r="BC339" s="480"/>
      <c r="BD339" s="480"/>
      <c r="BE339" s="480"/>
      <c r="BF339" s="480"/>
      <c r="BG339" s="480"/>
      <c r="BH339" s="480"/>
      <c r="BI339" s="480"/>
      <c r="BJ339" s="480"/>
      <c r="BK339" s="480"/>
      <c r="BL339" s="480"/>
    </row>
    <row r="340" spans="1:64">
      <c r="A340" s="480" t="s">
        <v>570</v>
      </c>
      <c r="B340" s="480" t="s">
        <v>70</v>
      </c>
      <c r="C340" s="480" t="s">
        <v>159</v>
      </c>
      <c r="D340" s="480" t="s">
        <v>160</v>
      </c>
      <c r="E340" s="480" t="s">
        <v>66</v>
      </c>
      <c r="F340" s="480">
        <v>2012</v>
      </c>
      <c r="G340" s="480"/>
      <c r="H340" s="480">
        <v>255</v>
      </c>
      <c r="I340" s="480">
        <v>2</v>
      </c>
      <c r="J340" s="480"/>
      <c r="K340" s="480"/>
      <c r="L340" s="480" t="s">
        <v>14</v>
      </c>
      <c r="M340" s="480">
        <v>96</v>
      </c>
      <c r="N340" s="480">
        <v>1</v>
      </c>
      <c r="O340" s="480">
        <v>1000</v>
      </c>
      <c r="P340" s="480">
        <v>25</v>
      </c>
      <c r="Q340" s="480">
        <v>49</v>
      </c>
      <c r="R340" s="480">
        <v>5.21</v>
      </c>
      <c r="S340" s="480">
        <v>59.8</v>
      </c>
      <c r="T340" s="480">
        <v>5.55</v>
      </c>
      <c r="U340" s="480">
        <v>3.3</v>
      </c>
      <c r="V340" s="480">
        <v>-234.58</v>
      </c>
      <c r="W340" s="480">
        <v>-0.45</v>
      </c>
      <c r="X340" s="480">
        <v>3000</v>
      </c>
      <c r="Y340" s="480">
        <v>5.5</v>
      </c>
      <c r="Z340" s="480">
        <v>700</v>
      </c>
      <c r="AA340" s="480">
        <v>0.44</v>
      </c>
      <c r="AB340" s="480"/>
      <c r="AC340" s="480"/>
      <c r="AD340" s="480"/>
      <c r="AE340" s="480"/>
      <c r="AF340" s="480"/>
      <c r="AG340" s="480"/>
      <c r="AH340" s="480"/>
      <c r="AI340" s="480">
        <v>1000</v>
      </c>
      <c r="AJ340" s="480">
        <v>4</v>
      </c>
      <c r="AK340" s="480">
        <v>-0.7</v>
      </c>
      <c r="AL340" s="480">
        <v>6.59</v>
      </c>
      <c r="AM340" s="480">
        <v>1602</v>
      </c>
      <c r="AN340" s="480">
        <v>1061</v>
      </c>
      <c r="AO340" s="480">
        <v>40</v>
      </c>
      <c r="AP340" s="480">
        <v>21</v>
      </c>
      <c r="AQ340" s="480">
        <v>1.7</v>
      </c>
      <c r="AR340" s="480">
        <v>148.6</v>
      </c>
      <c r="AS340" s="480">
        <v>1.427</v>
      </c>
      <c r="AT340" s="480"/>
      <c r="AU340" s="480"/>
      <c r="AV340" s="480"/>
      <c r="AW340" s="480"/>
      <c r="AX340" s="480"/>
      <c r="AY340" s="480"/>
      <c r="AZ340" s="480"/>
      <c r="BA340" s="480"/>
      <c r="BB340" s="480"/>
      <c r="BC340" s="480"/>
      <c r="BD340" s="480"/>
      <c r="BE340" s="480"/>
      <c r="BF340" s="480"/>
      <c r="BG340" s="480"/>
      <c r="BH340" s="480"/>
      <c r="BI340" s="480"/>
      <c r="BJ340" s="480"/>
      <c r="BK340" s="480"/>
      <c r="BL340" s="480"/>
    </row>
    <row r="341" spans="1:64">
      <c r="A341" s="480" t="s">
        <v>570</v>
      </c>
      <c r="B341" s="480" t="s">
        <v>70</v>
      </c>
      <c r="C341" s="480" t="s">
        <v>161</v>
      </c>
      <c r="D341" s="480" t="s">
        <v>162</v>
      </c>
      <c r="E341" s="480" t="s">
        <v>66</v>
      </c>
      <c r="F341" s="480">
        <v>2011</v>
      </c>
      <c r="G341" s="480"/>
      <c r="H341" s="480">
        <v>255</v>
      </c>
      <c r="I341" s="480">
        <v>2</v>
      </c>
      <c r="J341" s="480"/>
      <c r="K341" s="480"/>
      <c r="L341" s="480" t="s">
        <v>14</v>
      </c>
      <c r="M341" s="480">
        <v>60</v>
      </c>
      <c r="N341" s="480">
        <v>1</v>
      </c>
      <c r="O341" s="480">
        <v>1000</v>
      </c>
      <c r="P341" s="480">
        <v>25</v>
      </c>
      <c r="Q341" s="480">
        <v>30.5</v>
      </c>
      <c r="R341" s="480">
        <v>8.35</v>
      </c>
      <c r="S341" s="480">
        <v>37.700000000000003</v>
      </c>
      <c r="T341" s="480">
        <v>8.8699999999999992</v>
      </c>
      <c r="U341" s="480">
        <v>5.3</v>
      </c>
      <c r="V341" s="480">
        <v>-145.69999999999999</v>
      </c>
      <c r="W341" s="480">
        <v>-0.45</v>
      </c>
      <c r="X341" s="480">
        <v>1200</v>
      </c>
      <c r="Y341" s="480">
        <v>5.5</v>
      </c>
      <c r="Z341" s="480">
        <v>300</v>
      </c>
      <c r="AA341" s="480">
        <v>0.22</v>
      </c>
      <c r="AB341" s="480"/>
      <c r="AC341" s="480"/>
      <c r="AD341" s="480"/>
      <c r="AE341" s="480"/>
      <c r="AF341" s="480"/>
      <c r="AG341" s="480"/>
      <c r="AH341" s="480"/>
      <c r="AI341" s="480">
        <v>1000</v>
      </c>
      <c r="AJ341" s="480">
        <v>3</v>
      </c>
      <c r="AK341" s="480">
        <v>-0.7</v>
      </c>
      <c r="AL341" s="480">
        <v>3.92</v>
      </c>
      <c r="AM341" s="480">
        <v>1638</v>
      </c>
      <c r="AN341" s="480">
        <v>982</v>
      </c>
      <c r="AO341" s="480">
        <v>40</v>
      </c>
      <c r="AP341" s="480">
        <v>19.2</v>
      </c>
      <c r="AQ341" s="480">
        <v>1.609</v>
      </c>
      <c r="AR341" s="480">
        <v>238.9</v>
      </c>
      <c r="AS341" s="480">
        <v>1.4330000000000001</v>
      </c>
      <c r="AT341" s="480"/>
      <c r="AU341" s="480"/>
      <c r="AV341" s="480"/>
      <c r="AW341" s="480"/>
      <c r="AX341" s="480"/>
      <c r="AY341" s="480"/>
      <c r="AZ341" s="480"/>
      <c r="BA341" s="480"/>
      <c r="BB341" s="480"/>
      <c r="BC341" s="480"/>
      <c r="BD341" s="480"/>
      <c r="BE341" s="480"/>
      <c r="BF341" s="480"/>
      <c r="BG341" s="480"/>
      <c r="BH341" s="480"/>
      <c r="BI341" s="480"/>
      <c r="BJ341" s="480"/>
      <c r="BK341" s="480"/>
      <c r="BL341" s="480"/>
    </row>
    <row r="342" spans="1:64">
      <c r="A342" s="480" t="s">
        <v>570</v>
      </c>
      <c r="B342" s="480" t="s">
        <v>70</v>
      </c>
      <c r="C342" s="480" t="s">
        <v>299</v>
      </c>
      <c r="D342" s="480" t="s">
        <v>300</v>
      </c>
      <c r="E342" s="480" t="s">
        <v>66</v>
      </c>
      <c r="F342" s="480">
        <v>2011</v>
      </c>
      <c r="G342" s="480"/>
      <c r="H342" s="480">
        <v>255</v>
      </c>
      <c r="I342" s="480">
        <v>2</v>
      </c>
      <c r="J342" s="480"/>
      <c r="K342" s="480"/>
      <c r="L342" s="480" t="s">
        <v>65</v>
      </c>
      <c r="M342" s="480">
        <v>60</v>
      </c>
      <c r="N342" s="480">
        <v>1</v>
      </c>
      <c r="O342" s="480">
        <v>1000</v>
      </c>
      <c r="P342" s="480">
        <v>25</v>
      </c>
      <c r="Q342" s="480">
        <v>30.2</v>
      </c>
      <c r="R342" s="480">
        <v>8.43</v>
      </c>
      <c r="S342" s="480">
        <v>37.4</v>
      </c>
      <c r="T342" s="480">
        <v>9</v>
      </c>
      <c r="U342" s="480">
        <v>6.3</v>
      </c>
      <c r="V342" s="480">
        <v>-140.38999999999999</v>
      </c>
      <c r="W342" s="480">
        <v>-0.43</v>
      </c>
      <c r="X342" s="480">
        <v>1000</v>
      </c>
      <c r="Y342" s="480">
        <v>5.5</v>
      </c>
      <c r="Z342" s="480">
        <v>250</v>
      </c>
      <c r="AA342" s="480">
        <v>0.23</v>
      </c>
      <c r="AB342" s="480"/>
      <c r="AC342" s="480"/>
      <c r="AD342" s="480"/>
      <c r="AE342" s="480"/>
      <c r="AF342" s="480"/>
      <c r="AG342" s="480"/>
      <c r="AH342" s="480"/>
      <c r="AI342" s="480">
        <v>1000</v>
      </c>
      <c r="AJ342" s="480">
        <v>3</v>
      </c>
      <c r="AK342" s="480">
        <v>-0.7</v>
      </c>
      <c r="AL342" s="480">
        <v>10.64</v>
      </c>
      <c r="AM342" s="480">
        <v>1638</v>
      </c>
      <c r="AN342" s="480">
        <v>982</v>
      </c>
      <c r="AO342" s="480">
        <v>40</v>
      </c>
      <c r="AP342" s="480">
        <v>19.2</v>
      </c>
      <c r="AQ342" s="480">
        <v>1.609</v>
      </c>
      <c r="AR342" s="480">
        <v>243.4</v>
      </c>
      <c r="AS342" s="480">
        <v>1.46</v>
      </c>
      <c r="AT342" s="480"/>
      <c r="AU342" s="480"/>
      <c r="AV342" s="480"/>
      <c r="AW342" s="480"/>
      <c r="AX342" s="480"/>
      <c r="AY342" s="480"/>
      <c r="AZ342" s="480"/>
      <c r="BA342" s="480"/>
      <c r="BB342" s="480"/>
      <c r="BC342" s="480"/>
      <c r="BD342" s="480"/>
      <c r="BE342" s="480"/>
      <c r="BF342" s="480"/>
      <c r="BG342" s="480"/>
      <c r="BH342" s="480"/>
      <c r="BI342" s="480"/>
      <c r="BJ342" s="480"/>
      <c r="BK342" s="480"/>
      <c r="BL342" s="480"/>
    </row>
    <row r="343" spans="1:64">
      <c r="A343" s="480" t="s">
        <v>570</v>
      </c>
      <c r="B343" s="480" t="s">
        <v>70</v>
      </c>
      <c r="C343" s="480" t="s">
        <v>303</v>
      </c>
      <c r="D343" s="480" t="s">
        <v>304</v>
      </c>
      <c r="E343" s="480" t="s">
        <v>66</v>
      </c>
      <c r="F343" s="480">
        <v>2010</v>
      </c>
      <c r="G343" s="480"/>
      <c r="H343" s="480">
        <v>260</v>
      </c>
      <c r="I343" s="480">
        <v>1.9</v>
      </c>
      <c r="J343" s="480"/>
      <c r="K343" s="480"/>
      <c r="L343" s="480" t="s">
        <v>65</v>
      </c>
      <c r="M343" s="480">
        <v>72</v>
      </c>
      <c r="N343" s="480">
        <v>1</v>
      </c>
      <c r="O343" s="480">
        <v>1000</v>
      </c>
      <c r="P343" s="480">
        <v>25</v>
      </c>
      <c r="Q343" s="480">
        <v>34.9</v>
      </c>
      <c r="R343" s="480">
        <v>7.45</v>
      </c>
      <c r="S343" s="480">
        <v>43.8</v>
      </c>
      <c r="T343" s="480">
        <v>8.0399999999999991</v>
      </c>
      <c r="U343" s="480">
        <v>5.2</v>
      </c>
      <c r="V343" s="480">
        <v>-156.02000000000001</v>
      </c>
      <c r="W343" s="480">
        <v>-0.43</v>
      </c>
      <c r="X343" s="480">
        <v>1200</v>
      </c>
      <c r="Y343" s="480">
        <v>5.5</v>
      </c>
      <c r="Z343" s="480">
        <v>300</v>
      </c>
      <c r="AA343" s="480">
        <v>0.39</v>
      </c>
      <c r="AB343" s="480"/>
      <c r="AC343" s="480"/>
      <c r="AD343" s="480"/>
      <c r="AE343" s="480"/>
      <c r="AF343" s="480"/>
      <c r="AG343" s="480"/>
      <c r="AH343" s="480"/>
      <c r="AI343" s="480">
        <v>1000</v>
      </c>
      <c r="AJ343" s="480">
        <v>3</v>
      </c>
      <c r="AK343" s="480">
        <v>-0.7</v>
      </c>
      <c r="AL343" s="480">
        <v>3.92</v>
      </c>
      <c r="AM343" s="480">
        <v>1954</v>
      </c>
      <c r="AN343" s="480">
        <v>982</v>
      </c>
      <c r="AO343" s="480">
        <v>40</v>
      </c>
      <c r="AP343" s="480">
        <v>27</v>
      </c>
      <c r="AQ343" s="480">
        <v>1.919</v>
      </c>
      <c r="AR343" s="480">
        <v>243.4</v>
      </c>
      <c r="AS343" s="480">
        <v>1.752</v>
      </c>
      <c r="AT343" s="480"/>
      <c r="AU343" s="480"/>
      <c r="AV343" s="480"/>
      <c r="AW343" s="480"/>
      <c r="AX343" s="480"/>
      <c r="AY343" s="480"/>
      <c r="AZ343" s="480"/>
      <c r="BA343" s="480"/>
      <c r="BB343" s="480"/>
      <c r="BC343" s="480"/>
      <c r="BD343" s="480"/>
      <c r="BE343" s="480"/>
      <c r="BF343" s="480"/>
      <c r="BG343" s="480"/>
      <c r="BH343" s="480"/>
      <c r="BI343" s="480"/>
      <c r="BJ343" s="480"/>
      <c r="BK343" s="480"/>
      <c r="BL343" s="480"/>
    </row>
    <row r="344" spans="1:64">
      <c r="A344" s="480" t="s">
        <v>570</v>
      </c>
      <c r="B344" s="480" t="s">
        <v>70</v>
      </c>
      <c r="C344" s="480" t="s">
        <v>163</v>
      </c>
      <c r="D344" s="480" t="s">
        <v>164</v>
      </c>
      <c r="E344" s="480" t="s">
        <v>66</v>
      </c>
      <c r="F344" s="480">
        <v>2012</v>
      </c>
      <c r="G344" s="480"/>
      <c r="H344" s="480">
        <v>260</v>
      </c>
      <c r="I344" s="480">
        <v>1.9</v>
      </c>
      <c r="J344" s="480"/>
      <c r="K344" s="480"/>
      <c r="L344" s="480" t="s">
        <v>14</v>
      </c>
      <c r="M344" s="480">
        <v>60</v>
      </c>
      <c r="N344" s="480">
        <v>1</v>
      </c>
      <c r="O344" s="480">
        <v>1000</v>
      </c>
      <c r="P344" s="480">
        <v>25</v>
      </c>
      <c r="Q344" s="480">
        <v>30.7</v>
      </c>
      <c r="R344" s="480">
        <v>8.48</v>
      </c>
      <c r="S344" s="480">
        <v>37.799999999999997</v>
      </c>
      <c r="T344" s="480">
        <v>8.99</v>
      </c>
      <c r="U344" s="480">
        <v>6.3</v>
      </c>
      <c r="V344" s="480">
        <v>-150.91999999999999</v>
      </c>
      <c r="W344" s="480">
        <v>-0.45</v>
      </c>
      <c r="X344" s="480">
        <v>1200</v>
      </c>
      <c r="Y344" s="480">
        <v>5.5</v>
      </c>
      <c r="Z344" s="480">
        <v>300</v>
      </c>
      <c r="AA344" s="480">
        <v>0.19</v>
      </c>
      <c r="AB344" s="480"/>
      <c r="AC344" s="480"/>
      <c r="AD344" s="480"/>
      <c r="AE344" s="480"/>
      <c r="AF344" s="480"/>
      <c r="AG344" s="480"/>
      <c r="AH344" s="480"/>
      <c r="AI344" s="480">
        <v>1000</v>
      </c>
      <c r="AJ344" s="480">
        <v>3</v>
      </c>
      <c r="AK344" s="480">
        <v>-0.7</v>
      </c>
      <c r="AL344" s="480">
        <v>10.94</v>
      </c>
      <c r="AM344" s="480">
        <v>1638</v>
      </c>
      <c r="AN344" s="480">
        <v>982</v>
      </c>
      <c r="AO344" s="480">
        <v>40</v>
      </c>
      <c r="AP344" s="480">
        <v>20</v>
      </c>
      <c r="AQ344" s="480">
        <v>1.609</v>
      </c>
      <c r="AR344" s="480">
        <v>238.9</v>
      </c>
      <c r="AS344" s="480">
        <v>1.4330000000000001</v>
      </c>
      <c r="AT344" s="480"/>
      <c r="AU344" s="480"/>
      <c r="AV344" s="480"/>
      <c r="AW344" s="480"/>
      <c r="AX344" s="480"/>
      <c r="AY344" s="480"/>
      <c r="AZ344" s="480"/>
      <c r="BA344" s="480"/>
      <c r="BB344" s="480"/>
      <c r="BC344" s="480"/>
      <c r="BD344" s="480"/>
      <c r="BE344" s="480"/>
      <c r="BF344" s="480"/>
      <c r="BG344" s="480"/>
      <c r="BH344" s="480"/>
      <c r="BI344" s="480"/>
      <c r="BJ344" s="480"/>
      <c r="BK344" s="480"/>
      <c r="BL344" s="480"/>
    </row>
    <row r="345" spans="1:64">
      <c r="A345" s="480" t="s">
        <v>570</v>
      </c>
      <c r="B345" s="480" t="s">
        <v>70</v>
      </c>
      <c r="C345" s="480" t="s">
        <v>305</v>
      </c>
      <c r="D345" s="480" t="s">
        <v>306</v>
      </c>
      <c r="E345" s="480" t="s">
        <v>66</v>
      </c>
      <c r="F345" s="480">
        <v>2012</v>
      </c>
      <c r="G345" s="480"/>
      <c r="H345" s="480">
        <v>260</v>
      </c>
      <c r="I345" s="480">
        <v>1.9</v>
      </c>
      <c r="J345" s="480"/>
      <c r="K345" s="480"/>
      <c r="L345" s="480" t="s">
        <v>65</v>
      </c>
      <c r="M345" s="480">
        <v>60</v>
      </c>
      <c r="N345" s="480">
        <v>1</v>
      </c>
      <c r="O345" s="480">
        <v>1000</v>
      </c>
      <c r="P345" s="480">
        <v>25</v>
      </c>
      <c r="Q345" s="480">
        <v>30.4</v>
      </c>
      <c r="R345" s="480">
        <v>8.56</v>
      </c>
      <c r="S345" s="480">
        <v>37.5</v>
      </c>
      <c r="T345" s="480">
        <v>9.1199999999999992</v>
      </c>
      <c r="U345" s="480">
        <v>6.3</v>
      </c>
      <c r="V345" s="480">
        <v>-132.57</v>
      </c>
      <c r="W345" s="480">
        <v>-0.43</v>
      </c>
      <c r="X345" s="480">
        <v>1000</v>
      </c>
      <c r="Y345" s="480">
        <v>5.5</v>
      </c>
      <c r="Z345" s="480">
        <v>250</v>
      </c>
      <c r="AA345" s="480">
        <v>0.2</v>
      </c>
      <c r="AB345" s="480"/>
      <c r="AC345" s="480"/>
      <c r="AD345" s="480"/>
      <c r="AE345" s="480"/>
      <c r="AF345" s="480"/>
      <c r="AG345" s="480"/>
      <c r="AH345" s="480"/>
      <c r="AI345" s="480">
        <v>1000</v>
      </c>
      <c r="AJ345" s="480">
        <v>3</v>
      </c>
      <c r="AK345" s="480">
        <v>-0.7</v>
      </c>
      <c r="AL345" s="480">
        <v>10.64</v>
      </c>
      <c r="AM345" s="480">
        <v>1638</v>
      </c>
      <c r="AN345" s="480">
        <v>982</v>
      </c>
      <c r="AO345" s="480">
        <v>40</v>
      </c>
      <c r="AP345" s="480">
        <v>20</v>
      </c>
      <c r="AQ345" s="480">
        <v>1.609</v>
      </c>
      <c r="AR345" s="480">
        <v>243.4</v>
      </c>
      <c r="AS345" s="480">
        <v>1.46</v>
      </c>
      <c r="AT345" s="480"/>
      <c r="AU345" s="480"/>
      <c r="AV345" s="480"/>
      <c r="AW345" s="480"/>
      <c r="AX345" s="480"/>
      <c r="AY345" s="480"/>
      <c r="AZ345" s="480"/>
      <c r="BA345" s="480"/>
      <c r="BB345" s="480"/>
      <c r="BC345" s="480"/>
      <c r="BD345" s="480"/>
      <c r="BE345" s="480"/>
      <c r="BF345" s="480"/>
      <c r="BG345" s="480"/>
      <c r="BH345" s="480"/>
      <c r="BI345" s="480"/>
      <c r="BJ345" s="480"/>
      <c r="BK345" s="480"/>
      <c r="BL345" s="480"/>
    </row>
    <row r="346" spans="1:64">
      <c r="A346" s="480" t="s">
        <v>570</v>
      </c>
      <c r="B346" s="480" t="s">
        <v>70</v>
      </c>
      <c r="C346" s="480" t="s">
        <v>165</v>
      </c>
      <c r="D346" s="480" t="s">
        <v>166</v>
      </c>
      <c r="E346" s="480" t="s">
        <v>66</v>
      </c>
      <c r="F346" s="480">
        <v>2012</v>
      </c>
      <c r="G346" s="480"/>
      <c r="H346" s="480">
        <v>260</v>
      </c>
      <c r="I346" s="480">
        <v>1.9</v>
      </c>
      <c r="J346" s="480"/>
      <c r="K346" s="480"/>
      <c r="L346" s="480" t="s">
        <v>14</v>
      </c>
      <c r="M346" s="480">
        <v>96</v>
      </c>
      <c r="N346" s="480">
        <v>1</v>
      </c>
      <c r="O346" s="480">
        <v>1000</v>
      </c>
      <c r="P346" s="480">
        <v>25</v>
      </c>
      <c r="Q346" s="480">
        <v>49.3</v>
      </c>
      <c r="R346" s="480">
        <v>5.27</v>
      </c>
      <c r="S346" s="480">
        <v>60</v>
      </c>
      <c r="T346" s="480">
        <v>5.62</v>
      </c>
      <c r="U346" s="480">
        <v>3.3</v>
      </c>
      <c r="V346" s="480">
        <v>-234.56</v>
      </c>
      <c r="W346" s="480">
        <v>-0.45</v>
      </c>
      <c r="X346" s="480">
        <v>3000</v>
      </c>
      <c r="Y346" s="480">
        <v>5.5</v>
      </c>
      <c r="Z346" s="480">
        <v>700</v>
      </c>
      <c r="AA346" s="480">
        <v>0.42</v>
      </c>
      <c r="AB346" s="480"/>
      <c r="AC346" s="480"/>
      <c r="AD346" s="480"/>
      <c r="AE346" s="480"/>
      <c r="AF346" s="480"/>
      <c r="AG346" s="480"/>
      <c r="AH346" s="480"/>
      <c r="AI346" s="480">
        <v>1000</v>
      </c>
      <c r="AJ346" s="480">
        <v>4</v>
      </c>
      <c r="AK346" s="480">
        <v>-0.7</v>
      </c>
      <c r="AL346" s="480">
        <v>6.59</v>
      </c>
      <c r="AM346" s="480">
        <v>1602</v>
      </c>
      <c r="AN346" s="480">
        <v>1061</v>
      </c>
      <c r="AO346" s="480">
        <v>40</v>
      </c>
      <c r="AP346" s="480">
        <v>21</v>
      </c>
      <c r="AQ346" s="480">
        <v>1.7</v>
      </c>
      <c r="AR346" s="480">
        <v>148.6</v>
      </c>
      <c r="AS346" s="480">
        <v>1.427</v>
      </c>
      <c r="AT346" s="480"/>
      <c r="AU346" s="480"/>
      <c r="AV346" s="480"/>
      <c r="AW346" s="480"/>
      <c r="AX346" s="480"/>
      <c r="AY346" s="480"/>
      <c r="AZ346" s="480"/>
      <c r="BA346" s="480"/>
      <c r="BB346" s="480"/>
      <c r="BC346" s="480"/>
      <c r="BD346" s="480"/>
      <c r="BE346" s="480"/>
      <c r="BF346" s="480"/>
      <c r="BG346" s="480"/>
      <c r="BH346" s="480"/>
      <c r="BI346" s="480"/>
      <c r="BJ346" s="480"/>
      <c r="BK346" s="480"/>
      <c r="BL346" s="480"/>
    </row>
    <row r="347" spans="1:64">
      <c r="A347" s="480" t="s">
        <v>570</v>
      </c>
      <c r="B347" s="480" t="s">
        <v>70</v>
      </c>
      <c r="C347" s="480" t="s">
        <v>167</v>
      </c>
      <c r="D347" s="480" t="s">
        <v>168</v>
      </c>
      <c r="E347" s="480" t="s">
        <v>66</v>
      </c>
      <c r="F347" s="480">
        <v>2011</v>
      </c>
      <c r="G347" s="480"/>
      <c r="H347" s="480">
        <v>260</v>
      </c>
      <c r="I347" s="480">
        <v>2</v>
      </c>
      <c r="J347" s="480"/>
      <c r="K347" s="480"/>
      <c r="L347" s="480" t="s">
        <v>14</v>
      </c>
      <c r="M347" s="480">
        <v>60</v>
      </c>
      <c r="N347" s="480">
        <v>1</v>
      </c>
      <c r="O347" s="480">
        <v>1000</v>
      </c>
      <c r="P347" s="480">
        <v>25</v>
      </c>
      <c r="Q347" s="480">
        <v>30.7</v>
      </c>
      <c r="R347" s="480">
        <v>8.48</v>
      </c>
      <c r="S347" s="480">
        <v>37.799999999999997</v>
      </c>
      <c r="T347" s="480">
        <v>8.99</v>
      </c>
      <c r="U347" s="480">
        <v>6.3</v>
      </c>
      <c r="V347" s="480">
        <v>-150.91999999999999</v>
      </c>
      <c r="W347" s="480">
        <v>-0.45</v>
      </c>
      <c r="X347" s="480">
        <v>1200</v>
      </c>
      <c r="Y347" s="480">
        <v>5.5</v>
      </c>
      <c r="Z347" s="480">
        <v>300</v>
      </c>
      <c r="AA347" s="480">
        <v>0.19</v>
      </c>
      <c r="AB347" s="480"/>
      <c r="AC347" s="480"/>
      <c r="AD347" s="480"/>
      <c r="AE347" s="480"/>
      <c r="AF347" s="480"/>
      <c r="AG347" s="480"/>
      <c r="AH347" s="480"/>
      <c r="AI347" s="480">
        <v>1000</v>
      </c>
      <c r="AJ347" s="480">
        <v>3</v>
      </c>
      <c r="AK347" s="480">
        <v>-0.7</v>
      </c>
      <c r="AL347" s="480">
        <v>10.94</v>
      </c>
      <c r="AM347" s="480">
        <v>1638</v>
      </c>
      <c r="AN347" s="480">
        <v>982</v>
      </c>
      <c r="AO347" s="480">
        <v>40</v>
      </c>
      <c r="AP347" s="480">
        <v>19.2</v>
      </c>
      <c r="AQ347" s="480">
        <v>1.609</v>
      </c>
      <c r="AR347" s="480">
        <v>238.9</v>
      </c>
      <c r="AS347" s="480">
        <v>1.4330000000000001</v>
      </c>
      <c r="AT347" s="480"/>
      <c r="AU347" s="480"/>
      <c r="AV347" s="480"/>
      <c r="AW347" s="480"/>
      <c r="AX347" s="480"/>
      <c r="AY347" s="480"/>
      <c r="AZ347" s="480"/>
      <c r="BA347" s="480"/>
      <c r="BB347" s="480"/>
      <c r="BC347" s="480"/>
      <c r="BD347" s="480"/>
      <c r="BE347" s="480"/>
      <c r="BF347" s="480"/>
      <c r="BG347" s="480"/>
      <c r="BH347" s="480"/>
      <c r="BI347" s="480"/>
      <c r="BJ347" s="480"/>
      <c r="BK347" s="480"/>
      <c r="BL347" s="480"/>
    </row>
    <row r="348" spans="1:64">
      <c r="A348" s="480" t="s">
        <v>570</v>
      </c>
      <c r="B348" s="480" t="s">
        <v>70</v>
      </c>
      <c r="C348" s="480" t="s">
        <v>307</v>
      </c>
      <c r="D348" s="480" t="s">
        <v>308</v>
      </c>
      <c r="E348" s="480" t="s">
        <v>66</v>
      </c>
      <c r="F348" s="480">
        <v>2011</v>
      </c>
      <c r="G348" s="480"/>
      <c r="H348" s="480">
        <v>260</v>
      </c>
      <c r="I348" s="480">
        <v>1.9</v>
      </c>
      <c r="J348" s="480"/>
      <c r="K348" s="480"/>
      <c r="L348" s="480" t="s">
        <v>65</v>
      </c>
      <c r="M348" s="480">
        <v>60</v>
      </c>
      <c r="N348" s="480">
        <v>1</v>
      </c>
      <c r="O348" s="480">
        <v>1000</v>
      </c>
      <c r="P348" s="480">
        <v>25</v>
      </c>
      <c r="Q348" s="480">
        <v>30.4</v>
      </c>
      <c r="R348" s="480">
        <v>8.56</v>
      </c>
      <c r="S348" s="480">
        <v>37.5</v>
      </c>
      <c r="T348" s="480">
        <v>9.1199999999999992</v>
      </c>
      <c r="U348" s="480">
        <v>6.3</v>
      </c>
      <c r="V348" s="480">
        <v>-141.69</v>
      </c>
      <c r="W348" s="480">
        <v>-0.43</v>
      </c>
      <c r="X348" s="480">
        <v>2000</v>
      </c>
      <c r="Y348" s="480">
        <v>5.5</v>
      </c>
      <c r="Z348" s="480">
        <v>250</v>
      </c>
      <c r="AA348" s="480">
        <v>0.2</v>
      </c>
      <c r="AB348" s="480"/>
      <c r="AC348" s="480"/>
      <c r="AD348" s="480"/>
      <c r="AE348" s="480"/>
      <c r="AF348" s="480"/>
      <c r="AG348" s="480"/>
      <c r="AH348" s="480"/>
      <c r="AI348" s="480">
        <v>1000</v>
      </c>
      <c r="AJ348" s="480">
        <v>3</v>
      </c>
      <c r="AK348" s="480">
        <v>-0.7</v>
      </c>
      <c r="AL348" s="480">
        <v>10.64</v>
      </c>
      <c r="AM348" s="480">
        <v>1638</v>
      </c>
      <c r="AN348" s="480">
        <v>982</v>
      </c>
      <c r="AO348" s="480">
        <v>40</v>
      </c>
      <c r="AP348" s="480">
        <v>19.2</v>
      </c>
      <c r="AQ348" s="480">
        <v>1.609</v>
      </c>
      <c r="AR348" s="480">
        <v>243.4</v>
      </c>
      <c r="AS348" s="480">
        <v>1.46</v>
      </c>
      <c r="AT348" s="480"/>
      <c r="AU348" s="480"/>
      <c r="AV348" s="480"/>
      <c r="AW348" s="480"/>
      <c r="AX348" s="480"/>
      <c r="AY348" s="480"/>
      <c r="AZ348" s="480"/>
      <c r="BA348" s="480"/>
      <c r="BB348" s="480"/>
      <c r="BC348" s="480"/>
      <c r="BD348" s="480"/>
      <c r="BE348" s="480"/>
      <c r="BF348" s="480"/>
      <c r="BG348" s="480"/>
      <c r="BH348" s="480"/>
      <c r="BI348" s="480"/>
      <c r="BJ348" s="480"/>
      <c r="BK348" s="480"/>
      <c r="BL348" s="480"/>
    </row>
    <row r="349" spans="1:64">
      <c r="A349" s="480" t="s">
        <v>570</v>
      </c>
      <c r="B349" s="480" t="s">
        <v>70</v>
      </c>
      <c r="C349" s="480" t="s">
        <v>311</v>
      </c>
      <c r="D349" s="480" t="s">
        <v>312</v>
      </c>
      <c r="E349" s="480" t="s">
        <v>66</v>
      </c>
      <c r="F349" s="480">
        <v>2010</v>
      </c>
      <c r="G349" s="480"/>
      <c r="H349" s="480">
        <v>265</v>
      </c>
      <c r="I349" s="480">
        <v>1.9</v>
      </c>
      <c r="J349" s="480"/>
      <c r="K349" s="480"/>
      <c r="L349" s="480" t="s">
        <v>65</v>
      </c>
      <c r="M349" s="480">
        <v>72</v>
      </c>
      <c r="N349" s="480">
        <v>1</v>
      </c>
      <c r="O349" s="480">
        <v>1000</v>
      </c>
      <c r="P349" s="480">
        <v>25</v>
      </c>
      <c r="Q349" s="480">
        <v>35.1</v>
      </c>
      <c r="R349" s="480">
        <v>7.55</v>
      </c>
      <c r="S349" s="480">
        <v>43.9</v>
      </c>
      <c r="T349" s="480">
        <v>8.1</v>
      </c>
      <c r="U349" s="480">
        <v>5.3</v>
      </c>
      <c r="V349" s="480">
        <v>-158.58000000000001</v>
      </c>
      <c r="W349" s="480">
        <v>-0.43</v>
      </c>
      <c r="X349" s="480">
        <v>1200</v>
      </c>
      <c r="Y349" s="480">
        <v>5.5</v>
      </c>
      <c r="Z349" s="480">
        <v>300</v>
      </c>
      <c r="AA349" s="480">
        <v>0.35</v>
      </c>
      <c r="AB349" s="480"/>
      <c r="AC349" s="480"/>
      <c r="AD349" s="480"/>
      <c r="AE349" s="480"/>
      <c r="AF349" s="480"/>
      <c r="AG349" s="480"/>
      <c r="AH349" s="480"/>
      <c r="AI349" s="480">
        <v>1000</v>
      </c>
      <c r="AJ349" s="480">
        <v>3</v>
      </c>
      <c r="AK349" s="480">
        <v>-0.7</v>
      </c>
      <c r="AL349" s="480">
        <v>3.92</v>
      </c>
      <c r="AM349" s="480">
        <v>1954</v>
      </c>
      <c r="AN349" s="480">
        <v>982</v>
      </c>
      <c r="AO349" s="480">
        <v>40</v>
      </c>
      <c r="AP349" s="480">
        <v>27</v>
      </c>
      <c r="AQ349" s="480">
        <v>1.919</v>
      </c>
      <c r="AR349" s="480">
        <v>243.4</v>
      </c>
      <c r="AS349" s="480">
        <v>1.752</v>
      </c>
      <c r="AT349" s="480"/>
      <c r="AU349" s="480"/>
      <c r="AV349" s="480"/>
      <c r="AW349" s="480"/>
      <c r="AX349" s="480"/>
      <c r="AY349" s="480"/>
      <c r="AZ349" s="480"/>
      <c r="BA349" s="480"/>
      <c r="BB349" s="480"/>
      <c r="BC349" s="480"/>
      <c r="BD349" s="480"/>
      <c r="BE349" s="480"/>
      <c r="BF349" s="480"/>
      <c r="BG349" s="480"/>
      <c r="BH349" s="480"/>
      <c r="BI349" s="480"/>
      <c r="BJ349" s="480"/>
      <c r="BK349" s="480"/>
      <c r="BL349" s="480"/>
    </row>
    <row r="350" spans="1:64">
      <c r="A350" s="480" t="s">
        <v>570</v>
      </c>
      <c r="B350" s="480" t="s">
        <v>70</v>
      </c>
      <c r="C350" s="480" t="s">
        <v>313</v>
      </c>
      <c r="D350" s="480" t="s">
        <v>314</v>
      </c>
      <c r="E350" s="480" t="s">
        <v>66</v>
      </c>
      <c r="F350" s="480">
        <v>2010</v>
      </c>
      <c r="G350" s="480"/>
      <c r="H350" s="480">
        <v>270</v>
      </c>
      <c r="I350" s="480">
        <v>1.9</v>
      </c>
      <c r="J350" s="480"/>
      <c r="K350" s="480"/>
      <c r="L350" s="480" t="s">
        <v>65</v>
      </c>
      <c r="M350" s="480">
        <v>72</v>
      </c>
      <c r="N350" s="480">
        <v>1</v>
      </c>
      <c r="O350" s="480">
        <v>1000</v>
      </c>
      <c r="P350" s="480">
        <v>25</v>
      </c>
      <c r="Q350" s="480">
        <v>35.299999999999997</v>
      </c>
      <c r="R350" s="480">
        <v>7.65</v>
      </c>
      <c r="S350" s="480">
        <v>44.1</v>
      </c>
      <c r="T350" s="480">
        <v>8.19</v>
      </c>
      <c r="U350" s="480">
        <v>5.3</v>
      </c>
      <c r="V350" s="480">
        <v>-158.97999999999999</v>
      </c>
      <c r="W350" s="480">
        <v>-0.43</v>
      </c>
      <c r="X350" s="480">
        <v>1400</v>
      </c>
      <c r="Y350" s="480">
        <v>5.5</v>
      </c>
      <c r="Z350" s="480">
        <v>350</v>
      </c>
      <c r="AA350" s="480">
        <v>0.34</v>
      </c>
      <c r="AB350" s="480"/>
      <c r="AC350" s="480"/>
      <c r="AD350" s="480"/>
      <c r="AE350" s="480"/>
      <c r="AF350" s="480"/>
      <c r="AG350" s="480"/>
      <c r="AH350" s="480"/>
      <c r="AI350" s="480">
        <v>1000</v>
      </c>
      <c r="AJ350" s="480">
        <v>3</v>
      </c>
      <c r="AK350" s="480">
        <v>-0.7</v>
      </c>
      <c r="AL350" s="480">
        <v>3.92</v>
      </c>
      <c r="AM350" s="480">
        <v>1954</v>
      </c>
      <c r="AN350" s="480">
        <v>982</v>
      </c>
      <c r="AO350" s="480">
        <v>40</v>
      </c>
      <c r="AP350" s="480">
        <v>27</v>
      </c>
      <c r="AQ350" s="480">
        <v>1.919</v>
      </c>
      <c r="AR350" s="480">
        <v>243.4</v>
      </c>
      <c r="AS350" s="480">
        <v>1.752</v>
      </c>
      <c r="AT350" s="480"/>
      <c r="AU350" s="480"/>
      <c r="AV350" s="480"/>
      <c r="AW350" s="480"/>
      <c r="AX350" s="480"/>
      <c r="AY350" s="480"/>
      <c r="AZ350" s="480"/>
      <c r="BA350" s="480"/>
      <c r="BB350" s="480"/>
      <c r="BC350" s="480"/>
      <c r="BD350" s="480"/>
      <c r="BE350" s="480"/>
      <c r="BF350" s="480"/>
      <c r="BG350" s="480"/>
      <c r="BH350" s="480"/>
      <c r="BI350" s="480"/>
      <c r="BJ350" s="480"/>
      <c r="BK350" s="480"/>
      <c r="BL350" s="480"/>
    </row>
    <row r="351" spans="1:64">
      <c r="A351" s="480" t="s">
        <v>570</v>
      </c>
      <c r="B351" s="480" t="s">
        <v>70</v>
      </c>
      <c r="C351" s="480" t="s">
        <v>315</v>
      </c>
      <c r="D351" s="480" t="s">
        <v>316</v>
      </c>
      <c r="E351" s="480" t="s">
        <v>66</v>
      </c>
      <c r="F351" s="480">
        <v>2010</v>
      </c>
      <c r="G351" s="480"/>
      <c r="H351" s="480">
        <v>275</v>
      </c>
      <c r="I351" s="480">
        <v>1.8</v>
      </c>
      <c r="J351" s="480"/>
      <c r="K351" s="480"/>
      <c r="L351" s="480" t="s">
        <v>65</v>
      </c>
      <c r="M351" s="480">
        <v>72</v>
      </c>
      <c r="N351" s="480">
        <v>1</v>
      </c>
      <c r="O351" s="480">
        <v>1000</v>
      </c>
      <c r="P351" s="480">
        <v>25</v>
      </c>
      <c r="Q351" s="480">
        <v>35.5</v>
      </c>
      <c r="R351" s="480">
        <v>7.76</v>
      </c>
      <c r="S351" s="480">
        <v>44.1</v>
      </c>
      <c r="T351" s="480">
        <v>8.31</v>
      </c>
      <c r="U351" s="480">
        <v>5.4</v>
      </c>
      <c r="V351" s="480">
        <v>-160.94</v>
      </c>
      <c r="W351" s="480">
        <v>-0.43</v>
      </c>
      <c r="X351" s="480">
        <v>1200</v>
      </c>
      <c r="Y351" s="480">
        <v>5.5</v>
      </c>
      <c r="Z351" s="480">
        <v>300</v>
      </c>
      <c r="AA351" s="480">
        <v>0.3</v>
      </c>
      <c r="AB351" s="480"/>
      <c r="AC351" s="480"/>
      <c r="AD351" s="480"/>
      <c r="AE351" s="480"/>
      <c r="AF351" s="480"/>
      <c r="AG351" s="480"/>
      <c r="AH351" s="480"/>
      <c r="AI351" s="480">
        <v>1000</v>
      </c>
      <c r="AJ351" s="480">
        <v>3</v>
      </c>
      <c r="AK351" s="480">
        <v>-0.7</v>
      </c>
      <c r="AL351" s="480">
        <v>3.92</v>
      </c>
      <c r="AM351" s="480">
        <v>1954</v>
      </c>
      <c r="AN351" s="480">
        <v>982</v>
      </c>
      <c r="AO351" s="480">
        <v>40</v>
      </c>
      <c r="AP351" s="480">
        <v>27</v>
      </c>
      <c r="AQ351" s="480">
        <v>1.919</v>
      </c>
      <c r="AR351" s="480">
        <v>243.4</v>
      </c>
      <c r="AS351" s="480">
        <v>1.752</v>
      </c>
      <c r="AT351" s="480"/>
      <c r="AU351" s="480"/>
      <c r="AV351" s="480"/>
      <c r="AW351" s="480"/>
      <c r="AX351" s="480"/>
      <c r="AY351" s="480"/>
      <c r="AZ351" s="480"/>
      <c r="BA351" s="480"/>
      <c r="BB351" s="480"/>
      <c r="BC351" s="480"/>
      <c r="BD351" s="480"/>
      <c r="BE351" s="480"/>
      <c r="BF351" s="480"/>
      <c r="BG351" s="480"/>
      <c r="BH351" s="480"/>
      <c r="BI351" s="480"/>
      <c r="BJ351" s="480"/>
      <c r="BK351" s="480"/>
      <c r="BL351" s="480"/>
    </row>
    <row r="352" spans="1:64">
      <c r="A352" s="480" t="s">
        <v>570</v>
      </c>
      <c r="B352" s="480" t="s">
        <v>70</v>
      </c>
      <c r="C352" s="480" t="s">
        <v>317</v>
      </c>
      <c r="D352" s="480" t="s">
        <v>318</v>
      </c>
      <c r="E352" s="480" t="s">
        <v>66</v>
      </c>
      <c r="F352" s="480">
        <v>2010</v>
      </c>
      <c r="G352" s="480"/>
      <c r="H352" s="480">
        <v>280</v>
      </c>
      <c r="I352" s="480">
        <v>1.8</v>
      </c>
      <c r="J352" s="480"/>
      <c r="K352" s="480"/>
      <c r="L352" s="480" t="s">
        <v>65</v>
      </c>
      <c r="M352" s="480">
        <v>72</v>
      </c>
      <c r="N352" s="480">
        <v>1</v>
      </c>
      <c r="O352" s="480">
        <v>1000</v>
      </c>
      <c r="P352" s="480">
        <v>25</v>
      </c>
      <c r="Q352" s="480">
        <v>35.6</v>
      </c>
      <c r="R352" s="480">
        <v>7.86</v>
      </c>
      <c r="S352" s="480">
        <v>44.2</v>
      </c>
      <c r="T352" s="480">
        <v>8.42</v>
      </c>
      <c r="U352" s="480">
        <v>5.5</v>
      </c>
      <c r="V352" s="480">
        <v>-161.51</v>
      </c>
      <c r="W352" s="480">
        <v>-0.43</v>
      </c>
      <c r="X352" s="480">
        <v>1200</v>
      </c>
      <c r="Y352" s="480">
        <v>5.5</v>
      </c>
      <c r="Z352" s="480">
        <v>300</v>
      </c>
      <c r="AA352" s="480">
        <v>0.3</v>
      </c>
      <c r="AB352" s="480"/>
      <c r="AC352" s="480"/>
      <c r="AD352" s="480"/>
      <c r="AE352" s="480"/>
      <c r="AF352" s="480"/>
      <c r="AG352" s="480"/>
      <c r="AH352" s="480"/>
      <c r="AI352" s="480">
        <v>1000</v>
      </c>
      <c r="AJ352" s="480">
        <v>3</v>
      </c>
      <c r="AK352" s="480">
        <v>-0.7</v>
      </c>
      <c r="AL352" s="480">
        <v>3.92</v>
      </c>
      <c r="AM352" s="480">
        <v>1954</v>
      </c>
      <c r="AN352" s="480">
        <v>982</v>
      </c>
      <c r="AO352" s="480">
        <v>40</v>
      </c>
      <c r="AP352" s="480">
        <v>27</v>
      </c>
      <c r="AQ352" s="480">
        <v>1.919</v>
      </c>
      <c r="AR352" s="480">
        <v>243.4</v>
      </c>
      <c r="AS352" s="480">
        <v>1.752</v>
      </c>
      <c r="AT352" s="480"/>
      <c r="AU352" s="480"/>
      <c r="AV352" s="480"/>
      <c r="AW352" s="480"/>
      <c r="AX352" s="480"/>
      <c r="AY352" s="480"/>
      <c r="AZ352" s="480"/>
      <c r="BA352" s="480"/>
      <c r="BB352" s="480"/>
      <c r="BC352" s="480"/>
      <c r="BD352" s="480"/>
      <c r="BE352" s="480"/>
      <c r="BF352" s="480"/>
      <c r="BG352" s="480"/>
      <c r="BH352" s="480"/>
      <c r="BI352" s="480"/>
      <c r="BJ352" s="480"/>
      <c r="BK352" s="480"/>
      <c r="BL352" s="480"/>
    </row>
    <row r="353" spans="1:64">
      <c r="A353" s="480" t="s">
        <v>570</v>
      </c>
      <c r="B353" s="480" t="s">
        <v>70</v>
      </c>
      <c r="C353" s="480" t="s">
        <v>319</v>
      </c>
      <c r="D353" s="480" t="s">
        <v>320</v>
      </c>
      <c r="E353" s="480" t="s">
        <v>66</v>
      </c>
      <c r="F353" s="480">
        <v>2010</v>
      </c>
      <c r="G353" s="480"/>
      <c r="H353" s="480">
        <v>285</v>
      </c>
      <c r="I353" s="480">
        <v>1.8</v>
      </c>
      <c r="J353" s="480"/>
      <c r="K353" s="480"/>
      <c r="L353" s="480" t="s">
        <v>65</v>
      </c>
      <c r="M353" s="480">
        <v>72</v>
      </c>
      <c r="N353" s="480">
        <v>1</v>
      </c>
      <c r="O353" s="480">
        <v>1000</v>
      </c>
      <c r="P353" s="480">
        <v>25</v>
      </c>
      <c r="Q353" s="480">
        <v>35.799999999999997</v>
      </c>
      <c r="R353" s="480">
        <v>7.96</v>
      </c>
      <c r="S353" s="480">
        <v>44.3</v>
      </c>
      <c r="T353" s="480">
        <v>8.5299999999999994</v>
      </c>
      <c r="U353" s="480">
        <v>5.5</v>
      </c>
      <c r="V353" s="480">
        <v>-162.22</v>
      </c>
      <c r="W353" s="480">
        <v>-0.43</v>
      </c>
      <c r="X353" s="480">
        <v>1200</v>
      </c>
      <c r="Y353" s="480">
        <v>5.5</v>
      </c>
      <c r="Z353" s="480">
        <v>300</v>
      </c>
      <c r="AA353" s="480">
        <v>0.28999999999999998</v>
      </c>
      <c r="AB353" s="480"/>
      <c r="AC353" s="480"/>
      <c r="AD353" s="480"/>
      <c r="AE353" s="480"/>
      <c r="AF353" s="480"/>
      <c r="AG353" s="480"/>
      <c r="AH353" s="480"/>
      <c r="AI353" s="480">
        <v>1000</v>
      </c>
      <c r="AJ353" s="480">
        <v>3</v>
      </c>
      <c r="AK353" s="480">
        <v>-0.7</v>
      </c>
      <c r="AL353" s="480">
        <v>3.92</v>
      </c>
      <c r="AM353" s="480">
        <v>1954</v>
      </c>
      <c r="AN353" s="480">
        <v>982</v>
      </c>
      <c r="AO353" s="480">
        <v>40</v>
      </c>
      <c r="AP353" s="480">
        <v>27</v>
      </c>
      <c r="AQ353" s="480">
        <v>1.919</v>
      </c>
      <c r="AR353" s="480">
        <v>243.4</v>
      </c>
      <c r="AS353" s="480">
        <v>1.752</v>
      </c>
      <c r="AT353" s="480"/>
      <c r="AU353" s="480"/>
      <c r="AV353" s="480"/>
      <c r="AW353" s="480"/>
      <c r="AX353" s="480"/>
      <c r="AY353" s="480"/>
      <c r="AZ353" s="480"/>
      <c r="BA353" s="480"/>
      <c r="BB353" s="480"/>
      <c r="BC353" s="480"/>
      <c r="BD353" s="480"/>
      <c r="BE353" s="480"/>
      <c r="BF353" s="480"/>
      <c r="BG353" s="480"/>
      <c r="BH353" s="480"/>
      <c r="BI353" s="480"/>
      <c r="BJ353" s="480"/>
      <c r="BK353" s="480"/>
      <c r="BL353" s="480"/>
    </row>
    <row r="354" spans="1:64">
      <c r="A354" s="480" t="s">
        <v>570</v>
      </c>
      <c r="B354" s="480" t="s">
        <v>70</v>
      </c>
      <c r="C354" s="480" t="s">
        <v>321</v>
      </c>
      <c r="D354" s="480" t="s">
        <v>322</v>
      </c>
      <c r="E354" s="480" t="s">
        <v>66</v>
      </c>
      <c r="F354" s="480">
        <v>2010</v>
      </c>
      <c r="G354" s="480"/>
      <c r="H354" s="480">
        <v>300</v>
      </c>
      <c r="I354" s="480">
        <v>1.7</v>
      </c>
      <c r="J354" s="480"/>
      <c r="K354" s="480"/>
      <c r="L354" s="480" t="s">
        <v>65</v>
      </c>
      <c r="M354" s="480">
        <v>72</v>
      </c>
      <c r="N354" s="480">
        <v>1</v>
      </c>
      <c r="O354" s="480">
        <v>1000</v>
      </c>
      <c r="P354" s="480">
        <v>25</v>
      </c>
      <c r="Q354" s="480">
        <v>36.1</v>
      </c>
      <c r="R354" s="480">
        <v>8.3000000000000007</v>
      </c>
      <c r="S354" s="480">
        <v>44.6</v>
      </c>
      <c r="T354" s="480">
        <v>8.8699999999999992</v>
      </c>
      <c r="U354" s="480">
        <v>5.8</v>
      </c>
      <c r="V354" s="480">
        <v>-165</v>
      </c>
      <c r="W354" s="480">
        <v>-0.43</v>
      </c>
      <c r="X354" s="480">
        <v>1200</v>
      </c>
      <c r="Y354" s="480">
        <v>5.5</v>
      </c>
      <c r="Z354" s="480">
        <v>300</v>
      </c>
      <c r="AA354" s="480">
        <v>0.26</v>
      </c>
      <c r="AB354" s="480"/>
      <c r="AC354" s="480"/>
      <c r="AD354" s="480"/>
      <c r="AE354" s="480"/>
      <c r="AF354" s="480"/>
      <c r="AG354" s="480"/>
      <c r="AH354" s="480"/>
      <c r="AI354" s="480">
        <v>1000</v>
      </c>
      <c r="AJ354" s="480">
        <v>3</v>
      </c>
      <c r="AK354" s="480">
        <v>-0.7</v>
      </c>
      <c r="AL354" s="480">
        <v>3.92</v>
      </c>
      <c r="AM354" s="480">
        <v>1954</v>
      </c>
      <c r="AN354" s="480">
        <v>982</v>
      </c>
      <c r="AO354" s="480">
        <v>40</v>
      </c>
      <c r="AP354" s="480">
        <v>27</v>
      </c>
      <c r="AQ354" s="480">
        <v>1.919</v>
      </c>
      <c r="AR354" s="480">
        <v>243.4</v>
      </c>
      <c r="AS354" s="480">
        <v>1.752</v>
      </c>
      <c r="AT354" s="480"/>
      <c r="AU354" s="480"/>
      <c r="AV354" s="480"/>
      <c r="AW354" s="480"/>
      <c r="AX354" s="480"/>
      <c r="AY354" s="480"/>
      <c r="AZ354" s="480"/>
      <c r="BA354" s="480"/>
      <c r="BB354" s="480"/>
      <c r="BC354" s="480"/>
      <c r="BD354" s="480"/>
      <c r="BE354" s="480"/>
      <c r="BF354" s="480"/>
      <c r="BG354" s="480"/>
      <c r="BH354" s="480"/>
      <c r="BI354" s="480"/>
      <c r="BJ354" s="480"/>
      <c r="BK354" s="480"/>
      <c r="BL354" s="480"/>
    </row>
    <row r="355" spans="1:64">
      <c r="A355" s="480" t="s">
        <v>570</v>
      </c>
      <c r="B355" s="480" t="s">
        <v>70</v>
      </c>
      <c r="C355" s="480" t="s">
        <v>323</v>
      </c>
      <c r="D355" s="480" t="s">
        <v>324</v>
      </c>
      <c r="E355" s="480" t="s">
        <v>66</v>
      </c>
      <c r="F355" s="480">
        <v>2010</v>
      </c>
      <c r="G355" s="480"/>
      <c r="H355" s="480">
        <v>305</v>
      </c>
      <c r="I355" s="480">
        <v>1.6</v>
      </c>
      <c r="J355" s="480"/>
      <c r="K355" s="480"/>
      <c r="L355" s="480" t="s">
        <v>65</v>
      </c>
      <c r="M355" s="480">
        <v>72</v>
      </c>
      <c r="N355" s="480">
        <v>1</v>
      </c>
      <c r="O355" s="480">
        <v>1000</v>
      </c>
      <c r="P355" s="480">
        <v>25</v>
      </c>
      <c r="Q355" s="480">
        <v>36.299999999999997</v>
      </c>
      <c r="R355" s="480">
        <v>8.41</v>
      </c>
      <c r="S355" s="480">
        <v>44.8</v>
      </c>
      <c r="T355" s="480">
        <v>8.9700000000000006</v>
      </c>
      <c r="U355" s="480">
        <v>5.8</v>
      </c>
      <c r="V355" s="480">
        <v>-166.32</v>
      </c>
      <c r="W355" s="480">
        <v>-0.43</v>
      </c>
      <c r="X355" s="480">
        <v>1200</v>
      </c>
      <c r="Y355" s="480">
        <v>5.5</v>
      </c>
      <c r="Z355" s="480">
        <v>300</v>
      </c>
      <c r="AA355" s="480">
        <v>0.25</v>
      </c>
      <c r="AB355" s="480"/>
      <c r="AC355" s="480"/>
      <c r="AD355" s="480"/>
      <c r="AE355" s="480"/>
      <c r="AF355" s="480"/>
      <c r="AG355" s="480"/>
      <c r="AH355" s="480"/>
      <c r="AI355" s="480">
        <v>1000</v>
      </c>
      <c r="AJ355" s="480">
        <v>3</v>
      </c>
      <c r="AK355" s="480">
        <v>-0.7</v>
      </c>
      <c r="AL355" s="480">
        <v>3.92</v>
      </c>
      <c r="AM355" s="480">
        <v>1954</v>
      </c>
      <c r="AN355" s="480">
        <v>982</v>
      </c>
      <c r="AO355" s="480">
        <v>40</v>
      </c>
      <c r="AP355" s="480">
        <v>27</v>
      </c>
      <c r="AQ355" s="480">
        <v>1.919</v>
      </c>
      <c r="AR355" s="480">
        <v>243.4</v>
      </c>
      <c r="AS355" s="480">
        <v>1.752</v>
      </c>
      <c r="AT355" s="480"/>
      <c r="AU355" s="480"/>
      <c r="AV355" s="480"/>
      <c r="AW355" s="480"/>
      <c r="AX355" s="480"/>
      <c r="AY355" s="480"/>
      <c r="AZ355" s="480"/>
      <c r="BA355" s="480"/>
      <c r="BB355" s="480"/>
      <c r="BC355" s="480"/>
      <c r="BD355" s="480"/>
      <c r="BE355" s="480"/>
      <c r="BF355" s="480"/>
      <c r="BG355" s="480"/>
      <c r="BH355" s="480"/>
      <c r="BI355" s="480"/>
      <c r="BJ355" s="480"/>
      <c r="BK355" s="480"/>
      <c r="BL355" s="480"/>
    </row>
    <row r="356" spans="1:64">
      <c r="A356" s="480" t="s">
        <v>570</v>
      </c>
      <c r="B356" s="480" t="s">
        <v>70</v>
      </c>
      <c r="C356" s="480" t="s">
        <v>185</v>
      </c>
      <c r="D356" s="480" t="s">
        <v>186</v>
      </c>
      <c r="E356" s="480" t="s">
        <v>66</v>
      </c>
      <c r="F356" s="480">
        <v>2010</v>
      </c>
      <c r="G356" s="480"/>
      <c r="H356" s="480">
        <v>310</v>
      </c>
      <c r="I356" s="480">
        <v>1.6</v>
      </c>
      <c r="J356" s="480"/>
      <c r="K356" s="480"/>
      <c r="L356" s="480" t="s">
        <v>14</v>
      </c>
      <c r="M356" s="480">
        <v>72</v>
      </c>
      <c r="N356" s="480">
        <v>1</v>
      </c>
      <c r="O356" s="480">
        <v>1000</v>
      </c>
      <c r="P356" s="480">
        <v>25</v>
      </c>
      <c r="Q356" s="480">
        <v>36.700000000000003</v>
      </c>
      <c r="R356" s="480">
        <v>8.44</v>
      </c>
      <c r="S356" s="480">
        <v>45.3</v>
      </c>
      <c r="T356" s="480">
        <v>8.9499999999999993</v>
      </c>
      <c r="U356" s="480">
        <v>5.4</v>
      </c>
      <c r="V356" s="480">
        <v>-176.26</v>
      </c>
      <c r="W356" s="480">
        <v>-0.45</v>
      </c>
      <c r="X356" s="480">
        <v>1400</v>
      </c>
      <c r="Y356" s="480">
        <v>5.5</v>
      </c>
      <c r="Z356" s="480">
        <v>350</v>
      </c>
      <c r="AA356" s="480">
        <v>0.24</v>
      </c>
      <c r="AB356" s="480"/>
      <c r="AC356" s="480"/>
      <c r="AD356" s="480"/>
      <c r="AE356" s="480"/>
      <c r="AF356" s="480"/>
      <c r="AG356" s="480"/>
      <c r="AH356" s="480"/>
      <c r="AI356" s="480">
        <v>1000</v>
      </c>
      <c r="AJ356" s="480">
        <v>3</v>
      </c>
      <c r="AK356" s="480">
        <v>-0.7</v>
      </c>
      <c r="AL356" s="480">
        <v>10.74</v>
      </c>
      <c r="AM356" s="480">
        <v>1954</v>
      </c>
      <c r="AN356" s="480">
        <v>982</v>
      </c>
      <c r="AO356" s="480">
        <v>40</v>
      </c>
      <c r="AP356" s="480">
        <v>27</v>
      </c>
      <c r="AQ356" s="480">
        <v>1.919</v>
      </c>
      <c r="AR356" s="480">
        <v>238.9</v>
      </c>
      <c r="AS356" s="480">
        <v>1.72</v>
      </c>
      <c r="AT356" s="480"/>
      <c r="AU356" s="480"/>
      <c r="AV356" s="480"/>
      <c r="AW356" s="480"/>
      <c r="AX356" s="480"/>
      <c r="AY356" s="480"/>
      <c r="AZ356" s="480"/>
      <c r="BA356" s="480"/>
      <c r="BB356" s="480"/>
      <c r="BC356" s="480"/>
      <c r="BD356" s="480"/>
      <c r="BE356" s="480"/>
      <c r="BF356" s="480"/>
      <c r="BG356" s="480"/>
      <c r="BH356" s="480"/>
      <c r="BI356" s="480"/>
      <c r="BJ356" s="480"/>
      <c r="BK356" s="480"/>
      <c r="BL356" s="480"/>
    </row>
    <row r="357" spans="1:64">
      <c r="A357" s="480" t="s">
        <v>571</v>
      </c>
      <c r="B357" s="480" t="s">
        <v>70</v>
      </c>
      <c r="C357" s="480" t="s">
        <v>79</v>
      </c>
      <c r="D357" s="480" t="s">
        <v>80</v>
      </c>
      <c r="E357" s="480" t="s">
        <v>66</v>
      </c>
      <c r="F357" s="480">
        <v>2010</v>
      </c>
      <c r="G357" s="480"/>
      <c r="H357" s="480">
        <v>160</v>
      </c>
      <c r="I357" s="480">
        <v>0.1</v>
      </c>
      <c r="J357" s="480"/>
      <c r="K357" s="480"/>
      <c r="L357" s="480" t="s">
        <v>14</v>
      </c>
      <c r="M357" s="480">
        <v>48</v>
      </c>
      <c r="N357" s="480">
        <v>1</v>
      </c>
      <c r="O357" s="480">
        <v>1000</v>
      </c>
      <c r="P357" s="480">
        <v>25</v>
      </c>
      <c r="Q357" s="480">
        <v>23.3</v>
      </c>
      <c r="R357" s="480">
        <v>6.86</v>
      </c>
      <c r="S357" s="480">
        <v>29.2</v>
      </c>
      <c r="T357" s="480">
        <v>7.56</v>
      </c>
      <c r="U357" s="480">
        <v>4.5</v>
      </c>
      <c r="V357" s="480">
        <v>-107.27</v>
      </c>
      <c r="W357" s="480">
        <v>-0.45</v>
      </c>
      <c r="X357" s="480">
        <v>700</v>
      </c>
      <c r="Y357" s="480">
        <v>5.5</v>
      </c>
      <c r="Z357" s="480">
        <v>170</v>
      </c>
      <c r="AA357" s="480">
        <v>0.32</v>
      </c>
      <c r="AB357" s="480"/>
      <c r="AC357" s="480"/>
      <c r="AD357" s="480"/>
      <c r="AE357" s="480"/>
      <c r="AF357" s="480"/>
      <c r="AG357" s="480"/>
      <c r="AH357" s="480"/>
      <c r="AI357" s="480">
        <v>1000</v>
      </c>
      <c r="AJ357" s="480">
        <v>3</v>
      </c>
      <c r="AK357" s="480">
        <v>-0.7</v>
      </c>
      <c r="AL357" s="480">
        <v>3.92</v>
      </c>
      <c r="AM357" s="480">
        <v>1324</v>
      </c>
      <c r="AN357" s="480">
        <v>982</v>
      </c>
      <c r="AO357" s="480">
        <v>40</v>
      </c>
      <c r="AP357" s="480">
        <v>16</v>
      </c>
      <c r="AQ357" s="480">
        <v>1.3</v>
      </c>
      <c r="AR357" s="480">
        <v>238.9</v>
      </c>
      <c r="AS357" s="480">
        <v>1.147</v>
      </c>
      <c r="AT357" s="480"/>
      <c r="AU357" s="480"/>
      <c r="AV357" s="480"/>
      <c r="AW357" s="480"/>
      <c r="AX357" s="480"/>
      <c r="AY357" s="480"/>
      <c r="AZ357" s="480"/>
      <c r="BA357" s="480"/>
      <c r="BB357" s="480"/>
      <c r="BC357" s="480"/>
      <c r="BD357" s="480"/>
      <c r="BE357" s="480"/>
      <c r="BF357" s="480"/>
      <c r="BG357" s="480"/>
      <c r="BH357" s="480"/>
      <c r="BI357" s="480"/>
      <c r="BJ357" s="480"/>
      <c r="BK357" s="480"/>
      <c r="BL357" s="480"/>
    </row>
    <row r="358" spans="1:64">
      <c r="A358" s="480" t="s">
        <v>571</v>
      </c>
      <c r="B358" s="480" t="s">
        <v>70</v>
      </c>
      <c r="C358" s="480" t="s">
        <v>83</v>
      </c>
      <c r="D358" s="480" t="s">
        <v>84</v>
      </c>
      <c r="E358" s="480" t="s">
        <v>66</v>
      </c>
      <c r="F358" s="480">
        <v>2010</v>
      </c>
      <c r="G358" s="480"/>
      <c r="H358" s="480">
        <v>165</v>
      </c>
      <c r="I358" s="480">
        <v>0.1</v>
      </c>
      <c r="J358" s="480"/>
      <c r="K358" s="480"/>
      <c r="L358" s="480" t="s">
        <v>14</v>
      </c>
      <c r="M358" s="480">
        <v>48</v>
      </c>
      <c r="N358" s="480">
        <v>1</v>
      </c>
      <c r="O358" s="480">
        <v>1000</v>
      </c>
      <c r="P358" s="480">
        <v>25</v>
      </c>
      <c r="Q358" s="480">
        <v>23.4</v>
      </c>
      <c r="R358" s="480">
        <v>7.06</v>
      </c>
      <c r="S358" s="480">
        <v>29.2</v>
      </c>
      <c r="T358" s="480">
        <v>7.71</v>
      </c>
      <c r="U358" s="480">
        <v>4.5999999999999996</v>
      </c>
      <c r="V358" s="480">
        <v>-108.12</v>
      </c>
      <c r="W358" s="480">
        <v>-0.45</v>
      </c>
      <c r="X358" s="480">
        <v>700</v>
      </c>
      <c r="Y358" s="480">
        <v>5.5</v>
      </c>
      <c r="Z358" s="480">
        <v>180</v>
      </c>
      <c r="AA358" s="480">
        <v>0.28000000000000003</v>
      </c>
      <c r="AB358" s="480"/>
      <c r="AC358" s="480"/>
      <c r="AD358" s="480"/>
      <c r="AE358" s="480"/>
      <c r="AF358" s="480"/>
      <c r="AG358" s="480"/>
      <c r="AH358" s="480"/>
      <c r="AI358" s="480">
        <v>1000</v>
      </c>
      <c r="AJ358" s="480">
        <v>3</v>
      </c>
      <c r="AK358" s="480">
        <v>-0.7</v>
      </c>
      <c r="AL358" s="480">
        <v>3.92</v>
      </c>
      <c r="AM358" s="480">
        <v>1324</v>
      </c>
      <c r="AN358" s="480">
        <v>982</v>
      </c>
      <c r="AO358" s="480">
        <v>40</v>
      </c>
      <c r="AP358" s="480">
        <v>16</v>
      </c>
      <c r="AQ358" s="480">
        <v>1.3</v>
      </c>
      <c r="AR358" s="480">
        <v>238.9</v>
      </c>
      <c r="AS358" s="480">
        <v>1.147</v>
      </c>
      <c r="AT358" s="480"/>
      <c r="AU358" s="480"/>
      <c r="AV358" s="480"/>
      <c r="AW358" s="480"/>
      <c r="AX358" s="480"/>
      <c r="AY358" s="480"/>
      <c r="AZ358" s="480"/>
      <c r="BA358" s="480"/>
      <c r="BB358" s="480"/>
      <c r="BC358" s="480"/>
      <c r="BD358" s="480"/>
      <c r="BE358" s="480"/>
      <c r="BF358" s="480"/>
      <c r="BG358" s="480"/>
      <c r="BH358" s="480"/>
      <c r="BI358" s="480"/>
      <c r="BJ358" s="480"/>
      <c r="BK358" s="480"/>
      <c r="BL358" s="480"/>
    </row>
    <row r="359" spans="1:64">
      <c r="A359" s="480" t="s">
        <v>571</v>
      </c>
      <c r="B359" s="480" t="s">
        <v>70</v>
      </c>
      <c r="C359" s="480" t="s">
        <v>87</v>
      </c>
      <c r="D359" s="480" t="s">
        <v>88</v>
      </c>
      <c r="E359" s="480" t="s">
        <v>66</v>
      </c>
      <c r="F359" s="480">
        <v>2010</v>
      </c>
      <c r="G359" s="480"/>
      <c r="H359" s="480">
        <v>170</v>
      </c>
      <c r="I359" s="480">
        <v>0.1</v>
      </c>
      <c r="J359" s="480"/>
      <c r="K359" s="480"/>
      <c r="L359" s="480" t="s">
        <v>14</v>
      </c>
      <c r="M359" s="480">
        <v>48</v>
      </c>
      <c r="N359" s="480">
        <v>1</v>
      </c>
      <c r="O359" s="480">
        <v>1000</v>
      </c>
      <c r="P359" s="480">
        <v>25</v>
      </c>
      <c r="Q359" s="480">
        <v>23.5</v>
      </c>
      <c r="R359" s="480">
        <v>7.24</v>
      </c>
      <c r="S359" s="480">
        <v>29.4</v>
      </c>
      <c r="T359" s="480">
        <v>7.8</v>
      </c>
      <c r="U359" s="480">
        <v>4.7</v>
      </c>
      <c r="V359" s="480">
        <v>-110.52</v>
      </c>
      <c r="W359" s="480">
        <v>-0.45</v>
      </c>
      <c r="X359" s="480">
        <v>800</v>
      </c>
      <c r="Y359" s="480">
        <v>5.5</v>
      </c>
      <c r="Z359" s="480">
        <v>200</v>
      </c>
      <c r="AA359" s="480">
        <v>0.26</v>
      </c>
      <c r="AB359" s="480"/>
      <c r="AC359" s="480"/>
      <c r="AD359" s="480"/>
      <c r="AE359" s="480"/>
      <c r="AF359" s="480"/>
      <c r="AG359" s="480"/>
      <c r="AH359" s="480"/>
      <c r="AI359" s="480">
        <v>1000</v>
      </c>
      <c r="AJ359" s="480">
        <v>3</v>
      </c>
      <c r="AK359" s="480">
        <v>-0.7</v>
      </c>
      <c r="AL359" s="480">
        <v>3.92</v>
      </c>
      <c r="AM359" s="480">
        <v>1324</v>
      </c>
      <c r="AN359" s="480">
        <v>982</v>
      </c>
      <c r="AO359" s="480">
        <v>40</v>
      </c>
      <c r="AP359" s="480">
        <v>16</v>
      </c>
      <c r="AQ359" s="480">
        <v>1.3</v>
      </c>
      <c r="AR359" s="480">
        <v>238.9</v>
      </c>
      <c r="AS359" s="480">
        <v>1.147</v>
      </c>
      <c r="AT359" s="480"/>
      <c r="AU359" s="480"/>
      <c r="AV359" s="480"/>
      <c r="AW359" s="480"/>
      <c r="AX359" s="480"/>
      <c r="AY359" s="480"/>
      <c r="AZ359" s="480"/>
      <c r="BA359" s="480"/>
      <c r="BB359" s="480"/>
      <c r="BC359" s="480"/>
      <c r="BD359" s="480"/>
      <c r="BE359" s="480"/>
      <c r="BF359" s="480"/>
      <c r="BG359" s="480"/>
      <c r="BH359" s="480"/>
      <c r="BI359" s="480"/>
      <c r="BJ359" s="480"/>
      <c r="BK359" s="480"/>
      <c r="BL359" s="480"/>
    </row>
    <row r="360" spans="1:64">
      <c r="A360" s="480" t="s">
        <v>571</v>
      </c>
      <c r="B360" s="480" t="s">
        <v>70</v>
      </c>
      <c r="C360" s="480" t="s">
        <v>91</v>
      </c>
      <c r="D360" s="480" t="s">
        <v>92</v>
      </c>
      <c r="E360" s="480" t="s">
        <v>66</v>
      </c>
      <c r="F360" s="480">
        <v>2010</v>
      </c>
      <c r="G360" s="480"/>
      <c r="H360" s="480">
        <v>175</v>
      </c>
      <c r="I360" s="480">
        <v>0.1</v>
      </c>
      <c r="J360" s="480"/>
      <c r="K360" s="480"/>
      <c r="L360" s="480" t="s">
        <v>14</v>
      </c>
      <c r="M360" s="480">
        <v>48</v>
      </c>
      <c r="N360" s="480">
        <v>1</v>
      </c>
      <c r="O360" s="480">
        <v>1000</v>
      </c>
      <c r="P360" s="480">
        <v>25</v>
      </c>
      <c r="Q360" s="480">
        <v>23.6</v>
      </c>
      <c r="R360" s="480">
        <v>7.41</v>
      </c>
      <c r="S360" s="480">
        <v>29.5</v>
      </c>
      <c r="T360" s="480">
        <v>7.92</v>
      </c>
      <c r="U360" s="480">
        <v>4.8</v>
      </c>
      <c r="V360" s="480">
        <v>-111.2</v>
      </c>
      <c r="W360" s="480">
        <v>-0.45</v>
      </c>
      <c r="X360" s="480">
        <v>1000</v>
      </c>
      <c r="Y360" s="480">
        <v>5.5</v>
      </c>
      <c r="Z360" s="480">
        <v>240</v>
      </c>
      <c r="AA360" s="480">
        <v>0.23</v>
      </c>
      <c r="AB360" s="480"/>
      <c r="AC360" s="480"/>
      <c r="AD360" s="480"/>
      <c r="AE360" s="480"/>
      <c r="AF360" s="480"/>
      <c r="AG360" s="480"/>
      <c r="AH360" s="480"/>
      <c r="AI360" s="480">
        <v>1000</v>
      </c>
      <c r="AJ360" s="480">
        <v>3</v>
      </c>
      <c r="AK360" s="480">
        <v>-0.7</v>
      </c>
      <c r="AL360" s="480">
        <v>3.92</v>
      </c>
      <c r="AM360" s="480">
        <v>1324</v>
      </c>
      <c r="AN360" s="480">
        <v>982</v>
      </c>
      <c r="AO360" s="480">
        <v>40</v>
      </c>
      <c r="AP360" s="480">
        <v>16</v>
      </c>
      <c r="AQ360" s="480">
        <v>1.3</v>
      </c>
      <c r="AR360" s="480">
        <v>238.9</v>
      </c>
      <c r="AS360" s="480">
        <v>1.147</v>
      </c>
      <c r="AT360" s="480"/>
      <c r="AU360" s="480"/>
      <c r="AV360" s="480"/>
      <c r="AW360" s="480"/>
      <c r="AX360" s="480"/>
      <c r="AY360" s="480"/>
      <c r="AZ360" s="480"/>
      <c r="BA360" s="480"/>
      <c r="BB360" s="480"/>
      <c r="BC360" s="480"/>
      <c r="BD360" s="480"/>
      <c r="BE360" s="480"/>
      <c r="BF360" s="480"/>
      <c r="BG360" s="480"/>
      <c r="BH360" s="480"/>
      <c r="BI360" s="480"/>
      <c r="BJ360" s="480"/>
      <c r="BK360" s="480"/>
      <c r="BL360" s="480"/>
    </row>
    <row r="361" spans="1:64">
      <c r="A361" s="480" t="s">
        <v>571</v>
      </c>
      <c r="B361" s="480" t="s">
        <v>70</v>
      </c>
      <c r="C361" s="480" t="s">
        <v>95</v>
      </c>
      <c r="D361" s="480" t="s">
        <v>96</v>
      </c>
      <c r="E361" s="480" t="s">
        <v>66</v>
      </c>
      <c r="F361" s="480">
        <v>2010</v>
      </c>
      <c r="G361" s="480"/>
      <c r="H361" s="480">
        <v>180</v>
      </c>
      <c r="I361" s="480">
        <v>0.1</v>
      </c>
      <c r="J361" s="480"/>
      <c r="K361" s="480"/>
      <c r="L361" s="480" t="s">
        <v>14</v>
      </c>
      <c r="M361" s="480">
        <v>48</v>
      </c>
      <c r="N361" s="480">
        <v>1</v>
      </c>
      <c r="O361" s="480">
        <v>1000</v>
      </c>
      <c r="P361" s="480">
        <v>25</v>
      </c>
      <c r="Q361" s="480">
        <v>23.8</v>
      </c>
      <c r="R361" s="480">
        <v>7.58</v>
      </c>
      <c r="S361" s="480">
        <v>29.6</v>
      </c>
      <c r="T361" s="480">
        <v>8.07</v>
      </c>
      <c r="U361" s="480">
        <v>4.8</v>
      </c>
      <c r="V361" s="480">
        <v>-112.7</v>
      </c>
      <c r="W361" s="480">
        <v>-0.45</v>
      </c>
      <c r="X361" s="480">
        <v>1000</v>
      </c>
      <c r="Y361" s="480">
        <v>5.5</v>
      </c>
      <c r="Z361" s="480">
        <v>240</v>
      </c>
      <c r="AA361" s="480">
        <v>0.2</v>
      </c>
      <c r="AB361" s="480"/>
      <c r="AC361" s="480"/>
      <c r="AD361" s="480"/>
      <c r="AE361" s="480"/>
      <c r="AF361" s="480"/>
      <c r="AG361" s="480"/>
      <c r="AH361" s="480"/>
      <c r="AI361" s="480">
        <v>1000</v>
      </c>
      <c r="AJ361" s="480">
        <v>3</v>
      </c>
      <c r="AK361" s="480">
        <v>-0.7</v>
      </c>
      <c r="AL361" s="480">
        <v>3.92</v>
      </c>
      <c r="AM361" s="480">
        <v>1324</v>
      </c>
      <c r="AN361" s="480">
        <v>982</v>
      </c>
      <c r="AO361" s="480">
        <v>40</v>
      </c>
      <c r="AP361" s="480">
        <v>16</v>
      </c>
      <c r="AQ361" s="480">
        <v>1.3</v>
      </c>
      <c r="AR361" s="480">
        <v>238.9</v>
      </c>
      <c r="AS361" s="480">
        <v>1.147</v>
      </c>
      <c r="AT361" s="480"/>
      <c r="AU361" s="480"/>
      <c r="AV361" s="480"/>
      <c r="AW361" s="480"/>
      <c r="AX361" s="480"/>
      <c r="AY361" s="480"/>
      <c r="AZ361" s="480"/>
      <c r="BA361" s="480"/>
      <c r="BB361" s="480"/>
      <c r="BC361" s="480"/>
      <c r="BD361" s="480"/>
      <c r="BE361" s="480"/>
      <c r="BF361" s="480"/>
      <c r="BG361" s="480"/>
      <c r="BH361" s="480"/>
      <c r="BI361" s="480"/>
      <c r="BJ361" s="480"/>
      <c r="BK361" s="480"/>
      <c r="BL361" s="480"/>
    </row>
    <row r="362" spans="1:64">
      <c r="A362" s="480" t="s">
        <v>571</v>
      </c>
      <c r="B362" s="480" t="s">
        <v>70</v>
      </c>
      <c r="C362" s="480" t="s">
        <v>99</v>
      </c>
      <c r="D362" s="480" t="s">
        <v>100</v>
      </c>
      <c r="E362" s="480" t="s">
        <v>66</v>
      </c>
      <c r="F362" s="480">
        <v>2010</v>
      </c>
      <c r="G362" s="480"/>
      <c r="H362" s="480">
        <v>185</v>
      </c>
      <c r="I362" s="480">
        <v>0.1</v>
      </c>
      <c r="J362" s="480"/>
      <c r="K362" s="480"/>
      <c r="L362" s="480" t="s">
        <v>14</v>
      </c>
      <c r="M362" s="480">
        <v>48</v>
      </c>
      <c r="N362" s="480">
        <v>1</v>
      </c>
      <c r="O362" s="480">
        <v>1000</v>
      </c>
      <c r="P362" s="480">
        <v>25</v>
      </c>
      <c r="Q362" s="480">
        <v>23.9</v>
      </c>
      <c r="R362" s="480">
        <v>7.74</v>
      </c>
      <c r="S362" s="480">
        <v>29.7</v>
      </c>
      <c r="T362" s="480">
        <v>8.26</v>
      </c>
      <c r="U362" s="480">
        <v>5</v>
      </c>
      <c r="V362" s="480">
        <v>-113.4</v>
      </c>
      <c r="W362" s="480">
        <v>-0.45</v>
      </c>
      <c r="X362" s="480">
        <v>900</v>
      </c>
      <c r="Y362" s="480">
        <v>5.5</v>
      </c>
      <c r="Z362" s="480">
        <v>220</v>
      </c>
      <c r="AA362" s="480">
        <v>0.2</v>
      </c>
      <c r="AB362" s="480"/>
      <c r="AC362" s="480"/>
      <c r="AD362" s="480"/>
      <c r="AE362" s="480"/>
      <c r="AF362" s="480"/>
      <c r="AG362" s="480"/>
      <c r="AH362" s="480"/>
      <c r="AI362" s="480">
        <v>1000</v>
      </c>
      <c r="AJ362" s="480">
        <v>3</v>
      </c>
      <c r="AK362" s="480">
        <v>-0.7</v>
      </c>
      <c r="AL362" s="480">
        <v>3.92</v>
      </c>
      <c r="AM362" s="480">
        <v>1324</v>
      </c>
      <c r="AN362" s="480">
        <v>982</v>
      </c>
      <c r="AO362" s="480">
        <v>40</v>
      </c>
      <c r="AP362" s="480">
        <v>16</v>
      </c>
      <c r="AQ362" s="480">
        <v>1.3</v>
      </c>
      <c r="AR362" s="480">
        <v>238.9</v>
      </c>
      <c r="AS362" s="480">
        <v>1.147</v>
      </c>
      <c r="AT362" s="480"/>
      <c r="AU362" s="480"/>
      <c r="AV362" s="480"/>
      <c r="AW362" s="480"/>
      <c r="AX362" s="480"/>
      <c r="AY362" s="480"/>
      <c r="AZ362" s="480"/>
      <c r="BA362" s="480"/>
      <c r="BB362" s="480"/>
      <c r="BC362" s="480"/>
      <c r="BD362" s="480"/>
      <c r="BE362" s="480"/>
      <c r="BF362" s="480"/>
      <c r="BG362" s="480"/>
      <c r="BH362" s="480"/>
      <c r="BI362" s="480"/>
      <c r="BJ362" s="480"/>
      <c r="BK362" s="480"/>
      <c r="BL362" s="480"/>
    </row>
    <row r="363" spans="1:64">
      <c r="A363" s="480" t="s">
        <v>571</v>
      </c>
      <c r="B363" s="480" t="s">
        <v>70</v>
      </c>
      <c r="C363" s="480" t="s">
        <v>103</v>
      </c>
      <c r="D363" s="480" t="s">
        <v>104</v>
      </c>
      <c r="E363" s="480" t="s">
        <v>66</v>
      </c>
      <c r="F363" s="480">
        <v>2010</v>
      </c>
      <c r="G363" s="480"/>
      <c r="H363" s="480">
        <v>190</v>
      </c>
      <c r="I363" s="480">
        <v>0.1</v>
      </c>
      <c r="J363" s="480"/>
      <c r="K363" s="480"/>
      <c r="L363" s="480" t="s">
        <v>14</v>
      </c>
      <c r="M363" s="480">
        <v>48</v>
      </c>
      <c r="N363" s="480">
        <v>1</v>
      </c>
      <c r="O363" s="480">
        <v>1000</v>
      </c>
      <c r="P363" s="480">
        <v>25</v>
      </c>
      <c r="Q363" s="480">
        <v>24.1</v>
      </c>
      <c r="R363" s="480">
        <v>7.87</v>
      </c>
      <c r="S363" s="480">
        <v>29.8</v>
      </c>
      <c r="T363" s="480">
        <v>8.3800000000000008</v>
      </c>
      <c r="U363" s="480">
        <v>5</v>
      </c>
      <c r="V363" s="480">
        <v>-114.49</v>
      </c>
      <c r="W363" s="480">
        <v>-0.45</v>
      </c>
      <c r="X363" s="480">
        <v>1000</v>
      </c>
      <c r="Y363" s="480">
        <v>5.5</v>
      </c>
      <c r="Z363" s="480">
        <v>240</v>
      </c>
      <c r="AA363" s="480">
        <v>0.18</v>
      </c>
      <c r="AB363" s="480"/>
      <c r="AC363" s="480"/>
      <c r="AD363" s="480"/>
      <c r="AE363" s="480"/>
      <c r="AF363" s="480"/>
      <c r="AG363" s="480"/>
      <c r="AH363" s="480"/>
      <c r="AI363" s="480">
        <v>1000</v>
      </c>
      <c r="AJ363" s="480">
        <v>3</v>
      </c>
      <c r="AK363" s="480">
        <v>-0.7</v>
      </c>
      <c r="AL363" s="480">
        <v>3.92</v>
      </c>
      <c r="AM363" s="480">
        <v>1324</v>
      </c>
      <c r="AN363" s="480">
        <v>982</v>
      </c>
      <c r="AO363" s="480">
        <v>40</v>
      </c>
      <c r="AP363" s="480">
        <v>16</v>
      </c>
      <c r="AQ363" s="480">
        <v>1.3</v>
      </c>
      <c r="AR363" s="480">
        <v>238.9</v>
      </c>
      <c r="AS363" s="480">
        <v>1.147</v>
      </c>
      <c r="AT363" s="480"/>
      <c r="AU363" s="480"/>
      <c r="AV363" s="480"/>
      <c r="AW363" s="480"/>
      <c r="AX363" s="480"/>
      <c r="AY363" s="480"/>
      <c r="AZ363" s="480"/>
      <c r="BA363" s="480"/>
      <c r="BB363" s="480"/>
      <c r="BC363" s="480"/>
      <c r="BD363" s="480"/>
      <c r="BE363" s="480"/>
      <c r="BF363" s="480"/>
      <c r="BG363" s="480"/>
      <c r="BH363" s="480"/>
      <c r="BI363" s="480"/>
      <c r="BJ363" s="480"/>
      <c r="BK363" s="480"/>
      <c r="BL363" s="480"/>
    </row>
    <row r="364" spans="1:64">
      <c r="A364" s="480" t="s">
        <v>571</v>
      </c>
      <c r="B364" s="480" t="s">
        <v>70</v>
      </c>
      <c r="C364" s="480" t="s">
        <v>105</v>
      </c>
      <c r="D364" s="480" t="s">
        <v>106</v>
      </c>
      <c r="E364" s="480" t="s">
        <v>66</v>
      </c>
      <c r="F364" s="480">
        <v>2011</v>
      </c>
      <c r="G364" s="480"/>
      <c r="H364" s="480">
        <v>195</v>
      </c>
      <c r="I364" s="480">
        <v>0.1</v>
      </c>
      <c r="J364" s="480"/>
      <c r="K364" s="480"/>
      <c r="L364" s="480" t="s">
        <v>14</v>
      </c>
      <c r="M364" s="480">
        <v>72</v>
      </c>
      <c r="N364" s="480">
        <v>1</v>
      </c>
      <c r="O364" s="480">
        <v>1000</v>
      </c>
      <c r="P364" s="480">
        <v>25</v>
      </c>
      <c r="Q364" s="480">
        <v>37</v>
      </c>
      <c r="R364" s="480">
        <v>5.27</v>
      </c>
      <c r="S364" s="480">
        <v>45</v>
      </c>
      <c r="T364" s="480">
        <v>5.62</v>
      </c>
      <c r="U364" s="480">
        <v>3.4</v>
      </c>
      <c r="V364" s="480">
        <v>-177.11</v>
      </c>
      <c r="W364" s="480">
        <v>-0.45</v>
      </c>
      <c r="X364" s="480">
        <v>2000</v>
      </c>
      <c r="Y364" s="480">
        <v>5.5</v>
      </c>
      <c r="Z364" s="480">
        <v>550</v>
      </c>
      <c r="AA364" s="480">
        <v>0.32</v>
      </c>
      <c r="AB364" s="480"/>
      <c r="AC364" s="480"/>
      <c r="AD364" s="480"/>
      <c r="AE364" s="480"/>
      <c r="AF364" s="480"/>
      <c r="AG364" s="480"/>
      <c r="AH364" s="480"/>
      <c r="AI364" s="480">
        <v>1000</v>
      </c>
      <c r="AJ364" s="480">
        <v>3</v>
      </c>
      <c r="AK364" s="480">
        <v>-0.7</v>
      </c>
      <c r="AL364" s="480">
        <v>3.92</v>
      </c>
      <c r="AM364" s="480">
        <v>1580</v>
      </c>
      <c r="AN364" s="480">
        <v>808</v>
      </c>
      <c r="AO364" s="480">
        <v>40</v>
      </c>
      <c r="AP364" s="480">
        <v>15.75</v>
      </c>
      <c r="AQ364" s="480">
        <v>1.2769999999999999</v>
      </c>
      <c r="AR364" s="480">
        <v>148.6</v>
      </c>
      <c r="AS364" s="480">
        <v>1.07</v>
      </c>
      <c r="AT364" s="480"/>
      <c r="AU364" s="480"/>
      <c r="AV364" s="480"/>
      <c r="AW364" s="480"/>
      <c r="AX364" s="480"/>
      <c r="AY364" s="480"/>
      <c r="AZ364" s="480"/>
      <c r="BA364" s="480"/>
      <c r="BB364" s="480"/>
      <c r="BC364" s="480"/>
      <c r="BD364" s="480"/>
      <c r="BE364" s="480"/>
      <c r="BF364" s="480"/>
      <c r="BG364" s="480"/>
      <c r="BH364" s="480"/>
      <c r="BI364" s="480"/>
      <c r="BJ364" s="480"/>
      <c r="BK364" s="480"/>
      <c r="BL364" s="480"/>
    </row>
    <row r="365" spans="1:64">
      <c r="A365" s="480" t="s">
        <v>571</v>
      </c>
      <c r="B365" s="480" t="s">
        <v>70</v>
      </c>
      <c r="C365" s="480" t="s">
        <v>107</v>
      </c>
      <c r="D365" s="480" t="s">
        <v>108</v>
      </c>
      <c r="E365" s="480" t="s">
        <v>66</v>
      </c>
      <c r="F365" s="480">
        <v>2011</v>
      </c>
      <c r="G365" s="480"/>
      <c r="H365" s="480">
        <v>195</v>
      </c>
      <c r="I365" s="480">
        <v>0.1</v>
      </c>
      <c r="J365" s="480"/>
      <c r="K365" s="480"/>
      <c r="L365" s="480" t="s">
        <v>14</v>
      </c>
      <c r="M365" s="480">
        <v>48</v>
      </c>
      <c r="N365" s="480">
        <v>1</v>
      </c>
      <c r="O365" s="480">
        <v>1000</v>
      </c>
      <c r="P365" s="480">
        <v>25</v>
      </c>
      <c r="Q365" s="480">
        <v>24.2</v>
      </c>
      <c r="R365" s="480">
        <v>8.0399999999999991</v>
      </c>
      <c r="S365" s="480">
        <v>29.9</v>
      </c>
      <c r="T365" s="480">
        <v>8.56</v>
      </c>
      <c r="U365" s="480">
        <v>5.0999999999999996</v>
      </c>
      <c r="V365" s="480">
        <v>-115.02</v>
      </c>
      <c r="W365" s="480">
        <v>-0.45</v>
      </c>
      <c r="X365" s="480">
        <v>1000</v>
      </c>
      <c r="Y365" s="480">
        <v>5.5</v>
      </c>
      <c r="Z365" s="480">
        <v>240</v>
      </c>
      <c r="AA365" s="480">
        <v>0.18</v>
      </c>
      <c r="AB365" s="480"/>
      <c r="AC365" s="480"/>
      <c r="AD365" s="480"/>
      <c r="AE365" s="480"/>
      <c r="AF365" s="480"/>
      <c r="AG365" s="480"/>
      <c r="AH365" s="480"/>
      <c r="AI365" s="480">
        <v>1000</v>
      </c>
      <c r="AJ365" s="480">
        <v>3</v>
      </c>
      <c r="AK365" s="480">
        <v>-0.7</v>
      </c>
      <c r="AL365" s="480">
        <v>3.92</v>
      </c>
      <c r="AM365" s="480">
        <v>1324</v>
      </c>
      <c r="AN365" s="480">
        <v>982</v>
      </c>
      <c r="AO365" s="480">
        <v>40</v>
      </c>
      <c r="AP365" s="480">
        <v>16</v>
      </c>
      <c r="AQ365" s="480">
        <v>1.3</v>
      </c>
      <c r="AR365" s="480">
        <v>238.9</v>
      </c>
      <c r="AS365" s="480">
        <v>1.147</v>
      </c>
      <c r="AT365" s="480"/>
      <c r="AU365" s="480"/>
      <c r="AV365" s="480"/>
      <c r="AW365" s="480"/>
      <c r="AX365" s="480"/>
      <c r="AY365" s="480"/>
      <c r="AZ365" s="480"/>
      <c r="BA365" s="480"/>
      <c r="BB365" s="480"/>
      <c r="BC365" s="480"/>
      <c r="BD365" s="480"/>
      <c r="BE365" s="480"/>
      <c r="BF365" s="480"/>
      <c r="BG365" s="480"/>
      <c r="BH365" s="480"/>
      <c r="BI365" s="480"/>
      <c r="BJ365" s="480"/>
      <c r="BK365" s="480"/>
      <c r="BL365" s="480"/>
    </row>
    <row r="366" spans="1:64">
      <c r="A366" s="480" t="s">
        <v>571</v>
      </c>
      <c r="B366" s="480" t="s">
        <v>70</v>
      </c>
      <c r="C366" s="480" t="s">
        <v>109</v>
      </c>
      <c r="D366" s="480" t="s">
        <v>110</v>
      </c>
      <c r="E366" s="480" t="s">
        <v>66</v>
      </c>
      <c r="F366" s="480">
        <v>2012</v>
      </c>
      <c r="G366" s="480"/>
      <c r="H366" s="480">
        <v>200</v>
      </c>
      <c r="I366" s="480">
        <v>0.1</v>
      </c>
      <c r="J366" s="480"/>
      <c r="K366" s="480"/>
      <c r="L366" s="480" t="s">
        <v>14</v>
      </c>
      <c r="M366" s="480">
        <v>72</v>
      </c>
      <c r="N366" s="480">
        <v>1</v>
      </c>
      <c r="O366" s="480">
        <v>1000</v>
      </c>
      <c r="P366" s="480">
        <v>25</v>
      </c>
      <c r="Q366" s="480">
        <v>37.4</v>
      </c>
      <c r="R366" s="480">
        <v>5.35</v>
      </c>
      <c r="S366" s="480">
        <v>45.3</v>
      </c>
      <c r="T366" s="480">
        <v>5.71</v>
      </c>
      <c r="U366" s="480">
        <v>3.3</v>
      </c>
      <c r="V366" s="480">
        <v>-179.3</v>
      </c>
      <c r="W366" s="480">
        <v>-0.45</v>
      </c>
      <c r="X366" s="480">
        <v>2000</v>
      </c>
      <c r="Y366" s="480">
        <v>5.5</v>
      </c>
      <c r="Z366" s="480">
        <v>500</v>
      </c>
      <c r="AA366" s="480">
        <v>0.28999999999999998</v>
      </c>
      <c r="AB366" s="480"/>
      <c r="AC366" s="480"/>
      <c r="AD366" s="480"/>
      <c r="AE366" s="480"/>
      <c r="AF366" s="480"/>
      <c r="AG366" s="480"/>
      <c r="AH366" s="480"/>
      <c r="AI366" s="480">
        <v>1000</v>
      </c>
      <c r="AJ366" s="480">
        <v>3</v>
      </c>
      <c r="AK366" s="480">
        <v>-0.7</v>
      </c>
      <c r="AL366" s="480">
        <v>6.55</v>
      </c>
      <c r="AM366" s="480">
        <v>1580</v>
      </c>
      <c r="AN366" s="480">
        <v>808</v>
      </c>
      <c r="AO366" s="480">
        <v>40</v>
      </c>
      <c r="AP366" s="480">
        <v>15.75</v>
      </c>
      <c r="AQ366" s="480">
        <v>1.2769999999999999</v>
      </c>
      <c r="AR366" s="480">
        <v>148.6</v>
      </c>
      <c r="AS366" s="480">
        <v>1.07</v>
      </c>
      <c r="AT366" s="480"/>
      <c r="AU366" s="480"/>
      <c r="AV366" s="480"/>
      <c r="AW366" s="480"/>
      <c r="AX366" s="480"/>
      <c r="AY366" s="480"/>
      <c r="AZ366" s="480"/>
      <c r="BA366" s="480"/>
      <c r="BB366" s="480"/>
      <c r="BC366" s="480"/>
      <c r="BD366" s="480"/>
      <c r="BE366" s="480"/>
      <c r="BF366" s="480"/>
      <c r="BG366" s="480"/>
      <c r="BH366" s="480"/>
      <c r="BI366" s="480"/>
      <c r="BJ366" s="480"/>
      <c r="BK366" s="480"/>
      <c r="BL366" s="480"/>
    </row>
    <row r="367" spans="1:64">
      <c r="A367" s="480" t="s">
        <v>571</v>
      </c>
      <c r="B367" s="480" t="s">
        <v>70</v>
      </c>
      <c r="C367" s="480" t="s">
        <v>111</v>
      </c>
      <c r="D367" s="480" t="s">
        <v>112</v>
      </c>
      <c r="E367" s="480" t="s">
        <v>66</v>
      </c>
      <c r="F367" s="480">
        <v>2011</v>
      </c>
      <c r="G367" s="480"/>
      <c r="H367" s="480">
        <v>200</v>
      </c>
      <c r="I367" s="480">
        <v>0.1</v>
      </c>
      <c r="J367" s="480"/>
      <c r="K367" s="480"/>
      <c r="L367" s="480" t="s">
        <v>14</v>
      </c>
      <c r="M367" s="480">
        <v>48</v>
      </c>
      <c r="N367" s="480">
        <v>1</v>
      </c>
      <c r="O367" s="480">
        <v>1000</v>
      </c>
      <c r="P367" s="480">
        <v>25</v>
      </c>
      <c r="Q367" s="480">
        <v>24.3</v>
      </c>
      <c r="R367" s="480">
        <v>8.2200000000000006</v>
      </c>
      <c r="S367" s="480">
        <v>30</v>
      </c>
      <c r="T367" s="480">
        <v>8.74</v>
      </c>
      <c r="U367" s="480">
        <v>5.0999999999999996</v>
      </c>
      <c r="V367" s="480">
        <v>-115.44</v>
      </c>
      <c r="W367" s="480">
        <v>-0.45</v>
      </c>
      <c r="X367" s="480">
        <v>1000</v>
      </c>
      <c r="Y367" s="480">
        <v>5.5</v>
      </c>
      <c r="Z367" s="480">
        <v>240</v>
      </c>
      <c r="AA367" s="480">
        <v>0.17</v>
      </c>
      <c r="AB367" s="480"/>
      <c r="AC367" s="480"/>
      <c r="AD367" s="480"/>
      <c r="AE367" s="480"/>
      <c r="AF367" s="480"/>
      <c r="AG367" s="480"/>
      <c r="AH367" s="480"/>
      <c r="AI367" s="480">
        <v>1000</v>
      </c>
      <c r="AJ367" s="480">
        <v>3</v>
      </c>
      <c r="AK367" s="480">
        <v>-0.7</v>
      </c>
      <c r="AL367" s="480">
        <v>3.92</v>
      </c>
      <c r="AM367" s="480">
        <v>1324</v>
      </c>
      <c r="AN367" s="480">
        <v>982</v>
      </c>
      <c r="AO367" s="480">
        <v>40</v>
      </c>
      <c r="AP367" s="480">
        <v>16</v>
      </c>
      <c r="AQ367" s="480">
        <v>1.3</v>
      </c>
      <c r="AR367" s="480">
        <v>238.9</v>
      </c>
      <c r="AS367" s="480">
        <v>1.147</v>
      </c>
      <c r="AT367" s="480"/>
      <c r="AU367" s="480"/>
      <c r="AV367" s="480"/>
      <c r="AW367" s="480"/>
      <c r="AX367" s="480"/>
      <c r="AY367" s="480"/>
      <c r="AZ367" s="480"/>
      <c r="BA367" s="480"/>
      <c r="BB367" s="480"/>
      <c r="BC367" s="480"/>
      <c r="BD367" s="480"/>
      <c r="BE367" s="480"/>
      <c r="BF367" s="480"/>
      <c r="BG367" s="480"/>
      <c r="BH367" s="480"/>
      <c r="BI367" s="480"/>
      <c r="BJ367" s="480"/>
      <c r="BK367" s="480"/>
      <c r="BL367" s="480"/>
    </row>
    <row r="368" spans="1:64">
      <c r="A368" s="480" t="s">
        <v>571</v>
      </c>
      <c r="B368" s="480" t="s">
        <v>70</v>
      </c>
      <c r="C368" s="480" t="s">
        <v>113</v>
      </c>
      <c r="D368" s="480" t="s">
        <v>114</v>
      </c>
      <c r="E368" s="480" t="s">
        <v>68</v>
      </c>
      <c r="F368" s="480">
        <v>2012</v>
      </c>
      <c r="G368" s="480"/>
      <c r="H368" s="480">
        <v>200</v>
      </c>
      <c r="I368" s="480">
        <v>0.1</v>
      </c>
      <c r="J368" s="480"/>
      <c r="K368" s="480"/>
      <c r="L368" s="480" t="s">
        <v>14</v>
      </c>
      <c r="M368" s="480">
        <v>48</v>
      </c>
      <c r="N368" s="480">
        <v>1</v>
      </c>
      <c r="O368" s="480">
        <v>1000</v>
      </c>
      <c r="P368" s="480">
        <v>25</v>
      </c>
      <c r="Q368" s="480">
        <v>24.3</v>
      </c>
      <c r="R368" s="480">
        <v>8.2200000000000006</v>
      </c>
      <c r="S368" s="480">
        <v>30</v>
      </c>
      <c r="T368" s="480">
        <v>8.74</v>
      </c>
      <c r="U368" s="480">
        <v>5.0999999999999996</v>
      </c>
      <c r="V368" s="480">
        <v>-115.44</v>
      </c>
      <c r="W368" s="480">
        <v>-0.45</v>
      </c>
      <c r="X368" s="480">
        <v>1000</v>
      </c>
      <c r="Y368" s="480">
        <v>5.5</v>
      </c>
      <c r="Z368" s="480">
        <v>240</v>
      </c>
      <c r="AA368" s="480">
        <v>0.17</v>
      </c>
      <c r="AB368" s="480"/>
      <c r="AC368" s="480"/>
      <c r="AD368" s="480"/>
      <c r="AE368" s="480"/>
      <c r="AF368" s="480"/>
      <c r="AG368" s="480"/>
      <c r="AH368" s="480"/>
      <c r="AI368" s="480">
        <v>1000</v>
      </c>
      <c r="AJ368" s="480">
        <v>3</v>
      </c>
      <c r="AK368" s="480">
        <v>-0.7</v>
      </c>
      <c r="AL368" s="480">
        <v>3.92</v>
      </c>
      <c r="AM368" s="480">
        <v>1324</v>
      </c>
      <c r="AN368" s="480">
        <v>982</v>
      </c>
      <c r="AO368" s="480">
        <v>40</v>
      </c>
      <c r="AP368" s="480">
        <v>16</v>
      </c>
      <c r="AQ368" s="480">
        <v>1.3</v>
      </c>
      <c r="AR368" s="480">
        <v>238.9</v>
      </c>
      <c r="AS368" s="480">
        <v>1.147</v>
      </c>
      <c r="AT368" s="480"/>
      <c r="AU368" s="480"/>
      <c r="AV368" s="480"/>
      <c r="AW368" s="480"/>
      <c r="AX368" s="480"/>
      <c r="AY368" s="480"/>
      <c r="AZ368" s="480"/>
      <c r="BA368" s="480"/>
      <c r="BB368" s="480"/>
      <c r="BC368" s="480"/>
      <c r="BD368" s="480"/>
      <c r="BE368" s="480"/>
      <c r="BF368" s="480"/>
      <c r="BG368" s="480"/>
      <c r="BH368" s="480"/>
      <c r="BI368" s="480"/>
      <c r="BJ368" s="480"/>
      <c r="BK368" s="480"/>
      <c r="BL368" s="480"/>
    </row>
    <row r="369" spans="1:64">
      <c r="A369" s="480" t="s">
        <v>571</v>
      </c>
      <c r="B369" s="480" t="s">
        <v>70</v>
      </c>
      <c r="C369" s="480" t="s">
        <v>117</v>
      </c>
      <c r="D369" s="480" t="s">
        <v>118</v>
      </c>
      <c r="E369" s="480" t="s">
        <v>66</v>
      </c>
      <c r="F369" s="480">
        <v>2012</v>
      </c>
      <c r="G369" s="480"/>
      <c r="H369" s="480">
        <v>205</v>
      </c>
      <c r="I369" s="480">
        <v>0.1</v>
      </c>
      <c r="J369" s="480"/>
      <c r="K369" s="480"/>
      <c r="L369" s="480" t="s">
        <v>14</v>
      </c>
      <c r="M369" s="480">
        <v>72</v>
      </c>
      <c r="N369" s="480">
        <v>1</v>
      </c>
      <c r="O369" s="480">
        <v>1000</v>
      </c>
      <c r="P369" s="480">
        <v>25</v>
      </c>
      <c r="Q369" s="480">
        <v>37.700000000000003</v>
      </c>
      <c r="R369" s="480">
        <v>5.43</v>
      </c>
      <c r="S369" s="480">
        <v>45.4</v>
      </c>
      <c r="T369" s="480">
        <v>5.81</v>
      </c>
      <c r="U369" s="480">
        <v>3.5</v>
      </c>
      <c r="V369" s="480">
        <v>-181.46</v>
      </c>
      <c r="W369" s="480">
        <v>-0.45</v>
      </c>
      <c r="X369" s="480">
        <v>2000</v>
      </c>
      <c r="Y369" s="480">
        <v>5.5</v>
      </c>
      <c r="Z369" s="480">
        <v>500</v>
      </c>
      <c r="AA369" s="480">
        <v>0.27</v>
      </c>
      <c r="AB369" s="480"/>
      <c r="AC369" s="480"/>
      <c r="AD369" s="480"/>
      <c r="AE369" s="480"/>
      <c r="AF369" s="480"/>
      <c r="AG369" s="480"/>
      <c r="AH369" s="480"/>
      <c r="AI369" s="480">
        <v>1000</v>
      </c>
      <c r="AJ369" s="480">
        <v>3</v>
      </c>
      <c r="AK369" s="480">
        <v>-0.7</v>
      </c>
      <c r="AL369" s="480">
        <v>6.55</v>
      </c>
      <c r="AM369" s="480">
        <v>1580</v>
      </c>
      <c r="AN369" s="480">
        <v>808</v>
      </c>
      <c r="AO369" s="480">
        <v>40</v>
      </c>
      <c r="AP369" s="480">
        <v>15.75</v>
      </c>
      <c r="AQ369" s="480">
        <v>1.2769999999999999</v>
      </c>
      <c r="AR369" s="480">
        <v>148.6</v>
      </c>
      <c r="AS369" s="480">
        <v>1.07</v>
      </c>
      <c r="AT369" s="480"/>
      <c r="AU369" s="480"/>
      <c r="AV369" s="480"/>
      <c r="AW369" s="480"/>
      <c r="AX369" s="480"/>
      <c r="AY369" s="480"/>
      <c r="AZ369" s="480"/>
      <c r="BA369" s="480"/>
      <c r="BB369" s="480"/>
      <c r="BC369" s="480"/>
      <c r="BD369" s="480"/>
      <c r="BE369" s="480"/>
      <c r="BF369" s="480"/>
      <c r="BG369" s="480"/>
      <c r="BH369" s="480"/>
      <c r="BI369" s="480"/>
      <c r="BJ369" s="480"/>
      <c r="BK369" s="480"/>
      <c r="BL369" s="480"/>
    </row>
    <row r="370" spans="1:64">
      <c r="A370" s="480" t="s">
        <v>571</v>
      </c>
      <c r="B370" s="480" t="s">
        <v>70</v>
      </c>
      <c r="C370" s="480" t="s">
        <v>119</v>
      </c>
      <c r="D370" s="480" t="s">
        <v>120</v>
      </c>
      <c r="E370" s="480" t="s">
        <v>68</v>
      </c>
      <c r="F370" s="480">
        <v>2012</v>
      </c>
      <c r="G370" s="480"/>
      <c r="H370" s="480">
        <v>205</v>
      </c>
      <c r="I370" s="480">
        <v>0.1</v>
      </c>
      <c r="J370" s="480"/>
      <c r="K370" s="480"/>
      <c r="L370" s="480" t="s">
        <v>14</v>
      </c>
      <c r="M370" s="480">
        <v>48</v>
      </c>
      <c r="N370" s="480">
        <v>1</v>
      </c>
      <c r="O370" s="480">
        <v>1000</v>
      </c>
      <c r="P370" s="480">
        <v>25</v>
      </c>
      <c r="Q370" s="480">
        <v>24.5</v>
      </c>
      <c r="R370" s="480">
        <v>8.3800000000000008</v>
      </c>
      <c r="S370" s="480">
        <v>30.2</v>
      </c>
      <c r="T370" s="480">
        <v>8.9</v>
      </c>
      <c r="U370" s="480">
        <v>5.4</v>
      </c>
      <c r="V370" s="480">
        <v>-111.4</v>
      </c>
      <c r="W370" s="480">
        <v>-0.45</v>
      </c>
      <c r="X370" s="480">
        <v>1000</v>
      </c>
      <c r="Y370" s="480">
        <v>5.5</v>
      </c>
      <c r="Z370" s="480">
        <v>240</v>
      </c>
      <c r="AA370" s="480">
        <v>0.16500000000000001</v>
      </c>
      <c r="AB370" s="480"/>
      <c r="AC370" s="480"/>
      <c r="AD370" s="480"/>
      <c r="AE370" s="480"/>
      <c r="AF370" s="480"/>
      <c r="AG370" s="480"/>
      <c r="AH370" s="480"/>
      <c r="AI370" s="480">
        <v>1000</v>
      </c>
      <c r="AJ370" s="480">
        <v>3</v>
      </c>
      <c r="AK370" s="480">
        <v>-0.7</v>
      </c>
      <c r="AL370" s="480">
        <v>10.49</v>
      </c>
      <c r="AM370" s="480">
        <v>1324</v>
      </c>
      <c r="AN370" s="480">
        <v>982</v>
      </c>
      <c r="AO370" s="480">
        <v>40</v>
      </c>
      <c r="AP370" s="480">
        <v>16</v>
      </c>
      <c r="AQ370" s="480">
        <v>1.3</v>
      </c>
      <c r="AR370" s="480">
        <v>238.9</v>
      </c>
      <c r="AS370" s="480">
        <v>1.147</v>
      </c>
      <c r="AT370" s="480"/>
      <c r="AU370" s="480"/>
      <c r="AV370" s="480"/>
      <c r="AW370" s="480"/>
      <c r="AX370" s="480"/>
      <c r="AY370" s="480"/>
      <c r="AZ370" s="480"/>
      <c r="BA370" s="480"/>
      <c r="BB370" s="480"/>
      <c r="BC370" s="480"/>
      <c r="BD370" s="480"/>
      <c r="BE370" s="480"/>
      <c r="BF370" s="480"/>
      <c r="BG370" s="480"/>
      <c r="BH370" s="480"/>
      <c r="BI370" s="480"/>
      <c r="BJ370" s="480"/>
      <c r="BK370" s="480"/>
      <c r="BL370" s="480"/>
    </row>
    <row r="371" spans="1:64">
      <c r="A371" s="480" t="s">
        <v>571</v>
      </c>
      <c r="B371" s="480" t="s">
        <v>70</v>
      </c>
      <c r="C371" s="480" t="s">
        <v>121</v>
      </c>
      <c r="D371" s="480" t="s">
        <v>122</v>
      </c>
      <c r="E371" s="480" t="s">
        <v>68</v>
      </c>
      <c r="F371" s="480">
        <v>2012</v>
      </c>
      <c r="G371" s="480"/>
      <c r="H371" s="480">
        <v>210</v>
      </c>
      <c r="I371" s="480">
        <v>0.1</v>
      </c>
      <c r="J371" s="480"/>
      <c r="K371" s="480"/>
      <c r="L371" s="480" t="s">
        <v>14</v>
      </c>
      <c r="M371" s="480">
        <v>48</v>
      </c>
      <c r="N371" s="480">
        <v>1</v>
      </c>
      <c r="O371" s="480">
        <v>1000</v>
      </c>
      <c r="P371" s="480">
        <v>25</v>
      </c>
      <c r="Q371" s="480">
        <v>24.6</v>
      </c>
      <c r="R371" s="480">
        <v>8.5399999999999991</v>
      </c>
      <c r="S371" s="480">
        <v>30.3</v>
      </c>
      <c r="T371" s="480">
        <v>9.06</v>
      </c>
      <c r="U371" s="480">
        <v>5.4</v>
      </c>
      <c r="V371" s="480">
        <v>-112</v>
      </c>
      <c r="W371" s="480">
        <v>-0.45</v>
      </c>
      <c r="X371" s="480">
        <v>1000</v>
      </c>
      <c r="Y371" s="480">
        <v>5.5</v>
      </c>
      <c r="Z371" s="480">
        <v>240</v>
      </c>
      <c r="AA371" s="480">
        <v>0.16</v>
      </c>
      <c r="AB371" s="480"/>
      <c r="AC371" s="480"/>
      <c r="AD371" s="480"/>
      <c r="AE371" s="480"/>
      <c r="AF371" s="480"/>
      <c r="AG371" s="480"/>
      <c r="AH371" s="480"/>
      <c r="AI371" s="480">
        <v>1000</v>
      </c>
      <c r="AJ371" s="480">
        <v>3</v>
      </c>
      <c r="AK371" s="480">
        <v>-0.7</v>
      </c>
      <c r="AL371" s="480">
        <v>10.49</v>
      </c>
      <c r="AM371" s="480">
        <v>1324</v>
      </c>
      <c r="AN371" s="480">
        <v>982</v>
      </c>
      <c r="AO371" s="480">
        <v>40</v>
      </c>
      <c r="AP371" s="480">
        <v>16</v>
      </c>
      <c r="AQ371" s="480">
        <v>1.3</v>
      </c>
      <c r="AR371" s="480">
        <v>238.9</v>
      </c>
      <c r="AS371" s="480">
        <v>1.147</v>
      </c>
      <c r="AT371" s="480"/>
      <c r="AU371" s="480"/>
      <c r="AV371" s="480"/>
      <c r="AW371" s="480"/>
      <c r="AX371" s="480"/>
      <c r="AY371" s="480"/>
      <c r="AZ371" s="480"/>
      <c r="BA371" s="480"/>
      <c r="BB371" s="480"/>
      <c r="BC371" s="480"/>
      <c r="BD371" s="480"/>
      <c r="BE371" s="480"/>
      <c r="BF371" s="480"/>
      <c r="BG371" s="480"/>
      <c r="BH371" s="480"/>
      <c r="BI371" s="480"/>
      <c r="BJ371" s="480"/>
      <c r="BK371" s="480"/>
      <c r="BL371" s="480"/>
    </row>
    <row r="372" spans="1:64">
      <c r="A372" s="480" t="s">
        <v>571</v>
      </c>
      <c r="B372" s="480" t="s">
        <v>70</v>
      </c>
      <c r="C372" s="480" t="s">
        <v>123</v>
      </c>
      <c r="D372" s="480" t="s">
        <v>124</v>
      </c>
      <c r="E372" s="480" t="s">
        <v>68</v>
      </c>
      <c r="F372" s="480">
        <v>2012</v>
      </c>
      <c r="G372" s="480"/>
      <c r="H372" s="480">
        <v>215</v>
      </c>
      <c r="I372" s="480">
        <v>0.1</v>
      </c>
      <c r="J372" s="480"/>
      <c r="K372" s="480"/>
      <c r="L372" s="480" t="s">
        <v>14</v>
      </c>
      <c r="M372" s="480">
        <v>48</v>
      </c>
      <c r="N372" s="480">
        <v>1</v>
      </c>
      <c r="O372" s="480">
        <v>1000</v>
      </c>
      <c r="P372" s="480">
        <v>25</v>
      </c>
      <c r="Q372" s="480">
        <v>24.7</v>
      </c>
      <c r="R372" s="480">
        <v>8.6999999999999993</v>
      </c>
      <c r="S372" s="480">
        <v>30.4</v>
      </c>
      <c r="T372" s="480">
        <v>9.2200000000000006</v>
      </c>
      <c r="U372" s="480">
        <v>5.5</v>
      </c>
      <c r="V372" s="480">
        <v>-112.8</v>
      </c>
      <c r="W372" s="480">
        <v>-0.45</v>
      </c>
      <c r="X372" s="480">
        <v>1000</v>
      </c>
      <c r="Y372" s="480">
        <v>5.5</v>
      </c>
      <c r="Z372" s="480">
        <v>240</v>
      </c>
      <c r="AA372" s="480">
        <v>0.155</v>
      </c>
      <c r="AB372" s="480"/>
      <c r="AC372" s="480"/>
      <c r="AD372" s="480"/>
      <c r="AE372" s="480"/>
      <c r="AF372" s="480"/>
      <c r="AG372" s="480"/>
      <c r="AH372" s="480"/>
      <c r="AI372" s="480">
        <v>1000</v>
      </c>
      <c r="AJ372" s="480">
        <v>3</v>
      </c>
      <c r="AK372" s="480">
        <v>-0.7</v>
      </c>
      <c r="AL372" s="480">
        <v>10.49</v>
      </c>
      <c r="AM372" s="480">
        <v>1324</v>
      </c>
      <c r="AN372" s="480">
        <v>982</v>
      </c>
      <c r="AO372" s="480">
        <v>40</v>
      </c>
      <c r="AP372" s="480">
        <v>16</v>
      </c>
      <c r="AQ372" s="480">
        <v>1.3</v>
      </c>
      <c r="AR372" s="480">
        <v>238.9</v>
      </c>
      <c r="AS372" s="480">
        <v>1.147</v>
      </c>
      <c r="AT372" s="480"/>
      <c r="AU372" s="480"/>
      <c r="AV372" s="480"/>
      <c r="AW372" s="480"/>
      <c r="AX372" s="480"/>
      <c r="AY372" s="480"/>
      <c r="AZ372" s="480"/>
      <c r="BA372" s="480"/>
      <c r="BB372" s="480"/>
      <c r="BC372" s="480"/>
      <c r="BD372" s="480"/>
      <c r="BE372" s="480"/>
      <c r="BF372" s="480"/>
      <c r="BG372" s="480"/>
      <c r="BH372" s="480"/>
      <c r="BI372" s="480"/>
      <c r="BJ372" s="480"/>
      <c r="BK372" s="480"/>
      <c r="BL372" s="480"/>
    </row>
    <row r="373" spans="1:64">
      <c r="A373" s="480" t="s">
        <v>571</v>
      </c>
      <c r="B373" s="480" t="s">
        <v>70</v>
      </c>
      <c r="C373" s="480" t="s">
        <v>125</v>
      </c>
      <c r="D373" s="480" t="s">
        <v>126</v>
      </c>
      <c r="E373" s="480" t="s">
        <v>66</v>
      </c>
      <c r="F373" s="480">
        <v>2010</v>
      </c>
      <c r="G373" s="480"/>
      <c r="H373" s="480">
        <v>220</v>
      </c>
      <c r="I373" s="480">
        <v>0.1</v>
      </c>
      <c r="J373" s="480"/>
      <c r="K373" s="480"/>
      <c r="L373" s="480" t="s">
        <v>14</v>
      </c>
      <c r="M373" s="480">
        <v>96</v>
      </c>
      <c r="N373" s="480">
        <v>1</v>
      </c>
      <c r="O373" s="480">
        <v>1000</v>
      </c>
      <c r="P373" s="480">
        <v>25</v>
      </c>
      <c r="Q373" s="480">
        <v>47</v>
      </c>
      <c r="R373" s="480">
        <v>4.68</v>
      </c>
      <c r="S373" s="480">
        <v>58.8</v>
      </c>
      <c r="T373" s="480">
        <v>5.01</v>
      </c>
      <c r="U373" s="480">
        <v>3</v>
      </c>
      <c r="V373" s="480">
        <v>-221.58</v>
      </c>
      <c r="W373" s="480">
        <v>-0.45</v>
      </c>
      <c r="X373" s="480">
        <v>3000</v>
      </c>
      <c r="Y373" s="480">
        <v>5.5</v>
      </c>
      <c r="Z373" s="480">
        <v>700</v>
      </c>
      <c r="AA373" s="480">
        <v>0.75</v>
      </c>
      <c r="AB373" s="480"/>
      <c r="AC373" s="480"/>
      <c r="AD373" s="480"/>
      <c r="AE373" s="480"/>
      <c r="AF373" s="480"/>
      <c r="AG373" s="480"/>
      <c r="AH373" s="480"/>
      <c r="AI373" s="480">
        <v>1000</v>
      </c>
      <c r="AJ373" s="480">
        <v>4</v>
      </c>
      <c r="AK373" s="480">
        <v>-0.7</v>
      </c>
      <c r="AL373" s="480">
        <v>6.01</v>
      </c>
      <c r="AM373" s="480">
        <v>1602</v>
      </c>
      <c r="AN373" s="480">
        <v>1061</v>
      </c>
      <c r="AO373" s="480">
        <v>40</v>
      </c>
      <c r="AP373" s="480">
        <v>21</v>
      </c>
      <c r="AQ373" s="480">
        <v>1.7</v>
      </c>
      <c r="AR373" s="480">
        <v>148.6</v>
      </c>
      <c r="AS373" s="480">
        <v>1.427</v>
      </c>
      <c r="AT373" s="480"/>
      <c r="AU373" s="480"/>
      <c r="AV373" s="480"/>
      <c r="AW373" s="480"/>
      <c r="AX373" s="480"/>
      <c r="AY373" s="480"/>
      <c r="AZ373" s="480"/>
      <c r="BA373" s="480"/>
      <c r="BB373" s="480"/>
      <c r="BC373" s="480"/>
      <c r="BD373" s="480"/>
      <c r="BE373" s="480"/>
      <c r="BF373" s="480"/>
      <c r="BG373" s="480"/>
      <c r="BH373" s="480"/>
      <c r="BI373" s="480"/>
      <c r="BJ373" s="480"/>
      <c r="BK373" s="480"/>
      <c r="BL373" s="480"/>
    </row>
    <row r="374" spans="1:64">
      <c r="A374" s="480" t="s">
        <v>571</v>
      </c>
      <c r="B374" s="480" t="s">
        <v>70</v>
      </c>
      <c r="C374" s="480" t="s">
        <v>129</v>
      </c>
      <c r="D374" s="480" t="s">
        <v>130</v>
      </c>
      <c r="E374" s="480" t="s">
        <v>66</v>
      </c>
      <c r="F374" s="480">
        <v>2010</v>
      </c>
      <c r="G374" s="480"/>
      <c r="H374" s="480">
        <v>225</v>
      </c>
      <c r="I374" s="480">
        <v>0.1</v>
      </c>
      <c r="J374" s="480"/>
      <c r="K374" s="480"/>
      <c r="L374" s="480" t="s">
        <v>14</v>
      </c>
      <c r="M374" s="480">
        <v>96</v>
      </c>
      <c r="N374" s="480">
        <v>1</v>
      </c>
      <c r="O374" s="480">
        <v>1000</v>
      </c>
      <c r="P374" s="480">
        <v>25</v>
      </c>
      <c r="Q374" s="480">
        <v>47.4</v>
      </c>
      <c r="R374" s="480">
        <v>4.74</v>
      </c>
      <c r="S374" s="480">
        <v>59</v>
      </c>
      <c r="T374" s="480">
        <v>5.09</v>
      </c>
      <c r="U374" s="480">
        <v>3.1</v>
      </c>
      <c r="V374" s="480">
        <v>-222.8</v>
      </c>
      <c r="W374" s="480">
        <v>-0.45</v>
      </c>
      <c r="X374" s="480">
        <v>3000</v>
      </c>
      <c r="Y374" s="480">
        <v>5.5</v>
      </c>
      <c r="Z374" s="480">
        <v>700</v>
      </c>
      <c r="AA374" s="480">
        <v>0.73</v>
      </c>
      <c r="AB374" s="480"/>
      <c r="AC374" s="480"/>
      <c r="AD374" s="480"/>
      <c r="AE374" s="480"/>
      <c r="AF374" s="480"/>
      <c r="AG374" s="480"/>
      <c r="AH374" s="480"/>
      <c r="AI374" s="480">
        <v>1000</v>
      </c>
      <c r="AJ374" s="480">
        <v>4</v>
      </c>
      <c r="AK374" s="480">
        <v>-0.7</v>
      </c>
      <c r="AL374" s="480">
        <v>6.11</v>
      </c>
      <c r="AM374" s="480">
        <v>1602</v>
      </c>
      <c r="AN374" s="480">
        <v>1061</v>
      </c>
      <c r="AO374" s="480">
        <v>40</v>
      </c>
      <c r="AP374" s="480">
        <v>21</v>
      </c>
      <c r="AQ374" s="480">
        <v>1.7</v>
      </c>
      <c r="AR374" s="480">
        <v>148.6</v>
      </c>
      <c r="AS374" s="480">
        <v>1.427</v>
      </c>
      <c r="AT374" s="480"/>
      <c r="AU374" s="480"/>
      <c r="AV374" s="480"/>
      <c r="AW374" s="480"/>
      <c r="AX374" s="480"/>
      <c r="AY374" s="480"/>
      <c r="AZ374" s="480"/>
      <c r="BA374" s="480"/>
      <c r="BB374" s="480"/>
      <c r="BC374" s="480"/>
      <c r="BD374" s="480"/>
      <c r="BE374" s="480"/>
      <c r="BF374" s="480"/>
      <c r="BG374" s="480"/>
      <c r="BH374" s="480"/>
      <c r="BI374" s="480"/>
      <c r="BJ374" s="480"/>
      <c r="BK374" s="480"/>
      <c r="BL374" s="480"/>
    </row>
    <row r="375" spans="1:64">
      <c r="A375" s="480" t="s">
        <v>571</v>
      </c>
      <c r="B375" s="480" t="s">
        <v>70</v>
      </c>
      <c r="C375" s="480" t="s">
        <v>133</v>
      </c>
      <c r="D375" s="480" t="s">
        <v>134</v>
      </c>
      <c r="E375" s="480" t="s">
        <v>66</v>
      </c>
      <c r="F375" s="480">
        <v>2010</v>
      </c>
      <c r="G375" s="480"/>
      <c r="H375" s="480">
        <v>230</v>
      </c>
      <c r="I375" s="480">
        <v>0.1</v>
      </c>
      <c r="J375" s="480"/>
      <c r="K375" s="480"/>
      <c r="L375" s="480" t="s">
        <v>14</v>
      </c>
      <c r="M375" s="480">
        <v>96</v>
      </c>
      <c r="N375" s="480">
        <v>1</v>
      </c>
      <c r="O375" s="480">
        <v>1000</v>
      </c>
      <c r="P375" s="480">
        <v>25</v>
      </c>
      <c r="Q375" s="480">
        <v>47.5</v>
      </c>
      <c r="R375" s="480">
        <v>4.84</v>
      </c>
      <c r="S375" s="480">
        <v>59.1</v>
      </c>
      <c r="T375" s="480">
        <v>5.18</v>
      </c>
      <c r="U375" s="480">
        <v>3.1</v>
      </c>
      <c r="V375" s="480">
        <v>-224.31</v>
      </c>
      <c r="W375" s="480">
        <v>-0.45</v>
      </c>
      <c r="X375" s="480">
        <v>3000</v>
      </c>
      <c r="Y375" s="480">
        <v>5.5</v>
      </c>
      <c r="Z375" s="480">
        <v>700</v>
      </c>
      <c r="AA375" s="480">
        <v>0.68</v>
      </c>
      <c r="AB375" s="480"/>
      <c r="AC375" s="480"/>
      <c r="AD375" s="480"/>
      <c r="AE375" s="480"/>
      <c r="AF375" s="480"/>
      <c r="AG375" s="480"/>
      <c r="AH375" s="480"/>
      <c r="AI375" s="480">
        <v>1000</v>
      </c>
      <c r="AJ375" s="480">
        <v>4</v>
      </c>
      <c r="AK375" s="480">
        <v>-0.7</v>
      </c>
      <c r="AL375" s="480">
        <v>6.22</v>
      </c>
      <c r="AM375" s="480">
        <v>1602</v>
      </c>
      <c r="AN375" s="480">
        <v>1061</v>
      </c>
      <c r="AO375" s="480">
        <v>40</v>
      </c>
      <c r="AP375" s="480">
        <v>21</v>
      </c>
      <c r="AQ375" s="480">
        <v>1.7</v>
      </c>
      <c r="AR375" s="480">
        <v>148.6</v>
      </c>
      <c r="AS375" s="480">
        <v>1.427</v>
      </c>
      <c r="AT375" s="480"/>
      <c r="AU375" s="480"/>
      <c r="AV375" s="480"/>
      <c r="AW375" s="480"/>
      <c r="AX375" s="480"/>
      <c r="AY375" s="480"/>
      <c r="AZ375" s="480"/>
      <c r="BA375" s="480"/>
      <c r="BB375" s="480"/>
      <c r="BC375" s="480"/>
      <c r="BD375" s="480"/>
      <c r="BE375" s="480"/>
      <c r="BF375" s="480"/>
      <c r="BG375" s="480"/>
      <c r="BH375" s="480"/>
      <c r="BI375" s="480"/>
      <c r="BJ375" s="480"/>
      <c r="BK375" s="480"/>
      <c r="BL375" s="480"/>
    </row>
    <row r="376" spans="1:64">
      <c r="A376" s="480" t="s">
        <v>571</v>
      </c>
      <c r="B376" s="480" t="s">
        <v>70</v>
      </c>
      <c r="C376" s="480" t="s">
        <v>137</v>
      </c>
      <c r="D376" s="480" t="s">
        <v>138</v>
      </c>
      <c r="E376" s="480" t="s">
        <v>66</v>
      </c>
      <c r="F376" s="480">
        <v>2010</v>
      </c>
      <c r="G376" s="480"/>
      <c r="H376" s="480">
        <v>235</v>
      </c>
      <c r="I376" s="480">
        <v>0.1</v>
      </c>
      <c r="J376" s="480"/>
      <c r="K376" s="480"/>
      <c r="L376" s="480" t="s">
        <v>14</v>
      </c>
      <c r="M376" s="480">
        <v>96</v>
      </c>
      <c r="N376" s="480">
        <v>1</v>
      </c>
      <c r="O376" s="480">
        <v>1000</v>
      </c>
      <c r="P376" s="480">
        <v>25</v>
      </c>
      <c r="Q376" s="480">
        <v>47.7</v>
      </c>
      <c r="R376" s="480">
        <v>4.93</v>
      </c>
      <c r="S376" s="480">
        <v>59.2</v>
      </c>
      <c r="T376" s="480">
        <v>5.27</v>
      </c>
      <c r="U376" s="480">
        <v>3.2</v>
      </c>
      <c r="V376" s="480">
        <v>-225.59</v>
      </c>
      <c r="W376" s="480">
        <v>-0.45</v>
      </c>
      <c r="X376" s="480">
        <v>3000</v>
      </c>
      <c r="Y376" s="480">
        <v>5.5</v>
      </c>
      <c r="Z376" s="480">
        <v>700</v>
      </c>
      <c r="AA376" s="480">
        <v>0.64</v>
      </c>
      <c r="AB376" s="480"/>
      <c r="AC376" s="480"/>
      <c r="AD376" s="480"/>
      <c r="AE376" s="480"/>
      <c r="AF376" s="480"/>
      <c r="AG376" s="480"/>
      <c r="AH376" s="480"/>
      <c r="AI376" s="480">
        <v>1000</v>
      </c>
      <c r="AJ376" s="480">
        <v>4</v>
      </c>
      <c r="AK376" s="480">
        <v>-0.7</v>
      </c>
      <c r="AL376" s="480">
        <v>6.32</v>
      </c>
      <c r="AM376" s="480">
        <v>1602</v>
      </c>
      <c r="AN376" s="480">
        <v>1061</v>
      </c>
      <c r="AO376" s="480">
        <v>40</v>
      </c>
      <c r="AP376" s="480">
        <v>21</v>
      </c>
      <c r="AQ376" s="480">
        <v>1.7</v>
      </c>
      <c r="AR376" s="480">
        <v>148.6</v>
      </c>
      <c r="AS376" s="480">
        <v>1.427</v>
      </c>
      <c r="AT376" s="480"/>
      <c r="AU376" s="480"/>
      <c r="AV376" s="480"/>
      <c r="AW376" s="480"/>
      <c r="AX376" s="480"/>
      <c r="AY376" s="480"/>
      <c r="AZ376" s="480"/>
      <c r="BA376" s="480"/>
      <c r="BB376" s="480"/>
      <c r="BC376" s="480"/>
      <c r="BD376" s="480"/>
      <c r="BE376" s="480"/>
      <c r="BF376" s="480"/>
      <c r="BG376" s="480"/>
      <c r="BH376" s="480"/>
      <c r="BI376" s="480"/>
      <c r="BJ376" s="480"/>
      <c r="BK376" s="480"/>
      <c r="BL376" s="480"/>
    </row>
    <row r="377" spans="1:64">
      <c r="A377" s="480" t="s">
        <v>571</v>
      </c>
      <c r="B377" s="480" t="s">
        <v>70</v>
      </c>
      <c r="C377" s="480" t="s">
        <v>141</v>
      </c>
      <c r="D377" s="480" t="s">
        <v>142</v>
      </c>
      <c r="E377" s="480" t="s">
        <v>66</v>
      </c>
      <c r="F377" s="480">
        <v>2012</v>
      </c>
      <c r="G377" s="480"/>
      <c r="H377" s="480">
        <v>235</v>
      </c>
      <c r="I377" s="480">
        <v>0.1</v>
      </c>
      <c r="J377" s="480"/>
      <c r="K377" s="480"/>
      <c r="L377" s="480" t="s">
        <v>14</v>
      </c>
      <c r="M377" s="480">
        <v>60</v>
      </c>
      <c r="N377" s="480">
        <v>1</v>
      </c>
      <c r="O377" s="480">
        <v>1000</v>
      </c>
      <c r="P377" s="480">
        <v>25</v>
      </c>
      <c r="Q377" s="480">
        <v>30.1</v>
      </c>
      <c r="R377" s="480">
        <v>7.82</v>
      </c>
      <c r="S377" s="480">
        <v>37.200000000000003</v>
      </c>
      <c r="T377" s="480">
        <v>8.34</v>
      </c>
      <c r="U377" s="480">
        <v>5.8</v>
      </c>
      <c r="V377" s="480">
        <v>-146.04</v>
      </c>
      <c r="W377" s="480">
        <v>-0.45</v>
      </c>
      <c r="X377" s="480">
        <v>1200</v>
      </c>
      <c r="Y377" s="480">
        <v>5.5</v>
      </c>
      <c r="Z377" s="480">
        <v>300</v>
      </c>
      <c r="AA377" s="480">
        <v>0.23</v>
      </c>
      <c r="AB377" s="480"/>
      <c r="AC377" s="480"/>
      <c r="AD377" s="480"/>
      <c r="AE377" s="480"/>
      <c r="AF377" s="480"/>
      <c r="AG377" s="480"/>
      <c r="AH377" s="480"/>
      <c r="AI377" s="480">
        <v>1000</v>
      </c>
      <c r="AJ377" s="480">
        <v>3</v>
      </c>
      <c r="AK377" s="480">
        <v>-0.7</v>
      </c>
      <c r="AL377" s="480">
        <v>10.01</v>
      </c>
      <c r="AM377" s="480">
        <v>1638</v>
      </c>
      <c r="AN377" s="480">
        <v>982</v>
      </c>
      <c r="AO377" s="480">
        <v>40</v>
      </c>
      <c r="AP377" s="480">
        <v>20</v>
      </c>
      <c r="AQ377" s="480">
        <v>1.609</v>
      </c>
      <c r="AR377" s="480">
        <v>238.9</v>
      </c>
      <c r="AS377" s="480">
        <v>1.4330000000000001</v>
      </c>
      <c r="AT377" s="480"/>
      <c r="AU377" s="480"/>
      <c r="AV377" s="480"/>
      <c r="AW377" s="480"/>
      <c r="AX377" s="480"/>
      <c r="AY377" s="480"/>
      <c r="AZ377" s="480"/>
      <c r="BA377" s="480"/>
      <c r="BB377" s="480"/>
      <c r="BC377" s="480"/>
      <c r="BD377" s="480"/>
      <c r="BE377" s="480"/>
      <c r="BF377" s="480"/>
      <c r="BG377" s="480"/>
      <c r="BH377" s="480"/>
      <c r="BI377" s="480"/>
      <c r="BJ377" s="480"/>
      <c r="BK377" s="480"/>
      <c r="BL377" s="480"/>
    </row>
    <row r="378" spans="1:64">
      <c r="A378" s="480" t="s">
        <v>571</v>
      </c>
      <c r="B378" s="480" t="s">
        <v>70</v>
      </c>
      <c r="C378" s="480" t="s">
        <v>145</v>
      </c>
      <c r="D378" s="480" t="s">
        <v>146</v>
      </c>
      <c r="E378" s="480" t="s">
        <v>66</v>
      </c>
      <c r="F378" s="480">
        <v>2010</v>
      </c>
      <c r="G378" s="480"/>
      <c r="H378" s="480">
        <v>240</v>
      </c>
      <c r="I378" s="480">
        <v>0.1</v>
      </c>
      <c r="J378" s="480"/>
      <c r="K378" s="480"/>
      <c r="L378" s="480" t="s">
        <v>14</v>
      </c>
      <c r="M378" s="480">
        <v>60</v>
      </c>
      <c r="N378" s="480">
        <v>1</v>
      </c>
      <c r="O378" s="480">
        <v>1000</v>
      </c>
      <c r="P378" s="480">
        <v>25</v>
      </c>
      <c r="Q378" s="480">
        <v>30.2</v>
      </c>
      <c r="R378" s="480">
        <v>7.95</v>
      </c>
      <c r="S378" s="480">
        <v>37.299999999999997</v>
      </c>
      <c r="T378" s="480">
        <v>8.4600000000000009</v>
      </c>
      <c r="U378" s="480">
        <v>5.0999999999999996</v>
      </c>
      <c r="V378" s="480">
        <v>-145.01</v>
      </c>
      <c r="W378" s="480">
        <v>-0.45</v>
      </c>
      <c r="X378" s="480">
        <v>1200</v>
      </c>
      <c r="Y378" s="480">
        <v>5.5</v>
      </c>
      <c r="Z378" s="480">
        <v>300</v>
      </c>
      <c r="AA378" s="480">
        <v>0.22</v>
      </c>
      <c r="AB378" s="480"/>
      <c r="AC378" s="480"/>
      <c r="AD378" s="480"/>
      <c r="AE378" s="480"/>
      <c r="AF378" s="480"/>
      <c r="AG378" s="480"/>
      <c r="AH378" s="480"/>
      <c r="AI378" s="480">
        <v>1000</v>
      </c>
      <c r="AJ378" s="480">
        <v>3</v>
      </c>
      <c r="AK378" s="480">
        <v>-0.7</v>
      </c>
      <c r="AL378" s="480">
        <v>10.15</v>
      </c>
      <c r="AM378" s="480">
        <v>1638</v>
      </c>
      <c r="AN378" s="480">
        <v>982</v>
      </c>
      <c r="AO378" s="480">
        <v>40</v>
      </c>
      <c r="AP378" s="480">
        <v>19.2</v>
      </c>
      <c r="AQ378" s="480">
        <v>1.609</v>
      </c>
      <c r="AR378" s="480">
        <v>238.9</v>
      </c>
      <c r="AS378" s="480">
        <v>1.4330000000000001</v>
      </c>
      <c r="AT378" s="480"/>
      <c r="AU378" s="480"/>
      <c r="AV378" s="480"/>
      <c r="AW378" s="480"/>
      <c r="AX378" s="480"/>
      <c r="AY378" s="480"/>
      <c r="AZ378" s="480"/>
      <c r="BA378" s="480"/>
      <c r="BB378" s="480"/>
      <c r="BC378" s="480"/>
      <c r="BD378" s="480"/>
      <c r="BE378" s="480"/>
      <c r="BF378" s="480"/>
      <c r="BG378" s="480"/>
      <c r="BH378" s="480"/>
      <c r="BI378" s="480"/>
      <c r="BJ378" s="480"/>
      <c r="BK378" s="480"/>
      <c r="BL378" s="480"/>
    </row>
    <row r="379" spans="1:64">
      <c r="A379" s="480" t="s">
        <v>571</v>
      </c>
      <c r="B379" s="480" t="s">
        <v>70</v>
      </c>
      <c r="C379" s="480" t="s">
        <v>147</v>
      </c>
      <c r="D379" s="480" t="s">
        <v>148</v>
      </c>
      <c r="E379" s="480" t="s">
        <v>66</v>
      </c>
      <c r="F379" s="480">
        <v>2012</v>
      </c>
      <c r="G379" s="480"/>
      <c r="H379" s="480">
        <v>240</v>
      </c>
      <c r="I379" s="480">
        <v>0.1</v>
      </c>
      <c r="J379" s="480"/>
      <c r="K379" s="480"/>
      <c r="L379" s="480" t="s">
        <v>14</v>
      </c>
      <c r="M379" s="480">
        <v>60</v>
      </c>
      <c r="N379" s="480">
        <v>1</v>
      </c>
      <c r="O379" s="480">
        <v>1000</v>
      </c>
      <c r="P379" s="480">
        <v>25</v>
      </c>
      <c r="Q379" s="480">
        <v>30.2</v>
      </c>
      <c r="R379" s="480">
        <v>7.95</v>
      </c>
      <c r="S379" s="480">
        <v>37.299999999999997</v>
      </c>
      <c r="T379" s="480">
        <v>8.4600000000000009</v>
      </c>
      <c r="U379" s="480">
        <v>5.0999999999999996</v>
      </c>
      <c r="V379" s="480">
        <v>-143.87</v>
      </c>
      <c r="W379" s="480">
        <v>-0.45</v>
      </c>
      <c r="X379" s="480">
        <v>1200</v>
      </c>
      <c r="Y379" s="480">
        <v>5.5</v>
      </c>
      <c r="Z379" s="480">
        <v>300</v>
      </c>
      <c r="AA379" s="480">
        <v>0.22</v>
      </c>
      <c r="AB379" s="480"/>
      <c r="AC379" s="480"/>
      <c r="AD379" s="480"/>
      <c r="AE379" s="480"/>
      <c r="AF379" s="480"/>
      <c r="AG379" s="480"/>
      <c r="AH379" s="480"/>
      <c r="AI379" s="480">
        <v>1000</v>
      </c>
      <c r="AJ379" s="480">
        <v>3</v>
      </c>
      <c r="AK379" s="480">
        <v>-0.7</v>
      </c>
      <c r="AL379" s="480">
        <v>10.15</v>
      </c>
      <c r="AM379" s="480">
        <v>1638</v>
      </c>
      <c r="AN379" s="480">
        <v>982</v>
      </c>
      <c r="AO379" s="480">
        <v>40</v>
      </c>
      <c r="AP379" s="480">
        <v>20</v>
      </c>
      <c r="AQ379" s="480">
        <v>1.609</v>
      </c>
      <c r="AR379" s="480">
        <v>238.9</v>
      </c>
      <c r="AS379" s="480">
        <v>1.4330000000000001</v>
      </c>
      <c r="AT379" s="480"/>
      <c r="AU379" s="480"/>
      <c r="AV379" s="480"/>
      <c r="AW379" s="480"/>
      <c r="AX379" s="480"/>
      <c r="AY379" s="480"/>
      <c r="AZ379" s="480"/>
      <c r="BA379" s="480"/>
      <c r="BB379" s="480"/>
      <c r="BC379" s="480"/>
      <c r="BD379" s="480"/>
      <c r="BE379" s="480"/>
      <c r="BF379" s="480"/>
      <c r="BG379" s="480"/>
      <c r="BH379" s="480"/>
      <c r="BI379" s="480"/>
      <c r="BJ379" s="480"/>
      <c r="BK379" s="480"/>
      <c r="BL379" s="480"/>
    </row>
    <row r="380" spans="1:64">
      <c r="A380" s="480" t="s">
        <v>571</v>
      </c>
      <c r="B380" s="480" t="s">
        <v>70</v>
      </c>
      <c r="C380" s="480" t="s">
        <v>149</v>
      </c>
      <c r="D380" s="480" t="s">
        <v>150</v>
      </c>
      <c r="E380" s="480" t="s">
        <v>66</v>
      </c>
      <c r="F380" s="480">
        <v>2010</v>
      </c>
      <c r="G380" s="480"/>
      <c r="H380" s="480">
        <v>245</v>
      </c>
      <c r="I380" s="480">
        <v>0.1</v>
      </c>
      <c r="J380" s="480"/>
      <c r="K380" s="480"/>
      <c r="L380" s="480" t="s">
        <v>14</v>
      </c>
      <c r="M380" s="480">
        <v>60</v>
      </c>
      <c r="N380" s="480">
        <v>1</v>
      </c>
      <c r="O380" s="480">
        <v>1000</v>
      </c>
      <c r="P380" s="480">
        <v>25</v>
      </c>
      <c r="Q380" s="480">
        <v>30.3</v>
      </c>
      <c r="R380" s="480">
        <v>8.09</v>
      </c>
      <c r="S380" s="480">
        <v>37.4</v>
      </c>
      <c r="T380" s="480">
        <v>8.61</v>
      </c>
      <c r="U380" s="480">
        <v>5.2</v>
      </c>
      <c r="V380" s="480">
        <v>-145.54</v>
      </c>
      <c r="W380" s="480">
        <v>-0.45</v>
      </c>
      <c r="X380" s="480">
        <v>1200</v>
      </c>
      <c r="Y380" s="480">
        <v>5.5</v>
      </c>
      <c r="Z380" s="480">
        <v>300</v>
      </c>
      <c r="AA380" s="480">
        <v>0.22</v>
      </c>
      <c r="AB380" s="480"/>
      <c r="AC380" s="480"/>
      <c r="AD380" s="480"/>
      <c r="AE380" s="480"/>
      <c r="AF380" s="480"/>
      <c r="AG380" s="480"/>
      <c r="AH380" s="480"/>
      <c r="AI380" s="480">
        <v>1000</v>
      </c>
      <c r="AJ380" s="480">
        <v>3</v>
      </c>
      <c r="AK380" s="480">
        <v>-0.7</v>
      </c>
      <c r="AL380" s="480">
        <v>10.33</v>
      </c>
      <c r="AM380" s="480">
        <v>1638</v>
      </c>
      <c r="AN380" s="480">
        <v>982</v>
      </c>
      <c r="AO380" s="480">
        <v>40</v>
      </c>
      <c r="AP380" s="480">
        <v>19.2</v>
      </c>
      <c r="AQ380" s="480">
        <v>1.609</v>
      </c>
      <c r="AR380" s="480">
        <v>238.9</v>
      </c>
      <c r="AS380" s="480">
        <v>1.4330000000000001</v>
      </c>
      <c r="AT380" s="480"/>
      <c r="AU380" s="480"/>
      <c r="AV380" s="480"/>
      <c r="AW380" s="480"/>
      <c r="AX380" s="480"/>
      <c r="AY380" s="480"/>
      <c r="AZ380" s="480"/>
      <c r="BA380" s="480"/>
      <c r="BB380" s="480"/>
      <c r="BC380" s="480"/>
      <c r="BD380" s="480"/>
      <c r="BE380" s="480"/>
      <c r="BF380" s="480"/>
      <c r="BG380" s="480"/>
      <c r="BH380" s="480"/>
      <c r="BI380" s="480"/>
      <c r="BJ380" s="480"/>
      <c r="BK380" s="480"/>
      <c r="BL380" s="480"/>
    </row>
    <row r="381" spans="1:64">
      <c r="A381" s="480" t="s">
        <v>571</v>
      </c>
      <c r="B381" s="480" t="s">
        <v>70</v>
      </c>
      <c r="C381" s="480" t="s">
        <v>151</v>
      </c>
      <c r="D381" s="480" t="s">
        <v>152</v>
      </c>
      <c r="E381" s="480" t="s">
        <v>66</v>
      </c>
      <c r="F381" s="480">
        <v>2012</v>
      </c>
      <c r="G381" s="480"/>
      <c r="H381" s="480">
        <v>245</v>
      </c>
      <c r="I381" s="480">
        <v>0.1</v>
      </c>
      <c r="J381" s="480"/>
      <c r="K381" s="480"/>
      <c r="L381" s="480" t="s">
        <v>14</v>
      </c>
      <c r="M381" s="480">
        <v>60</v>
      </c>
      <c r="N381" s="480">
        <v>1</v>
      </c>
      <c r="O381" s="480">
        <v>1000</v>
      </c>
      <c r="P381" s="480">
        <v>25</v>
      </c>
      <c r="Q381" s="480">
        <v>30.3</v>
      </c>
      <c r="R381" s="480">
        <v>8.09</v>
      </c>
      <c r="S381" s="480">
        <v>37.4</v>
      </c>
      <c r="T381" s="480">
        <v>8.61</v>
      </c>
      <c r="U381" s="480">
        <v>6</v>
      </c>
      <c r="V381" s="480">
        <v>-147.63999999999999</v>
      </c>
      <c r="W381" s="480">
        <v>-0.45</v>
      </c>
      <c r="X381" s="480">
        <v>1200</v>
      </c>
      <c r="Y381" s="480">
        <v>5.5</v>
      </c>
      <c r="Z381" s="480">
        <v>300</v>
      </c>
      <c r="AA381" s="480">
        <v>0.22</v>
      </c>
      <c r="AB381" s="480"/>
      <c r="AC381" s="480"/>
      <c r="AD381" s="480"/>
      <c r="AE381" s="480"/>
      <c r="AF381" s="480"/>
      <c r="AG381" s="480"/>
      <c r="AH381" s="480"/>
      <c r="AI381" s="480">
        <v>1000</v>
      </c>
      <c r="AJ381" s="480">
        <v>3</v>
      </c>
      <c r="AK381" s="480">
        <v>-0.7</v>
      </c>
      <c r="AL381" s="480">
        <v>10.33</v>
      </c>
      <c r="AM381" s="480">
        <v>1638</v>
      </c>
      <c r="AN381" s="480">
        <v>982</v>
      </c>
      <c r="AO381" s="480">
        <v>40</v>
      </c>
      <c r="AP381" s="480">
        <v>20</v>
      </c>
      <c r="AQ381" s="480">
        <v>1.609</v>
      </c>
      <c r="AR381" s="480">
        <v>238.9</v>
      </c>
      <c r="AS381" s="480">
        <v>1.4330000000000001</v>
      </c>
      <c r="AT381" s="480"/>
      <c r="AU381" s="480"/>
      <c r="AV381" s="480"/>
      <c r="AW381" s="480"/>
      <c r="AX381" s="480"/>
      <c r="AY381" s="480"/>
      <c r="AZ381" s="480"/>
      <c r="BA381" s="480"/>
      <c r="BB381" s="480"/>
      <c r="BC381" s="480"/>
      <c r="BD381" s="480"/>
      <c r="BE381" s="480"/>
      <c r="BF381" s="480"/>
      <c r="BG381" s="480"/>
      <c r="BH381" s="480"/>
      <c r="BI381" s="480"/>
      <c r="BJ381" s="480"/>
      <c r="BK381" s="480"/>
      <c r="BL381" s="480"/>
    </row>
    <row r="382" spans="1:64">
      <c r="A382" s="480" t="s">
        <v>571</v>
      </c>
      <c r="B382" s="480" t="s">
        <v>70</v>
      </c>
      <c r="C382" s="480" t="s">
        <v>153</v>
      </c>
      <c r="D382" s="480" t="s">
        <v>154</v>
      </c>
      <c r="E382" s="480" t="s">
        <v>66</v>
      </c>
      <c r="F382" s="480">
        <v>2010</v>
      </c>
      <c r="G382" s="480"/>
      <c r="H382" s="480">
        <v>250</v>
      </c>
      <c r="I382" s="480">
        <v>0.1</v>
      </c>
      <c r="J382" s="480"/>
      <c r="K382" s="480"/>
      <c r="L382" s="480" t="s">
        <v>14</v>
      </c>
      <c r="M382" s="480">
        <v>60</v>
      </c>
      <c r="N382" s="480">
        <v>1</v>
      </c>
      <c r="O382" s="480">
        <v>1000</v>
      </c>
      <c r="P382" s="480">
        <v>25</v>
      </c>
      <c r="Q382" s="480">
        <v>30.4</v>
      </c>
      <c r="R382" s="480">
        <v>8.2200000000000006</v>
      </c>
      <c r="S382" s="480">
        <v>37.5</v>
      </c>
      <c r="T382" s="480">
        <v>8.74</v>
      </c>
      <c r="U382" s="480">
        <v>5.2</v>
      </c>
      <c r="V382" s="480">
        <v>-146</v>
      </c>
      <c r="W382" s="480">
        <v>-0.45</v>
      </c>
      <c r="X382" s="480">
        <v>1200</v>
      </c>
      <c r="Y382" s="480">
        <v>5.5</v>
      </c>
      <c r="Z382" s="480">
        <v>300</v>
      </c>
      <c r="AA382" s="480">
        <v>0.21</v>
      </c>
      <c r="AB382" s="480"/>
      <c r="AC382" s="480"/>
      <c r="AD382" s="480"/>
      <c r="AE382" s="480"/>
      <c r="AF382" s="480"/>
      <c r="AG382" s="480"/>
      <c r="AH382" s="480"/>
      <c r="AI382" s="480">
        <v>1000</v>
      </c>
      <c r="AJ382" s="480">
        <v>3</v>
      </c>
      <c r="AK382" s="480">
        <v>-0.7</v>
      </c>
      <c r="AL382" s="480">
        <v>10.49</v>
      </c>
      <c r="AM382" s="480">
        <v>1638</v>
      </c>
      <c r="AN382" s="480">
        <v>982</v>
      </c>
      <c r="AO382" s="480">
        <v>40</v>
      </c>
      <c r="AP382" s="480">
        <v>19.2</v>
      </c>
      <c r="AQ382" s="480">
        <v>1.609</v>
      </c>
      <c r="AR382" s="480">
        <v>238.9</v>
      </c>
      <c r="AS382" s="480">
        <v>1.4330000000000001</v>
      </c>
      <c r="AT382" s="480"/>
      <c r="AU382" s="480"/>
      <c r="AV382" s="480"/>
      <c r="AW382" s="480"/>
      <c r="AX382" s="480"/>
      <c r="AY382" s="480"/>
      <c r="AZ382" s="480"/>
      <c r="BA382" s="480"/>
      <c r="BB382" s="480"/>
      <c r="BC382" s="480"/>
      <c r="BD382" s="480"/>
      <c r="BE382" s="480"/>
      <c r="BF382" s="480"/>
      <c r="BG382" s="480"/>
      <c r="BH382" s="480"/>
      <c r="BI382" s="480"/>
      <c r="BJ382" s="480"/>
      <c r="BK382" s="480"/>
      <c r="BL382" s="480"/>
    </row>
    <row r="383" spans="1:64">
      <c r="A383" s="480" t="s">
        <v>571</v>
      </c>
      <c r="B383" s="480" t="s">
        <v>70</v>
      </c>
      <c r="C383" s="480" t="s">
        <v>155</v>
      </c>
      <c r="D383" s="480" t="s">
        <v>156</v>
      </c>
      <c r="E383" s="480" t="s">
        <v>66</v>
      </c>
      <c r="F383" s="480">
        <v>2012</v>
      </c>
      <c r="G383" s="480"/>
      <c r="H383" s="480">
        <v>250</v>
      </c>
      <c r="I383" s="480">
        <v>0.1</v>
      </c>
      <c r="J383" s="480"/>
      <c r="K383" s="480"/>
      <c r="L383" s="480" t="s">
        <v>14</v>
      </c>
      <c r="M383" s="480">
        <v>60</v>
      </c>
      <c r="N383" s="480">
        <v>1</v>
      </c>
      <c r="O383" s="480">
        <v>1000</v>
      </c>
      <c r="P383" s="480">
        <v>25</v>
      </c>
      <c r="Q383" s="480">
        <v>30.4</v>
      </c>
      <c r="R383" s="480">
        <v>8.2200000000000006</v>
      </c>
      <c r="S383" s="480">
        <v>37.5</v>
      </c>
      <c r="T383" s="480">
        <v>8.74</v>
      </c>
      <c r="U383" s="480">
        <v>6.1</v>
      </c>
      <c r="V383" s="480">
        <v>-148.44</v>
      </c>
      <c r="W383" s="480">
        <v>-0.45</v>
      </c>
      <c r="X383" s="480">
        <v>1200</v>
      </c>
      <c r="Y383" s="480">
        <v>5.5</v>
      </c>
      <c r="Z383" s="480">
        <v>300</v>
      </c>
      <c r="AA383" s="480">
        <v>0.21</v>
      </c>
      <c r="AB383" s="480"/>
      <c r="AC383" s="480"/>
      <c r="AD383" s="480"/>
      <c r="AE383" s="480"/>
      <c r="AF383" s="480"/>
      <c r="AG383" s="480"/>
      <c r="AH383" s="480"/>
      <c r="AI383" s="480">
        <v>1000</v>
      </c>
      <c r="AJ383" s="480">
        <v>3</v>
      </c>
      <c r="AK383" s="480">
        <v>-0.7</v>
      </c>
      <c r="AL383" s="480">
        <v>10.49</v>
      </c>
      <c r="AM383" s="480">
        <v>1638</v>
      </c>
      <c r="AN383" s="480">
        <v>982</v>
      </c>
      <c r="AO383" s="480">
        <v>40</v>
      </c>
      <c r="AP383" s="480">
        <v>20</v>
      </c>
      <c r="AQ383" s="480">
        <v>1.609</v>
      </c>
      <c r="AR383" s="480">
        <v>238.9</v>
      </c>
      <c r="AS383" s="480">
        <v>1.4330000000000001</v>
      </c>
      <c r="AT383" s="480"/>
      <c r="AU383" s="480"/>
      <c r="AV383" s="480"/>
      <c r="AW383" s="480"/>
      <c r="AX383" s="480"/>
      <c r="AY383" s="480"/>
      <c r="AZ383" s="480"/>
      <c r="BA383" s="480"/>
      <c r="BB383" s="480"/>
      <c r="BC383" s="480"/>
      <c r="BD383" s="480"/>
      <c r="BE383" s="480"/>
      <c r="BF383" s="480"/>
      <c r="BG383" s="480"/>
      <c r="BH383" s="480"/>
      <c r="BI383" s="480"/>
      <c r="BJ383" s="480"/>
      <c r="BK383" s="480"/>
      <c r="BL383" s="480"/>
    </row>
    <row r="384" spans="1:64">
      <c r="A384" s="480" t="s">
        <v>571</v>
      </c>
      <c r="B384" s="480" t="s">
        <v>70</v>
      </c>
      <c r="C384" s="480" t="s">
        <v>157</v>
      </c>
      <c r="D384" s="480" t="s">
        <v>158</v>
      </c>
      <c r="E384" s="480" t="s">
        <v>66</v>
      </c>
      <c r="F384" s="480">
        <v>2012</v>
      </c>
      <c r="G384" s="480"/>
      <c r="H384" s="480">
        <v>255</v>
      </c>
      <c r="I384" s="480">
        <v>0.1</v>
      </c>
      <c r="J384" s="480"/>
      <c r="K384" s="480"/>
      <c r="L384" s="480" t="s">
        <v>14</v>
      </c>
      <c r="M384" s="480">
        <v>60</v>
      </c>
      <c r="N384" s="480">
        <v>1</v>
      </c>
      <c r="O384" s="480">
        <v>1000</v>
      </c>
      <c r="P384" s="480">
        <v>25</v>
      </c>
      <c r="Q384" s="480">
        <v>30.5</v>
      </c>
      <c r="R384" s="480">
        <v>8.35</v>
      </c>
      <c r="S384" s="480">
        <v>37.700000000000003</v>
      </c>
      <c r="T384" s="480">
        <v>8.8699999999999992</v>
      </c>
      <c r="U384" s="480">
        <v>6.2</v>
      </c>
      <c r="V384" s="480">
        <v>-149.24</v>
      </c>
      <c r="W384" s="480">
        <v>-0.45</v>
      </c>
      <c r="X384" s="480">
        <v>2000</v>
      </c>
      <c r="Y384" s="480">
        <v>5.5</v>
      </c>
      <c r="Z384" s="480">
        <v>300</v>
      </c>
      <c r="AA384" s="480">
        <v>0.22</v>
      </c>
      <c r="AB384" s="480"/>
      <c r="AC384" s="480"/>
      <c r="AD384" s="480"/>
      <c r="AE384" s="480"/>
      <c r="AF384" s="480"/>
      <c r="AG384" s="480"/>
      <c r="AH384" s="480"/>
      <c r="AI384" s="480">
        <v>1000</v>
      </c>
      <c r="AJ384" s="480">
        <v>3</v>
      </c>
      <c r="AK384" s="480">
        <v>-0.7</v>
      </c>
      <c r="AL384" s="480">
        <v>10.65</v>
      </c>
      <c r="AM384" s="480">
        <v>1638</v>
      </c>
      <c r="AN384" s="480">
        <v>982</v>
      </c>
      <c r="AO384" s="480">
        <v>40</v>
      </c>
      <c r="AP384" s="480">
        <v>20</v>
      </c>
      <c r="AQ384" s="480">
        <v>1.609</v>
      </c>
      <c r="AR384" s="480">
        <v>238.9</v>
      </c>
      <c r="AS384" s="480">
        <v>1.4330000000000001</v>
      </c>
      <c r="AT384" s="480"/>
      <c r="AU384" s="480"/>
      <c r="AV384" s="480"/>
      <c r="AW384" s="480"/>
      <c r="AX384" s="480"/>
      <c r="AY384" s="480"/>
      <c r="AZ384" s="480"/>
      <c r="BA384" s="480"/>
      <c r="BB384" s="480"/>
      <c r="BC384" s="480"/>
      <c r="BD384" s="480"/>
      <c r="BE384" s="480"/>
      <c r="BF384" s="480"/>
      <c r="BG384" s="480"/>
      <c r="BH384" s="480"/>
      <c r="BI384" s="480"/>
      <c r="BJ384" s="480"/>
      <c r="BK384" s="480"/>
      <c r="BL384" s="480"/>
    </row>
    <row r="385" spans="1:64">
      <c r="A385" s="480" t="s">
        <v>571</v>
      </c>
      <c r="B385" s="480" t="s">
        <v>70</v>
      </c>
      <c r="C385" s="480" t="s">
        <v>159</v>
      </c>
      <c r="D385" s="480" t="s">
        <v>160</v>
      </c>
      <c r="E385" s="480" t="s">
        <v>66</v>
      </c>
      <c r="F385" s="480">
        <v>2012</v>
      </c>
      <c r="G385" s="480"/>
      <c r="H385" s="480">
        <v>255</v>
      </c>
      <c r="I385" s="480">
        <v>0.1</v>
      </c>
      <c r="J385" s="480"/>
      <c r="K385" s="480"/>
      <c r="L385" s="480" t="s">
        <v>14</v>
      </c>
      <c r="M385" s="480">
        <v>96</v>
      </c>
      <c r="N385" s="480">
        <v>1</v>
      </c>
      <c r="O385" s="480">
        <v>1000</v>
      </c>
      <c r="P385" s="480">
        <v>25</v>
      </c>
      <c r="Q385" s="480">
        <v>49</v>
      </c>
      <c r="R385" s="480">
        <v>5.21</v>
      </c>
      <c r="S385" s="480">
        <v>59.8</v>
      </c>
      <c r="T385" s="480">
        <v>5.55</v>
      </c>
      <c r="U385" s="480">
        <v>3.3</v>
      </c>
      <c r="V385" s="480">
        <v>-234.58</v>
      </c>
      <c r="W385" s="480">
        <v>-0.45</v>
      </c>
      <c r="X385" s="480">
        <v>3000</v>
      </c>
      <c r="Y385" s="480">
        <v>5.5</v>
      </c>
      <c r="Z385" s="480">
        <v>700</v>
      </c>
      <c r="AA385" s="480">
        <v>0.44</v>
      </c>
      <c r="AB385" s="480"/>
      <c r="AC385" s="480"/>
      <c r="AD385" s="480"/>
      <c r="AE385" s="480"/>
      <c r="AF385" s="480"/>
      <c r="AG385" s="480"/>
      <c r="AH385" s="480"/>
      <c r="AI385" s="480">
        <v>1000</v>
      </c>
      <c r="AJ385" s="480">
        <v>4</v>
      </c>
      <c r="AK385" s="480">
        <v>-0.7</v>
      </c>
      <c r="AL385" s="480">
        <v>6.59</v>
      </c>
      <c r="AM385" s="480">
        <v>1602</v>
      </c>
      <c r="AN385" s="480">
        <v>1061</v>
      </c>
      <c r="AO385" s="480">
        <v>40</v>
      </c>
      <c r="AP385" s="480">
        <v>21</v>
      </c>
      <c r="AQ385" s="480">
        <v>1.7</v>
      </c>
      <c r="AR385" s="480">
        <v>148.6</v>
      </c>
      <c r="AS385" s="480">
        <v>1.427</v>
      </c>
      <c r="AT385" s="480"/>
      <c r="AU385" s="480"/>
      <c r="AV385" s="480"/>
      <c r="AW385" s="480"/>
      <c r="AX385" s="480"/>
      <c r="AY385" s="480"/>
      <c r="AZ385" s="480"/>
      <c r="BA385" s="480"/>
      <c r="BB385" s="480"/>
      <c r="BC385" s="480"/>
      <c r="BD385" s="480"/>
      <c r="BE385" s="480"/>
      <c r="BF385" s="480"/>
      <c r="BG385" s="480"/>
      <c r="BH385" s="480"/>
      <c r="BI385" s="480"/>
      <c r="BJ385" s="480"/>
      <c r="BK385" s="480"/>
      <c r="BL385" s="480"/>
    </row>
    <row r="386" spans="1:64">
      <c r="A386" s="480" t="s">
        <v>571</v>
      </c>
      <c r="B386" s="480" t="s">
        <v>70</v>
      </c>
      <c r="C386" s="480" t="s">
        <v>161</v>
      </c>
      <c r="D386" s="480" t="s">
        <v>162</v>
      </c>
      <c r="E386" s="480" t="s">
        <v>66</v>
      </c>
      <c r="F386" s="480">
        <v>2011</v>
      </c>
      <c r="G386" s="480"/>
      <c r="H386" s="480">
        <v>255</v>
      </c>
      <c r="I386" s="480">
        <v>0.1</v>
      </c>
      <c r="J386" s="480"/>
      <c r="K386" s="480"/>
      <c r="L386" s="480" t="s">
        <v>14</v>
      </c>
      <c r="M386" s="480">
        <v>60</v>
      </c>
      <c r="N386" s="480">
        <v>1</v>
      </c>
      <c r="O386" s="480">
        <v>1000</v>
      </c>
      <c r="P386" s="480">
        <v>25</v>
      </c>
      <c r="Q386" s="480">
        <v>30.5</v>
      </c>
      <c r="R386" s="480">
        <v>8.35</v>
      </c>
      <c r="S386" s="480">
        <v>37.700000000000003</v>
      </c>
      <c r="T386" s="480">
        <v>8.8699999999999992</v>
      </c>
      <c r="U386" s="480">
        <v>5.3</v>
      </c>
      <c r="V386" s="480">
        <v>-145.69999999999999</v>
      </c>
      <c r="W386" s="480">
        <v>-0.45</v>
      </c>
      <c r="X386" s="480">
        <v>1200</v>
      </c>
      <c r="Y386" s="480">
        <v>5.5</v>
      </c>
      <c r="Z386" s="480">
        <v>300</v>
      </c>
      <c r="AA386" s="480">
        <v>0.22</v>
      </c>
      <c r="AB386" s="480"/>
      <c r="AC386" s="480"/>
      <c r="AD386" s="480"/>
      <c r="AE386" s="480"/>
      <c r="AF386" s="480"/>
      <c r="AG386" s="480"/>
      <c r="AH386" s="480"/>
      <c r="AI386" s="480">
        <v>1000</v>
      </c>
      <c r="AJ386" s="480">
        <v>3</v>
      </c>
      <c r="AK386" s="480">
        <v>-0.7</v>
      </c>
      <c r="AL386" s="480">
        <v>3.92</v>
      </c>
      <c r="AM386" s="480">
        <v>1638</v>
      </c>
      <c r="AN386" s="480">
        <v>982</v>
      </c>
      <c r="AO386" s="480">
        <v>40</v>
      </c>
      <c r="AP386" s="480">
        <v>19.2</v>
      </c>
      <c r="AQ386" s="480">
        <v>1.609</v>
      </c>
      <c r="AR386" s="480">
        <v>238.9</v>
      </c>
      <c r="AS386" s="480">
        <v>1.4330000000000001</v>
      </c>
      <c r="AT386" s="480"/>
      <c r="AU386" s="480"/>
      <c r="AV386" s="480"/>
      <c r="AW386" s="480"/>
      <c r="AX386" s="480"/>
      <c r="AY386" s="480"/>
      <c r="AZ386" s="480"/>
      <c r="BA386" s="480"/>
      <c r="BB386" s="480"/>
      <c r="BC386" s="480"/>
      <c r="BD386" s="480"/>
      <c r="BE386" s="480"/>
      <c r="BF386" s="480"/>
      <c r="BG386" s="480"/>
      <c r="BH386" s="480"/>
      <c r="BI386" s="480"/>
      <c r="BJ386" s="480"/>
      <c r="BK386" s="480"/>
      <c r="BL386" s="480"/>
    </row>
    <row r="387" spans="1:64">
      <c r="A387" s="480" t="s">
        <v>571</v>
      </c>
      <c r="B387" s="480" t="s">
        <v>70</v>
      </c>
      <c r="C387" s="480" t="s">
        <v>163</v>
      </c>
      <c r="D387" s="480" t="s">
        <v>164</v>
      </c>
      <c r="E387" s="480" t="s">
        <v>66</v>
      </c>
      <c r="F387" s="480">
        <v>2012</v>
      </c>
      <c r="G387" s="480"/>
      <c r="H387" s="480">
        <v>260</v>
      </c>
      <c r="I387" s="480">
        <v>0.1</v>
      </c>
      <c r="J387" s="480"/>
      <c r="K387" s="480"/>
      <c r="L387" s="480" t="s">
        <v>14</v>
      </c>
      <c r="M387" s="480">
        <v>60</v>
      </c>
      <c r="N387" s="480">
        <v>1</v>
      </c>
      <c r="O387" s="480">
        <v>1000</v>
      </c>
      <c r="P387" s="480">
        <v>25</v>
      </c>
      <c r="Q387" s="480">
        <v>30.7</v>
      </c>
      <c r="R387" s="480">
        <v>8.48</v>
      </c>
      <c r="S387" s="480">
        <v>37.799999999999997</v>
      </c>
      <c r="T387" s="480">
        <v>8.99</v>
      </c>
      <c r="U387" s="480">
        <v>6.3</v>
      </c>
      <c r="V387" s="480">
        <v>-150.91999999999999</v>
      </c>
      <c r="W387" s="480">
        <v>-0.45</v>
      </c>
      <c r="X387" s="480">
        <v>1200</v>
      </c>
      <c r="Y387" s="480">
        <v>5.5</v>
      </c>
      <c r="Z387" s="480">
        <v>300</v>
      </c>
      <c r="AA387" s="480">
        <v>0.19</v>
      </c>
      <c r="AB387" s="480"/>
      <c r="AC387" s="480"/>
      <c r="AD387" s="480"/>
      <c r="AE387" s="480"/>
      <c r="AF387" s="480"/>
      <c r="AG387" s="480"/>
      <c r="AH387" s="480"/>
      <c r="AI387" s="480">
        <v>1000</v>
      </c>
      <c r="AJ387" s="480">
        <v>3</v>
      </c>
      <c r="AK387" s="480">
        <v>-0.7</v>
      </c>
      <c r="AL387" s="480">
        <v>10.94</v>
      </c>
      <c r="AM387" s="480">
        <v>1638</v>
      </c>
      <c r="AN387" s="480">
        <v>982</v>
      </c>
      <c r="AO387" s="480">
        <v>40</v>
      </c>
      <c r="AP387" s="480">
        <v>20</v>
      </c>
      <c r="AQ387" s="480">
        <v>1.609</v>
      </c>
      <c r="AR387" s="480">
        <v>238.9</v>
      </c>
      <c r="AS387" s="480">
        <v>1.4330000000000001</v>
      </c>
      <c r="AT387" s="480"/>
      <c r="AU387" s="480"/>
      <c r="AV387" s="480"/>
      <c r="AW387" s="480"/>
      <c r="AX387" s="480"/>
      <c r="AY387" s="480"/>
      <c r="AZ387" s="480"/>
      <c r="BA387" s="480"/>
      <c r="BB387" s="480"/>
      <c r="BC387" s="480"/>
      <c r="BD387" s="480"/>
      <c r="BE387" s="480"/>
      <c r="BF387" s="480"/>
      <c r="BG387" s="480"/>
      <c r="BH387" s="480"/>
      <c r="BI387" s="480"/>
      <c r="BJ387" s="480"/>
      <c r="BK387" s="480"/>
      <c r="BL387" s="480"/>
    </row>
    <row r="388" spans="1:64">
      <c r="A388" s="480" t="s">
        <v>571</v>
      </c>
      <c r="B388" s="480" t="s">
        <v>70</v>
      </c>
      <c r="C388" s="480" t="s">
        <v>165</v>
      </c>
      <c r="D388" s="480" t="s">
        <v>166</v>
      </c>
      <c r="E388" s="480" t="s">
        <v>66</v>
      </c>
      <c r="F388" s="480">
        <v>2012</v>
      </c>
      <c r="G388" s="480"/>
      <c r="H388" s="480">
        <v>260</v>
      </c>
      <c r="I388" s="480">
        <v>0.1</v>
      </c>
      <c r="J388" s="480"/>
      <c r="K388" s="480"/>
      <c r="L388" s="480" t="s">
        <v>14</v>
      </c>
      <c r="M388" s="480">
        <v>96</v>
      </c>
      <c r="N388" s="480">
        <v>1</v>
      </c>
      <c r="O388" s="480">
        <v>1000</v>
      </c>
      <c r="P388" s="480">
        <v>25</v>
      </c>
      <c r="Q388" s="480">
        <v>49.3</v>
      </c>
      <c r="R388" s="480">
        <v>5.27</v>
      </c>
      <c r="S388" s="480">
        <v>60</v>
      </c>
      <c r="T388" s="480">
        <v>5.62</v>
      </c>
      <c r="U388" s="480">
        <v>3.3</v>
      </c>
      <c r="V388" s="480">
        <v>-234.56</v>
      </c>
      <c r="W388" s="480">
        <v>-0.45</v>
      </c>
      <c r="X388" s="480">
        <v>3000</v>
      </c>
      <c r="Y388" s="480">
        <v>5.5</v>
      </c>
      <c r="Z388" s="480">
        <v>700</v>
      </c>
      <c r="AA388" s="480">
        <v>0.42</v>
      </c>
      <c r="AB388" s="480"/>
      <c r="AC388" s="480"/>
      <c r="AD388" s="480"/>
      <c r="AE388" s="480"/>
      <c r="AF388" s="480"/>
      <c r="AG388" s="480"/>
      <c r="AH388" s="480"/>
      <c r="AI388" s="480">
        <v>1000</v>
      </c>
      <c r="AJ388" s="480">
        <v>4</v>
      </c>
      <c r="AK388" s="480">
        <v>-0.7</v>
      </c>
      <c r="AL388" s="480">
        <v>6.59</v>
      </c>
      <c r="AM388" s="480">
        <v>1602</v>
      </c>
      <c r="AN388" s="480">
        <v>1061</v>
      </c>
      <c r="AO388" s="480">
        <v>40</v>
      </c>
      <c r="AP388" s="480">
        <v>21</v>
      </c>
      <c r="AQ388" s="480">
        <v>1.7</v>
      </c>
      <c r="AR388" s="480">
        <v>148.6</v>
      </c>
      <c r="AS388" s="480">
        <v>1.427</v>
      </c>
      <c r="AT388" s="480"/>
      <c r="AU388" s="480"/>
      <c r="AV388" s="480"/>
      <c r="AW388" s="480"/>
      <c r="AX388" s="480"/>
      <c r="AY388" s="480"/>
      <c r="AZ388" s="480"/>
      <c r="BA388" s="480"/>
      <c r="BB388" s="480"/>
      <c r="BC388" s="480"/>
      <c r="BD388" s="480"/>
      <c r="BE388" s="480"/>
      <c r="BF388" s="480"/>
      <c r="BG388" s="480"/>
      <c r="BH388" s="480"/>
      <c r="BI388" s="480"/>
      <c r="BJ388" s="480"/>
      <c r="BK388" s="480"/>
      <c r="BL388" s="480"/>
    </row>
    <row r="389" spans="1:64">
      <c r="A389" s="480" t="s">
        <v>571</v>
      </c>
      <c r="B389" s="480" t="s">
        <v>70</v>
      </c>
      <c r="C389" s="480" t="s">
        <v>167</v>
      </c>
      <c r="D389" s="480" t="s">
        <v>168</v>
      </c>
      <c r="E389" s="480" t="s">
        <v>66</v>
      </c>
      <c r="F389" s="480">
        <v>2011</v>
      </c>
      <c r="G389" s="480"/>
      <c r="H389" s="480">
        <v>260</v>
      </c>
      <c r="I389" s="480">
        <v>0.1</v>
      </c>
      <c r="J389" s="480"/>
      <c r="K389" s="480"/>
      <c r="L389" s="480" t="s">
        <v>14</v>
      </c>
      <c r="M389" s="480">
        <v>60</v>
      </c>
      <c r="N389" s="480">
        <v>1</v>
      </c>
      <c r="O389" s="480">
        <v>1000</v>
      </c>
      <c r="P389" s="480">
        <v>25</v>
      </c>
      <c r="Q389" s="480">
        <v>30.7</v>
      </c>
      <c r="R389" s="480">
        <v>8.48</v>
      </c>
      <c r="S389" s="480">
        <v>37.799999999999997</v>
      </c>
      <c r="T389" s="480">
        <v>8.99</v>
      </c>
      <c r="U389" s="480">
        <v>6.3</v>
      </c>
      <c r="V389" s="480">
        <v>-150.91999999999999</v>
      </c>
      <c r="W389" s="480">
        <v>-0.45</v>
      </c>
      <c r="X389" s="480">
        <v>1200</v>
      </c>
      <c r="Y389" s="480">
        <v>5.5</v>
      </c>
      <c r="Z389" s="480">
        <v>300</v>
      </c>
      <c r="AA389" s="480">
        <v>0.19</v>
      </c>
      <c r="AB389" s="480"/>
      <c r="AC389" s="480"/>
      <c r="AD389" s="480"/>
      <c r="AE389" s="480"/>
      <c r="AF389" s="480"/>
      <c r="AG389" s="480"/>
      <c r="AH389" s="480"/>
      <c r="AI389" s="480">
        <v>1000</v>
      </c>
      <c r="AJ389" s="480">
        <v>3</v>
      </c>
      <c r="AK389" s="480">
        <v>-0.7</v>
      </c>
      <c r="AL389" s="480">
        <v>10.94</v>
      </c>
      <c r="AM389" s="480">
        <v>1638</v>
      </c>
      <c r="AN389" s="480">
        <v>982</v>
      </c>
      <c r="AO389" s="480">
        <v>40</v>
      </c>
      <c r="AP389" s="480">
        <v>19.2</v>
      </c>
      <c r="AQ389" s="480">
        <v>1.609</v>
      </c>
      <c r="AR389" s="480">
        <v>238.9</v>
      </c>
      <c r="AS389" s="480">
        <v>1.4330000000000001</v>
      </c>
      <c r="AT389" s="480"/>
      <c r="AU389" s="480"/>
      <c r="AV389" s="480"/>
      <c r="AW389" s="480"/>
      <c r="AX389" s="480"/>
      <c r="AY389" s="480"/>
      <c r="AZ389" s="480"/>
      <c r="BA389" s="480"/>
      <c r="BB389" s="480"/>
      <c r="BC389" s="480"/>
      <c r="BD389" s="480"/>
      <c r="BE389" s="480"/>
      <c r="BF389" s="480"/>
      <c r="BG389" s="480"/>
      <c r="BH389" s="480"/>
      <c r="BI389" s="480"/>
      <c r="BJ389" s="480"/>
      <c r="BK389" s="480"/>
      <c r="BL389" s="480"/>
    </row>
    <row r="390" spans="1:64">
      <c r="A390" s="480" t="s">
        <v>571</v>
      </c>
      <c r="B390" s="480" t="s">
        <v>70</v>
      </c>
      <c r="C390" s="480" t="s">
        <v>169</v>
      </c>
      <c r="D390" s="480" t="s">
        <v>170</v>
      </c>
      <c r="E390" s="480" t="s">
        <v>66</v>
      </c>
      <c r="F390" s="480">
        <v>2010</v>
      </c>
      <c r="G390" s="480"/>
      <c r="H390" s="480">
        <v>265</v>
      </c>
      <c r="I390" s="480">
        <v>0.1</v>
      </c>
      <c r="J390" s="480"/>
      <c r="K390" s="480"/>
      <c r="L390" s="480" t="s">
        <v>14</v>
      </c>
      <c r="M390" s="480">
        <v>72</v>
      </c>
      <c r="N390" s="480">
        <v>1</v>
      </c>
      <c r="O390" s="480">
        <v>1000</v>
      </c>
      <c r="P390" s="480">
        <v>25</v>
      </c>
      <c r="Q390" s="480">
        <v>35.5</v>
      </c>
      <c r="R390" s="480">
        <v>7.47</v>
      </c>
      <c r="S390" s="480">
        <v>44.3</v>
      </c>
      <c r="T390" s="480">
        <v>7.98</v>
      </c>
      <c r="U390" s="480">
        <v>4.8</v>
      </c>
      <c r="V390" s="480">
        <v>-167.42</v>
      </c>
      <c r="W390" s="480">
        <v>-0.45</v>
      </c>
      <c r="X390" s="480">
        <v>1400</v>
      </c>
      <c r="Y390" s="480">
        <v>5.5</v>
      </c>
      <c r="Z390" s="480">
        <v>350</v>
      </c>
      <c r="AA390" s="480">
        <v>0.34</v>
      </c>
      <c r="AB390" s="480"/>
      <c r="AC390" s="480"/>
      <c r="AD390" s="480"/>
      <c r="AE390" s="480"/>
      <c r="AF390" s="480"/>
      <c r="AG390" s="480"/>
      <c r="AH390" s="480"/>
      <c r="AI390" s="480">
        <v>1000</v>
      </c>
      <c r="AJ390" s="480">
        <v>3</v>
      </c>
      <c r="AK390" s="480">
        <v>-0.7</v>
      </c>
      <c r="AL390" s="480">
        <v>9.58</v>
      </c>
      <c r="AM390" s="480">
        <v>1954</v>
      </c>
      <c r="AN390" s="480">
        <v>982</v>
      </c>
      <c r="AO390" s="480">
        <v>40</v>
      </c>
      <c r="AP390" s="480">
        <v>27</v>
      </c>
      <c r="AQ390" s="480">
        <v>1.919</v>
      </c>
      <c r="AR390" s="480">
        <v>238.9</v>
      </c>
      <c r="AS390" s="480">
        <v>1.72</v>
      </c>
      <c r="AT390" s="480"/>
      <c r="AU390" s="480"/>
      <c r="AV390" s="480"/>
      <c r="AW390" s="480"/>
      <c r="AX390" s="480"/>
      <c r="AY390" s="480"/>
      <c r="AZ390" s="480"/>
      <c r="BA390" s="480"/>
      <c r="BB390" s="480"/>
      <c r="BC390" s="480"/>
      <c r="BD390" s="480"/>
      <c r="BE390" s="480"/>
      <c r="BF390" s="480"/>
      <c r="BG390" s="480"/>
      <c r="BH390" s="480"/>
      <c r="BI390" s="480"/>
      <c r="BJ390" s="480"/>
      <c r="BK390" s="480"/>
      <c r="BL390" s="480"/>
    </row>
    <row r="391" spans="1:64">
      <c r="A391" s="480" t="s">
        <v>571</v>
      </c>
      <c r="B391" s="480" t="s">
        <v>70</v>
      </c>
      <c r="C391" s="480" t="s">
        <v>171</v>
      </c>
      <c r="D391" s="480" t="s">
        <v>172</v>
      </c>
      <c r="E391" s="480" t="s">
        <v>66</v>
      </c>
      <c r="F391" s="480">
        <v>2010</v>
      </c>
      <c r="G391" s="480"/>
      <c r="H391" s="480">
        <v>275</v>
      </c>
      <c r="I391" s="480">
        <v>0.1</v>
      </c>
      <c r="J391" s="480"/>
      <c r="K391" s="480"/>
      <c r="L391" s="480" t="s">
        <v>14</v>
      </c>
      <c r="M391" s="480">
        <v>72</v>
      </c>
      <c r="N391" s="480">
        <v>1</v>
      </c>
      <c r="O391" s="480">
        <v>1000</v>
      </c>
      <c r="P391" s="480">
        <v>25</v>
      </c>
      <c r="Q391" s="480">
        <v>35.799999999999997</v>
      </c>
      <c r="R391" s="480">
        <v>7.68</v>
      </c>
      <c r="S391" s="480">
        <v>44.5</v>
      </c>
      <c r="T391" s="480">
        <v>8.19</v>
      </c>
      <c r="U391" s="480">
        <v>4.9000000000000004</v>
      </c>
      <c r="V391" s="480">
        <v>-169.38</v>
      </c>
      <c r="W391" s="480">
        <v>-0.45</v>
      </c>
      <c r="X391" s="480">
        <v>1400</v>
      </c>
      <c r="Y391" s="480">
        <v>5.5</v>
      </c>
      <c r="Z391" s="480">
        <v>350</v>
      </c>
      <c r="AA391" s="480">
        <v>0.31</v>
      </c>
      <c r="AB391" s="480"/>
      <c r="AC391" s="480"/>
      <c r="AD391" s="480"/>
      <c r="AE391" s="480"/>
      <c r="AF391" s="480"/>
      <c r="AG391" s="480"/>
      <c r="AH391" s="480"/>
      <c r="AI391" s="480">
        <v>1000</v>
      </c>
      <c r="AJ391" s="480">
        <v>3</v>
      </c>
      <c r="AK391" s="480">
        <v>-0.7</v>
      </c>
      <c r="AL391" s="480">
        <v>9.83</v>
      </c>
      <c r="AM391" s="480">
        <v>1954</v>
      </c>
      <c r="AN391" s="480">
        <v>982</v>
      </c>
      <c r="AO391" s="480">
        <v>40</v>
      </c>
      <c r="AP391" s="480">
        <v>27</v>
      </c>
      <c r="AQ391" s="480">
        <v>1.919</v>
      </c>
      <c r="AR391" s="480">
        <v>238.9</v>
      </c>
      <c r="AS391" s="480">
        <v>1.72</v>
      </c>
      <c r="AT391" s="480"/>
      <c r="AU391" s="480"/>
      <c r="AV391" s="480"/>
      <c r="AW391" s="480"/>
      <c r="AX391" s="480"/>
      <c r="AY391" s="480"/>
      <c r="AZ391" s="480"/>
      <c r="BA391" s="480"/>
      <c r="BB391" s="480"/>
      <c r="BC391" s="480"/>
      <c r="BD391" s="480"/>
      <c r="BE391" s="480"/>
      <c r="BF391" s="480"/>
      <c r="BG391" s="480"/>
      <c r="BH391" s="480"/>
      <c r="BI391" s="480"/>
      <c r="BJ391" s="480"/>
      <c r="BK391" s="480"/>
      <c r="BL391" s="480"/>
    </row>
    <row r="392" spans="1:64">
      <c r="A392" s="480" t="s">
        <v>571</v>
      </c>
      <c r="B392" s="480" t="s">
        <v>70</v>
      </c>
      <c r="C392" s="480" t="s">
        <v>175</v>
      </c>
      <c r="D392" s="480" t="s">
        <v>176</v>
      </c>
      <c r="E392" s="480" t="s">
        <v>66</v>
      </c>
      <c r="F392" s="480">
        <v>2010</v>
      </c>
      <c r="G392" s="480"/>
      <c r="H392" s="480">
        <v>285</v>
      </c>
      <c r="I392" s="480">
        <v>0.1</v>
      </c>
      <c r="J392" s="480"/>
      <c r="K392" s="480"/>
      <c r="L392" s="480" t="s">
        <v>14</v>
      </c>
      <c r="M392" s="480">
        <v>72</v>
      </c>
      <c r="N392" s="480">
        <v>1</v>
      </c>
      <c r="O392" s="480">
        <v>1000</v>
      </c>
      <c r="P392" s="480">
        <v>25</v>
      </c>
      <c r="Q392" s="480">
        <v>36.1</v>
      </c>
      <c r="R392" s="480">
        <v>7.89</v>
      </c>
      <c r="S392" s="480">
        <v>44.7</v>
      </c>
      <c r="T392" s="480">
        <v>8.4</v>
      </c>
      <c r="U392" s="480">
        <v>5</v>
      </c>
      <c r="V392" s="480">
        <v>-171.57</v>
      </c>
      <c r="W392" s="480">
        <v>-0.45</v>
      </c>
      <c r="X392" s="480">
        <v>1400</v>
      </c>
      <c r="Y392" s="480">
        <v>5.5</v>
      </c>
      <c r="Z392" s="480">
        <v>350</v>
      </c>
      <c r="AA392" s="480">
        <v>0.28000000000000003</v>
      </c>
      <c r="AB392" s="480"/>
      <c r="AC392" s="480"/>
      <c r="AD392" s="480"/>
      <c r="AE392" s="480"/>
      <c r="AF392" s="480"/>
      <c r="AG392" s="480"/>
      <c r="AH392" s="480"/>
      <c r="AI392" s="480">
        <v>1000</v>
      </c>
      <c r="AJ392" s="480">
        <v>3</v>
      </c>
      <c r="AK392" s="480">
        <v>-0.7</v>
      </c>
      <c r="AL392" s="480">
        <v>10.08</v>
      </c>
      <c r="AM392" s="480">
        <v>1954</v>
      </c>
      <c r="AN392" s="480">
        <v>982</v>
      </c>
      <c r="AO392" s="480">
        <v>40</v>
      </c>
      <c r="AP392" s="480">
        <v>27</v>
      </c>
      <c r="AQ392" s="480">
        <v>1.919</v>
      </c>
      <c r="AR392" s="480">
        <v>238.9</v>
      </c>
      <c r="AS392" s="480">
        <v>1.72</v>
      </c>
      <c r="AT392" s="480"/>
      <c r="AU392" s="480"/>
      <c r="AV392" s="480"/>
      <c r="AW392" s="480"/>
      <c r="AX392" s="480"/>
      <c r="AY392" s="480"/>
      <c r="AZ392" s="480"/>
      <c r="BA392" s="480"/>
      <c r="BB392" s="480"/>
      <c r="BC392" s="480"/>
      <c r="BD392" s="480"/>
      <c r="BE392" s="480"/>
      <c r="BF392" s="480"/>
      <c r="BG392" s="480"/>
      <c r="BH392" s="480"/>
      <c r="BI392" s="480"/>
      <c r="BJ392" s="480"/>
      <c r="BK392" s="480"/>
      <c r="BL392" s="480"/>
    </row>
    <row r="393" spans="1:64">
      <c r="A393" s="480" t="s">
        <v>571</v>
      </c>
      <c r="B393" s="480" t="s">
        <v>70</v>
      </c>
      <c r="C393" s="480" t="s">
        <v>179</v>
      </c>
      <c r="D393" s="480" t="s">
        <v>180</v>
      </c>
      <c r="E393" s="480" t="s">
        <v>66</v>
      </c>
      <c r="F393" s="480">
        <v>2010</v>
      </c>
      <c r="G393" s="480"/>
      <c r="H393" s="480">
        <v>295</v>
      </c>
      <c r="I393" s="480">
        <v>0.1</v>
      </c>
      <c r="J393" s="480"/>
      <c r="K393" s="480"/>
      <c r="L393" s="480" t="s">
        <v>14</v>
      </c>
      <c r="M393" s="480">
        <v>72</v>
      </c>
      <c r="N393" s="480">
        <v>1</v>
      </c>
      <c r="O393" s="480">
        <v>1000</v>
      </c>
      <c r="P393" s="480">
        <v>25</v>
      </c>
      <c r="Q393" s="480">
        <v>36.4</v>
      </c>
      <c r="R393" s="480">
        <v>8.11</v>
      </c>
      <c r="S393" s="480">
        <v>44.9</v>
      </c>
      <c r="T393" s="480">
        <v>8.6300000000000008</v>
      </c>
      <c r="U393" s="480">
        <v>5.2</v>
      </c>
      <c r="V393" s="480">
        <v>-173.67</v>
      </c>
      <c r="W393" s="480">
        <v>-0.45</v>
      </c>
      <c r="X393" s="480">
        <v>1400</v>
      </c>
      <c r="Y393" s="480">
        <v>5.5</v>
      </c>
      <c r="Z393" s="480">
        <v>350</v>
      </c>
      <c r="AA393" s="480">
        <v>0.26</v>
      </c>
      <c r="AB393" s="480"/>
      <c r="AC393" s="480"/>
      <c r="AD393" s="480"/>
      <c r="AE393" s="480"/>
      <c r="AF393" s="480"/>
      <c r="AG393" s="480"/>
      <c r="AH393" s="480"/>
      <c r="AI393" s="480">
        <v>1000</v>
      </c>
      <c r="AJ393" s="480">
        <v>3</v>
      </c>
      <c r="AK393" s="480">
        <v>-0.7</v>
      </c>
      <c r="AL393" s="480">
        <v>10.36</v>
      </c>
      <c r="AM393" s="480">
        <v>1954</v>
      </c>
      <c r="AN393" s="480">
        <v>982</v>
      </c>
      <c r="AO393" s="480">
        <v>40</v>
      </c>
      <c r="AP393" s="480">
        <v>27</v>
      </c>
      <c r="AQ393" s="480">
        <v>1.919</v>
      </c>
      <c r="AR393" s="480">
        <v>238.9</v>
      </c>
      <c r="AS393" s="480">
        <v>1.72</v>
      </c>
      <c r="AT393" s="480"/>
      <c r="AU393" s="480"/>
      <c r="AV393" s="480"/>
      <c r="AW393" s="480"/>
      <c r="AX393" s="480"/>
      <c r="AY393" s="480"/>
      <c r="AZ393" s="480"/>
      <c r="BA393" s="480"/>
      <c r="BB393" s="480"/>
      <c r="BC393" s="480"/>
      <c r="BD393" s="480"/>
      <c r="BE393" s="480"/>
      <c r="BF393" s="480"/>
      <c r="BG393" s="480"/>
      <c r="BH393" s="480"/>
      <c r="BI393" s="480"/>
      <c r="BJ393" s="480"/>
      <c r="BK393" s="480"/>
      <c r="BL393" s="480"/>
    </row>
    <row r="394" spans="1:64">
      <c r="A394" s="480" t="s">
        <v>571</v>
      </c>
      <c r="B394" s="480" t="s">
        <v>70</v>
      </c>
      <c r="C394" s="480" t="s">
        <v>183</v>
      </c>
      <c r="D394" s="480" t="s">
        <v>184</v>
      </c>
      <c r="E394" s="480" t="s">
        <v>66</v>
      </c>
      <c r="F394" s="480">
        <v>2010</v>
      </c>
      <c r="G394" s="480"/>
      <c r="H394" s="480">
        <v>305</v>
      </c>
      <c r="I394" s="480">
        <v>0.1</v>
      </c>
      <c r="J394" s="480"/>
      <c r="K394" s="480"/>
      <c r="L394" s="480" t="s">
        <v>14</v>
      </c>
      <c r="M394" s="480">
        <v>72</v>
      </c>
      <c r="N394" s="480">
        <v>1</v>
      </c>
      <c r="O394" s="480">
        <v>1000</v>
      </c>
      <c r="P394" s="480">
        <v>25</v>
      </c>
      <c r="Q394" s="480">
        <v>36.6</v>
      </c>
      <c r="R394" s="480">
        <v>8.33</v>
      </c>
      <c r="S394" s="480">
        <v>45.2</v>
      </c>
      <c r="T394" s="480">
        <v>8.84</v>
      </c>
      <c r="U394" s="480">
        <v>5.3</v>
      </c>
      <c r="V394" s="480">
        <v>-175.36</v>
      </c>
      <c r="W394" s="480">
        <v>-0.45</v>
      </c>
      <c r="X394" s="480">
        <v>1400</v>
      </c>
      <c r="Y394" s="480">
        <v>5.5</v>
      </c>
      <c r="Z394" s="480">
        <v>350</v>
      </c>
      <c r="AA394" s="480">
        <v>0.25</v>
      </c>
      <c r="AB394" s="480"/>
      <c r="AC394" s="480"/>
      <c r="AD394" s="480"/>
      <c r="AE394" s="480"/>
      <c r="AF394" s="480"/>
      <c r="AG394" s="480"/>
      <c r="AH394" s="480"/>
      <c r="AI394" s="480">
        <v>1000</v>
      </c>
      <c r="AJ394" s="480">
        <v>3</v>
      </c>
      <c r="AK394" s="480">
        <v>-0.7</v>
      </c>
      <c r="AL394" s="480">
        <v>10.61</v>
      </c>
      <c r="AM394" s="480">
        <v>1954</v>
      </c>
      <c r="AN394" s="480">
        <v>982</v>
      </c>
      <c r="AO394" s="480">
        <v>40</v>
      </c>
      <c r="AP394" s="480">
        <v>27</v>
      </c>
      <c r="AQ394" s="480">
        <v>1.919</v>
      </c>
      <c r="AR394" s="480">
        <v>238.9</v>
      </c>
      <c r="AS394" s="480">
        <v>1.72</v>
      </c>
      <c r="AT394" s="480"/>
      <c r="AU394" s="480"/>
      <c r="AV394" s="480"/>
      <c r="AW394" s="480"/>
      <c r="AX394" s="480"/>
      <c r="AY394" s="480"/>
      <c r="AZ394" s="480"/>
      <c r="BA394" s="480"/>
      <c r="BB394" s="480"/>
      <c r="BC394" s="480"/>
      <c r="BD394" s="480"/>
      <c r="BE394" s="480"/>
      <c r="BF394" s="480"/>
      <c r="BG394" s="480"/>
      <c r="BH394" s="480"/>
      <c r="BI394" s="480"/>
      <c r="BJ394" s="480"/>
      <c r="BK394" s="480"/>
      <c r="BL394" s="480"/>
    </row>
    <row r="395" spans="1:64">
      <c r="A395" s="480" t="s">
        <v>571</v>
      </c>
      <c r="B395" s="480" t="s">
        <v>70</v>
      </c>
      <c r="C395" s="480" t="s">
        <v>191</v>
      </c>
      <c r="D395" s="480" t="s">
        <v>192</v>
      </c>
      <c r="E395" s="480" t="s">
        <v>66</v>
      </c>
      <c r="F395" s="480">
        <v>2010</v>
      </c>
      <c r="G395" s="480"/>
      <c r="H395" s="480">
        <v>160</v>
      </c>
      <c r="I395" s="480">
        <v>0.1</v>
      </c>
      <c r="J395" s="480"/>
      <c r="K395" s="480"/>
      <c r="L395" s="480" t="s">
        <v>65</v>
      </c>
      <c r="M395" s="480">
        <v>72</v>
      </c>
      <c r="N395" s="480">
        <v>1</v>
      </c>
      <c r="O395" s="480">
        <v>1000</v>
      </c>
      <c r="P395" s="480">
        <v>25</v>
      </c>
      <c r="Q395" s="480">
        <v>34.799999999999997</v>
      </c>
      <c r="R395" s="480">
        <v>4.5999999999999996</v>
      </c>
      <c r="S395" s="480">
        <v>43.4</v>
      </c>
      <c r="T395" s="480">
        <v>4.99</v>
      </c>
      <c r="U395" s="480">
        <v>3.2</v>
      </c>
      <c r="V395" s="480">
        <v>-154.51</v>
      </c>
      <c r="W395" s="480">
        <v>-0.43</v>
      </c>
      <c r="X395" s="480">
        <v>1800</v>
      </c>
      <c r="Y395" s="480">
        <v>5.5</v>
      </c>
      <c r="Z395" s="480">
        <v>450</v>
      </c>
      <c r="AA395" s="480">
        <v>0.6</v>
      </c>
      <c r="AB395" s="480"/>
      <c r="AC395" s="480"/>
      <c r="AD395" s="480"/>
      <c r="AE395" s="480"/>
      <c r="AF395" s="480"/>
      <c r="AG395" s="480"/>
      <c r="AH395" s="480"/>
      <c r="AI395" s="480">
        <v>1000</v>
      </c>
      <c r="AJ395" s="480">
        <v>3</v>
      </c>
      <c r="AK395" s="480">
        <v>-0.7</v>
      </c>
      <c r="AL395" s="480">
        <v>3.92</v>
      </c>
      <c r="AM395" s="480">
        <v>1580</v>
      </c>
      <c r="AN395" s="480">
        <v>808</v>
      </c>
      <c r="AO395" s="480">
        <v>40</v>
      </c>
      <c r="AP395" s="480">
        <v>15.75</v>
      </c>
      <c r="AQ395" s="480">
        <v>1.278</v>
      </c>
      <c r="AR395" s="480">
        <v>156.30000000000001</v>
      </c>
      <c r="AS395" s="480">
        <v>1.125</v>
      </c>
      <c r="AT395" s="480"/>
      <c r="AU395" s="480"/>
      <c r="AV395" s="480"/>
      <c r="AW395" s="480"/>
      <c r="AX395" s="480"/>
      <c r="AY395" s="480"/>
      <c r="AZ395" s="480"/>
      <c r="BA395" s="480"/>
      <c r="BB395" s="480"/>
      <c r="BC395" s="480"/>
      <c r="BD395" s="480"/>
      <c r="BE395" s="480"/>
      <c r="BF395" s="480"/>
      <c r="BG395" s="480"/>
      <c r="BH395" s="480"/>
      <c r="BI395" s="480"/>
      <c r="BJ395" s="480"/>
      <c r="BK395" s="480"/>
      <c r="BL395" s="480"/>
    </row>
    <row r="396" spans="1:64">
      <c r="A396" s="480" t="s">
        <v>571</v>
      </c>
      <c r="B396" s="480" t="s">
        <v>70</v>
      </c>
      <c r="C396" s="480" t="s">
        <v>195</v>
      </c>
      <c r="D396" s="480" t="s">
        <v>196</v>
      </c>
      <c r="E396" s="480" t="s">
        <v>66</v>
      </c>
      <c r="F396" s="480">
        <v>2011</v>
      </c>
      <c r="G396" s="480"/>
      <c r="H396" s="480">
        <v>160</v>
      </c>
      <c r="I396" s="480">
        <v>0.1</v>
      </c>
      <c r="J396" s="480"/>
      <c r="K396" s="480"/>
      <c r="L396" s="480" t="s">
        <v>65</v>
      </c>
      <c r="M396" s="480">
        <v>48</v>
      </c>
      <c r="N396" s="480">
        <v>1</v>
      </c>
      <c r="O396" s="480">
        <v>1000</v>
      </c>
      <c r="P396" s="480">
        <v>25</v>
      </c>
      <c r="Q396" s="480">
        <v>23.1</v>
      </c>
      <c r="R396" s="480">
        <v>6.93</v>
      </c>
      <c r="S396" s="480">
        <v>28.9</v>
      </c>
      <c r="T396" s="480">
        <v>7.67</v>
      </c>
      <c r="U396" s="480">
        <v>6.1</v>
      </c>
      <c r="V396" s="480">
        <v>-101.98</v>
      </c>
      <c r="W396" s="480">
        <v>-0.42</v>
      </c>
      <c r="X396" s="480">
        <v>600</v>
      </c>
      <c r="Y396" s="480">
        <v>5.5</v>
      </c>
      <c r="Z396" s="480">
        <v>160</v>
      </c>
      <c r="AA396" s="480">
        <v>0.32</v>
      </c>
      <c r="AB396" s="480"/>
      <c r="AC396" s="480"/>
      <c r="AD396" s="480"/>
      <c r="AE396" s="480"/>
      <c r="AF396" s="480"/>
      <c r="AG396" s="480"/>
      <c r="AH396" s="480"/>
      <c r="AI396" s="480">
        <v>1000</v>
      </c>
      <c r="AJ396" s="480">
        <v>5</v>
      </c>
      <c r="AK396" s="480">
        <v>-0.7</v>
      </c>
      <c r="AL396" s="480">
        <v>3.92</v>
      </c>
      <c r="AM396" s="480">
        <v>1324</v>
      </c>
      <c r="AN396" s="480">
        <v>982</v>
      </c>
      <c r="AO396" s="480">
        <v>40</v>
      </c>
      <c r="AP396" s="480">
        <v>16</v>
      </c>
      <c r="AQ396" s="480">
        <v>1.3</v>
      </c>
      <c r="AR396" s="480">
        <v>243.4</v>
      </c>
      <c r="AS396" s="480">
        <v>1.1679999999999999</v>
      </c>
      <c r="AT396" s="480"/>
      <c r="AU396" s="480"/>
      <c r="AV396" s="480"/>
      <c r="AW396" s="480"/>
      <c r="AX396" s="480"/>
      <c r="AY396" s="480"/>
      <c r="AZ396" s="480"/>
      <c r="BA396" s="480"/>
      <c r="BB396" s="480"/>
      <c r="BC396" s="480"/>
      <c r="BD396" s="480"/>
      <c r="BE396" s="480"/>
      <c r="BF396" s="480"/>
      <c r="BG396" s="480"/>
      <c r="BH396" s="480"/>
      <c r="BI396" s="480"/>
      <c r="BJ396" s="480"/>
      <c r="BK396" s="480"/>
      <c r="BL396" s="480"/>
    </row>
    <row r="397" spans="1:64">
      <c r="A397" s="480" t="s">
        <v>571</v>
      </c>
      <c r="B397" s="480" t="s">
        <v>70</v>
      </c>
      <c r="C397" s="480" t="s">
        <v>197</v>
      </c>
      <c r="D397" s="480" t="s">
        <v>198</v>
      </c>
      <c r="E397" s="480" t="s">
        <v>66</v>
      </c>
      <c r="F397" s="480">
        <v>2010</v>
      </c>
      <c r="G397" s="480"/>
      <c r="H397" s="480">
        <v>165</v>
      </c>
      <c r="I397" s="480">
        <v>0.1</v>
      </c>
      <c r="J397" s="480"/>
      <c r="K397" s="480"/>
      <c r="L397" s="480" t="s">
        <v>65</v>
      </c>
      <c r="M397" s="480">
        <v>48</v>
      </c>
      <c r="N397" s="480">
        <v>1</v>
      </c>
      <c r="O397" s="480">
        <v>1000</v>
      </c>
      <c r="P397" s="480">
        <v>25</v>
      </c>
      <c r="Q397" s="480">
        <v>23.1</v>
      </c>
      <c r="R397" s="480">
        <v>7.13</v>
      </c>
      <c r="S397" s="480">
        <v>29</v>
      </c>
      <c r="T397" s="480">
        <v>7.82</v>
      </c>
      <c r="U397" s="480">
        <v>5.0999999999999996</v>
      </c>
      <c r="V397" s="480">
        <v>-101.89</v>
      </c>
      <c r="W397" s="480">
        <v>-0.43</v>
      </c>
      <c r="X397" s="480">
        <v>700</v>
      </c>
      <c r="Y397" s="480">
        <v>5.5</v>
      </c>
      <c r="Z397" s="480">
        <v>170</v>
      </c>
      <c r="AA397" s="480">
        <v>0.31</v>
      </c>
      <c r="AB397" s="480"/>
      <c r="AC397" s="480"/>
      <c r="AD397" s="480"/>
      <c r="AE397" s="480"/>
      <c r="AF397" s="480"/>
      <c r="AG397" s="480"/>
      <c r="AH397" s="480"/>
      <c r="AI397" s="480">
        <v>1000</v>
      </c>
      <c r="AJ397" s="480">
        <v>3</v>
      </c>
      <c r="AK397" s="480">
        <v>-0.7</v>
      </c>
      <c r="AL397" s="480">
        <v>3.92</v>
      </c>
      <c r="AM397" s="480">
        <v>1324</v>
      </c>
      <c r="AN397" s="480">
        <v>982</v>
      </c>
      <c r="AO397" s="480">
        <v>40</v>
      </c>
      <c r="AP397" s="480">
        <v>16</v>
      </c>
      <c r="AQ397" s="480">
        <v>1.3</v>
      </c>
      <c r="AR397" s="480">
        <v>243.4</v>
      </c>
      <c r="AS397" s="480">
        <v>1.1679999999999999</v>
      </c>
      <c r="AT397" s="480"/>
      <c r="AU397" s="480"/>
      <c r="AV397" s="480"/>
      <c r="AW397" s="480"/>
      <c r="AX397" s="480"/>
      <c r="AY397" s="480"/>
      <c r="AZ397" s="480"/>
      <c r="BA397" s="480"/>
      <c r="BB397" s="480"/>
      <c r="BC397" s="480"/>
      <c r="BD397" s="480"/>
      <c r="BE397" s="480"/>
      <c r="BF397" s="480"/>
      <c r="BG397" s="480"/>
      <c r="BH397" s="480"/>
      <c r="BI397" s="480"/>
      <c r="BJ397" s="480"/>
      <c r="BK397" s="480"/>
      <c r="BL397" s="480"/>
    </row>
    <row r="398" spans="1:64">
      <c r="A398" s="480" t="s">
        <v>571</v>
      </c>
      <c r="B398" s="480" t="s">
        <v>70</v>
      </c>
      <c r="C398" s="480" t="s">
        <v>199</v>
      </c>
      <c r="D398" s="480" t="s">
        <v>200</v>
      </c>
      <c r="E398" s="480" t="s">
        <v>66</v>
      </c>
      <c r="F398" s="480">
        <v>2011</v>
      </c>
      <c r="G398" s="480"/>
      <c r="H398" s="480">
        <v>165</v>
      </c>
      <c r="I398" s="480">
        <v>0.1</v>
      </c>
      <c r="J398" s="480"/>
      <c r="K398" s="480"/>
      <c r="L398" s="480" t="s">
        <v>65</v>
      </c>
      <c r="M398" s="480">
        <v>48</v>
      </c>
      <c r="N398" s="480">
        <v>1</v>
      </c>
      <c r="O398" s="480">
        <v>1000</v>
      </c>
      <c r="P398" s="480">
        <v>25</v>
      </c>
      <c r="Q398" s="480">
        <v>23.1</v>
      </c>
      <c r="R398" s="480">
        <v>7.13</v>
      </c>
      <c r="S398" s="480">
        <v>29</v>
      </c>
      <c r="T398" s="480">
        <v>7.82</v>
      </c>
      <c r="U398" s="480">
        <v>6.3</v>
      </c>
      <c r="V398" s="480">
        <v>-103.29</v>
      </c>
      <c r="W398" s="480">
        <v>-0.42</v>
      </c>
      <c r="X398" s="480">
        <v>700</v>
      </c>
      <c r="Y398" s="480">
        <v>5.5</v>
      </c>
      <c r="Z398" s="480">
        <v>170</v>
      </c>
      <c r="AA398" s="480">
        <v>0.31</v>
      </c>
      <c r="AB398" s="480"/>
      <c r="AC398" s="480"/>
      <c r="AD398" s="480"/>
      <c r="AE398" s="480"/>
      <c r="AF398" s="480"/>
      <c r="AG398" s="480"/>
      <c r="AH398" s="480"/>
      <c r="AI398" s="480">
        <v>1000</v>
      </c>
      <c r="AJ398" s="480">
        <v>5</v>
      </c>
      <c r="AK398" s="480">
        <v>-0.7</v>
      </c>
      <c r="AL398" s="480">
        <v>3.92</v>
      </c>
      <c r="AM398" s="480">
        <v>1324</v>
      </c>
      <c r="AN398" s="480">
        <v>982</v>
      </c>
      <c r="AO398" s="480">
        <v>40</v>
      </c>
      <c r="AP398" s="480">
        <v>16</v>
      </c>
      <c r="AQ398" s="480">
        <v>1.3</v>
      </c>
      <c r="AR398" s="480">
        <v>243.4</v>
      </c>
      <c r="AS398" s="480">
        <v>1.1679999999999999</v>
      </c>
      <c r="AT398" s="480"/>
      <c r="AU398" s="480"/>
      <c r="AV398" s="480"/>
      <c r="AW398" s="480"/>
      <c r="AX398" s="480"/>
      <c r="AY398" s="480"/>
      <c r="AZ398" s="480"/>
      <c r="BA398" s="480"/>
      <c r="BB398" s="480"/>
      <c r="BC398" s="480"/>
      <c r="BD398" s="480"/>
      <c r="BE398" s="480"/>
      <c r="BF398" s="480"/>
      <c r="BG398" s="480"/>
      <c r="BH398" s="480"/>
      <c r="BI398" s="480"/>
      <c r="BJ398" s="480"/>
      <c r="BK398" s="480"/>
      <c r="BL398" s="480"/>
    </row>
    <row r="399" spans="1:64">
      <c r="A399" s="480" t="s">
        <v>571</v>
      </c>
      <c r="B399" s="480" t="s">
        <v>70</v>
      </c>
      <c r="C399" s="480" t="s">
        <v>201</v>
      </c>
      <c r="D399" s="480" t="s">
        <v>202</v>
      </c>
      <c r="E399" s="480" t="s">
        <v>66</v>
      </c>
      <c r="F399" s="480">
        <v>2010</v>
      </c>
      <c r="G399" s="480"/>
      <c r="H399" s="480">
        <v>170</v>
      </c>
      <c r="I399" s="480">
        <v>0.1</v>
      </c>
      <c r="J399" s="480"/>
      <c r="K399" s="480"/>
      <c r="L399" s="480" t="s">
        <v>65</v>
      </c>
      <c r="M399" s="480">
        <v>48</v>
      </c>
      <c r="N399" s="480">
        <v>1</v>
      </c>
      <c r="O399" s="480">
        <v>1000</v>
      </c>
      <c r="P399" s="480">
        <v>25</v>
      </c>
      <c r="Q399" s="480">
        <v>23.2</v>
      </c>
      <c r="R399" s="480">
        <v>7.32</v>
      </c>
      <c r="S399" s="480">
        <v>29.2</v>
      </c>
      <c r="T399" s="480">
        <v>7.92</v>
      </c>
      <c r="U399" s="480">
        <v>5.0999999999999996</v>
      </c>
      <c r="V399" s="480">
        <v>-103.5</v>
      </c>
      <c r="W399" s="480">
        <v>-0.43</v>
      </c>
      <c r="X399" s="480">
        <v>800</v>
      </c>
      <c r="Y399" s="480">
        <v>5.5</v>
      </c>
      <c r="Z399" s="480">
        <v>190</v>
      </c>
      <c r="AA399" s="480">
        <v>0.28000000000000003</v>
      </c>
      <c r="AB399" s="480"/>
      <c r="AC399" s="480"/>
      <c r="AD399" s="480"/>
      <c r="AE399" s="480"/>
      <c r="AF399" s="480"/>
      <c r="AG399" s="480"/>
      <c r="AH399" s="480"/>
      <c r="AI399" s="480">
        <v>1000</v>
      </c>
      <c r="AJ399" s="480">
        <v>3</v>
      </c>
      <c r="AK399" s="480">
        <v>-0.7</v>
      </c>
      <c r="AL399" s="480">
        <v>3.92</v>
      </c>
      <c r="AM399" s="480">
        <v>1324</v>
      </c>
      <c r="AN399" s="480">
        <v>982</v>
      </c>
      <c r="AO399" s="480">
        <v>40</v>
      </c>
      <c r="AP399" s="480">
        <v>16</v>
      </c>
      <c r="AQ399" s="480">
        <v>1.3</v>
      </c>
      <c r="AR399" s="480">
        <v>243.4</v>
      </c>
      <c r="AS399" s="480">
        <v>1.1679999999999999</v>
      </c>
      <c r="AT399" s="480"/>
      <c r="AU399" s="480"/>
      <c r="AV399" s="480"/>
      <c r="AW399" s="480"/>
      <c r="AX399" s="480"/>
      <c r="AY399" s="480"/>
      <c r="AZ399" s="480"/>
      <c r="BA399" s="480"/>
      <c r="BB399" s="480"/>
      <c r="BC399" s="480"/>
      <c r="BD399" s="480"/>
      <c r="BE399" s="480"/>
      <c r="BF399" s="480"/>
      <c r="BG399" s="480"/>
      <c r="BH399" s="480"/>
      <c r="BI399" s="480"/>
      <c r="BJ399" s="480"/>
      <c r="BK399" s="480"/>
      <c r="BL399" s="480"/>
    </row>
    <row r="400" spans="1:64">
      <c r="A400" s="480" t="s">
        <v>571</v>
      </c>
      <c r="B400" s="480" t="s">
        <v>70</v>
      </c>
      <c r="C400" s="480" t="s">
        <v>203</v>
      </c>
      <c r="D400" s="480" t="s">
        <v>204</v>
      </c>
      <c r="E400" s="480" t="s">
        <v>66</v>
      </c>
      <c r="F400" s="480">
        <v>2011</v>
      </c>
      <c r="G400" s="480"/>
      <c r="H400" s="480">
        <v>170</v>
      </c>
      <c r="I400" s="480">
        <v>0.1</v>
      </c>
      <c r="J400" s="480"/>
      <c r="K400" s="480"/>
      <c r="L400" s="480" t="s">
        <v>65</v>
      </c>
      <c r="M400" s="480">
        <v>48</v>
      </c>
      <c r="N400" s="480">
        <v>1</v>
      </c>
      <c r="O400" s="480">
        <v>1000</v>
      </c>
      <c r="P400" s="480">
        <v>25</v>
      </c>
      <c r="Q400" s="480">
        <v>23.2</v>
      </c>
      <c r="R400" s="480">
        <v>7.32</v>
      </c>
      <c r="S400" s="480">
        <v>29.2</v>
      </c>
      <c r="T400" s="480">
        <v>7.92</v>
      </c>
      <c r="U400" s="480">
        <v>6.3</v>
      </c>
      <c r="V400" s="480">
        <v>-104.63</v>
      </c>
      <c r="W400" s="480">
        <v>-0.42</v>
      </c>
      <c r="X400" s="480">
        <v>800</v>
      </c>
      <c r="Y400" s="480">
        <v>5.5</v>
      </c>
      <c r="Z400" s="480">
        <v>190</v>
      </c>
      <c r="AA400" s="480">
        <v>0.28000000000000003</v>
      </c>
      <c r="AB400" s="480"/>
      <c r="AC400" s="480"/>
      <c r="AD400" s="480"/>
      <c r="AE400" s="480"/>
      <c r="AF400" s="480"/>
      <c r="AG400" s="480"/>
      <c r="AH400" s="480"/>
      <c r="AI400" s="480">
        <v>1000</v>
      </c>
      <c r="AJ400" s="480">
        <v>5</v>
      </c>
      <c r="AK400" s="480">
        <v>-0.7</v>
      </c>
      <c r="AL400" s="480">
        <v>3.92</v>
      </c>
      <c r="AM400" s="480">
        <v>1324</v>
      </c>
      <c r="AN400" s="480">
        <v>982</v>
      </c>
      <c r="AO400" s="480">
        <v>40</v>
      </c>
      <c r="AP400" s="480">
        <v>16</v>
      </c>
      <c r="AQ400" s="480">
        <v>1.3</v>
      </c>
      <c r="AR400" s="480">
        <v>243.4</v>
      </c>
      <c r="AS400" s="480">
        <v>1.1679999999999999</v>
      </c>
      <c r="AT400" s="480"/>
      <c r="AU400" s="480"/>
      <c r="AV400" s="480"/>
      <c r="AW400" s="480"/>
      <c r="AX400" s="480"/>
      <c r="AY400" s="480"/>
      <c r="AZ400" s="480"/>
      <c r="BA400" s="480"/>
      <c r="BB400" s="480"/>
      <c r="BC400" s="480"/>
      <c r="BD400" s="480"/>
      <c r="BE400" s="480"/>
      <c r="BF400" s="480"/>
      <c r="BG400" s="480"/>
      <c r="BH400" s="480"/>
      <c r="BI400" s="480"/>
      <c r="BJ400" s="480"/>
      <c r="BK400" s="480"/>
      <c r="BL400" s="480"/>
    </row>
    <row r="401" spans="1:64">
      <c r="A401" s="480" t="s">
        <v>571</v>
      </c>
      <c r="B401" s="480" t="s">
        <v>70</v>
      </c>
      <c r="C401" s="480" t="s">
        <v>205</v>
      </c>
      <c r="D401" s="480" t="s">
        <v>206</v>
      </c>
      <c r="E401" s="480" t="s">
        <v>66</v>
      </c>
      <c r="F401" s="480">
        <v>2010</v>
      </c>
      <c r="G401" s="480"/>
      <c r="H401" s="480">
        <v>175</v>
      </c>
      <c r="I401" s="480">
        <v>0.1</v>
      </c>
      <c r="J401" s="480"/>
      <c r="K401" s="480"/>
      <c r="L401" s="480" t="s">
        <v>65</v>
      </c>
      <c r="M401" s="480">
        <v>48</v>
      </c>
      <c r="N401" s="480">
        <v>1</v>
      </c>
      <c r="O401" s="480">
        <v>1000</v>
      </c>
      <c r="P401" s="480">
        <v>25</v>
      </c>
      <c r="Q401" s="480">
        <v>23.4</v>
      </c>
      <c r="R401" s="480">
        <v>7.49</v>
      </c>
      <c r="S401" s="480">
        <v>29.3</v>
      </c>
      <c r="T401" s="480">
        <v>8.0399999999999991</v>
      </c>
      <c r="U401" s="480">
        <v>5.2</v>
      </c>
      <c r="V401" s="480">
        <v>-105.13</v>
      </c>
      <c r="W401" s="480">
        <v>-0.43</v>
      </c>
      <c r="X401" s="480">
        <v>900</v>
      </c>
      <c r="Y401" s="480">
        <v>5.5</v>
      </c>
      <c r="Z401" s="480">
        <v>220</v>
      </c>
      <c r="AA401" s="480">
        <v>0.24</v>
      </c>
      <c r="AB401" s="480"/>
      <c r="AC401" s="480"/>
      <c r="AD401" s="480"/>
      <c r="AE401" s="480"/>
      <c r="AF401" s="480"/>
      <c r="AG401" s="480"/>
      <c r="AH401" s="480"/>
      <c r="AI401" s="480">
        <v>1000</v>
      </c>
      <c r="AJ401" s="480">
        <v>3</v>
      </c>
      <c r="AK401" s="480">
        <v>-0.7</v>
      </c>
      <c r="AL401" s="480">
        <v>3.92</v>
      </c>
      <c r="AM401" s="480">
        <v>1324</v>
      </c>
      <c r="AN401" s="480">
        <v>982</v>
      </c>
      <c r="AO401" s="480">
        <v>40</v>
      </c>
      <c r="AP401" s="480">
        <v>16</v>
      </c>
      <c r="AQ401" s="480">
        <v>1.3</v>
      </c>
      <c r="AR401" s="480">
        <v>243.4</v>
      </c>
      <c r="AS401" s="480">
        <v>1.1679999999999999</v>
      </c>
      <c r="AT401" s="480"/>
      <c r="AU401" s="480"/>
      <c r="AV401" s="480"/>
      <c r="AW401" s="480"/>
      <c r="AX401" s="480"/>
      <c r="AY401" s="480"/>
      <c r="AZ401" s="480"/>
      <c r="BA401" s="480"/>
      <c r="BB401" s="480"/>
      <c r="BC401" s="480"/>
      <c r="BD401" s="480"/>
      <c r="BE401" s="480"/>
      <c r="BF401" s="480"/>
      <c r="BG401" s="480"/>
      <c r="BH401" s="480"/>
      <c r="BI401" s="480"/>
      <c r="BJ401" s="480"/>
      <c r="BK401" s="480"/>
      <c r="BL401" s="480"/>
    </row>
    <row r="402" spans="1:64">
      <c r="A402" s="480" t="s">
        <v>571</v>
      </c>
      <c r="B402" s="480" t="s">
        <v>70</v>
      </c>
      <c r="C402" s="480" t="s">
        <v>207</v>
      </c>
      <c r="D402" s="480" t="s">
        <v>208</v>
      </c>
      <c r="E402" s="480" t="s">
        <v>66</v>
      </c>
      <c r="F402" s="480">
        <v>2011</v>
      </c>
      <c r="G402" s="480"/>
      <c r="H402" s="480">
        <v>175</v>
      </c>
      <c r="I402" s="480">
        <v>0.1</v>
      </c>
      <c r="J402" s="480"/>
      <c r="K402" s="480"/>
      <c r="L402" s="480" t="s">
        <v>65</v>
      </c>
      <c r="M402" s="480">
        <v>48</v>
      </c>
      <c r="N402" s="480">
        <v>1</v>
      </c>
      <c r="O402" s="480">
        <v>1000</v>
      </c>
      <c r="P402" s="480">
        <v>25</v>
      </c>
      <c r="Q402" s="480">
        <v>23.4</v>
      </c>
      <c r="R402" s="480">
        <v>7.49</v>
      </c>
      <c r="S402" s="480">
        <v>29.3</v>
      </c>
      <c r="T402" s="480">
        <v>8.0399999999999991</v>
      </c>
      <c r="U402" s="480">
        <v>6.4</v>
      </c>
      <c r="V402" s="480">
        <v>-106.25</v>
      </c>
      <c r="W402" s="480">
        <v>-0.42</v>
      </c>
      <c r="X402" s="480">
        <v>900</v>
      </c>
      <c r="Y402" s="480">
        <v>5.5</v>
      </c>
      <c r="Z402" s="480">
        <v>220</v>
      </c>
      <c r="AA402" s="480">
        <v>0.24</v>
      </c>
      <c r="AB402" s="480"/>
      <c r="AC402" s="480"/>
      <c r="AD402" s="480"/>
      <c r="AE402" s="480"/>
      <c r="AF402" s="480"/>
      <c r="AG402" s="480"/>
      <c r="AH402" s="480"/>
      <c r="AI402" s="480">
        <v>1000</v>
      </c>
      <c r="AJ402" s="480">
        <v>5</v>
      </c>
      <c r="AK402" s="480">
        <v>-0.7</v>
      </c>
      <c r="AL402" s="480">
        <v>3.92</v>
      </c>
      <c r="AM402" s="480">
        <v>1324</v>
      </c>
      <c r="AN402" s="480">
        <v>982</v>
      </c>
      <c r="AO402" s="480">
        <v>40</v>
      </c>
      <c r="AP402" s="480">
        <v>16</v>
      </c>
      <c r="AQ402" s="480">
        <v>1.3</v>
      </c>
      <c r="AR402" s="480">
        <v>243.4</v>
      </c>
      <c r="AS402" s="480">
        <v>1.1679999999999999</v>
      </c>
      <c r="AT402" s="480"/>
      <c r="AU402" s="480"/>
      <c r="AV402" s="480"/>
      <c r="AW402" s="480"/>
      <c r="AX402" s="480"/>
      <c r="AY402" s="480"/>
      <c r="AZ402" s="480"/>
      <c r="BA402" s="480"/>
      <c r="BB402" s="480"/>
      <c r="BC402" s="480"/>
      <c r="BD402" s="480"/>
      <c r="BE402" s="480"/>
      <c r="BF402" s="480"/>
      <c r="BG402" s="480"/>
      <c r="BH402" s="480"/>
      <c r="BI402" s="480"/>
      <c r="BJ402" s="480"/>
      <c r="BK402" s="480"/>
      <c r="BL402" s="480"/>
    </row>
    <row r="403" spans="1:64">
      <c r="A403" s="480" t="s">
        <v>571</v>
      </c>
      <c r="B403" s="480" t="s">
        <v>70</v>
      </c>
      <c r="C403" s="480" t="s">
        <v>209</v>
      </c>
      <c r="D403" s="480" t="s">
        <v>210</v>
      </c>
      <c r="E403" s="480" t="s">
        <v>66</v>
      </c>
      <c r="F403" s="480">
        <v>2010</v>
      </c>
      <c r="G403" s="480"/>
      <c r="H403" s="480">
        <v>180</v>
      </c>
      <c r="I403" s="480">
        <v>0.1</v>
      </c>
      <c r="J403" s="480"/>
      <c r="K403" s="480"/>
      <c r="L403" s="480" t="s">
        <v>65</v>
      </c>
      <c r="M403" s="480">
        <v>48</v>
      </c>
      <c r="N403" s="480">
        <v>1</v>
      </c>
      <c r="O403" s="480">
        <v>1000</v>
      </c>
      <c r="P403" s="480">
        <v>25</v>
      </c>
      <c r="Q403" s="480">
        <v>23.5</v>
      </c>
      <c r="R403" s="480">
        <v>7.65</v>
      </c>
      <c r="S403" s="480">
        <v>29.4</v>
      </c>
      <c r="T403" s="480">
        <v>8.19</v>
      </c>
      <c r="U403" s="480">
        <v>5.3</v>
      </c>
      <c r="V403" s="480">
        <v>-106.02</v>
      </c>
      <c r="W403" s="480">
        <v>-0.43</v>
      </c>
      <c r="X403" s="480">
        <v>900</v>
      </c>
      <c r="Y403" s="480">
        <v>5.5</v>
      </c>
      <c r="Z403" s="480">
        <v>220</v>
      </c>
      <c r="AA403" s="480">
        <v>0.23</v>
      </c>
      <c r="AB403" s="480"/>
      <c r="AC403" s="480"/>
      <c r="AD403" s="480"/>
      <c r="AE403" s="480"/>
      <c r="AF403" s="480"/>
      <c r="AG403" s="480"/>
      <c r="AH403" s="480"/>
      <c r="AI403" s="480">
        <v>1000</v>
      </c>
      <c r="AJ403" s="480">
        <v>3</v>
      </c>
      <c r="AK403" s="480">
        <v>-0.7</v>
      </c>
      <c r="AL403" s="480">
        <v>3.92</v>
      </c>
      <c r="AM403" s="480">
        <v>1324</v>
      </c>
      <c r="AN403" s="480">
        <v>982</v>
      </c>
      <c r="AO403" s="480">
        <v>40</v>
      </c>
      <c r="AP403" s="480">
        <v>16</v>
      </c>
      <c r="AQ403" s="480">
        <v>1.3</v>
      </c>
      <c r="AR403" s="480">
        <v>243.4</v>
      </c>
      <c r="AS403" s="480">
        <v>1.1679999999999999</v>
      </c>
      <c r="AT403" s="480"/>
      <c r="AU403" s="480"/>
      <c r="AV403" s="480"/>
      <c r="AW403" s="480"/>
      <c r="AX403" s="480"/>
      <c r="AY403" s="480"/>
      <c r="AZ403" s="480"/>
      <c r="BA403" s="480"/>
      <c r="BB403" s="480"/>
      <c r="BC403" s="480"/>
      <c r="BD403" s="480"/>
      <c r="BE403" s="480"/>
      <c r="BF403" s="480"/>
      <c r="BG403" s="480"/>
      <c r="BH403" s="480"/>
      <c r="BI403" s="480"/>
      <c r="BJ403" s="480"/>
      <c r="BK403" s="480"/>
      <c r="BL403" s="480"/>
    </row>
    <row r="404" spans="1:64">
      <c r="A404" s="480" t="s">
        <v>571</v>
      </c>
      <c r="B404" s="480" t="s">
        <v>70</v>
      </c>
      <c r="C404" s="480" t="s">
        <v>211</v>
      </c>
      <c r="D404" s="480" t="s">
        <v>212</v>
      </c>
      <c r="E404" s="480" t="s">
        <v>66</v>
      </c>
      <c r="F404" s="480">
        <v>2011</v>
      </c>
      <c r="G404" s="480"/>
      <c r="H404" s="480">
        <v>180</v>
      </c>
      <c r="I404" s="480">
        <v>0.1</v>
      </c>
      <c r="J404" s="480"/>
      <c r="K404" s="480"/>
      <c r="L404" s="480" t="s">
        <v>65</v>
      </c>
      <c r="M404" s="480">
        <v>48</v>
      </c>
      <c r="N404" s="480">
        <v>1</v>
      </c>
      <c r="O404" s="480">
        <v>1000</v>
      </c>
      <c r="P404" s="480">
        <v>25</v>
      </c>
      <c r="Q404" s="480">
        <v>23.5</v>
      </c>
      <c r="R404" s="480">
        <v>7.65</v>
      </c>
      <c r="S404" s="480">
        <v>29.4</v>
      </c>
      <c r="T404" s="480">
        <v>8.19</v>
      </c>
      <c r="U404" s="480">
        <v>6.6</v>
      </c>
      <c r="V404" s="480">
        <v>-107.74</v>
      </c>
      <c r="W404" s="480">
        <v>-0.42</v>
      </c>
      <c r="X404" s="480">
        <v>900</v>
      </c>
      <c r="Y404" s="480">
        <v>5.5</v>
      </c>
      <c r="Z404" s="480">
        <v>220</v>
      </c>
      <c r="AA404" s="480">
        <v>0.23</v>
      </c>
      <c r="AB404" s="480"/>
      <c r="AC404" s="480"/>
      <c r="AD404" s="480"/>
      <c r="AE404" s="480"/>
      <c r="AF404" s="480"/>
      <c r="AG404" s="480"/>
      <c r="AH404" s="480"/>
      <c r="AI404" s="480">
        <v>1000</v>
      </c>
      <c r="AJ404" s="480">
        <v>5</v>
      </c>
      <c r="AK404" s="480">
        <v>-0.7</v>
      </c>
      <c r="AL404" s="480">
        <v>3.92</v>
      </c>
      <c r="AM404" s="480">
        <v>1324</v>
      </c>
      <c r="AN404" s="480">
        <v>982</v>
      </c>
      <c r="AO404" s="480">
        <v>40</v>
      </c>
      <c r="AP404" s="480">
        <v>16</v>
      </c>
      <c r="AQ404" s="480">
        <v>1.3</v>
      </c>
      <c r="AR404" s="480">
        <v>243.4</v>
      </c>
      <c r="AS404" s="480">
        <v>1.1679999999999999</v>
      </c>
      <c r="AT404" s="480"/>
      <c r="AU404" s="480"/>
      <c r="AV404" s="480"/>
      <c r="AW404" s="480"/>
      <c r="AX404" s="480"/>
      <c r="AY404" s="480"/>
      <c r="AZ404" s="480"/>
      <c r="BA404" s="480"/>
      <c r="BB404" s="480"/>
      <c r="BC404" s="480"/>
      <c r="BD404" s="480"/>
      <c r="BE404" s="480"/>
      <c r="BF404" s="480"/>
      <c r="BG404" s="480"/>
      <c r="BH404" s="480"/>
      <c r="BI404" s="480"/>
      <c r="BJ404" s="480"/>
      <c r="BK404" s="480"/>
      <c r="BL404" s="480"/>
    </row>
    <row r="405" spans="1:64">
      <c r="A405" s="480" t="s">
        <v>571</v>
      </c>
      <c r="B405" s="480" t="s">
        <v>70</v>
      </c>
      <c r="C405" s="480" t="s">
        <v>215</v>
      </c>
      <c r="D405" s="480" t="s">
        <v>216</v>
      </c>
      <c r="E405" s="480" t="s">
        <v>66</v>
      </c>
      <c r="F405" s="480">
        <v>2010</v>
      </c>
      <c r="G405" s="480"/>
      <c r="H405" s="480">
        <v>185</v>
      </c>
      <c r="I405" s="480">
        <v>0.1</v>
      </c>
      <c r="J405" s="480"/>
      <c r="K405" s="480"/>
      <c r="L405" s="480" t="s">
        <v>65</v>
      </c>
      <c r="M405" s="480">
        <v>60</v>
      </c>
      <c r="N405" s="480">
        <v>1</v>
      </c>
      <c r="O405" s="480">
        <v>1000</v>
      </c>
      <c r="P405" s="480">
        <v>25</v>
      </c>
      <c r="Q405" s="480">
        <v>28.5</v>
      </c>
      <c r="R405" s="480">
        <v>6.49</v>
      </c>
      <c r="S405" s="480">
        <v>35.9</v>
      </c>
      <c r="T405" s="480">
        <v>7.27</v>
      </c>
      <c r="U405" s="480">
        <v>5.8</v>
      </c>
      <c r="V405" s="480">
        <v>-124.53</v>
      </c>
      <c r="W405" s="480">
        <v>-0.42</v>
      </c>
      <c r="X405" s="480">
        <v>700</v>
      </c>
      <c r="Y405" s="480">
        <v>5.5</v>
      </c>
      <c r="Z405" s="480">
        <v>180</v>
      </c>
      <c r="AA405" s="480">
        <v>0.46</v>
      </c>
      <c r="AB405" s="480"/>
      <c r="AC405" s="480"/>
      <c r="AD405" s="480"/>
      <c r="AE405" s="480"/>
      <c r="AF405" s="480"/>
      <c r="AG405" s="480"/>
      <c r="AH405" s="480"/>
      <c r="AI405" s="480">
        <v>1000</v>
      </c>
      <c r="AJ405" s="480">
        <v>5</v>
      </c>
      <c r="AK405" s="480">
        <v>-0.7</v>
      </c>
      <c r="AL405" s="480">
        <v>3.92</v>
      </c>
      <c r="AM405" s="480">
        <v>1638</v>
      </c>
      <c r="AN405" s="480">
        <v>982</v>
      </c>
      <c r="AO405" s="480">
        <v>40</v>
      </c>
      <c r="AP405" s="480">
        <v>19.2</v>
      </c>
      <c r="AQ405" s="480">
        <v>1.609</v>
      </c>
      <c r="AR405" s="480">
        <v>243.4</v>
      </c>
      <c r="AS405" s="480">
        <v>1.46</v>
      </c>
      <c r="AT405" s="480"/>
      <c r="AU405" s="480"/>
      <c r="AV405" s="480"/>
      <c r="AW405" s="480"/>
      <c r="AX405" s="480"/>
      <c r="AY405" s="480"/>
      <c r="AZ405" s="480"/>
      <c r="BA405" s="480"/>
      <c r="BB405" s="480"/>
      <c r="BC405" s="480"/>
      <c r="BD405" s="480"/>
      <c r="BE405" s="480"/>
      <c r="BF405" s="480"/>
      <c r="BG405" s="480"/>
      <c r="BH405" s="480"/>
      <c r="BI405" s="480"/>
      <c r="BJ405" s="480"/>
      <c r="BK405" s="480"/>
      <c r="BL405" s="480"/>
    </row>
    <row r="406" spans="1:64">
      <c r="A406" s="480" t="s">
        <v>571</v>
      </c>
      <c r="B406" s="480" t="s">
        <v>70</v>
      </c>
      <c r="C406" s="480" t="s">
        <v>217</v>
      </c>
      <c r="D406" s="480" t="s">
        <v>218</v>
      </c>
      <c r="E406" s="480" t="s">
        <v>66</v>
      </c>
      <c r="F406" s="480">
        <v>2011</v>
      </c>
      <c r="G406" s="480"/>
      <c r="H406" s="480">
        <v>185</v>
      </c>
      <c r="I406" s="480">
        <v>0.1</v>
      </c>
      <c r="J406" s="480"/>
      <c r="K406" s="480"/>
      <c r="L406" s="480" t="s">
        <v>65</v>
      </c>
      <c r="M406" s="480">
        <v>48</v>
      </c>
      <c r="N406" s="480">
        <v>1</v>
      </c>
      <c r="O406" s="480">
        <v>1000</v>
      </c>
      <c r="P406" s="480">
        <v>25</v>
      </c>
      <c r="Q406" s="480">
        <v>23.7</v>
      </c>
      <c r="R406" s="480">
        <v>7.82</v>
      </c>
      <c r="S406" s="480">
        <v>29.4</v>
      </c>
      <c r="T406" s="480">
        <v>8.39</v>
      </c>
      <c r="U406" s="480">
        <v>6.7</v>
      </c>
      <c r="V406" s="480">
        <v>-108.7</v>
      </c>
      <c r="W406" s="480">
        <v>-0.42</v>
      </c>
      <c r="X406" s="480">
        <v>800</v>
      </c>
      <c r="Y406" s="480">
        <v>5.5</v>
      </c>
      <c r="Z406" s="480">
        <v>200</v>
      </c>
      <c r="AA406" s="480">
        <v>0.2</v>
      </c>
      <c r="AB406" s="480"/>
      <c r="AC406" s="480"/>
      <c r="AD406" s="480"/>
      <c r="AE406" s="480"/>
      <c r="AF406" s="480"/>
      <c r="AG406" s="480"/>
      <c r="AH406" s="480"/>
      <c r="AI406" s="480">
        <v>1000</v>
      </c>
      <c r="AJ406" s="480">
        <v>5</v>
      </c>
      <c r="AK406" s="480">
        <v>-0.7</v>
      </c>
      <c r="AL406" s="480">
        <v>3.92</v>
      </c>
      <c r="AM406" s="480">
        <v>1324</v>
      </c>
      <c r="AN406" s="480">
        <v>982</v>
      </c>
      <c r="AO406" s="480">
        <v>40</v>
      </c>
      <c r="AP406" s="480">
        <v>16</v>
      </c>
      <c r="AQ406" s="480">
        <v>1.3</v>
      </c>
      <c r="AR406" s="480">
        <v>243.4</v>
      </c>
      <c r="AS406" s="480">
        <v>1.1679999999999999</v>
      </c>
      <c r="AT406" s="480"/>
      <c r="AU406" s="480"/>
      <c r="AV406" s="480"/>
      <c r="AW406" s="480"/>
      <c r="AX406" s="480"/>
      <c r="AY406" s="480"/>
      <c r="AZ406" s="480"/>
      <c r="BA406" s="480"/>
      <c r="BB406" s="480"/>
      <c r="BC406" s="480"/>
      <c r="BD406" s="480"/>
      <c r="BE406" s="480"/>
      <c r="BF406" s="480"/>
      <c r="BG406" s="480"/>
      <c r="BH406" s="480"/>
      <c r="BI406" s="480"/>
      <c r="BJ406" s="480"/>
      <c r="BK406" s="480"/>
      <c r="BL406" s="480"/>
    </row>
    <row r="407" spans="1:64">
      <c r="A407" s="480" t="s">
        <v>571</v>
      </c>
      <c r="B407" s="480" t="s">
        <v>70</v>
      </c>
      <c r="C407" s="480" t="s">
        <v>219</v>
      </c>
      <c r="D407" s="480" t="s">
        <v>220</v>
      </c>
      <c r="E407" s="480" t="s">
        <v>66</v>
      </c>
      <c r="F407" s="480">
        <v>2010</v>
      </c>
      <c r="G407" s="480"/>
      <c r="H407" s="480">
        <v>190</v>
      </c>
      <c r="I407" s="480">
        <v>0.1</v>
      </c>
      <c r="J407" s="480"/>
      <c r="K407" s="480"/>
      <c r="L407" s="480" t="s">
        <v>65</v>
      </c>
      <c r="M407" s="480">
        <v>48</v>
      </c>
      <c r="N407" s="480">
        <v>1</v>
      </c>
      <c r="O407" s="480">
        <v>1000</v>
      </c>
      <c r="P407" s="480">
        <v>25</v>
      </c>
      <c r="Q407" s="480">
        <v>23.9</v>
      </c>
      <c r="R407" s="480">
        <v>7.95</v>
      </c>
      <c r="S407" s="480">
        <v>29.6</v>
      </c>
      <c r="T407" s="480">
        <v>8.5</v>
      </c>
      <c r="U407" s="480">
        <v>5.5</v>
      </c>
      <c r="V407" s="480">
        <v>-109.13</v>
      </c>
      <c r="W407" s="480">
        <v>-0.43</v>
      </c>
      <c r="X407" s="480">
        <v>900</v>
      </c>
      <c r="Y407" s="480">
        <v>5.5</v>
      </c>
      <c r="Z407" s="480">
        <v>220</v>
      </c>
      <c r="AA407" s="480">
        <v>0.19</v>
      </c>
      <c r="AB407" s="480"/>
      <c r="AC407" s="480"/>
      <c r="AD407" s="480"/>
      <c r="AE407" s="480"/>
      <c r="AF407" s="480"/>
      <c r="AG407" s="480"/>
      <c r="AH407" s="480"/>
      <c r="AI407" s="480">
        <v>1000</v>
      </c>
      <c r="AJ407" s="480">
        <v>3</v>
      </c>
      <c r="AK407" s="480">
        <v>-0.7</v>
      </c>
      <c r="AL407" s="480">
        <v>3.92</v>
      </c>
      <c r="AM407" s="480">
        <v>1324</v>
      </c>
      <c r="AN407" s="480">
        <v>982</v>
      </c>
      <c r="AO407" s="480">
        <v>40</v>
      </c>
      <c r="AP407" s="480">
        <v>16</v>
      </c>
      <c r="AQ407" s="480">
        <v>1.3</v>
      </c>
      <c r="AR407" s="480">
        <v>243.4</v>
      </c>
      <c r="AS407" s="480">
        <v>1.1679999999999999</v>
      </c>
      <c r="AT407" s="480"/>
      <c r="AU407" s="480"/>
      <c r="AV407" s="480"/>
      <c r="AW407" s="480"/>
      <c r="AX407" s="480"/>
      <c r="AY407" s="480"/>
      <c r="AZ407" s="480"/>
      <c r="BA407" s="480"/>
      <c r="BB407" s="480"/>
      <c r="BC407" s="480"/>
      <c r="BD407" s="480"/>
      <c r="BE407" s="480"/>
      <c r="BF407" s="480"/>
      <c r="BG407" s="480"/>
      <c r="BH407" s="480"/>
      <c r="BI407" s="480"/>
      <c r="BJ407" s="480"/>
      <c r="BK407" s="480"/>
      <c r="BL407" s="480"/>
    </row>
    <row r="408" spans="1:64">
      <c r="A408" s="480" t="s">
        <v>571</v>
      </c>
      <c r="B408" s="480" t="s">
        <v>70</v>
      </c>
      <c r="C408" s="480" t="s">
        <v>221</v>
      </c>
      <c r="D408" s="480" t="s">
        <v>222</v>
      </c>
      <c r="E408" s="480" t="s">
        <v>66</v>
      </c>
      <c r="F408" s="480">
        <v>2011</v>
      </c>
      <c r="G408" s="480"/>
      <c r="H408" s="480">
        <v>190</v>
      </c>
      <c r="I408" s="480">
        <v>0.1</v>
      </c>
      <c r="J408" s="480"/>
      <c r="K408" s="480"/>
      <c r="L408" s="480" t="s">
        <v>65</v>
      </c>
      <c r="M408" s="480">
        <v>48</v>
      </c>
      <c r="N408" s="480">
        <v>1</v>
      </c>
      <c r="O408" s="480">
        <v>1000</v>
      </c>
      <c r="P408" s="480">
        <v>25</v>
      </c>
      <c r="Q408" s="480">
        <v>23.9</v>
      </c>
      <c r="R408" s="480">
        <v>7.95</v>
      </c>
      <c r="S408" s="480">
        <v>29.6</v>
      </c>
      <c r="T408" s="480">
        <v>8.5</v>
      </c>
      <c r="U408" s="480">
        <v>6.8</v>
      </c>
      <c r="V408" s="480">
        <v>-110.26</v>
      </c>
      <c r="W408" s="480">
        <v>-0.42</v>
      </c>
      <c r="X408" s="480">
        <v>900</v>
      </c>
      <c r="Y408" s="480">
        <v>5.5</v>
      </c>
      <c r="Z408" s="480">
        <v>220</v>
      </c>
      <c r="AA408" s="480">
        <v>0.19</v>
      </c>
      <c r="AB408" s="480"/>
      <c r="AC408" s="480"/>
      <c r="AD408" s="480"/>
      <c r="AE408" s="480"/>
      <c r="AF408" s="480"/>
      <c r="AG408" s="480"/>
      <c r="AH408" s="480"/>
      <c r="AI408" s="480">
        <v>1000</v>
      </c>
      <c r="AJ408" s="480">
        <v>5</v>
      </c>
      <c r="AK408" s="480">
        <v>-0.7</v>
      </c>
      <c r="AL408" s="480">
        <v>3.92</v>
      </c>
      <c r="AM408" s="480">
        <v>1324</v>
      </c>
      <c r="AN408" s="480">
        <v>982</v>
      </c>
      <c r="AO408" s="480">
        <v>40</v>
      </c>
      <c r="AP408" s="480">
        <v>16</v>
      </c>
      <c r="AQ408" s="480">
        <v>1.3</v>
      </c>
      <c r="AR408" s="480">
        <v>243.4</v>
      </c>
      <c r="AS408" s="480">
        <v>1.1679999999999999</v>
      </c>
      <c r="AT408" s="480"/>
      <c r="AU408" s="480"/>
      <c r="AV408" s="480"/>
      <c r="AW408" s="480"/>
      <c r="AX408" s="480"/>
      <c r="AY408" s="480"/>
      <c r="AZ408" s="480"/>
      <c r="BA408" s="480"/>
      <c r="BB408" s="480"/>
      <c r="BC408" s="480"/>
      <c r="BD408" s="480"/>
      <c r="BE408" s="480"/>
      <c r="BF408" s="480"/>
      <c r="BG408" s="480"/>
      <c r="BH408" s="480"/>
      <c r="BI408" s="480"/>
      <c r="BJ408" s="480"/>
      <c r="BK408" s="480"/>
      <c r="BL408" s="480"/>
    </row>
    <row r="409" spans="1:64">
      <c r="A409" s="480" t="s">
        <v>571</v>
      </c>
      <c r="B409" s="480" t="s">
        <v>70</v>
      </c>
      <c r="C409" s="480" t="s">
        <v>223</v>
      </c>
      <c r="D409" s="480" t="s">
        <v>224</v>
      </c>
      <c r="E409" s="480" t="s">
        <v>66</v>
      </c>
      <c r="F409" s="480">
        <v>2011</v>
      </c>
      <c r="G409" s="480"/>
      <c r="H409" s="480">
        <v>195</v>
      </c>
      <c r="I409" s="480">
        <v>0.1</v>
      </c>
      <c r="J409" s="480"/>
      <c r="K409" s="480"/>
      <c r="L409" s="480" t="s">
        <v>65</v>
      </c>
      <c r="M409" s="480">
        <v>48</v>
      </c>
      <c r="N409" s="480">
        <v>1</v>
      </c>
      <c r="O409" s="480">
        <v>1000</v>
      </c>
      <c r="P409" s="480">
        <v>25</v>
      </c>
      <c r="Q409" s="480">
        <v>24</v>
      </c>
      <c r="R409" s="480">
        <v>8.1300000000000008</v>
      </c>
      <c r="S409" s="480">
        <v>29.6</v>
      </c>
      <c r="T409" s="480">
        <v>8.69</v>
      </c>
      <c r="U409" s="480">
        <v>5.0999999999999996</v>
      </c>
      <c r="V409" s="480">
        <v>-107.43</v>
      </c>
      <c r="W409" s="480">
        <v>-0.43</v>
      </c>
      <c r="X409" s="480">
        <v>1000</v>
      </c>
      <c r="Y409" s="480">
        <v>5.5</v>
      </c>
      <c r="Z409" s="480">
        <v>220</v>
      </c>
      <c r="AA409" s="480">
        <v>0.18</v>
      </c>
      <c r="AB409" s="480"/>
      <c r="AC409" s="480"/>
      <c r="AD409" s="480"/>
      <c r="AE409" s="480"/>
      <c r="AF409" s="480"/>
      <c r="AG409" s="480"/>
      <c r="AH409" s="480"/>
      <c r="AI409" s="480">
        <v>1000</v>
      </c>
      <c r="AJ409" s="480">
        <v>3</v>
      </c>
      <c r="AK409" s="480">
        <v>-0.7</v>
      </c>
      <c r="AL409" s="480">
        <v>10.27</v>
      </c>
      <c r="AM409" s="480">
        <v>1324</v>
      </c>
      <c r="AN409" s="480">
        <v>982</v>
      </c>
      <c r="AO409" s="480">
        <v>40</v>
      </c>
      <c r="AP409" s="480">
        <v>16</v>
      </c>
      <c r="AQ409" s="480">
        <v>1.3</v>
      </c>
      <c r="AR409" s="480">
        <v>243.4</v>
      </c>
      <c r="AS409" s="480">
        <v>1.1679999999999999</v>
      </c>
      <c r="AT409" s="480"/>
      <c r="AU409" s="480"/>
      <c r="AV409" s="480"/>
      <c r="AW409" s="480"/>
      <c r="AX409" s="480"/>
      <c r="AY409" s="480"/>
      <c r="AZ409" s="480"/>
      <c r="BA409" s="480"/>
      <c r="BB409" s="480"/>
      <c r="BC409" s="480"/>
      <c r="BD409" s="480"/>
      <c r="BE409" s="480"/>
      <c r="BF409" s="480"/>
      <c r="BG409" s="480"/>
      <c r="BH409" s="480"/>
      <c r="BI409" s="480"/>
      <c r="BJ409" s="480"/>
      <c r="BK409" s="480"/>
      <c r="BL409" s="480"/>
    </row>
    <row r="410" spans="1:64">
      <c r="A410" s="480" t="s">
        <v>571</v>
      </c>
      <c r="B410" s="480" t="s">
        <v>70</v>
      </c>
      <c r="C410" s="480" t="s">
        <v>225</v>
      </c>
      <c r="D410" s="480" t="s">
        <v>226</v>
      </c>
      <c r="E410" s="480" t="s">
        <v>68</v>
      </c>
      <c r="F410" s="480">
        <v>2012</v>
      </c>
      <c r="G410" s="480"/>
      <c r="H410" s="480">
        <v>195</v>
      </c>
      <c r="I410" s="480">
        <v>0.1</v>
      </c>
      <c r="J410" s="480"/>
      <c r="K410" s="480"/>
      <c r="L410" s="480" t="s">
        <v>65</v>
      </c>
      <c r="M410" s="480">
        <v>48</v>
      </c>
      <c r="N410" s="480">
        <v>1</v>
      </c>
      <c r="O410" s="480">
        <v>1000</v>
      </c>
      <c r="P410" s="480">
        <v>25</v>
      </c>
      <c r="Q410" s="480">
        <v>24</v>
      </c>
      <c r="R410" s="480">
        <v>8.1300000000000008</v>
      </c>
      <c r="S410" s="480">
        <v>29.6</v>
      </c>
      <c r="T410" s="480">
        <v>8.69</v>
      </c>
      <c r="U410" s="480">
        <v>5.0999999999999996</v>
      </c>
      <c r="V410" s="480">
        <v>-107.43</v>
      </c>
      <c r="W410" s="480">
        <v>-0.43</v>
      </c>
      <c r="X410" s="480">
        <v>1000</v>
      </c>
      <c r="Y410" s="480">
        <v>5.5</v>
      </c>
      <c r="Z410" s="480">
        <v>220</v>
      </c>
      <c r="AA410" s="480">
        <v>0.18</v>
      </c>
      <c r="AB410" s="480"/>
      <c r="AC410" s="480"/>
      <c r="AD410" s="480"/>
      <c r="AE410" s="480"/>
      <c r="AF410" s="480"/>
      <c r="AG410" s="480"/>
      <c r="AH410" s="480"/>
      <c r="AI410" s="480">
        <v>1000</v>
      </c>
      <c r="AJ410" s="480">
        <v>3</v>
      </c>
      <c r="AK410" s="480">
        <v>-0.7</v>
      </c>
      <c r="AL410" s="480">
        <v>10.27</v>
      </c>
      <c r="AM410" s="480">
        <v>1324</v>
      </c>
      <c r="AN410" s="480">
        <v>982</v>
      </c>
      <c r="AO410" s="480">
        <v>40</v>
      </c>
      <c r="AP410" s="480">
        <v>16</v>
      </c>
      <c r="AQ410" s="480">
        <v>1.3</v>
      </c>
      <c r="AR410" s="480">
        <v>243.4</v>
      </c>
      <c r="AS410" s="480">
        <v>1.1679999999999999</v>
      </c>
      <c r="AT410" s="480"/>
      <c r="AU410" s="480"/>
      <c r="AV410" s="480"/>
      <c r="AW410" s="480"/>
      <c r="AX410" s="480"/>
      <c r="AY410" s="480"/>
      <c r="AZ410" s="480"/>
      <c r="BA410" s="480"/>
      <c r="BB410" s="480"/>
      <c r="BC410" s="480"/>
      <c r="BD410" s="480"/>
      <c r="BE410" s="480"/>
      <c r="BF410" s="480"/>
      <c r="BG410" s="480"/>
      <c r="BH410" s="480"/>
      <c r="BI410" s="480"/>
      <c r="BJ410" s="480"/>
      <c r="BK410" s="480"/>
      <c r="BL410" s="480"/>
    </row>
    <row r="411" spans="1:64">
      <c r="A411" s="480" t="s">
        <v>571</v>
      </c>
      <c r="B411" s="480" t="s">
        <v>70</v>
      </c>
      <c r="C411" s="480" t="s">
        <v>227</v>
      </c>
      <c r="D411" s="480" t="s">
        <v>228</v>
      </c>
      <c r="E411" s="480" t="s">
        <v>66</v>
      </c>
      <c r="F411" s="480">
        <v>2011</v>
      </c>
      <c r="G411" s="480"/>
      <c r="H411" s="480">
        <v>200</v>
      </c>
      <c r="I411" s="480">
        <v>0.1</v>
      </c>
      <c r="J411" s="480"/>
      <c r="K411" s="480"/>
      <c r="L411" s="480" t="s">
        <v>65</v>
      </c>
      <c r="M411" s="480">
        <v>48</v>
      </c>
      <c r="N411" s="480">
        <v>1</v>
      </c>
      <c r="O411" s="480">
        <v>1000</v>
      </c>
      <c r="P411" s="480">
        <v>25</v>
      </c>
      <c r="Q411" s="480">
        <v>24.1</v>
      </c>
      <c r="R411" s="480">
        <v>8.3000000000000007</v>
      </c>
      <c r="S411" s="480">
        <v>29.8</v>
      </c>
      <c r="T411" s="480">
        <v>8.8699999999999992</v>
      </c>
      <c r="U411" s="480">
        <v>5.3</v>
      </c>
      <c r="V411" s="480">
        <v>-108.26</v>
      </c>
      <c r="W411" s="480">
        <v>-0.43</v>
      </c>
      <c r="X411" s="480">
        <v>1000</v>
      </c>
      <c r="Y411" s="480">
        <v>5.5</v>
      </c>
      <c r="Z411" s="480">
        <v>220</v>
      </c>
      <c r="AA411" s="480">
        <v>0.18</v>
      </c>
      <c r="AB411" s="480"/>
      <c r="AC411" s="480"/>
      <c r="AD411" s="480"/>
      <c r="AE411" s="480"/>
      <c r="AF411" s="480"/>
      <c r="AG411" s="480"/>
      <c r="AH411" s="480"/>
      <c r="AI411" s="480">
        <v>1000</v>
      </c>
      <c r="AJ411" s="480">
        <v>3</v>
      </c>
      <c r="AK411" s="480">
        <v>-0.7</v>
      </c>
      <c r="AL411" s="480">
        <v>10.49</v>
      </c>
      <c r="AM411" s="480">
        <v>1324</v>
      </c>
      <c r="AN411" s="480">
        <v>982</v>
      </c>
      <c r="AO411" s="480">
        <v>40</v>
      </c>
      <c r="AP411" s="480">
        <v>16</v>
      </c>
      <c r="AQ411" s="480">
        <v>1.3</v>
      </c>
      <c r="AR411" s="480">
        <v>243.4</v>
      </c>
      <c r="AS411" s="480">
        <v>1.1679999999999999</v>
      </c>
      <c r="AT411" s="480"/>
      <c r="AU411" s="480"/>
      <c r="AV411" s="480"/>
      <c r="AW411" s="480"/>
      <c r="AX411" s="480"/>
      <c r="AY411" s="480"/>
      <c r="AZ411" s="480"/>
      <c r="BA411" s="480"/>
      <c r="BB411" s="480"/>
      <c r="BC411" s="480"/>
      <c r="BD411" s="480"/>
      <c r="BE411" s="480"/>
      <c r="BF411" s="480"/>
      <c r="BG411" s="480"/>
      <c r="BH411" s="480"/>
      <c r="BI411" s="480"/>
      <c r="BJ411" s="480"/>
      <c r="BK411" s="480"/>
      <c r="BL411" s="480"/>
    </row>
    <row r="412" spans="1:64">
      <c r="A412" s="480" t="s">
        <v>571</v>
      </c>
      <c r="B412" s="480" t="s">
        <v>70</v>
      </c>
      <c r="C412" s="480" t="s">
        <v>229</v>
      </c>
      <c r="D412" s="480" t="s">
        <v>230</v>
      </c>
      <c r="E412" s="480" t="s">
        <v>66</v>
      </c>
      <c r="F412" s="480">
        <v>2011</v>
      </c>
      <c r="G412" s="480"/>
      <c r="H412" s="480">
        <v>200</v>
      </c>
      <c r="I412" s="480">
        <v>0.1</v>
      </c>
      <c r="J412" s="480"/>
      <c r="K412" s="480"/>
      <c r="L412" s="480" t="s">
        <v>65</v>
      </c>
      <c r="M412" s="480">
        <v>60</v>
      </c>
      <c r="N412" s="480">
        <v>1</v>
      </c>
      <c r="O412" s="480">
        <v>1000</v>
      </c>
      <c r="P412" s="480">
        <v>25</v>
      </c>
      <c r="Q412" s="480">
        <v>28.9</v>
      </c>
      <c r="R412" s="480">
        <v>6.93</v>
      </c>
      <c r="S412" s="480">
        <v>36.200000000000003</v>
      </c>
      <c r="T412" s="480">
        <v>7.67</v>
      </c>
      <c r="U412" s="480">
        <v>6.1</v>
      </c>
      <c r="V412" s="480">
        <v>-127.6</v>
      </c>
      <c r="W412" s="480">
        <v>-0.42</v>
      </c>
      <c r="X412" s="480">
        <v>800</v>
      </c>
      <c r="Y412" s="480">
        <v>5.5</v>
      </c>
      <c r="Z412" s="480">
        <v>200</v>
      </c>
      <c r="AA412" s="480">
        <v>0.4</v>
      </c>
      <c r="AB412" s="480"/>
      <c r="AC412" s="480"/>
      <c r="AD412" s="480"/>
      <c r="AE412" s="480"/>
      <c r="AF412" s="480"/>
      <c r="AG412" s="480"/>
      <c r="AH412" s="480"/>
      <c r="AI412" s="480">
        <v>1000</v>
      </c>
      <c r="AJ412" s="480">
        <v>5</v>
      </c>
      <c r="AK412" s="480">
        <v>-0.7</v>
      </c>
      <c r="AL412" s="480">
        <v>9.1999999999999993</v>
      </c>
      <c r="AM412" s="480">
        <v>1638</v>
      </c>
      <c r="AN412" s="480">
        <v>982</v>
      </c>
      <c r="AO412" s="480">
        <v>40</v>
      </c>
      <c r="AP412" s="480">
        <v>19.2</v>
      </c>
      <c r="AQ412" s="480">
        <v>1.609</v>
      </c>
      <c r="AR412" s="480">
        <v>243.4</v>
      </c>
      <c r="AS412" s="480">
        <v>1.46</v>
      </c>
      <c r="AT412" s="480"/>
      <c r="AU412" s="480"/>
      <c r="AV412" s="480"/>
      <c r="AW412" s="480"/>
      <c r="AX412" s="480"/>
      <c r="AY412" s="480"/>
      <c r="AZ412" s="480"/>
      <c r="BA412" s="480"/>
      <c r="BB412" s="480"/>
      <c r="BC412" s="480"/>
      <c r="BD412" s="480"/>
      <c r="BE412" s="480"/>
      <c r="BF412" s="480"/>
      <c r="BG412" s="480"/>
      <c r="BH412" s="480"/>
      <c r="BI412" s="480"/>
      <c r="BJ412" s="480"/>
      <c r="BK412" s="480"/>
      <c r="BL412" s="480"/>
    </row>
    <row r="413" spans="1:64">
      <c r="A413" s="480" t="s">
        <v>571</v>
      </c>
      <c r="B413" s="480" t="s">
        <v>70</v>
      </c>
      <c r="C413" s="480" t="s">
        <v>231</v>
      </c>
      <c r="D413" s="480" t="s">
        <v>232</v>
      </c>
      <c r="E413" s="480" t="s">
        <v>68</v>
      </c>
      <c r="F413" s="480">
        <v>2012</v>
      </c>
      <c r="G413" s="480"/>
      <c r="H413" s="480">
        <v>200</v>
      </c>
      <c r="I413" s="480">
        <v>0.1</v>
      </c>
      <c r="J413" s="480"/>
      <c r="K413" s="480"/>
      <c r="L413" s="480" t="s">
        <v>65</v>
      </c>
      <c r="M413" s="480">
        <v>48</v>
      </c>
      <c r="N413" s="480">
        <v>1</v>
      </c>
      <c r="O413" s="480">
        <v>1000</v>
      </c>
      <c r="P413" s="480">
        <v>25</v>
      </c>
      <c r="Q413" s="480">
        <v>24.1</v>
      </c>
      <c r="R413" s="480">
        <v>8.3000000000000007</v>
      </c>
      <c r="S413" s="480">
        <v>29.8</v>
      </c>
      <c r="T413" s="480">
        <v>8.8699999999999992</v>
      </c>
      <c r="U413" s="480">
        <v>5.3</v>
      </c>
      <c r="V413" s="480">
        <v>-108.26</v>
      </c>
      <c r="W413" s="480">
        <v>-0.43</v>
      </c>
      <c r="X413" s="480">
        <v>1000</v>
      </c>
      <c r="Y413" s="480">
        <v>5.5</v>
      </c>
      <c r="Z413" s="480">
        <v>220</v>
      </c>
      <c r="AA413" s="480">
        <v>0.18</v>
      </c>
      <c r="AB413" s="480"/>
      <c r="AC413" s="480"/>
      <c r="AD413" s="480"/>
      <c r="AE413" s="480"/>
      <c r="AF413" s="480"/>
      <c r="AG413" s="480"/>
      <c r="AH413" s="480"/>
      <c r="AI413" s="480">
        <v>1000</v>
      </c>
      <c r="AJ413" s="480">
        <v>3</v>
      </c>
      <c r="AK413" s="480">
        <v>-0.7</v>
      </c>
      <c r="AL413" s="480">
        <v>10.49</v>
      </c>
      <c r="AM413" s="480">
        <v>1324</v>
      </c>
      <c r="AN413" s="480">
        <v>982</v>
      </c>
      <c r="AO413" s="480">
        <v>40</v>
      </c>
      <c r="AP413" s="480">
        <v>16</v>
      </c>
      <c r="AQ413" s="480">
        <v>1.3</v>
      </c>
      <c r="AR413" s="480">
        <v>243.4</v>
      </c>
      <c r="AS413" s="480">
        <v>1.1679999999999999</v>
      </c>
      <c r="AT413" s="480"/>
      <c r="AU413" s="480"/>
      <c r="AV413" s="480"/>
      <c r="AW413" s="480"/>
      <c r="AX413" s="480"/>
      <c r="AY413" s="480"/>
      <c r="AZ413" s="480"/>
      <c r="BA413" s="480"/>
      <c r="BB413" s="480"/>
      <c r="BC413" s="480"/>
      <c r="BD413" s="480"/>
      <c r="BE413" s="480"/>
      <c r="BF413" s="480"/>
      <c r="BG413" s="480"/>
      <c r="BH413" s="480"/>
      <c r="BI413" s="480"/>
      <c r="BJ413" s="480"/>
      <c r="BK413" s="480"/>
      <c r="BL413" s="480"/>
    </row>
    <row r="414" spans="1:64">
      <c r="A414" s="480" t="s">
        <v>571</v>
      </c>
      <c r="B414" s="480" t="s">
        <v>70</v>
      </c>
      <c r="C414" s="480" t="s">
        <v>233</v>
      </c>
      <c r="D414" s="480" t="s">
        <v>234</v>
      </c>
      <c r="E414" s="480" t="s">
        <v>66</v>
      </c>
      <c r="F414" s="480">
        <v>2011</v>
      </c>
      <c r="G414" s="480"/>
      <c r="H414" s="480">
        <v>205</v>
      </c>
      <c r="I414" s="480">
        <v>0.1</v>
      </c>
      <c r="J414" s="480"/>
      <c r="K414" s="480"/>
      <c r="L414" s="480" t="s">
        <v>65</v>
      </c>
      <c r="M414" s="480">
        <v>48</v>
      </c>
      <c r="N414" s="480">
        <v>1</v>
      </c>
      <c r="O414" s="480">
        <v>1000</v>
      </c>
      <c r="P414" s="480">
        <v>25</v>
      </c>
      <c r="Q414" s="480">
        <v>24.2</v>
      </c>
      <c r="R414" s="480">
        <v>8.4700000000000006</v>
      </c>
      <c r="S414" s="480">
        <v>29.9</v>
      </c>
      <c r="T414" s="480">
        <v>9.0299999999999994</v>
      </c>
      <c r="U414" s="480">
        <v>5.4</v>
      </c>
      <c r="V414" s="480">
        <v>-108.23</v>
      </c>
      <c r="W414" s="480">
        <v>-0.43</v>
      </c>
      <c r="X414" s="480">
        <v>1000</v>
      </c>
      <c r="Y414" s="480">
        <v>5.5</v>
      </c>
      <c r="Z414" s="480">
        <v>220</v>
      </c>
      <c r="AA414" s="480">
        <v>0.17</v>
      </c>
      <c r="AB414" s="480"/>
      <c r="AC414" s="480"/>
      <c r="AD414" s="480"/>
      <c r="AE414" s="480"/>
      <c r="AF414" s="480"/>
      <c r="AG414" s="480"/>
      <c r="AH414" s="480"/>
      <c r="AI414" s="480">
        <v>1000</v>
      </c>
      <c r="AJ414" s="480">
        <v>3</v>
      </c>
      <c r="AK414" s="480">
        <v>-0.7</v>
      </c>
      <c r="AL414" s="480">
        <v>10.84</v>
      </c>
      <c r="AM414" s="480">
        <v>1324</v>
      </c>
      <c r="AN414" s="480">
        <v>982</v>
      </c>
      <c r="AO414" s="480">
        <v>40</v>
      </c>
      <c r="AP414" s="480">
        <v>16</v>
      </c>
      <c r="AQ414" s="480">
        <v>1.3</v>
      </c>
      <c r="AR414" s="480">
        <v>243.4</v>
      </c>
      <c r="AS414" s="480">
        <v>1.1679999999999999</v>
      </c>
      <c r="AT414" s="480"/>
      <c r="AU414" s="480"/>
      <c r="AV414" s="480"/>
      <c r="AW414" s="480"/>
      <c r="AX414" s="480"/>
      <c r="AY414" s="480"/>
      <c r="AZ414" s="480"/>
      <c r="BA414" s="480"/>
      <c r="BB414" s="480"/>
      <c r="BC414" s="480"/>
      <c r="BD414" s="480"/>
      <c r="BE414" s="480"/>
      <c r="BF414" s="480"/>
      <c r="BG414" s="480"/>
      <c r="BH414" s="480"/>
      <c r="BI414" s="480"/>
      <c r="BJ414" s="480"/>
      <c r="BK414" s="480"/>
      <c r="BL414" s="480"/>
    </row>
    <row r="415" spans="1:64">
      <c r="A415" s="480" t="s">
        <v>571</v>
      </c>
      <c r="B415" s="480" t="s">
        <v>70</v>
      </c>
      <c r="C415" s="480" t="s">
        <v>235</v>
      </c>
      <c r="D415" s="480" t="s">
        <v>236</v>
      </c>
      <c r="E415" s="480" t="s">
        <v>66</v>
      </c>
      <c r="F415" s="480">
        <v>2011</v>
      </c>
      <c r="G415" s="480"/>
      <c r="H415" s="480">
        <v>205</v>
      </c>
      <c r="I415" s="480">
        <v>0.1</v>
      </c>
      <c r="J415" s="480"/>
      <c r="K415" s="480"/>
      <c r="L415" s="480" t="s">
        <v>65</v>
      </c>
      <c r="M415" s="480">
        <v>60</v>
      </c>
      <c r="N415" s="480">
        <v>1</v>
      </c>
      <c r="O415" s="480">
        <v>1000</v>
      </c>
      <c r="P415" s="480">
        <v>25</v>
      </c>
      <c r="Q415" s="480">
        <v>28.9</v>
      </c>
      <c r="R415" s="480">
        <v>7.09</v>
      </c>
      <c r="S415" s="480">
        <v>36.200000000000003</v>
      </c>
      <c r="T415" s="480">
        <v>7.78</v>
      </c>
      <c r="U415" s="480">
        <v>6.2</v>
      </c>
      <c r="V415" s="480">
        <v>-128.99</v>
      </c>
      <c r="W415" s="480">
        <v>-0.42</v>
      </c>
      <c r="X415" s="480">
        <v>1000</v>
      </c>
      <c r="Y415" s="480">
        <v>5.5</v>
      </c>
      <c r="Z415" s="480">
        <v>200</v>
      </c>
      <c r="AA415" s="480">
        <v>0.37</v>
      </c>
      <c r="AB415" s="480"/>
      <c r="AC415" s="480"/>
      <c r="AD415" s="480"/>
      <c r="AE415" s="480"/>
      <c r="AF415" s="480"/>
      <c r="AG415" s="480"/>
      <c r="AH415" s="480"/>
      <c r="AI415" s="480">
        <v>1000</v>
      </c>
      <c r="AJ415" s="480">
        <v>5</v>
      </c>
      <c r="AK415" s="480">
        <v>-0.7</v>
      </c>
      <c r="AL415" s="480">
        <v>3.92</v>
      </c>
      <c r="AM415" s="480">
        <v>1638</v>
      </c>
      <c r="AN415" s="480">
        <v>982</v>
      </c>
      <c r="AO415" s="480">
        <v>40</v>
      </c>
      <c r="AP415" s="480">
        <v>19.2</v>
      </c>
      <c r="AQ415" s="480">
        <v>1.609</v>
      </c>
      <c r="AR415" s="480">
        <v>243.4</v>
      </c>
      <c r="AS415" s="480">
        <v>1.46</v>
      </c>
      <c r="AT415" s="480"/>
      <c r="AU415" s="480"/>
      <c r="AV415" s="480"/>
      <c r="AW415" s="480"/>
      <c r="AX415" s="480"/>
      <c r="AY415" s="480"/>
      <c r="AZ415" s="480"/>
      <c r="BA415" s="480"/>
      <c r="BB415" s="480"/>
      <c r="BC415" s="480"/>
      <c r="BD415" s="480"/>
      <c r="BE415" s="480"/>
      <c r="BF415" s="480"/>
      <c r="BG415" s="480"/>
      <c r="BH415" s="480"/>
      <c r="BI415" s="480"/>
      <c r="BJ415" s="480"/>
      <c r="BK415" s="480"/>
      <c r="BL415" s="480"/>
    </row>
    <row r="416" spans="1:64">
      <c r="A416" s="480" t="s">
        <v>571</v>
      </c>
      <c r="B416" s="480" t="s">
        <v>70</v>
      </c>
      <c r="C416" s="480" t="s">
        <v>237</v>
      </c>
      <c r="D416" s="480" t="s">
        <v>238</v>
      </c>
      <c r="E416" s="480" t="s">
        <v>68</v>
      </c>
      <c r="F416" s="480">
        <v>2012</v>
      </c>
      <c r="G416" s="480"/>
      <c r="H416" s="480">
        <v>205</v>
      </c>
      <c r="I416" s="480">
        <v>0.1</v>
      </c>
      <c r="J416" s="480"/>
      <c r="K416" s="480"/>
      <c r="L416" s="480" t="s">
        <v>65</v>
      </c>
      <c r="M416" s="480">
        <v>48</v>
      </c>
      <c r="N416" s="480">
        <v>1</v>
      </c>
      <c r="O416" s="480">
        <v>1000</v>
      </c>
      <c r="P416" s="480">
        <v>25</v>
      </c>
      <c r="Q416" s="480">
        <v>24.2</v>
      </c>
      <c r="R416" s="480">
        <v>8.4700000000000006</v>
      </c>
      <c r="S416" s="480">
        <v>29.9</v>
      </c>
      <c r="T416" s="480">
        <v>9.0299999999999994</v>
      </c>
      <c r="U416" s="480">
        <v>5.4</v>
      </c>
      <c r="V416" s="480">
        <v>-108.23</v>
      </c>
      <c r="W416" s="480">
        <v>-0.43</v>
      </c>
      <c r="X416" s="480">
        <v>1000</v>
      </c>
      <c r="Y416" s="480">
        <v>5.5</v>
      </c>
      <c r="Z416" s="480">
        <v>220</v>
      </c>
      <c r="AA416" s="480">
        <v>0.17</v>
      </c>
      <c r="AB416" s="480"/>
      <c r="AC416" s="480"/>
      <c r="AD416" s="480"/>
      <c r="AE416" s="480"/>
      <c r="AF416" s="480"/>
      <c r="AG416" s="480"/>
      <c r="AH416" s="480"/>
      <c r="AI416" s="480">
        <v>1000</v>
      </c>
      <c r="AJ416" s="480">
        <v>3</v>
      </c>
      <c r="AK416" s="480">
        <v>-0.7</v>
      </c>
      <c r="AL416" s="480">
        <v>10.84</v>
      </c>
      <c r="AM416" s="480">
        <v>1324</v>
      </c>
      <c r="AN416" s="480">
        <v>982</v>
      </c>
      <c r="AO416" s="480">
        <v>40</v>
      </c>
      <c r="AP416" s="480">
        <v>16</v>
      </c>
      <c r="AQ416" s="480">
        <v>1.3</v>
      </c>
      <c r="AR416" s="480">
        <v>243.4</v>
      </c>
      <c r="AS416" s="480">
        <v>1.1679999999999999</v>
      </c>
      <c r="AT416" s="480"/>
      <c r="AU416" s="480"/>
      <c r="AV416" s="480"/>
      <c r="AW416" s="480"/>
      <c r="AX416" s="480"/>
      <c r="AY416" s="480"/>
      <c r="AZ416" s="480"/>
      <c r="BA416" s="480"/>
      <c r="BB416" s="480"/>
      <c r="BC416" s="480"/>
      <c r="BD416" s="480"/>
      <c r="BE416" s="480"/>
      <c r="BF416" s="480"/>
      <c r="BG416" s="480"/>
      <c r="BH416" s="480"/>
      <c r="BI416" s="480"/>
      <c r="BJ416" s="480"/>
      <c r="BK416" s="480"/>
      <c r="BL416" s="480"/>
    </row>
    <row r="417" spans="1:64">
      <c r="A417" s="480" t="s">
        <v>571</v>
      </c>
      <c r="B417" s="480" t="s">
        <v>70</v>
      </c>
      <c r="C417" s="480" t="s">
        <v>239</v>
      </c>
      <c r="D417" s="480" t="s">
        <v>240</v>
      </c>
      <c r="E417" s="480" t="s">
        <v>66</v>
      </c>
      <c r="F417" s="480">
        <v>2010</v>
      </c>
      <c r="G417" s="480"/>
      <c r="H417" s="480">
        <v>210</v>
      </c>
      <c r="I417" s="480">
        <v>0.1</v>
      </c>
      <c r="J417" s="480"/>
      <c r="K417" s="480"/>
      <c r="L417" s="480" t="s">
        <v>65</v>
      </c>
      <c r="M417" s="480">
        <v>60</v>
      </c>
      <c r="N417" s="480">
        <v>1</v>
      </c>
      <c r="O417" s="480">
        <v>1000</v>
      </c>
      <c r="P417" s="480">
        <v>25</v>
      </c>
      <c r="Q417" s="480">
        <v>29</v>
      </c>
      <c r="R417" s="480">
        <v>7.25</v>
      </c>
      <c r="S417" s="480">
        <v>36.4</v>
      </c>
      <c r="T417" s="480">
        <v>7.89</v>
      </c>
      <c r="U417" s="480">
        <v>5.0999999999999996</v>
      </c>
      <c r="V417" s="480">
        <v>-129.27000000000001</v>
      </c>
      <c r="W417" s="480">
        <v>-0.43</v>
      </c>
      <c r="X417" s="480">
        <v>900</v>
      </c>
      <c r="Y417" s="480">
        <v>5.5</v>
      </c>
      <c r="Z417" s="480">
        <v>220</v>
      </c>
      <c r="AA417" s="480">
        <v>0.36</v>
      </c>
      <c r="AB417" s="480"/>
      <c r="AC417" s="480"/>
      <c r="AD417" s="480"/>
      <c r="AE417" s="480"/>
      <c r="AF417" s="480"/>
      <c r="AG417" s="480"/>
      <c r="AH417" s="480"/>
      <c r="AI417" s="480">
        <v>1000</v>
      </c>
      <c r="AJ417" s="480">
        <v>3</v>
      </c>
      <c r="AK417" s="480">
        <v>-0.7</v>
      </c>
      <c r="AL417" s="480">
        <v>3.92</v>
      </c>
      <c r="AM417" s="480">
        <v>1638</v>
      </c>
      <c r="AN417" s="480">
        <v>982</v>
      </c>
      <c r="AO417" s="480">
        <v>40</v>
      </c>
      <c r="AP417" s="480">
        <v>19.2</v>
      </c>
      <c r="AQ417" s="480">
        <v>1.609</v>
      </c>
      <c r="AR417" s="480">
        <v>243.4</v>
      </c>
      <c r="AS417" s="480">
        <v>1.46</v>
      </c>
      <c r="AT417" s="480"/>
      <c r="AU417" s="480"/>
      <c r="AV417" s="480"/>
      <c r="AW417" s="480"/>
      <c r="AX417" s="480"/>
      <c r="AY417" s="480"/>
      <c r="AZ417" s="480"/>
      <c r="BA417" s="480"/>
      <c r="BB417" s="480"/>
      <c r="BC417" s="480"/>
      <c r="BD417" s="480"/>
      <c r="BE417" s="480"/>
      <c r="BF417" s="480"/>
      <c r="BG417" s="480"/>
      <c r="BH417" s="480"/>
      <c r="BI417" s="480"/>
      <c r="BJ417" s="480"/>
      <c r="BK417" s="480"/>
      <c r="BL417" s="480"/>
    </row>
    <row r="418" spans="1:64">
      <c r="A418" s="480" t="s">
        <v>571</v>
      </c>
      <c r="B418" s="480" t="s">
        <v>70</v>
      </c>
      <c r="C418" s="480" t="s">
        <v>241</v>
      </c>
      <c r="D418" s="480" t="s">
        <v>242</v>
      </c>
      <c r="E418" s="480" t="s">
        <v>66</v>
      </c>
      <c r="F418" s="480">
        <v>2011</v>
      </c>
      <c r="G418" s="480"/>
      <c r="H418" s="480">
        <v>210</v>
      </c>
      <c r="I418" s="480">
        <v>0.1</v>
      </c>
      <c r="J418" s="480"/>
      <c r="K418" s="480"/>
      <c r="L418" s="480" t="s">
        <v>65</v>
      </c>
      <c r="M418" s="480">
        <v>48</v>
      </c>
      <c r="N418" s="480">
        <v>1</v>
      </c>
      <c r="O418" s="480">
        <v>1000</v>
      </c>
      <c r="P418" s="480">
        <v>25</v>
      </c>
      <c r="Q418" s="480">
        <v>24.3</v>
      </c>
      <c r="R418" s="480">
        <v>8.6300000000000008</v>
      </c>
      <c r="S418" s="480">
        <v>30</v>
      </c>
      <c r="T418" s="480">
        <v>9.19</v>
      </c>
      <c r="U418" s="480">
        <v>5.0999999999999996</v>
      </c>
      <c r="V418" s="480">
        <v>-109.1</v>
      </c>
      <c r="W418" s="480">
        <v>-0.43</v>
      </c>
      <c r="X418" s="480">
        <v>1000</v>
      </c>
      <c r="Y418" s="480">
        <v>5.5</v>
      </c>
      <c r="Z418" s="480">
        <v>220</v>
      </c>
      <c r="AA418" s="480">
        <v>0.17</v>
      </c>
      <c r="AB418" s="480"/>
      <c r="AC418" s="480"/>
      <c r="AD418" s="480"/>
      <c r="AE418" s="480"/>
      <c r="AF418" s="480"/>
      <c r="AG418" s="480"/>
      <c r="AH418" s="480"/>
      <c r="AI418" s="480">
        <v>1000</v>
      </c>
      <c r="AJ418" s="480">
        <v>3</v>
      </c>
      <c r="AK418" s="480">
        <v>-0.7</v>
      </c>
      <c r="AL418" s="480">
        <v>10.84</v>
      </c>
      <c r="AM418" s="480">
        <v>1324</v>
      </c>
      <c r="AN418" s="480">
        <v>982</v>
      </c>
      <c r="AO418" s="480">
        <v>40</v>
      </c>
      <c r="AP418" s="480">
        <v>16</v>
      </c>
      <c r="AQ418" s="480">
        <v>1.3</v>
      </c>
      <c r="AR418" s="480">
        <v>243.4</v>
      </c>
      <c r="AS418" s="480">
        <v>1.1679999999999999</v>
      </c>
      <c r="AT418" s="480"/>
      <c r="AU418" s="480"/>
      <c r="AV418" s="480"/>
      <c r="AW418" s="480"/>
      <c r="AX418" s="480"/>
      <c r="AY418" s="480"/>
      <c r="AZ418" s="480"/>
      <c r="BA418" s="480"/>
      <c r="BB418" s="480"/>
      <c r="BC418" s="480"/>
      <c r="BD418" s="480"/>
      <c r="BE418" s="480"/>
      <c r="BF418" s="480"/>
      <c r="BG418" s="480"/>
      <c r="BH418" s="480"/>
      <c r="BI418" s="480"/>
      <c r="BJ418" s="480"/>
      <c r="BK418" s="480"/>
      <c r="BL418" s="480"/>
    </row>
    <row r="419" spans="1:64">
      <c r="A419" s="480" t="s">
        <v>571</v>
      </c>
      <c r="B419" s="480" t="s">
        <v>70</v>
      </c>
      <c r="C419" s="480" t="s">
        <v>243</v>
      </c>
      <c r="D419" s="480" t="s">
        <v>244</v>
      </c>
      <c r="E419" s="480" t="s">
        <v>66</v>
      </c>
      <c r="F419" s="480">
        <v>2011</v>
      </c>
      <c r="G419" s="480"/>
      <c r="H419" s="480">
        <v>210</v>
      </c>
      <c r="I419" s="480">
        <v>0.1</v>
      </c>
      <c r="J419" s="480"/>
      <c r="K419" s="480"/>
      <c r="L419" s="480" t="s">
        <v>65</v>
      </c>
      <c r="M419" s="480">
        <v>60</v>
      </c>
      <c r="N419" s="480">
        <v>1</v>
      </c>
      <c r="O419" s="480">
        <v>1000</v>
      </c>
      <c r="P419" s="480">
        <v>25</v>
      </c>
      <c r="Q419" s="480">
        <v>29</v>
      </c>
      <c r="R419" s="480">
        <v>7.25</v>
      </c>
      <c r="S419" s="480">
        <v>36.4</v>
      </c>
      <c r="T419" s="480">
        <v>7.89</v>
      </c>
      <c r="U419" s="480">
        <v>6.3</v>
      </c>
      <c r="V419" s="480">
        <v>-130.34</v>
      </c>
      <c r="W419" s="480">
        <v>-0.42</v>
      </c>
      <c r="X419" s="480">
        <v>900</v>
      </c>
      <c r="Y419" s="480">
        <v>5.5</v>
      </c>
      <c r="Z419" s="480">
        <v>220</v>
      </c>
      <c r="AA419" s="480">
        <v>0.36</v>
      </c>
      <c r="AB419" s="480"/>
      <c r="AC419" s="480"/>
      <c r="AD419" s="480"/>
      <c r="AE419" s="480"/>
      <c r="AF419" s="480"/>
      <c r="AG419" s="480"/>
      <c r="AH419" s="480"/>
      <c r="AI419" s="480">
        <v>1000</v>
      </c>
      <c r="AJ419" s="480">
        <v>5</v>
      </c>
      <c r="AK419" s="480">
        <v>-0.7</v>
      </c>
      <c r="AL419" s="480">
        <v>3.92</v>
      </c>
      <c r="AM419" s="480">
        <v>1638</v>
      </c>
      <c r="AN419" s="480">
        <v>982</v>
      </c>
      <c r="AO419" s="480">
        <v>40</v>
      </c>
      <c r="AP419" s="480">
        <v>19.2</v>
      </c>
      <c r="AQ419" s="480">
        <v>1.609</v>
      </c>
      <c r="AR419" s="480">
        <v>243.4</v>
      </c>
      <c r="AS419" s="480">
        <v>1.46</v>
      </c>
      <c r="AT419" s="480"/>
      <c r="AU419" s="480"/>
      <c r="AV419" s="480"/>
      <c r="AW419" s="480"/>
      <c r="AX419" s="480"/>
      <c r="AY419" s="480"/>
      <c r="AZ419" s="480"/>
      <c r="BA419" s="480"/>
      <c r="BB419" s="480"/>
      <c r="BC419" s="480"/>
      <c r="BD419" s="480"/>
      <c r="BE419" s="480"/>
      <c r="BF419" s="480"/>
      <c r="BG419" s="480"/>
      <c r="BH419" s="480"/>
      <c r="BI419" s="480"/>
      <c r="BJ419" s="480"/>
      <c r="BK419" s="480"/>
      <c r="BL419" s="480"/>
    </row>
    <row r="420" spans="1:64">
      <c r="A420" s="480" t="s">
        <v>571</v>
      </c>
      <c r="B420" s="480" t="s">
        <v>70</v>
      </c>
      <c r="C420" s="480" t="s">
        <v>245</v>
      </c>
      <c r="D420" s="480" t="s">
        <v>246</v>
      </c>
      <c r="E420" s="480" t="s">
        <v>68</v>
      </c>
      <c r="F420" s="480">
        <v>2012</v>
      </c>
      <c r="G420" s="480"/>
      <c r="H420" s="480">
        <v>210</v>
      </c>
      <c r="I420" s="480">
        <v>0.1</v>
      </c>
      <c r="J420" s="480"/>
      <c r="K420" s="480"/>
      <c r="L420" s="480" t="s">
        <v>65</v>
      </c>
      <c r="M420" s="480">
        <v>48</v>
      </c>
      <c r="N420" s="480">
        <v>1</v>
      </c>
      <c r="O420" s="480">
        <v>1000</v>
      </c>
      <c r="P420" s="480">
        <v>25</v>
      </c>
      <c r="Q420" s="480">
        <v>24.3</v>
      </c>
      <c r="R420" s="480">
        <v>8.6300000000000008</v>
      </c>
      <c r="S420" s="480">
        <v>30</v>
      </c>
      <c r="T420" s="480">
        <v>9.19</v>
      </c>
      <c r="U420" s="480">
        <v>5.0999999999999996</v>
      </c>
      <c r="V420" s="480">
        <v>-109.1</v>
      </c>
      <c r="W420" s="480">
        <v>-0.43</v>
      </c>
      <c r="X420" s="480">
        <v>1000</v>
      </c>
      <c r="Y420" s="480">
        <v>5.5</v>
      </c>
      <c r="Z420" s="480">
        <v>220</v>
      </c>
      <c r="AA420" s="480">
        <v>0.17</v>
      </c>
      <c r="AB420" s="480"/>
      <c r="AC420" s="480"/>
      <c r="AD420" s="480"/>
      <c r="AE420" s="480"/>
      <c r="AF420" s="480"/>
      <c r="AG420" s="480"/>
      <c r="AH420" s="480"/>
      <c r="AI420" s="480">
        <v>1000</v>
      </c>
      <c r="AJ420" s="480">
        <v>3</v>
      </c>
      <c r="AK420" s="480">
        <v>-0.7</v>
      </c>
      <c r="AL420" s="480">
        <v>10.84</v>
      </c>
      <c r="AM420" s="480">
        <v>1324</v>
      </c>
      <c r="AN420" s="480">
        <v>982</v>
      </c>
      <c r="AO420" s="480">
        <v>40</v>
      </c>
      <c r="AP420" s="480">
        <v>16</v>
      </c>
      <c r="AQ420" s="480">
        <v>1.3</v>
      </c>
      <c r="AR420" s="480">
        <v>243.4</v>
      </c>
      <c r="AS420" s="480">
        <v>1.1679999999999999</v>
      </c>
      <c r="AT420" s="480"/>
      <c r="AU420" s="480"/>
      <c r="AV420" s="480"/>
      <c r="AW420" s="480"/>
      <c r="AX420" s="480"/>
      <c r="AY420" s="480"/>
      <c r="AZ420" s="480"/>
      <c r="BA420" s="480"/>
      <c r="BB420" s="480"/>
      <c r="BC420" s="480"/>
      <c r="BD420" s="480"/>
      <c r="BE420" s="480"/>
      <c r="BF420" s="480"/>
      <c r="BG420" s="480"/>
      <c r="BH420" s="480"/>
      <c r="BI420" s="480"/>
      <c r="BJ420" s="480"/>
      <c r="BK420" s="480"/>
      <c r="BL420" s="480"/>
    </row>
    <row r="421" spans="1:64">
      <c r="A421" s="480" t="s">
        <v>571</v>
      </c>
      <c r="B421" s="480" t="s">
        <v>70</v>
      </c>
      <c r="C421" s="480" t="s">
        <v>247</v>
      </c>
      <c r="D421" s="480" t="s">
        <v>248</v>
      </c>
      <c r="E421" s="480" t="s">
        <v>66</v>
      </c>
      <c r="F421" s="480">
        <v>2010</v>
      </c>
      <c r="G421" s="480"/>
      <c r="H421" s="480">
        <v>215</v>
      </c>
      <c r="I421" s="480">
        <v>0.1</v>
      </c>
      <c r="J421" s="480"/>
      <c r="K421" s="480"/>
      <c r="L421" s="480" t="s">
        <v>65</v>
      </c>
      <c r="M421" s="480">
        <v>60</v>
      </c>
      <c r="N421" s="480">
        <v>1</v>
      </c>
      <c r="O421" s="480">
        <v>1000</v>
      </c>
      <c r="P421" s="480">
        <v>25</v>
      </c>
      <c r="Q421" s="480">
        <v>29</v>
      </c>
      <c r="R421" s="480">
        <v>7.4</v>
      </c>
      <c r="S421" s="480">
        <v>36.5</v>
      </c>
      <c r="T421" s="480">
        <v>8.01</v>
      </c>
      <c r="U421" s="480">
        <v>5.2</v>
      </c>
      <c r="V421" s="480">
        <v>-129.72999999999999</v>
      </c>
      <c r="W421" s="480">
        <v>-0.43</v>
      </c>
      <c r="X421" s="480">
        <v>2100</v>
      </c>
      <c r="Y421" s="480">
        <v>4.2</v>
      </c>
      <c r="Z421" s="480">
        <v>240</v>
      </c>
      <c r="AA421" s="480">
        <v>0.35</v>
      </c>
      <c r="AB421" s="480"/>
      <c r="AC421" s="480"/>
      <c r="AD421" s="480"/>
      <c r="AE421" s="480"/>
      <c r="AF421" s="480"/>
      <c r="AG421" s="480"/>
      <c r="AH421" s="480"/>
      <c r="AI421" s="480">
        <v>1000</v>
      </c>
      <c r="AJ421" s="480">
        <v>3</v>
      </c>
      <c r="AK421" s="480">
        <v>-0.7</v>
      </c>
      <c r="AL421" s="480">
        <v>3.92</v>
      </c>
      <c r="AM421" s="480">
        <v>1638</v>
      </c>
      <c r="AN421" s="480">
        <v>982</v>
      </c>
      <c r="AO421" s="480">
        <v>40</v>
      </c>
      <c r="AP421" s="480">
        <v>19.2</v>
      </c>
      <c r="AQ421" s="480">
        <v>1.609</v>
      </c>
      <c r="AR421" s="480">
        <v>243.4</v>
      </c>
      <c r="AS421" s="480">
        <v>1.46</v>
      </c>
      <c r="AT421" s="480"/>
      <c r="AU421" s="480"/>
      <c r="AV421" s="480"/>
      <c r="AW421" s="480"/>
      <c r="AX421" s="480"/>
      <c r="AY421" s="480"/>
      <c r="AZ421" s="480"/>
      <c r="BA421" s="480"/>
      <c r="BB421" s="480"/>
      <c r="BC421" s="480"/>
      <c r="BD421" s="480"/>
      <c r="BE421" s="480"/>
      <c r="BF421" s="480"/>
      <c r="BG421" s="480"/>
      <c r="BH421" s="480"/>
      <c r="BI421" s="480"/>
      <c r="BJ421" s="480"/>
      <c r="BK421" s="480"/>
      <c r="BL421" s="480"/>
    </row>
    <row r="422" spans="1:64">
      <c r="A422" s="480" t="s">
        <v>571</v>
      </c>
      <c r="B422" s="480" t="s">
        <v>70</v>
      </c>
      <c r="C422" s="480" t="s">
        <v>249</v>
      </c>
      <c r="D422" s="480" t="s">
        <v>250</v>
      </c>
      <c r="E422" s="480" t="s">
        <v>66</v>
      </c>
      <c r="F422" s="480">
        <v>2011</v>
      </c>
      <c r="G422" s="480"/>
      <c r="H422" s="480">
        <v>215</v>
      </c>
      <c r="I422" s="480">
        <v>0.1</v>
      </c>
      <c r="J422" s="480"/>
      <c r="K422" s="480"/>
      <c r="L422" s="480" t="s">
        <v>65</v>
      </c>
      <c r="M422" s="480">
        <v>60</v>
      </c>
      <c r="N422" s="480">
        <v>1</v>
      </c>
      <c r="O422" s="480">
        <v>1000</v>
      </c>
      <c r="P422" s="480">
        <v>25</v>
      </c>
      <c r="Q422" s="480">
        <v>29</v>
      </c>
      <c r="R422" s="480">
        <v>7.4</v>
      </c>
      <c r="S422" s="480">
        <v>36.5</v>
      </c>
      <c r="T422" s="480">
        <v>8.01</v>
      </c>
      <c r="U422" s="480">
        <v>6.4</v>
      </c>
      <c r="V422" s="480">
        <v>-130.71</v>
      </c>
      <c r="W422" s="480">
        <v>-0.42</v>
      </c>
      <c r="X422" s="480">
        <v>1000</v>
      </c>
      <c r="Y422" s="480">
        <v>5.5</v>
      </c>
      <c r="Z422" s="480">
        <v>240</v>
      </c>
      <c r="AA422" s="480">
        <v>0.35</v>
      </c>
      <c r="AB422" s="480"/>
      <c r="AC422" s="480"/>
      <c r="AD422" s="480"/>
      <c r="AE422" s="480"/>
      <c r="AF422" s="480"/>
      <c r="AG422" s="480"/>
      <c r="AH422" s="480"/>
      <c r="AI422" s="480">
        <v>1000</v>
      </c>
      <c r="AJ422" s="480">
        <v>5</v>
      </c>
      <c r="AK422" s="480">
        <v>-0.7</v>
      </c>
      <c r="AL422" s="480">
        <v>3.92</v>
      </c>
      <c r="AM422" s="480">
        <v>1638</v>
      </c>
      <c r="AN422" s="480">
        <v>982</v>
      </c>
      <c r="AO422" s="480">
        <v>40</v>
      </c>
      <c r="AP422" s="480">
        <v>19.2</v>
      </c>
      <c r="AQ422" s="480">
        <v>1.609</v>
      </c>
      <c r="AR422" s="480">
        <v>243.4</v>
      </c>
      <c r="AS422" s="480">
        <v>1.46</v>
      </c>
      <c r="AT422" s="480"/>
      <c r="AU422" s="480"/>
      <c r="AV422" s="480"/>
      <c r="AW422" s="480"/>
      <c r="AX422" s="480"/>
      <c r="AY422" s="480"/>
      <c r="AZ422" s="480"/>
      <c r="BA422" s="480"/>
      <c r="BB422" s="480"/>
      <c r="BC422" s="480"/>
      <c r="BD422" s="480"/>
      <c r="BE422" s="480"/>
      <c r="BF422" s="480"/>
      <c r="BG422" s="480"/>
      <c r="BH422" s="480"/>
      <c r="BI422" s="480"/>
      <c r="BJ422" s="480"/>
      <c r="BK422" s="480"/>
      <c r="BL422" s="480"/>
    </row>
    <row r="423" spans="1:64">
      <c r="A423" s="480" t="s">
        <v>571</v>
      </c>
      <c r="B423" s="480" t="s">
        <v>70</v>
      </c>
      <c r="C423" s="480" t="s">
        <v>251</v>
      </c>
      <c r="D423" s="480" t="s">
        <v>252</v>
      </c>
      <c r="E423" s="480" t="s">
        <v>68</v>
      </c>
      <c r="F423" s="480">
        <v>2012</v>
      </c>
      <c r="G423" s="480"/>
      <c r="H423" s="480">
        <v>215</v>
      </c>
      <c r="I423" s="480">
        <v>0.1</v>
      </c>
      <c r="J423" s="480"/>
      <c r="K423" s="480"/>
      <c r="L423" s="480" t="s">
        <v>65</v>
      </c>
      <c r="M423" s="480">
        <v>48</v>
      </c>
      <c r="N423" s="480">
        <v>1</v>
      </c>
      <c r="O423" s="480">
        <v>1000</v>
      </c>
      <c r="P423" s="480">
        <v>25</v>
      </c>
      <c r="Q423" s="480">
        <v>24.5</v>
      </c>
      <c r="R423" s="480">
        <v>8.7799999999999994</v>
      </c>
      <c r="S423" s="480">
        <v>30.2</v>
      </c>
      <c r="T423" s="480">
        <v>9.35</v>
      </c>
      <c r="U423" s="480">
        <v>5.6</v>
      </c>
      <c r="V423" s="480">
        <v>-111.1</v>
      </c>
      <c r="W423" s="480">
        <v>-0.43</v>
      </c>
      <c r="X423" s="480">
        <v>1000</v>
      </c>
      <c r="Y423" s="480">
        <v>5.5</v>
      </c>
      <c r="Z423" s="480">
        <v>220</v>
      </c>
      <c r="AA423" s="480">
        <v>0.16500000000000001</v>
      </c>
      <c r="AB423" s="480"/>
      <c r="AC423" s="480"/>
      <c r="AD423" s="480"/>
      <c r="AE423" s="480"/>
      <c r="AF423" s="480"/>
      <c r="AG423" s="480"/>
      <c r="AH423" s="480"/>
      <c r="AI423" s="480">
        <v>1000</v>
      </c>
      <c r="AJ423" s="480">
        <v>3</v>
      </c>
      <c r="AK423" s="480">
        <v>-0.7</v>
      </c>
      <c r="AL423" s="480">
        <v>10.84</v>
      </c>
      <c r="AM423" s="480">
        <v>1324</v>
      </c>
      <c r="AN423" s="480">
        <v>982</v>
      </c>
      <c r="AO423" s="480">
        <v>40</v>
      </c>
      <c r="AP423" s="480">
        <v>16</v>
      </c>
      <c r="AQ423" s="480">
        <v>1.3</v>
      </c>
      <c r="AR423" s="480">
        <v>243.4</v>
      </c>
      <c r="AS423" s="480">
        <v>1.1679999999999999</v>
      </c>
      <c r="AT423" s="480"/>
      <c r="AU423" s="480"/>
      <c r="AV423" s="480"/>
      <c r="AW423" s="480"/>
      <c r="AX423" s="480"/>
      <c r="AY423" s="480"/>
      <c r="AZ423" s="480"/>
      <c r="BA423" s="480"/>
      <c r="BB423" s="480"/>
      <c r="BC423" s="480"/>
      <c r="BD423" s="480"/>
      <c r="BE423" s="480"/>
      <c r="BF423" s="480"/>
      <c r="BG423" s="480"/>
      <c r="BH423" s="480"/>
      <c r="BI423" s="480"/>
      <c r="BJ423" s="480"/>
      <c r="BK423" s="480"/>
      <c r="BL423" s="480"/>
    </row>
    <row r="424" spans="1:64">
      <c r="A424" s="480" t="s">
        <v>571</v>
      </c>
      <c r="B424" s="480" t="s">
        <v>70</v>
      </c>
      <c r="C424" s="480" t="s">
        <v>253</v>
      </c>
      <c r="D424" s="480" t="s">
        <v>254</v>
      </c>
      <c r="E424" s="480" t="s">
        <v>66</v>
      </c>
      <c r="F424" s="480">
        <v>2010</v>
      </c>
      <c r="G424" s="480"/>
      <c r="H424" s="480">
        <v>220</v>
      </c>
      <c r="I424" s="480">
        <v>0.1</v>
      </c>
      <c r="J424" s="480"/>
      <c r="K424" s="480"/>
      <c r="L424" s="480" t="s">
        <v>65</v>
      </c>
      <c r="M424" s="480">
        <v>60</v>
      </c>
      <c r="N424" s="480">
        <v>1</v>
      </c>
      <c r="O424" s="480">
        <v>1000</v>
      </c>
      <c r="P424" s="480">
        <v>25</v>
      </c>
      <c r="Q424" s="480">
        <v>29.2</v>
      </c>
      <c r="R424" s="480">
        <v>7.53</v>
      </c>
      <c r="S424" s="480">
        <v>36.6</v>
      </c>
      <c r="T424" s="480">
        <v>8.09</v>
      </c>
      <c r="U424" s="480">
        <v>5.3</v>
      </c>
      <c r="V424" s="480">
        <v>-132.06</v>
      </c>
      <c r="W424" s="480">
        <v>-0.43</v>
      </c>
      <c r="X424" s="480">
        <v>2100</v>
      </c>
      <c r="Y424" s="480">
        <v>4.2</v>
      </c>
      <c r="Z424" s="480">
        <v>250</v>
      </c>
      <c r="AA424" s="480">
        <v>0.3</v>
      </c>
      <c r="AB424" s="480"/>
      <c r="AC424" s="480"/>
      <c r="AD424" s="480"/>
      <c r="AE424" s="480"/>
      <c r="AF424" s="480"/>
      <c r="AG424" s="480"/>
      <c r="AH424" s="480"/>
      <c r="AI424" s="480">
        <v>1000</v>
      </c>
      <c r="AJ424" s="480">
        <v>3</v>
      </c>
      <c r="AK424" s="480">
        <v>-0.7</v>
      </c>
      <c r="AL424" s="480">
        <v>3.92</v>
      </c>
      <c r="AM424" s="480">
        <v>1638</v>
      </c>
      <c r="AN424" s="480">
        <v>982</v>
      </c>
      <c r="AO424" s="480">
        <v>40</v>
      </c>
      <c r="AP424" s="480">
        <v>19.2</v>
      </c>
      <c r="AQ424" s="480">
        <v>1.609</v>
      </c>
      <c r="AR424" s="480">
        <v>243.4</v>
      </c>
      <c r="AS424" s="480">
        <v>1.46</v>
      </c>
      <c r="AT424" s="480"/>
      <c r="AU424" s="480"/>
      <c r="AV424" s="480"/>
      <c r="AW424" s="480"/>
      <c r="AX424" s="480"/>
      <c r="AY424" s="480"/>
      <c r="AZ424" s="480"/>
      <c r="BA424" s="480"/>
      <c r="BB424" s="480"/>
      <c r="BC424" s="480"/>
      <c r="BD424" s="480"/>
      <c r="BE424" s="480"/>
      <c r="BF424" s="480"/>
      <c r="BG424" s="480"/>
      <c r="BH424" s="480"/>
      <c r="BI424" s="480"/>
      <c r="BJ424" s="480"/>
      <c r="BK424" s="480"/>
      <c r="BL424" s="480"/>
    </row>
    <row r="425" spans="1:64">
      <c r="A425" s="480" t="s">
        <v>571</v>
      </c>
      <c r="B425" s="480" t="s">
        <v>70</v>
      </c>
      <c r="C425" s="480" t="s">
        <v>255</v>
      </c>
      <c r="D425" s="480" t="s">
        <v>256</v>
      </c>
      <c r="E425" s="480" t="s">
        <v>66</v>
      </c>
      <c r="F425" s="480">
        <v>2011</v>
      </c>
      <c r="G425" s="480"/>
      <c r="H425" s="480">
        <v>220</v>
      </c>
      <c r="I425" s="480">
        <v>0.1</v>
      </c>
      <c r="J425" s="480"/>
      <c r="K425" s="480"/>
      <c r="L425" s="480" t="s">
        <v>65</v>
      </c>
      <c r="M425" s="480">
        <v>60</v>
      </c>
      <c r="N425" s="480">
        <v>1</v>
      </c>
      <c r="O425" s="480">
        <v>1000</v>
      </c>
      <c r="P425" s="480">
        <v>25</v>
      </c>
      <c r="Q425" s="480">
        <v>29.2</v>
      </c>
      <c r="R425" s="480">
        <v>7.53</v>
      </c>
      <c r="S425" s="480">
        <v>36.6</v>
      </c>
      <c r="T425" s="480">
        <v>8.09</v>
      </c>
      <c r="U425" s="480">
        <v>6.5</v>
      </c>
      <c r="V425" s="480">
        <v>-133.53</v>
      </c>
      <c r="W425" s="480">
        <v>-0.42</v>
      </c>
      <c r="X425" s="480">
        <v>1000</v>
      </c>
      <c r="Y425" s="480">
        <v>5.5</v>
      </c>
      <c r="Z425" s="480">
        <v>250</v>
      </c>
      <c r="AA425" s="480">
        <v>0.3</v>
      </c>
      <c r="AB425" s="480"/>
      <c r="AC425" s="480"/>
      <c r="AD425" s="480"/>
      <c r="AE425" s="480"/>
      <c r="AF425" s="480"/>
      <c r="AG425" s="480"/>
      <c r="AH425" s="480"/>
      <c r="AI425" s="480">
        <v>1000</v>
      </c>
      <c r="AJ425" s="480">
        <v>5</v>
      </c>
      <c r="AK425" s="480">
        <v>-0.7</v>
      </c>
      <c r="AL425" s="480">
        <v>3.92</v>
      </c>
      <c r="AM425" s="480">
        <v>1638</v>
      </c>
      <c r="AN425" s="480">
        <v>982</v>
      </c>
      <c r="AO425" s="480">
        <v>40</v>
      </c>
      <c r="AP425" s="480">
        <v>19.2</v>
      </c>
      <c r="AQ425" s="480">
        <v>1.609</v>
      </c>
      <c r="AR425" s="480">
        <v>243.4</v>
      </c>
      <c r="AS425" s="480">
        <v>1.46</v>
      </c>
      <c r="AT425" s="480"/>
      <c r="AU425" s="480"/>
      <c r="AV425" s="480"/>
      <c r="AW425" s="480"/>
      <c r="AX425" s="480"/>
      <c r="AY425" s="480"/>
      <c r="AZ425" s="480"/>
      <c r="BA425" s="480"/>
      <c r="BB425" s="480"/>
      <c r="BC425" s="480"/>
      <c r="BD425" s="480"/>
      <c r="BE425" s="480"/>
      <c r="BF425" s="480"/>
      <c r="BG425" s="480"/>
      <c r="BH425" s="480"/>
      <c r="BI425" s="480"/>
      <c r="BJ425" s="480"/>
      <c r="BK425" s="480"/>
      <c r="BL425" s="480"/>
    </row>
    <row r="426" spans="1:64">
      <c r="A426" s="480" t="s">
        <v>571</v>
      </c>
      <c r="B426" s="480" t="s">
        <v>70</v>
      </c>
      <c r="C426" s="480" t="s">
        <v>257</v>
      </c>
      <c r="D426" s="480" t="s">
        <v>258</v>
      </c>
      <c r="E426" s="480" t="s">
        <v>68</v>
      </c>
      <c r="F426" s="480">
        <v>2012</v>
      </c>
      <c r="G426" s="480"/>
      <c r="H426" s="480">
        <v>220</v>
      </c>
      <c r="I426" s="480">
        <v>0.1</v>
      </c>
      <c r="J426" s="480"/>
      <c r="K426" s="480"/>
      <c r="L426" s="480" t="s">
        <v>65</v>
      </c>
      <c r="M426" s="480">
        <v>60</v>
      </c>
      <c r="N426" s="480">
        <v>2</v>
      </c>
      <c r="O426" s="480">
        <v>1000</v>
      </c>
      <c r="P426" s="480">
        <v>25</v>
      </c>
      <c r="Q426" s="480">
        <v>29.2</v>
      </c>
      <c r="R426" s="480">
        <v>7.53</v>
      </c>
      <c r="S426" s="480">
        <v>36.6</v>
      </c>
      <c r="T426" s="480">
        <v>8.09</v>
      </c>
      <c r="U426" s="480">
        <v>5.3</v>
      </c>
      <c r="V426" s="480">
        <v>-132.06</v>
      </c>
      <c r="W426" s="480">
        <v>-0.43</v>
      </c>
      <c r="X426" s="480">
        <v>2100</v>
      </c>
      <c r="Y426" s="480">
        <v>4.2</v>
      </c>
      <c r="Z426" s="480">
        <v>250</v>
      </c>
      <c r="AA426" s="480">
        <v>0.3</v>
      </c>
      <c r="AB426" s="480"/>
      <c r="AC426" s="480"/>
      <c r="AD426" s="480"/>
      <c r="AE426" s="480"/>
      <c r="AF426" s="480"/>
      <c r="AG426" s="480"/>
      <c r="AH426" s="480"/>
      <c r="AI426" s="480">
        <v>1000</v>
      </c>
      <c r="AJ426" s="480">
        <v>3</v>
      </c>
      <c r="AK426" s="480">
        <v>-0.7</v>
      </c>
      <c r="AL426" s="480">
        <v>3.92</v>
      </c>
      <c r="AM426" s="480">
        <v>1638</v>
      </c>
      <c r="AN426" s="480">
        <v>982</v>
      </c>
      <c r="AO426" s="480">
        <v>40</v>
      </c>
      <c r="AP426" s="480">
        <v>19.2</v>
      </c>
      <c r="AQ426" s="480">
        <v>1.609</v>
      </c>
      <c r="AR426" s="480">
        <v>121.7</v>
      </c>
      <c r="AS426" s="480">
        <v>1.46</v>
      </c>
      <c r="AT426" s="480"/>
      <c r="AU426" s="480"/>
      <c r="AV426" s="480"/>
      <c r="AW426" s="480"/>
      <c r="AX426" s="480"/>
      <c r="AY426" s="480"/>
      <c r="AZ426" s="480"/>
      <c r="BA426" s="480"/>
      <c r="BB426" s="480"/>
      <c r="BC426" s="480"/>
      <c r="BD426" s="480"/>
      <c r="BE426" s="480"/>
      <c r="BF426" s="480"/>
      <c r="BG426" s="480"/>
      <c r="BH426" s="480"/>
      <c r="BI426" s="480"/>
      <c r="BJ426" s="480"/>
      <c r="BK426" s="480"/>
      <c r="BL426" s="480"/>
    </row>
    <row r="427" spans="1:64">
      <c r="A427" s="480" t="s">
        <v>571</v>
      </c>
      <c r="B427" s="480" t="s">
        <v>70</v>
      </c>
      <c r="C427" s="480" t="s">
        <v>259</v>
      </c>
      <c r="D427" s="480" t="s">
        <v>260</v>
      </c>
      <c r="E427" s="480" t="s">
        <v>66</v>
      </c>
      <c r="F427" s="480">
        <v>2010</v>
      </c>
      <c r="G427" s="480"/>
      <c r="H427" s="480">
        <v>225</v>
      </c>
      <c r="I427" s="480">
        <v>0.1</v>
      </c>
      <c r="J427" s="480"/>
      <c r="K427" s="480"/>
      <c r="L427" s="480" t="s">
        <v>65</v>
      </c>
      <c r="M427" s="480">
        <v>60</v>
      </c>
      <c r="N427" s="480">
        <v>1</v>
      </c>
      <c r="O427" s="480">
        <v>1000</v>
      </c>
      <c r="P427" s="480">
        <v>25</v>
      </c>
      <c r="Q427" s="480">
        <v>29.4</v>
      </c>
      <c r="R427" s="480">
        <v>7.65</v>
      </c>
      <c r="S427" s="480">
        <v>36.700000000000003</v>
      </c>
      <c r="T427" s="480">
        <v>8.19</v>
      </c>
      <c r="U427" s="480">
        <v>5.3</v>
      </c>
      <c r="V427" s="480">
        <v>-133.1</v>
      </c>
      <c r="W427" s="480">
        <v>-0.43</v>
      </c>
      <c r="X427" s="480">
        <v>2100</v>
      </c>
      <c r="Y427" s="480">
        <v>4.2</v>
      </c>
      <c r="Z427" s="480">
        <v>250</v>
      </c>
      <c r="AA427" s="480">
        <v>0.27</v>
      </c>
      <c r="AB427" s="480"/>
      <c r="AC427" s="480"/>
      <c r="AD427" s="480"/>
      <c r="AE427" s="480"/>
      <c r="AF427" s="480"/>
      <c r="AG427" s="480"/>
      <c r="AH427" s="480"/>
      <c r="AI427" s="480">
        <v>1000</v>
      </c>
      <c r="AJ427" s="480">
        <v>3</v>
      </c>
      <c r="AK427" s="480">
        <v>-0.7</v>
      </c>
      <c r="AL427" s="480">
        <v>3.92</v>
      </c>
      <c r="AM427" s="480">
        <v>1638</v>
      </c>
      <c r="AN427" s="480">
        <v>982</v>
      </c>
      <c r="AO427" s="480">
        <v>40</v>
      </c>
      <c r="AP427" s="480">
        <v>19.2</v>
      </c>
      <c r="AQ427" s="480">
        <v>1.609</v>
      </c>
      <c r="AR427" s="480">
        <v>243.4</v>
      </c>
      <c r="AS427" s="480">
        <v>1.46</v>
      </c>
      <c r="AT427" s="480"/>
      <c r="AU427" s="480"/>
      <c r="AV427" s="480"/>
      <c r="AW427" s="480"/>
      <c r="AX427" s="480"/>
      <c r="AY427" s="480"/>
      <c r="AZ427" s="480"/>
      <c r="BA427" s="480"/>
      <c r="BB427" s="480"/>
      <c r="BC427" s="480"/>
      <c r="BD427" s="480"/>
      <c r="BE427" s="480"/>
      <c r="BF427" s="480"/>
      <c r="BG427" s="480"/>
      <c r="BH427" s="480"/>
      <c r="BI427" s="480"/>
      <c r="BJ427" s="480"/>
      <c r="BK427" s="480"/>
      <c r="BL427" s="480"/>
    </row>
    <row r="428" spans="1:64">
      <c r="A428" s="480" t="s">
        <v>571</v>
      </c>
      <c r="B428" s="480" t="s">
        <v>70</v>
      </c>
      <c r="C428" s="480" t="s">
        <v>261</v>
      </c>
      <c r="D428" s="480" t="s">
        <v>262</v>
      </c>
      <c r="E428" s="480" t="s">
        <v>66</v>
      </c>
      <c r="F428" s="480">
        <v>2011</v>
      </c>
      <c r="G428" s="480"/>
      <c r="H428" s="480">
        <v>225</v>
      </c>
      <c r="I428" s="480">
        <v>0.1</v>
      </c>
      <c r="J428" s="480"/>
      <c r="K428" s="480"/>
      <c r="L428" s="480" t="s">
        <v>65</v>
      </c>
      <c r="M428" s="480">
        <v>60</v>
      </c>
      <c r="N428" s="480">
        <v>1</v>
      </c>
      <c r="O428" s="480">
        <v>1000</v>
      </c>
      <c r="P428" s="480">
        <v>25</v>
      </c>
      <c r="Q428" s="480">
        <v>29.4</v>
      </c>
      <c r="R428" s="480">
        <v>7.65</v>
      </c>
      <c r="S428" s="480">
        <v>36.700000000000003</v>
      </c>
      <c r="T428" s="480">
        <v>8.19</v>
      </c>
      <c r="U428" s="480">
        <v>6.6</v>
      </c>
      <c r="V428" s="480">
        <v>-134.88</v>
      </c>
      <c r="W428" s="480">
        <v>-0.42</v>
      </c>
      <c r="X428" s="480">
        <v>1000</v>
      </c>
      <c r="Y428" s="480">
        <v>5.5</v>
      </c>
      <c r="Z428" s="480">
        <v>250</v>
      </c>
      <c r="AA428" s="480">
        <v>0.27</v>
      </c>
      <c r="AB428" s="480"/>
      <c r="AC428" s="480"/>
      <c r="AD428" s="480"/>
      <c r="AE428" s="480"/>
      <c r="AF428" s="480"/>
      <c r="AG428" s="480"/>
      <c r="AH428" s="480"/>
      <c r="AI428" s="480">
        <v>1000</v>
      </c>
      <c r="AJ428" s="480">
        <v>5</v>
      </c>
      <c r="AK428" s="480">
        <v>-0.7</v>
      </c>
      <c r="AL428" s="480">
        <v>3.92</v>
      </c>
      <c r="AM428" s="480">
        <v>1638</v>
      </c>
      <c r="AN428" s="480">
        <v>982</v>
      </c>
      <c r="AO428" s="480">
        <v>40</v>
      </c>
      <c r="AP428" s="480">
        <v>19.2</v>
      </c>
      <c r="AQ428" s="480">
        <v>1.609</v>
      </c>
      <c r="AR428" s="480">
        <v>243.4</v>
      </c>
      <c r="AS428" s="480">
        <v>1.46</v>
      </c>
      <c r="AT428" s="480"/>
      <c r="AU428" s="480"/>
      <c r="AV428" s="480"/>
      <c r="AW428" s="480"/>
      <c r="AX428" s="480"/>
      <c r="AY428" s="480"/>
      <c r="AZ428" s="480"/>
      <c r="BA428" s="480"/>
      <c r="BB428" s="480"/>
      <c r="BC428" s="480"/>
      <c r="BD428" s="480"/>
      <c r="BE428" s="480"/>
      <c r="BF428" s="480"/>
      <c r="BG428" s="480"/>
      <c r="BH428" s="480"/>
      <c r="BI428" s="480"/>
      <c r="BJ428" s="480"/>
      <c r="BK428" s="480"/>
      <c r="BL428" s="480"/>
    </row>
    <row r="429" spans="1:64">
      <c r="A429" s="480" t="s">
        <v>571</v>
      </c>
      <c r="B429" s="480" t="s">
        <v>70</v>
      </c>
      <c r="C429" s="480" t="s">
        <v>263</v>
      </c>
      <c r="D429" s="480" t="s">
        <v>264</v>
      </c>
      <c r="E429" s="480" t="s">
        <v>68</v>
      </c>
      <c r="F429" s="480">
        <v>2012</v>
      </c>
      <c r="G429" s="480"/>
      <c r="H429" s="480">
        <v>225</v>
      </c>
      <c r="I429" s="480">
        <v>0.1</v>
      </c>
      <c r="J429" s="480"/>
      <c r="K429" s="480"/>
      <c r="L429" s="480" t="s">
        <v>65</v>
      </c>
      <c r="M429" s="480">
        <v>60</v>
      </c>
      <c r="N429" s="480">
        <v>2</v>
      </c>
      <c r="O429" s="480">
        <v>1000</v>
      </c>
      <c r="P429" s="480">
        <v>25</v>
      </c>
      <c r="Q429" s="480">
        <v>29.4</v>
      </c>
      <c r="R429" s="480">
        <v>7.65</v>
      </c>
      <c r="S429" s="480">
        <v>36.700000000000003</v>
      </c>
      <c r="T429" s="480">
        <v>8.19</v>
      </c>
      <c r="U429" s="480">
        <v>5.3</v>
      </c>
      <c r="V429" s="480">
        <v>-133.1</v>
      </c>
      <c r="W429" s="480">
        <v>-0.43</v>
      </c>
      <c r="X429" s="480">
        <v>2100</v>
      </c>
      <c r="Y429" s="480">
        <v>4.2</v>
      </c>
      <c r="Z429" s="480">
        <v>250</v>
      </c>
      <c r="AA429" s="480">
        <v>0.27</v>
      </c>
      <c r="AB429" s="480"/>
      <c r="AC429" s="480"/>
      <c r="AD429" s="480"/>
      <c r="AE429" s="480"/>
      <c r="AF429" s="480"/>
      <c r="AG429" s="480"/>
      <c r="AH429" s="480"/>
      <c r="AI429" s="480">
        <v>1000</v>
      </c>
      <c r="AJ429" s="480">
        <v>3</v>
      </c>
      <c r="AK429" s="480">
        <v>-0.7</v>
      </c>
      <c r="AL429" s="480">
        <v>3.92</v>
      </c>
      <c r="AM429" s="480">
        <v>1638</v>
      </c>
      <c r="AN429" s="480">
        <v>982</v>
      </c>
      <c r="AO429" s="480">
        <v>40</v>
      </c>
      <c r="AP429" s="480">
        <v>19.2</v>
      </c>
      <c r="AQ429" s="480">
        <v>1.609</v>
      </c>
      <c r="AR429" s="480">
        <v>121.7</v>
      </c>
      <c r="AS429" s="480">
        <v>1.46</v>
      </c>
      <c r="AT429" s="480"/>
      <c r="AU429" s="480"/>
      <c r="AV429" s="480"/>
      <c r="AW429" s="480"/>
      <c r="AX429" s="480"/>
      <c r="AY429" s="480"/>
      <c r="AZ429" s="480"/>
      <c r="BA429" s="480"/>
      <c r="BB429" s="480"/>
      <c r="BC429" s="480"/>
      <c r="BD429" s="480"/>
      <c r="BE429" s="480"/>
      <c r="BF429" s="480"/>
      <c r="BG429" s="480"/>
      <c r="BH429" s="480"/>
      <c r="BI429" s="480"/>
      <c r="BJ429" s="480"/>
      <c r="BK429" s="480"/>
      <c r="BL429" s="480"/>
    </row>
    <row r="430" spans="1:64">
      <c r="A430" s="480" t="s">
        <v>571</v>
      </c>
      <c r="B430" s="480" t="s">
        <v>70</v>
      </c>
      <c r="C430" s="480" t="s">
        <v>265</v>
      </c>
      <c r="D430" s="480" t="s">
        <v>266</v>
      </c>
      <c r="E430" s="480" t="s">
        <v>66</v>
      </c>
      <c r="F430" s="480">
        <v>2010</v>
      </c>
      <c r="G430" s="480"/>
      <c r="H430" s="480">
        <v>230</v>
      </c>
      <c r="I430" s="480">
        <v>0.1</v>
      </c>
      <c r="J430" s="480"/>
      <c r="K430" s="480"/>
      <c r="L430" s="480" t="s">
        <v>65</v>
      </c>
      <c r="M430" s="480">
        <v>60</v>
      </c>
      <c r="N430" s="480">
        <v>1</v>
      </c>
      <c r="O430" s="480">
        <v>1000</v>
      </c>
      <c r="P430" s="480">
        <v>25</v>
      </c>
      <c r="Q430" s="480">
        <v>29.6</v>
      </c>
      <c r="R430" s="480">
        <v>7.78</v>
      </c>
      <c r="S430" s="480">
        <v>36.799999999999997</v>
      </c>
      <c r="T430" s="480">
        <v>8.34</v>
      </c>
      <c r="U430" s="480">
        <v>5.4</v>
      </c>
      <c r="V430" s="480">
        <v>-134.80000000000001</v>
      </c>
      <c r="W430" s="480">
        <v>-0.43</v>
      </c>
      <c r="X430" s="480">
        <v>2100</v>
      </c>
      <c r="Y430" s="480">
        <v>4.2</v>
      </c>
      <c r="Z430" s="480">
        <v>250</v>
      </c>
      <c r="AA430" s="480">
        <v>0.26</v>
      </c>
      <c r="AB430" s="480"/>
      <c r="AC430" s="480"/>
      <c r="AD430" s="480"/>
      <c r="AE430" s="480"/>
      <c r="AF430" s="480"/>
      <c r="AG430" s="480"/>
      <c r="AH430" s="480"/>
      <c r="AI430" s="480">
        <v>1000</v>
      </c>
      <c r="AJ430" s="480">
        <v>3</v>
      </c>
      <c r="AK430" s="480">
        <v>-0.7</v>
      </c>
      <c r="AL430" s="480">
        <v>3.92</v>
      </c>
      <c r="AM430" s="480">
        <v>1638</v>
      </c>
      <c r="AN430" s="480">
        <v>982</v>
      </c>
      <c r="AO430" s="480">
        <v>40</v>
      </c>
      <c r="AP430" s="480">
        <v>19.2</v>
      </c>
      <c r="AQ430" s="480">
        <v>1.609</v>
      </c>
      <c r="AR430" s="480">
        <v>243.4</v>
      </c>
      <c r="AS430" s="480">
        <v>1.46</v>
      </c>
      <c r="AT430" s="480"/>
      <c r="AU430" s="480"/>
      <c r="AV430" s="480"/>
      <c r="AW430" s="480"/>
      <c r="AX430" s="480"/>
      <c r="AY430" s="480"/>
      <c r="AZ430" s="480"/>
      <c r="BA430" s="480"/>
      <c r="BB430" s="480"/>
      <c r="BC430" s="480"/>
      <c r="BD430" s="480"/>
      <c r="BE430" s="480"/>
      <c r="BF430" s="480"/>
      <c r="BG430" s="480"/>
      <c r="BH430" s="480"/>
      <c r="BI430" s="480"/>
      <c r="BJ430" s="480"/>
      <c r="BK430" s="480"/>
      <c r="BL430" s="480"/>
    </row>
    <row r="431" spans="1:64">
      <c r="A431" s="480" t="s">
        <v>571</v>
      </c>
      <c r="B431" s="480" t="s">
        <v>70</v>
      </c>
      <c r="C431" s="480" t="s">
        <v>267</v>
      </c>
      <c r="D431" s="480" t="s">
        <v>268</v>
      </c>
      <c r="E431" s="480" t="s">
        <v>66</v>
      </c>
      <c r="F431" s="480">
        <v>2011</v>
      </c>
      <c r="G431" s="480"/>
      <c r="H431" s="480">
        <v>230</v>
      </c>
      <c r="I431" s="480">
        <v>0.1</v>
      </c>
      <c r="J431" s="480"/>
      <c r="K431" s="480"/>
      <c r="L431" s="480" t="s">
        <v>65</v>
      </c>
      <c r="M431" s="480">
        <v>60</v>
      </c>
      <c r="N431" s="480">
        <v>1</v>
      </c>
      <c r="O431" s="480">
        <v>1000</v>
      </c>
      <c r="P431" s="480">
        <v>25</v>
      </c>
      <c r="Q431" s="480">
        <v>29.6</v>
      </c>
      <c r="R431" s="480">
        <v>7.78</v>
      </c>
      <c r="S431" s="480">
        <v>36.799999999999997</v>
      </c>
      <c r="T431" s="480">
        <v>8.34</v>
      </c>
      <c r="U431" s="480">
        <v>6.7</v>
      </c>
      <c r="V431" s="480">
        <v>-135.63</v>
      </c>
      <c r="W431" s="480">
        <v>-0.42</v>
      </c>
      <c r="X431" s="480">
        <v>1000</v>
      </c>
      <c r="Y431" s="480">
        <v>5.5</v>
      </c>
      <c r="Z431" s="480">
        <v>250</v>
      </c>
      <c r="AA431" s="480">
        <v>0.26</v>
      </c>
      <c r="AB431" s="480"/>
      <c r="AC431" s="480"/>
      <c r="AD431" s="480"/>
      <c r="AE431" s="480"/>
      <c r="AF431" s="480"/>
      <c r="AG431" s="480"/>
      <c r="AH431" s="480"/>
      <c r="AI431" s="480">
        <v>1000</v>
      </c>
      <c r="AJ431" s="480">
        <v>5</v>
      </c>
      <c r="AK431" s="480">
        <v>-0.7</v>
      </c>
      <c r="AL431" s="480">
        <v>3.92</v>
      </c>
      <c r="AM431" s="480">
        <v>1638</v>
      </c>
      <c r="AN431" s="480">
        <v>982</v>
      </c>
      <c r="AO431" s="480">
        <v>40</v>
      </c>
      <c r="AP431" s="480">
        <v>19.2</v>
      </c>
      <c r="AQ431" s="480">
        <v>1.609</v>
      </c>
      <c r="AR431" s="480">
        <v>243.4</v>
      </c>
      <c r="AS431" s="480">
        <v>1.46</v>
      </c>
      <c r="AT431" s="480"/>
      <c r="AU431" s="480"/>
      <c r="AV431" s="480"/>
      <c r="AW431" s="480"/>
      <c r="AX431" s="480"/>
      <c r="AY431" s="480"/>
      <c r="AZ431" s="480"/>
      <c r="BA431" s="480"/>
      <c r="BB431" s="480"/>
      <c r="BC431" s="480"/>
      <c r="BD431" s="480"/>
      <c r="BE431" s="480"/>
      <c r="BF431" s="480"/>
      <c r="BG431" s="480"/>
      <c r="BH431" s="480"/>
      <c r="BI431" s="480"/>
      <c r="BJ431" s="480"/>
      <c r="BK431" s="480"/>
      <c r="BL431" s="480"/>
    </row>
    <row r="432" spans="1:64">
      <c r="A432" s="480" t="s">
        <v>571</v>
      </c>
      <c r="B432" s="480" t="s">
        <v>70</v>
      </c>
      <c r="C432" s="480" t="s">
        <v>269</v>
      </c>
      <c r="D432" s="480" t="s">
        <v>270</v>
      </c>
      <c r="E432" s="480" t="s">
        <v>68</v>
      </c>
      <c r="F432" s="480">
        <v>2012</v>
      </c>
      <c r="G432" s="480"/>
      <c r="H432" s="480">
        <v>230</v>
      </c>
      <c r="I432" s="480">
        <v>0.1</v>
      </c>
      <c r="J432" s="480"/>
      <c r="K432" s="480"/>
      <c r="L432" s="480" t="s">
        <v>65</v>
      </c>
      <c r="M432" s="480">
        <v>60</v>
      </c>
      <c r="N432" s="480">
        <v>2</v>
      </c>
      <c r="O432" s="480">
        <v>1000</v>
      </c>
      <c r="P432" s="480">
        <v>25</v>
      </c>
      <c r="Q432" s="480">
        <v>29.6</v>
      </c>
      <c r="R432" s="480">
        <v>7.78</v>
      </c>
      <c r="S432" s="480">
        <v>36.799999999999997</v>
      </c>
      <c r="T432" s="480">
        <v>8.34</v>
      </c>
      <c r="U432" s="480">
        <v>5.4</v>
      </c>
      <c r="V432" s="480">
        <v>-134.80000000000001</v>
      </c>
      <c r="W432" s="480">
        <v>-0.43</v>
      </c>
      <c r="X432" s="480">
        <v>2100</v>
      </c>
      <c r="Y432" s="480">
        <v>4.2</v>
      </c>
      <c r="Z432" s="480">
        <v>250</v>
      </c>
      <c r="AA432" s="480">
        <v>0.26</v>
      </c>
      <c r="AB432" s="480"/>
      <c r="AC432" s="480"/>
      <c r="AD432" s="480"/>
      <c r="AE432" s="480"/>
      <c r="AF432" s="480"/>
      <c r="AG432" s="480"/>
      <c r="AH432" s="480"/>
      <c r="AI432" s="480">
        <v>1000</v>
      </c>
      <c r="AJ432" s="480">
        <v>3</v>
      </c>
      <c r="AK432" s="480">
        <v>-0.7</v>
      </c>
      <c r="AL432" s="480">
        <v>3.92</v>
      </c>
      <c r="AM432" s="480">
        <v>1638</v>
      </c>
      <c r="AN432" s="480">
        <v>982</v>
      </c>
      <c r="AO432" s="480">
        <v>40</v>
      </c>
      <c r="AP432" s="480">
        <v>19.2</v>
      </c>
      <c r="AQ432" s="480">
        <v>1.609</v>
      </c>
      <c r="AR432" s="480">
        <v>121.7</v>
      </c>
      <c r="AS432" s="480">
        <v>1.46</v>
      </c>
      <c r="AT432" s="480"/>
      <c r="AU432" s="480"/>
      <c r="AV432" s="480"/>
      <c r="AW432" s="480"/>
      <c r="AX432" s="480"/>
      <c r="AY432" s="480"/>
      <c r="AZ432" s="480"/>
      <c r="BA432" s="480"/>
      <c r="BB432" s="480"/>
      <c r="BC432" s="480"/>
      <c r="BD432" s="480"/>
      <c r="BE432" s="480"/>
      <c r="BF432" s="480"/>
      <c r="BG432" s="480"/>
      <c r="BH432" s="480"/>
      <c r="BI432" s="480"/>
      <c r="BJ432" s="480"/>
      <c r="BK432" s="480"/>
      <c r="BL432" s="480"/>
    </row>
    <row r="433" spans="1:64">
      <c r="A433" s="480" t="s">
        <v>571</v>
      </c>
      <c r="B433" s="480" t="s">
        <v>70</v>
      </c>
      <c r="C433" s="480" t="s">
        <v>271</v>
      </c>
      <c r="D433" s="480" t="s">
        <v>272</v>
      </c>
      <c r="E433" s="480" t="s">
        <v>66</v>
      </c>
      <c r="F433" s="480">
        <v>2010</v>
      </c>
      <c r="G433" s="480"/>
      <c r="H433" s="480">
        <v>235</v>
      </c>
      <c r="I433" s="480">
        <v>0.1</v>
      </c>
      <c r="J433" s="480"/>
      <c r="K433" s="480"/>
      <c r="L433" s="480" t="s">
        <v>65</v>
      </c>
      <c r="M433" s="480">
        <v>60</v>
      </c>
      <c r="N433" s="480">
        <v>1</v>
      </c>
      <c r="O433" s="480">
        <v>1000</v>
      </c>
      <c r="P433" s="480">
        <v>25</v>
      </c>
      <c r="Q433" s="480">
        <v>29.8</v>
      </c>
      <c r="R433" s="480">
        <v>7.9</v>
      </c>
      <c r="S433" s="480">
        <v>36.9</v>
      </c>
      <c r="T433" s="480">
        <v>8.4600000000000009</v>
      </c>
      <c r="U433" s="480">
        <v>5.5</v>
      </c>
      <c r="V433" s="480">
        <v>-135.81</v>
      </c>
      <c r="W433" s="480">
        <v>-0.43</v>
      </c>
      <c r="X433" s="480">
        <v>2100</v>
      </c>
      <c r="Y433" s="480">
        <v>4.2</v>
      </c>
      <c r="Z433" s="480">
        <v>250</v>
      </c>
      <c r="AA433" s="480">
        <v>0.24</v>
      </c>
      <c r="AB433" s="480"/>
      <c r="AC433" s="480"/>
      <c r="AD433" s="480"/>
      <c r="AE433" s="480"/>
      <c r="AF433" s="480"/>
      <c r="AG433" s="480"/>
      <c r="AH433" s="480"/>
      <c r="AI433" s="480">
        <v>1000</v>
      </c>
      <c r="AJ433" s="480">
        <v>3</v>
      </c>
      <c r="AK433" s="480">
        <v>-0.7</v>
      </c>
      <c r="AL433" s="480">
        <v>3.92</v>
      </c>
      <c r="AM433" s="480">
        <v>1638</v>
      </c>
      <c r="AN433" s="480">
        <v>982</v>
      </c>
      <c r="AO433" s="480">
        <v>40</v>
      </c>
      <c r="AP433" s="480">
        <v>19.2</v>
      </c>
      <c r="AQ433" s="480">
        <v>1.609</v>
      </c>
      <c r="AR433" s="480">
        <v>243.4</v>
      </c>
      <c r="AS433" s="480">
        <v>1.46</v>
      </c>
      <c r="AT433" s="480"/>
      <c r="AU433" s="480"/>
      <c r="AV433" s="480"/>
      <c r="AW433" s="480"/>
      <c r="AX433" s="480"/>
      <c r="AY433" s="480"/>
      <c r="AZ433" s="480"/>
      <c r="BA433" s="480"/>
      <c r="BB433" s="480"/>
      <c r="BC433" s="480"/>
      <c r="BD433" s="480"/>
      <c r="BE433" s="480"/>
      <c r="BF433" s="480"/>
      <c r="BG433" s="480"/>
      <c r="BH433" s="480"/>
      <c r="BI433" s="480"/>
      <c r="BJ433" s="480"/>
      <c r="BK433" s="480"/>
      <c r="BL433" s="480"/>
    </row>
    <row r="434" spans="1:64">
      <c r="A434" s="480" t="s">
        <v>571</v>
      </c>
      <c r="B434" s="480" t="s">
        <v>70</v>
      </c>
      <c r="C434" s="480" t="s">
        <v>273</v>
      </c>
      <c r="D434" s="480" t="s">
        <v>274</v>
      </c>
      <c r="E434" s="480" t="s">
        <v>68</v>
      </c>
      <c r="F434" s="480">
        <v>2012</v>
      </c>
      <c r="G434" s="480"/>
      <c r="H434" s="480">
        <v>235</v>
      </c>
      <c r="I434" s="480">
        <v>0.1</v>
      </c>
      <c r="J434" s="480"/>
      <c r="K434" s="480"/>
      <c r="L434" s="480" t="s">
        <v>65</v>
      </c>
      <c r="M434" s="480">
        <v>60</v>
      </c>
      <c r="N434" s="480">
        <v>2</v>
      </c>
      <c r="O434" s="480">
        <v>1000</v>
      </c>
      <c r="P434" s="480">
        <v>25</v>
      </c>
      <c r="Q434" s="480">
        <v>29.8</v>
      </c>
      <c r="R434" s="480">
        <v>7.9</v>
      </c>
      <c r="S434" s="480">
        <v>36.9</v>
      </c>
      <c r="T434" s="480">
        <v>8.4600000000000009</v>
      </c>
      <c r="U434" s="480">
        <v>5.5</v>
      </c>
      <c r="V434" s="480">
        <v>-135.81</v>
      </c>
      <c r="W434" s="480">
        <v>-0.43</v>
      </c>
      <c r="X434" s="480">
        <v>2100</v>
      </c>
      <c r="Y434" s="480">
        <v>4.2</v>
      </c>
      <c r="Z434" s="480">
        <v>250</v>
      </c>
      <c r="AA434" s="480">
        <v>0.24</v>
      </c>
      <c r="AB434" s="480"/>
      <c r="AC434" s="480"/>
      <c r="AD434" s="480"/>
      <c r="AE434" s="480"/>
      <c r="AF434" s="480"/>
      <c r="AG434" s="480"/>
      <c r="AH434" s="480"/>
      <c r="AI434" s="480">
        <v>1000</v>
      </c>
      <c r="AJ434" s="480">
        <v>3</v>
      </c>
      <c r="AK434" s="480">
        <v>-0.7</v>
      </c>
      <c r="AL434" s="480">
        <v>3.92</v>
      </c>
      <c r="AM434" s="480">
        <v>1638</v>
      </c>
      <c r="AN434" s="480">
        <v>982</v>
      </c>
      <c r="AO434" s="480">
        <v>40</v>
      </c>
      <c r="AP434" s="480">
        <v>19.2</v>
      </c>
      <c r="AQ434" s="480">
        <v>1.609</v>
      </c>
      <c r="AR434" s="480">
        <v>121.7</v>
      </c>
      <c r="AS434" s="480">
        <v>1.46</v>
      </c>
      <c r="AT434" s="480"/>
      <c r="AU434" s="480"/>
      <c r="AV434" s="480"/>
      <c r="AW434" s="480"/>
      <c r="AX434" s="480"/>
      <c r="AY434" s="480"/>
      <c r="AZ434" s="480"/>
      <c r="BA434" s="480"/>
      <c r="BB434" s="480"/>
      <c r="BC434" s="480"/>
      <c r="BD434" s="480"/>
      <c r="BE434" s="480"/>
      <c r="BF434" s="480"/>
      <c r="BG434" s="480"/>
      <c r="BH434" s="480"/>
      <c r="BI434" s="480"/>
      <c r="BJ434" s="480"/>
      <c r="BK434" s="480"/>
      <c r="BL434" s="480"/>
    </row>
    <row r="435" spans="1:64">
      <c r="A435" s="480" t="s">
        <v>571</v>
      </c>
      <c r="B435" s="480" t="s">
        <v>70</v>
      </c>
      <c r="C435" s="480" t="s">
        <v>275</v>
      </c>
      <c r="D435" s="480" t="s">
        <v>276</v>
      </c>
      <c r="E435" s="480" t="s">
        <v>66</v>
      </c>
      <c r="F435" s="480">
        <v>2010</v>
      </c>
      <c r="G435" s="480"/>
      <c r="H435" s="480">
        <v>240</v>
      </c>
      <c r="I435" s="480">
        <v>0.1</v>
      </c>
      <c r="J435" s="480"/>
      <c r="K435" s="480"/>
      <c r="L435" s="480" t="s">
        <v>65</v>
      </c>
      <c r="M435" s="480">
        <v>60</v>
      </c>
      <c r="N435" s="480">
        <v>1</v>
      </c>
      <c r="O435" s="480">
        <v>1000</v>
      </c>
      <c r="P435" s="480">
        <v>25</v>
      </c>
      <c r="Q435" s="480">
        <v>29.9</v>
      </c>
      <c r="R435" s="480">
        <v>8.0299999999999994</v>
      </c>
      <c r="S435" s="480">
        <v>37</v>
      </c>
      <c r="T435" s="480">
        <v>8.59</v>
      </c>
      <c r="U435" s="480">
        <v>5.6</v>
      </c>
      <c r="V435" s="480">
        <v>-137.66</v>
      </c>
      <c r="W435" s="480">
        <v>-0.43</v>
      </c>
      <c r="X435" s="480">
        <v>2100</v>
      </c>
      <c r="Y435" s="480">
        <v>4.2</v>
      </c>
      <c r="Z435" s="480">
        <v>250</v>
      </c>
      <c r="AA435" s="480">
        <v>0.23</v>
      </c>
      <c r="AB435" s="480"/>
      <c r="AC435" s="480"/>
      <c r="AD435" s="480"/>
      <c r="AE435" s="480"/>
      <c r="AF435" s="480"/>
      <c r="AG435" s="480"/>
      <c r="AH435" s="480"/>
      <c r="AI435" s="480">
        <v>1000</v>
      </c>
      <c r="AJ435" s="480">
        <v>3</v>
      </c>
      <c r="AK435" s="480">
        <v>-0.7</v>
      </c>
      <c r="AL435" s="480">
        <v>3.92</v>
      </c>
      <c r="AM435" s="480">
        <v>1638</v>
      </c>
      <c r="AN435" s="480">
        <v>982</v>
      </c>
      <c r="AO435" s="480">
        <v>40</v>
      </c>
      <c r="AP435" s="480">
        <v>19.2</v>
      </c>
      <c r="AQ435" s="480">
        <v>1.609</v>
      </c>
      <c r="AR435" s="480">
        <v>243.4</v>
      </c>
      <c r="AS435" s="480">
        <v>1.46</v>
      </c>
      <c r="AT435" s="480"/>
      <c r="AU435" s="480"/>
      <c r="AV435" s="480"/>
      <c r="AW435" s="480"/>
      <c r="AX435" s="480"/>
      <c r="AY435" s="480"/>
      <c r="AZ435" s="480"/>
      <c r="BA435" s="480"/>
      <c r="BB435" s="480"/>
      <c r="BC435" s="480"/>
      <c r="BD435" s="480"/>
      <c r="BE435" s="480"/>
      <c r="BF435" s="480"/>
      <c r="BG435" s="480"/>
      <c r="BH435" s="480"/>
      <c r="BI435" s="480"/>
      <c r="BJ435" s="480"/>
      <c r="BK435" s="480"/>
      <c r="BL435" s="480"/>
    </row>
    <row r="436" spans="1:64">
      <c r="A436" s="480" t="s">
        <v>571</v>
      </c>
      <c r="B436" s="480" t="s">
        <v>70</v>
      </c>
      <c r="C436" s="480" t="s">
        <v>279</v>
      </c>
      <c r="D436" s="480" t="s">
        <v>280</v>
      </c>
      <c r="E436" s="480" t="s">
        <v>66</v>
      </c>
      <c r="F436" s="480">
        <v>2012</v>
      </c>
      <c r="G436" s="480"/>
      <c r="H436" s="480">
        <v>240</v>
      </c>
      <c r="I436" s="480">
        <v>0.1</v>
      </c>
      <c r="J436" s="480"/>
      <c r="K436" s="480"/>
      <c r="L436" s="480" t="s">
        <v>65</v>
      </c>
      <c r="M436" s="480">
        <v>60</v>
      </c>
      <c r="N436" s="480">
        <v>1</v>
      </c>
      <c r="O436" s="480">
        <v>1000</v>
      </c>
      <c r="P436" s="480">
        <v>25</v>
      </c>
      <c r="Q436" s="480">
        <v>29.9</v>
      </c>
      <c r="R436" s="480">
        <v>8.0299999999999994</v>
      </c>
      <c r="S436" s="480">
        <v>37</v>
      </c>
      <c r="T436" s="480">
        <v>8.59</v>
      </c>
      <c r="U436" s="480">
        <v>5.6</v>
      </c>
      <c r="V436" s="480">
        <v>-136.74</v>
      </c>
      <c r="W436" s="480">
        <v>-0.43</v>
      </c>
      <c r="X436" s="480">
        <v>2100</v>
      </c>
      <c r="Y436" s="480">
        <v>4.2</v>
      </c>
      <c r="Z436" s="480">
        <v>250</v>
      </c>
      <c r="AA436" s="480">
        <v>0.23</v>
      </c>
      <c r="AB436" s="480"/>
      <c r="AC436" s="480"/>
      <c r="AD436" s="480"/>
      <c r="AE436" s="480"/>
      <c r="AF436" s="480"/>
      <c r="AG436" s="480"/>
      <c r="AH436" s="480"/>
      <c r="AI436" s="480">
        <v>1000</v>
      </c>
      <c r="AJ436" s="480">
        <v>3</v>
      </c>
      <c r="AK436" s="480">
        <v>-0.7</v>
      </c>
      <c r="AL436" s="480">
        <v>3.92</v>
      </c>
      <c r="AM436" s="480">
        <v>1638</v>
      </c>
      <c r="AN436" s="480">
        <v>982</v>
      </c>
      <c r="AO436" s="480">
        <v>40</v>
      </c>
      <c r="AP436" s="480">
        <v>20</v>
      </c>
      <c r="AQ436" s="480">
        <v>1.609</v>
      </c>
      <c r="AR436" s="480">
        <v>243.4</v>
      </c>
      <c r="AS436" s="480">
        <v>1.46</v>
      </c>
      <c r="AT436" s="480"/>
      <c r="AU436" s="480"/>
      <c r="AV436" s="480"/>
      <c r="AW436" s="480"/>
      <c r="AX436" s="480"/>
      <c r="AY436" s="480"/>
      <c r="AZ436" s="480"/>
      <c r="BA436" s="480"/>
      <c r="BB436" s="480"/>
      <c r="BC436" s="480"/>
      <c r="BD436" s="480"/>
      <c r="BE436" s="480"/>
      <c r="BF436" s="480"/>
      <c r="BG436" s="480"/>
      <c r="BH436" s="480"/>
      <c r="BI436" s="480"/>
      <c r="BJ436" s="480"/>
      <c r="BK436" s="480"/>
      <c r="BL436" s="480"/>
    </row>
    <row r="437" spans="1:64">
      <c r="A437" s="480" t="s">
        <v>571</v>
      </c>
      <c r="B437" s="480" t="s">
        <v>70</v>
      </c>
      <c r="C437" s="480" t="s">
        <v>281</v>
      </c>
      <c r="D437" s="480" t="s">
        <v>282</v>
      </c>
      <c r="E437" s="480" t="s">
        <v>68</v>
      </c>
      <c r="F437" s="480">
        <v>2012</v>
      </c>
      <c r="G437" s="480"/>
      <c r="H437" s="480">
        <v>240</v>
      </c>
      <c r="I437" s="480">
        <v>0.1</v>
      </c>
      <c r="J437" s="480"/>
      <c r="K437" s="480"/>
      <c r="L437" s="480" t="s">
        <v>65</v>
      </c>
      <c r="M437" s="480">
        <v>60</v>
      </c>
      <c r="N437" s="480">
        <v>2</v>
      </c>
      <c r="O437" s="480">
        <v>1000</v>
      </c>
      <c r="P437" s="480">
        <v>25</v>
      </c>
      <c r="Q437" s="480">
        <v>29.9</v>
      </c>
      <c r="R437" s="480">
        <v>8.0299999999999994</v>
      </c>
      <c r="S437" s="480">
        <v>37</v>
      </c>
      <c r="T437" s="480">
        <v>8.59</v>
      </c>
      <c r="U437" s="480">
        <v>5.6</v>
      </c>
      <c r="V437" s="480">
        <v>-137.66</v>
      </c>
      <c r="W437" s="480">
        <v>-0.43</v>
      </c>
      <c r="X437" s="480">
        <v>2100</v>
      </c>
      <c r="Y437" s="480">
        <v>4.2</v>
      </c>
      <c r="Z437" s="480">
        <v>250</v>
      </c>
      <c r="AA437" s="480">
        <v>0.23</v>
      </c>
      <c r="AB437" s="480"/>
      <c r="AC437" s="480"/>
      <c r="AD437" s="480"/>
      <c r="AE437" s="480"/>
      <c r="AF437" s="480"/>
      <c r="AG437" s="480"/>
      <c r="AH437" s="480"/>
      <c r="AI437" s="480">
        <v>1000</v>
      </c>
      <c r="AJ437" s="480">
        <v>3</v>
      </c>
      <c r="AK437" s="480">
        <v>-0.7</v>
      </c>
      <c r="AL437" s="480">
        <v>3.92</v>
      </c>
      <c r="AM437" s="480">
        <v>1638</v>
      </c>
      <c r="AN437" s="480">
        <v>982</v>
      </c>
      <c r="AO437" s="480">
        <v>40</v>
      </c>
      <c r="AP437" s="480">
        <v>19.2</v>
      </c>
      <c r="AQ437" s="480">
        <v>1.609</v>
      </c>
      <c r="AR437" s="480">
        <v>121.7</v>
      </c>
      <c r="AS437" s="480">
        <v>1.46</v>
      </c>
      <c r="AT437" s="480"/>
      <c r="AU437" s="480"/>
      <c r="AV437" s="480"/>
      <c r="AW437" s="480"/>
      <c r="AX437" s="480"/>
      <c r="AY437" s="480"/>
      <c r="AZ437" s="480"/>
      <c r="BA437" s="480"/>
      <c r="BB437" s="480"/>
      <c r="BC437" s="480"/>
      <c r="BD437" s="480"/>
      <c r="BE437" s="480"/>
      <c r="BF437" s="480"/>
      <c r="BG437" s="480"/>
      <c r="BH437" s="480"/>
      <c r="BI437" s="480"/>
      <c r="BJ437" s="480"/>
      <c r="BK437" s="480"/>
      <c r="BL437" s="480"/>
    </row>
    <row r="438" spans="1:64">
      <c r="A438" s="480" t="s">
        <v>571</v>
      </c>
      <c r="B438" s="480" t="s">
        <v>70</v>
      </c>
      <c r="C438" s="480" t="s">
        <v>283</v>
      </c>
      <c r="D438" s="480" t="s">
        <v>285</v>
      </c>
      <c r="E438" s="480" t="s">
        <v>277</v>
      </c>
      <c r="F438" s="480">
        <v>2010</v>
      </c>
      <c r="G438" s="480"/>
      <c r="H438" s="480">
        <v>245</v>
      </c>
      <c r="I438" s="480">
        <v>0.1</v>
      </c>
      <c r="J438" s="480"/>
      <c r="K438" s="480"/>
      <c r="L438" s="480" t="s">
        <v>65</v>
      </c>
      <c r="M438" s="480">
        <v>60</v>
      </c>
      <c r="N438" s="480">
        <v>1</v>
      </c>
      <c r="O438" s="480">
        <v>1000</v>
      </c>
      <c r="P438" s="480">
        <v>25</v>
      </c>
      <c r="Q438" s="480">
        <v>30</v>
      </c>
      <c r="R438" s="480">
        <v>8.17</v>
      </c>
      <c r="S438" s="480">
        <v>37.1</v>
      </c>
      <c r="T438" s="480">
        <v>8.74</v>
      </c>
      <c r="U438" s="480">
        <v>5.7</v>
      </c>
      <c r="V438" s="480">
        <v>-119.17</v>
      </c>
      <c r="W438" s="480">
        <v>-0.39</v>
      </c>
      <c r="X438" s="480">
        <v>500</v>
      </c>
      <c r="Y438" s="480">
        <v>5.5</v>
      </c>
      <c r="Z438" s="480">
        <v>500</v>
      </c>
      <c r="AA438" s="480">
        <v>0.35</v>
      </c>
      <c r="AB438" s="480"/>
      <c r="AC438" s="480"/>
      <c r="AD438" s="480"/>
      <c r="AE438" s="480"/>
      <c r="AF438" s="480"/>
      <c r="AG438" s="480"/>
      <c r="AH438" s="480"/>
      <c r="AI438" s="480">
        <v>0</v>
      </c>
      <c r="AJ438" s="480">
        <v>3</v>
      </c>
      <c r="AK438" s="480">
        <v>-0.7</v>
      </c>
      <c r="AL438" s="480">
        <v>3.92</v>
      </c>
      <c r="AM438" s="480">
        <v>1638</v>
      </c>
      <c r="AN438" s="480">
        <v>982</v>
      </c>
      <c r="AO438" s="480">
        <v>40</v>
      </c>
      <c r="AP438" s="480">
        <v>19</v>
      </c>
      <c r="AQ438" s="480">
        <v>1.609</v>
      </c>
      <c r="AR438" s="480">
        <v>243.4</v>
      </c>
      <c r="AS438" s="480">
        <v>1.46</v>
      </c>
      <c r="AT438" s="480"/>
      <c r="AU438" s="480"/>
      <c r="AV438" s="480"/>
      <c r="AW438" s="480"/>
      <c r="AX438" s="480"/>
      <c r="AY438" s="480"/>
      <c r="AZ438" s="480"/>
      <c r="BA438" s="480"/>
      <c r="BB438" s="480"/>
      <c r="BC438" s="480"/>
      <c r="BD438" s="480"/>
      <c r="BE438" s="480"/>
      <c r="BF438" s="480"/>
      <c r="BG438" s="480"/>
      <c r="BH438" s="480"/>
      <c r="BI438" s="480"/>
      <c r="BJ438" s="480"/>
      <c r="BK438" s="480"/>
      <c r="BL438" s="480"/>
    </row>
    <row r="439" spans="1:64">
      <c r="A439" s="480" t="s">
        <v>571</v>
      </c>
      <c r="B439" s="480" t="s">
        <v>70</v>
      </c>
      <c r="C439" s="480" t="s">
        <v>286</v>
      </c>
      <c r="D439" s="480" t="s">
        <v>287</v>
      </c>
      <c r="E439" s="480" t="s">
        <v>66</v>
      </c>
      <c r="F439" s="480">
        <v>2012</v>
      </c>
      <c r="G439" s="480"/>
      <c r="H439" s="480">
        <v>245</v>
      </c>
      <c r="I439" s="480">
        <v>0.1</v>
      </c>
      <c r="J439" s="480"/>
      <c r="K439" s="480"/>
      <c r="L439" s="480" t="s">
        <v>65</v>
      </c>
      <c r="M439" s="480">
        <v>60</v>
      </c>
      <c r="N439" s="480">
        <v>1</v>
      </c>
      <c r="O439" s="480">
        <v>1000</v>
      </c>
      <c r="P439" s="480">
        <v>25</v>
      </c>
      <c r="Q439" s="480">
        <v>30</v>
      </c>
      <c r="R439" s="480">
        <v>8.17</v>
      </c>
      <c r="S439" s="480">
        <v>37.1</v>
      </c>
      <c r="T439" s="480">
        <v>8.74</v>
      </c>
      <c r="U439" s="480">
        <v>5.7</v>
      </c>
      <c r="V439" s="480">
        <v>-137.25</v>
      </c>
      <c r="W439" s="480">
        <v>-0.43</v>
      </c>
      <c r="X439" s="480">
        <v>2100</v>
      </c>
      <c r="Y439" s="480">
        <v>4.2</v>
      </c>
      <c r="Z439" s="480">
        <v>250</v>
      </c>
      <c r="AA439" s="480">
        <v>0.23</v>
      </c>
      <c r="AB439" s="480"/>
      <c r="AC439" s="480"/>
      <c r="AD439" s="480"/>
      <c r="AE439" s="480"/>
      <c r="AF439" s="480"/>
      <c r="AG439" s="480"/>
      <c r="AH439" s="480"/>
      <c r="AI439" s="480">
        <v>1000</v>
      </c>
      <c r="AJ439" s="480">
        <v>3</v>
      </c>
      <c r="AK439" s="480">
        <v>-0.7</v>
      </c>
      <c r="AL439" s="480">
        <v>3.92</v>
      </c>
      <c r="AM439" s="480">
        <v>1638</v>
      </c>
      <c r="AN439" s="480">
        <v>982</v>
      </c>
      <c r="AO439" s="480">
        <v>40</v>
      </c>
      <c r="AP439" s="480">
        <v>20</v>
      </c>
      <c r="AQ439" s="480">
        <v>1.609</v>
      </c>
      <c r="AR439" s="480">
        <v>243.4</v>
      </c>
      <c r="AS439" s="480">
        <v>1.46</v>
      </c>
      <c r="AT439" s="480"/>
      <c r="AU439" s="480"/>
      <c r="AV439" s="480"/>
      <c r="AW439" s="480"/>
      <c r="AX439" s="480"/>
      <c r="AY439" s="480"/>
      <c r="AZ439" s="480"/>
      <c r="BA439" s="480"/>
      <c r="BB439" s="480"/>
      <c r="BC439" s="480"/>
      <c r="BD439" s="480"/>
      <c r="BE439" s="480"/>
      <c r="BF439" s="480"/>
      <c r="BG439" s="480"/>
      <c r="BH439" s="480"/>
      <c r="BI439" s="480"/>
      <c r="BJ439" s="480"/>
      <c r="BK439" s="480"/>
      <c r="BL439" s="480"/>
    </row>
    <row r="440" spans="1:64">
      <c r="A440" s="480" t="s">
        <v>571</v>
      </c>
      <c r="B440" s="480" t="s">
        <v>70</v>
      </c>
      <c r="C440" s="480" t="s">
        <v>288</v>
      </c>
      <c r="D440" s="480" t="s">
        <v>289</v>
      </c>
      <c r="E440" s="480" t="s">
        <v>68</v>
      </c>
      <c r="F440" s="480">
        <v>2012</v>
      </c>
      <c r="G440" s="480"/>
      <c r="H440" s="480">
        <v>245</v>
      </c>
      <c r="I440" s="480">
        <v>0.1</v>
      </c>
      <c r="J440" s="480"/>
      <c r="K440" s="480"/>
      <c r="L440" s="480" t="s">
        <v>65</v>
      </c>
      <c r="M440" s="480">
        <v>60</v>
      </c>
      <c r="N440" s="480">
        <v>2</v>
      </c>
      <c r="O440" s="480">
        <v>1000</v>
      </c>
      <c r="P440" s="480">
        <v>25</v>
      </c>
      <c r="Q440" s="480">
        <v>30</v>
      </c>
      <c r="R440" s="480">
        <v>8.17</v>
      </c>
      <c r="S440" s="480">
        <v>37.1</v>
      </c>
      <c r="T440" s="480">
        <v>8.74</v>
      </c>
      <c r="U440" s="480">
        <v>5.7</v>
      </c>
      <c r="V440" s="480">
        <v>-137.25</v>
      </c>
      <c r="W440" s="480">
        <v>-0.43</v>
      </c>
      <c r="X440" s="480">
        <v>2100</v>
      </c>
      <c r="Y440" s="480">
        <v>4.2</v>
      </c>
      <c r="Z440" s="480">
        <v>250</v>
      </c>
      <c r="AA440" s="480">
        <v>0.23</v>
      </c>
      <c r="AB440" s="480"/>
      <c r="AC440" s="480"/>
      <c r="AD440" s="480"/>
      <c r="AE440" s="480"/>
      <c r="AF440" s="480"/>
      <c r="AG440" s="480"/>
      <c r="AH440" s="480"/>
      <c r="AI440" s="480">
        <v>1000</v>
      </c>
      <c r="AJ440" s="480">
        <v>3</v>
      </c>
      <c r="AK440" s="480">
        <v>-0.7</v>
      </c>
      <c r="AL440" s="480">
        <v>3.92</v>
      </c>
      <c r="AM440" s="480">
        <v>1638</v>
      </c>
      <c r="AN440" s="480">
        <v>982</v>
      </c>
      <c r="AO440" s="480">
        <v>40</v>
      </c>
      <c r="AP440" s="480">
        <v>19.2</v>
      </c>
      <c r="AQ440" s="480">
        <v>1.609</v>
      </c>
      <c r="AR440" s="480">
        <v>121.7</v>
      </c>
      <c r="AS440" s="480">
        <v>1.46</v>
      </c>
      <c r="AT440" s="480"/>
      <c r="AU440" s="480"/>
      <c r="AV440" s="480"/>
      <c r="AW440" s="480"/>
      <c r="AX440" s="480"/>
      <c r="AY440" s="480"/>
      <c r="AZ440" s="480"/>
      <c r="BA440" s="480"/>
      <c r="BB440" s="480"/>
      <c r="BC440" s="480"/>
      <c r="BD440" s="480"/>
      <c r="BE440" s="480"/>
      <c r="BF440" s="480"/>
      <c r="BG440" s="480"/>
      <c r="BH440" s="480"/>
      <c r="BI440" s="480"/>
      <c r="BJ440" s="480"/>
      <c r="BK440" s="480"/>
      <c r="BL440" s="480"/>
    </row>
    <row r="441" spans="1:64">
      <c r="A441" s="480" t="s">
        <v>571</v>
      </c>
      <c r="B441" s="480" t="s">
        <v>70</v>
      </c>
      <c r="C441" s="480" t="s">
        <v>290</v>
      </c>
      <c r="D441" s="480" t="s">
        <v>292</v>
      </c>
      <c r="E441" s="480" t="s">
        <v>277</v>
      </c>
      <c r="F441" s="480">
        <v>2010</v>
      </c>
      <c r="G441" s="480"/>
      <c r="H441" s="480">
        <v>250</v>
      </c>
      <c r="I441" s="480">
        <v>0.1</v>
      </c>
      <c r="J441" s="480"/>
      <c r="K441" s="480"/>
      <c r="L441" s="480" t="s">
        <v>65</v>
      </c>
      <c r="M441" s="480">
        <v>60</v>
      </c>
      <c r="N441" s="480">
        <v>1</v>
      </c>
      <c r="O441" s="480">
        <v>1000</v>
      </c>
      <c r="P441" s="480">
        <v>25</v>
      </c>
      <c r="Q441" s="480">
        <v>30.1</v>
      </c>
      <c r="R441" s="480">
        <v>8.3000000000000007</v>
      </c>
      <c r="S441" s="480">
        <v>37.200000000000003</v>
      </c>
      <c r="T441" s="480">
        <v>8.8699999999999992</v>
      </c>
      <c r="U441" s="480">
        <v>5.8</v>
      </c>
      <c r="V441" s="480">
        <v>-119.84</v>
      </c>
      <c r="W441" s="480">
        <v>-0.39</v>
      </c>
      <c r="X441" s="480">
        <v>500</v>
      </c>
      <c r="Y441" s="480">
        <v>5.5</v>
      </c>
      <c r="Z441" s="480">
        <v>500</v>
      </c>
      <c r="AA441" s="480">
        <v>0.35</v>
      </c>
      <c r="AB441" s="480"/>
      <c r="AC441" s="480"/>
      <c r="AD441" s="480"/>
      <c r="AE441" s="480"/>
      <c r="AF441" s="480"/>
      <c r="AG441" s="480"/>
      <c r="AH441" s="480"/>
      <c r="AI441" s="480">
        <v>0</v>
      </c>
      <c r="AJ441" s="480">
        <v>3</v>
      </c>
      <c r="AK441" s="480">
        <v>-0.7</v>
      </c>
      <c r="AL441" s="480">
        <v>3.92</v>
      </c>
      <c r="AM441" s="480">
        <v>1638</v>
      </c>
      <c r="AN441" s="480">
        <v>982</v>
      </c>
      <c r="AO441" s="480">
        <v>40</v>
      </c>
      <c r="AP441" s="480">
        <v>19</v>
      </c>
      <c r="AQ441" s="480">
        <v>1.609</v>
      </c>
      <c r="AR441" s="480">
        <v>243.4</v>
      </c>
      <c r="AS441" s="480">
        <v>1.46</v>
      </c>
      <c r="AT441" s="480"/>
      <c r="AU441" s="480"/>
      <c r="AV441" s="480"/>
      <c r="AW441" s="480"/>
      <c r="AX441" s="480"/>
      <c r="AY441" s="480"/>
      <c r="AZ441" s="480"/>
      <c r="BA441" s="480"/>
      <c r="BB441" s="480"/>
      <c r="BC441" s="480"/>
      <c r="BD441" s="480"/>
      <c r="BE441" s="480"/>
      <c r="BF441" s="480"/>
      <c r="BG441" s="480"/>
      <c r="BH441" s="480"/>
      <c r="BI441" s="480"/>
      <c r="BJ441" s="480"/>
      <c r="BK441" s="480"/>
      <c r="BL441" s="480"/>
    </row>
    <row r="442" spans="1:64">
      <c r="A442" s="480" t="s">
        <v>571</v>
      </c>
      <c r="B442" s="480" t="s">
        <v>70</v>
      </c>
      <c r="C442" s="480" t="s">
        <v>293</v>
      </c>
      <c r="D442" s="480" t="s">
        <v>294</v>
      </c>
      <c r="E442" s="480" t="s">
        <v>66</v>
      </c>
      <c r="F442" s="480">
        <v>2012</v>
      </c>
      <c r="G442" s="480"/>
      <c r="H442" s="480">
        <v>250</v>
      </c>
      <c r="I442" s="480">
        <v>0.1</v>
      </c>
      <c r="J442" s="480"/>
      <c r="K442" s="480"/>
      <c r="L442" s="480" t="s">
        <v>65</v>
      </c>
      <c r="M442" s="480">
        <v>60</v>
      </c>
      <c r="N442" s="480">
        <v>1</v>
      </c>
      <c r="O442" s="480">
        <v>1000</v>
      </c>
      <c r="P442" s="480">
        <v>25</v>
      </c>
      <c r="Q442" s="480">
        <v>30.1</v>
      </c>
      <c r="R442" s="480">
        <v>8.3000000000000007</v>
      </c>
      <c r="S442" s="480">
        <v>37.200000000000003</v>
      </c>
      <c r="T442" s="480">
        <v>8.8699999999999992</v>
      </c>
      <c r="U442" s="480">
        <v>5.8</v>
      </c>
      <c r="V442" s="480">
        <v>-138.1</v>
      </c>
      <c r="W442" s="480">
        <v>-0.43</v>
      </c>
      <c r="X442" s="480">
        <v>2100</v>
      </c>
      <c r="Y442" s="480">
        <v>4.2</v>
      </c>
      <c r="Z442" s="480">
        <v>250</v>
      </c>
      <c r="AA442" s="480">
        <v>0.22</v>
      </c>
      <c r="AB442" s="480"/>
      <c r="AC442" s="480"/>
      <c r="AD442" s="480"/>
      <c r="AE442" s="480"/>
      <c r="AF442" s="480"/>
      <c r="AG442" s="480"/>
      <c r="AH442" s="480"/>
      <c r="AI442" s="480">
        <v>1000</v>
      </c>
      <c r="AJ442" s="480">
        <v>3</v>
      </c>
      <c r="AK442" s="480">
        <v>-0.7</v>
      </c>
      <c r="AL442" s="480">
        <v>3.92</v>
      </c>
      <c r="AM442" s="480">
        <v>1638</v>
      </c>
      <c r="AN442" s="480">
        <v>982</v>
      </c>
      <c r="AO442" s="480">
        <v>40</v>
      </c>
      <c r="AP442" s="480">
        <v>20</v>
      </c>
      <c r="AQ442" s="480">
        <v>1.609</v>
      </c>
      <c r="AR442" s="480">
        <v>243.4</v>
      </c>
      <c r="AS442" s="480">
        <v>1.46</v>
      </c>
      <c r="AT442" s="480"/>
      <c r="AU442" s="480"/>
      <c r="AV442" s="480"/>
      <c r="AW442" s="480"/>
      <c r="AX442" s="480"/>
      <c r="AY442" s="480"/>
      <c r="AZ442" s="480"/>
      <c r="BA442" s="480"/>
      <c r="BB442" s="480"/>
      <c r="BC442" s="480"/>
      <c r="BD442" s="480"/>
      <c r="BE442" s="480"/>
      <c r="BF442" s="480"/>
      <c r="BG442" s="480"/>
      <c r="BH442" s="480"/>
      <c r="BI442" s="480"/>
      <c r="BJ442" s="480"/>
      <c r="BK442" s="480"/>
      <c r="BL442" s="480"/>
    </row>
    <row r="443" spans="1:64">
      <c r="A443" s="480" t="s">
        <v>571</v>
      </c>
      <c r="B443" s="480" t="s">
        <v>70</v>
      </c>
      <c r="C443" s="480" t="s">
        <v>295</v>
      </c>
      <c r="D443" s="480" t="s">
        <v>296</v>
      </c>
      <c r="E443" s="480" t="s">
        <v>68</v>
      </c>
      <c r="F443" s="480">
        <v>2012</v>
      </c>
      <c r="G443" s="480"/>
      <c r="H443" s="480">
        <v>250</v>
      </c>
      <c r="I443" s="480">
        <v>0.1</v>
      </c>
      <c r="J443" s="480"/>
      <c r="K443" s="480"/>
      <c r="L443" s="480" t="s">
        <v>65</v>
      </c>
      <c r="M443" s="480">
        <v>60</v>
      </c>
      <c r="N443" s="480">
        <v>2</v>
      </c>
      <c r="O443" s="480">
        <v>1000</v>
      </c>
      <c r="P443" s="480">
        <v>25</v>
      </c>
      <c r="Q443" s="480">
        <v>30.1</v>
      </c>
      <c r="R443" s="480">
        <v>8.3000000000000007</v>
      </c>
      <c r="S443" s="480">
        <v>37.200000000000003</v>
      </c>
      <c r="T443" s="480">
        <v>8.8699999999999992</v>
      </c>
      <c r="U443" s="480">
        <v>5.3</v>
      </c>
      <c r="V443" s="480">
        <v>-136.47</v>
      </c>
      <c r="W443" s="480">
        <v>-0.43</v>
      </c>
      <c r="X443" s="480">
        <v>2100</v>
      </c>
      <c r="Y443" s="480">
        <v>4.2</v>
      </c>
      <c r="Z443" s="480">
        <v>250</v>
      </c>
      <c r="AA443" s="480">
        <v>0.22</v>
      </c>
      <c r="AB443" s="480"/>
      <c r="AC443" s="480"/>
      <c r="AD443" s="480"/>
      <c r="AE443" s="480"/>
      <c r="AF443" s="480"/>
      <c r="AG443" s="480"/>
      <c r="AH443" s="480"/>
      <c r="AI443" s="480">
        <v>1000</v>
      </c>
      <c r="AJ443" s="480">
        <v>3</v>
      </c>
      <c r="AK443" s="480">
        <v>-0.7</v>
      </c>
      <c r="AL443" s="480">
        <v>3.92</v>
      </c>
      <c r="AM443" s="480">
        <v>1638</v>
      </c>
      <c r="AN443" s="480">
        <v>982</v>
      </c>
      <c r="AO443" s="480">
        <v>40</v>
      </c>
      <c r="AP443" s="480">
        <v>19.2</v>
      </c>
      <c r="AQ443" s="480">
        <v>1.609</v>
      </c>
      <c r="AR443" s="480">
        <v>121.7</v>
      </c>
      <c r="AS443" s="480">
        <v>1.46</v>
      </c>
      <c r="AT443" s="480"/>
      <c r="AU443" s="480"/>
      <c r="AV443" s="480"/>
      <c r="AW443" s="480"/>
      <c r="AX443" s="480"/>
      <c r="AY443" s="480"/>
      <c r="AZ443" s="480"/>
      <c r="BA443" s="480"/>
      <c r="BB443" s="480"/>
      <c r="BC443" s="480"/>
      <c r="BD443" s="480"/>
      <c r="BE443" s="480"/>
      <c r="BF443" s="480"/>
      <c r="BG443" s="480"/>
      <c r="BH443" s="480"/>
      <c r="BI443" s="480"/>
      <c r="BJ443" s="480"/>
      <c r="BK443" s="480"/>
      <c r="BL443" s="480"/>
    </row>
    <row r="444" spans="1:64">
      <c r="A444" s="480" t="s">
        <v>571</v>
      </c>
      <c r="B444" s="480" t="s">
        <v>70</v>
      </c>
      <c r="C444" s="480" t="s">
        <v>297</v>
      </c>
      <c r="D444" s="480" t="s">
        <v>298</v>
      </c>
      <c r="E444" s="480" t="s">
        <v>66</v>
      </c>
      <c r="F444" s="480">
        <v>2012</v>
      </c>
      <c r="G444" s="480"/>
      <c r="H444" s="480">
        <v>255</v>
      </c>
      <c r="I444" s="480">
        <v>0.1</v>
      </c>
      <c r="J444" s="480"/>
      <c r="K444" s="480"/>
      <c r="L444" s="480" t="s">
        <v>65</v>
      </c>
      <c r="M444" s="480">
        <v>60</v>
      </c>
      <c r="N444" s="480">
        <v>1</v>
      </c>
      <c r="O444" s="480">
        <v>1000</v>
      </c>
      <c r="P444" s="480">
        <v>25</v>
      </c>
      <c r="Q444" s="480">
        <v>30.2</v>
      </c>
      <c r="R444" s="480">
        <v>8.43</v>
      </c>
      <c r="S444" s="480">
        <v>37.4</v>
      </c>
      <c r="T444" s="480">
        <v>9</v>
      </c>
      <c r="U444" s="480">
        <v>6.3</v>
      </c>
      <c r="V444" s="480">
        <v>-130.6</v>
      </c>
      <c r="W444" s="480">
        <v>-0.43</v>
      </c>
      <c r="X444" s="480">
        <v>2100</v>
      </c>
      <c r="Y444" s="480">
        <v>4.2</v>
      </c>
      <c r="Z444" s="480">
        <v>250</v>
      </c>
      <c r="AA444" s="480">
        <v>0.23</v>
      </c>
      <c r="AB444" s="480"/>
      <c r="AC444" s="480"/>
      <c r="AD444" s="480"/>
      <c r="AE444" s="480"/>
      <c r="AF444" s="480"/>
      <c r="AG444" s="480"/>
      <c r="AH444" s="480"/>
      <c r="AI444" s="480">
        <v>1000</v>
      </c>
      <c r="AJ444" s="480">
        <v>3</v>
      </c>
      <c r="AK444" s="480">
        <v>-0.7</v>
      </c>
      <c r="AL444" s="480">
        <v>10.64</v>
      </c>
      <c r="AM444" s="480">
        <v>1638</v>
      </c>
      <c r="AN444" s="480">
        <v>982</v>
      </c>
      <c r="AO444" s="480">
        <v>40</v>
      </c>
      <c r="AP444" s="480">
        <v>20</v>
      </c>
      <c r="AQ444" s="480">
        <v>1.609</v>
      </c>
      <c r="AR444" s="480">
        <v>243.4</v>
      </c>
      <c r="AS444" s="480">
        <v>1.46</v>
      </c>
      <c r="AT444" s="480"/>
      <c r="AU444" s="480"/>
      <c r="AV444" s="480"/>
      <c r="AW444" s="480"/>
      <c r="AX444" s="480"/>
      <c r="AY444" s="480"/>
      <c r="AZ444" s="480"/>
      <c r="BA444" s="480"/>
      <c r="BB444" s="480"/>
      <c r="BC444" s="480"/>
      <c r="BD444" s="480"/>
      <c r="BE444" s="480"/>
      <c r="BF444" s="480"/>
      <c r="BG444" s="480"/>
      <c r="BH444" s="480"/>
      <c r="BI444" s="480"/>
      <c r="BJ444" s="480"/>
      <c r="BK444" s="480"/>
      <c r="BL444" s="480"/>
    </row>
    <row r="445" spans="1:64">
      <c r="A445" s="480" t="s">
        <v>571</v>
      </c>
      <c r="B445" s="480" t="s">
        <v>70</v>
      </c>
      <c r="C445" s="480" t="s">
        <v>299</v>
      </c>
      <c r="D445" s="480" t="s">
        <v>300</v>
      </c>
      <c r="E445" s="480" t="s">
        <v>66</v>
      </c>
      <c r="F445" s="480">
        <v>2011</v>
      </c>
      <c r="G445" s="480"/>
      <c r="H445" s="480">
        <v>255</v>
      </c>
      <c r="I445" s="480">
        <v>0.1</v>
      </c>
      <c r="J445" s="480"/>
      <c r="K445" s="480"/>
      <c r="L445" s="480" t="s">
        <v>65</v>
      </c>
      <c r="M445" s="480">
        <v>60</v>
      </c>
      <c r="N445" s="480">
        <v>1</v>
      </c>
      <c r="O445" s="480">
        <v>1000</v>
      </c>
      <c r="P445" s="480">
        <v>25</v>
      </c>
      <c r="Q445" s="480">
        <v>30.2</v>
      </c>
      <c r="R445" s="480">
        <v>8.43</v>
      </c>
      <c r="S445" s="480">
        <v>37.4</v>
      </c>
      <c r="T445" s="480">
        <v>9</v>
      </c>
      <c r="U445" s="480">
        <v>6.3</v>
      </c>
      <c r="V445" s="480">
        <v>-140.38999999999999</v>
      </c>
      <c r="W445" s="480">
        <v>-0.43</v>
      </c>
      <c r="X445" s="480">
        <v>2100</v>
      </c>
      <c r="Y445" s="480">
        <v>4.2</v>
      </c>
      <c r="Z445" s="480">
        <v>250</v>
      </c>
      <c r="AA445" s="480">
        <v>0.23</v>
      </c>
      <c r="AB445" s="480"/>
      <c r="AC445" s="480"/>
      <c r="AD445" s="480"/>
      <c r="AE445" s="480"/>
      <c r="AF445" s="480"/>
      <c r="AG445" s="480"/>
      <c r="AH445" s="480"/>
      <c r="AI445" s="480">
        <v>1000</v>
      </c>
      <c r="AJ445" s="480">
        <v>3</v>
      </c>
      <c r="AK445" s="480">
        <v>-0.7</v>
      </c>
      <c r="AL445" s="480">
        <v>10.64</v>
      </c>
      <c r="AM445" s="480">
        <v>1638</v>
      </c>
      <c r="AN445" s="480">
        <v>982</v>
      </c>
      <c r="AO445" s="480">
        <v>40</v>
      </c>
      <c r="AP445" s="480">
        <v>19.2</v>
      </c>
      <c r="AQ445" s="480">
        <v>1.609</v>
      </c>
      <c r="AR445" s="480">
        <v>243.4</v>
      </c>
      <c r="AS445" s="480">
        <v>1.46</v>
      </c>
      <c r="AT445" s="480"/>
      <c r="AU445" s="480"/>
      <c r="AV445" s="480"/>
      <c r="AW445" s="480"/>
      <c r="AX445" s="480"/>
      <c r="AY445" s="480"/>
      <c r="AZ445" s="480"/>
      <c r="BA445" s="480"/>
      <c r="BB445" s="480"/>
      <c r="BC445" s="480"/>
      <c r="BD445" s="480"/>
      <c r="BE445" s="480"/>
      <c r="BF445" s="480"/>
      <c r="BG445" s="480"/>
      <c r="BH445" s="480"/>
      <c r="BI445" s="480"/>
      <c r="BJ445" s="480"/>
      <c r="BK445" s="480"/>
      <c r="BL445" s="480"/>
    </row>
    <row r="446" spans="1:64">
      <c r="A446" s="480" t="s">
        <v>571</v>
      </c>
      <c r="B446" s="480" t="s">
        <v>70</v>
      </c>
      <c r="C446" s="480" t="s">
        <v>301</v>
      </c>
      <c r="D446" s="480" t="s">
        <v>302</v>
      </c>
      <c r="E446" s="480" t="s">
        <v>68</v>
      </c>
      <c r="F446" s="480">
        <v>2012</v>
      </c>
      <c r="G446" s="480"/>
      <c r="H446" s="480">
        <v>255</v>
      </c>
      <c r="I446" s="480">
        <v>0.1</v>
      </c>
      <c r="J446" s="480"/>
      <c r="K446" s="480"/>
      <c r="L446" s="480" t="s">
        <v>65</v>
      </c>
      <c r="M446" s="480">
        <v>60</v>
      </c>
      <c r="N446" s="480">
        <v>2</v>
      </c>
      <c r="O446" s="480">
        <v>1000</v>
      </c>
      <c r="P446" s="480">
        <v>25</v>
      </c>
      <c r="Q446" s="480">
        <v>30.2</v>
      </c>
      <c r="R446" s="480">
        <v>8.43</v>
      </c>
      <c r="S446" s="480">
        <v>37.4</v>
      </c>
      <c r="T446" s="480">
        <v>9</v>
      </c>
      <c r="U446" s="480">
        <v>6.3</v>
      </c>
      <c r="V446" s="480">
        <v>-140.38999999999999</v>
      </c>
      <c r="W446" s="480">
        <v>-0.43</v>
      </c>
      <c r="X446" s="480">
        <v>2100</v>
      </c>
      <c r="Y446" s="480">
        <v>4.2</v>
      </c>
      <c r="Z446" s="480">
        <v>250</v>
      </c>
      <c r="AA446" s="480">
        <v>0.23</v>
      </c>
      <c r="AB446" s="480"/>
      <c r="AC446" s="480"/>
      <c r="AD446" s="480"/>
      <c r="AE446" s="480"/>
      <c r="AF446" s="480"/>
      <c r="AG446" s="480"/>
      <c r="AH446" s="480"/>
      <c r="AI446" s="480">
        <v>1000</v>
      </c>
      <c r="AJ446" s="480">
        <v>3</v>
      </c>
      <c r="AK446" s="480">
        <v>-0.7</v>
      </c>
      <c r="AL446" s="480">
        <v>10.64</v>
      </c>
      <c r="AM446" s="480">
        <v>1638</v>
      </c>
      <c r="AN446" s="480">
        <v>982</v>
      </c>
      <c r="AO446" s="480">
        <v>40</v>
      </c>
      <c r="AP446" s="480">
        <v>19.2</v>
      </c>
      <c r="AQ446" s="480">
        <v>1.609</v>
      </c>
      <c r="AR446" s="480">
        <v>121.7</v>
      </c>
      <c r="AS446" s="480">
        <v>1.46</v>
      </c>
      <c r="AT446" s="480"/>
      <c r="AU446" s="480"/>
      <c r="AV446" s="480"/>
      <c r="AW446" s="480"/>
      <c r="AX446" s="480"/>
      <c r="AY446" s="480"/>
      <c r="AZ446" s="480"/>
      <c r="BA446" s="480"/>
      <c r="BB446" s="480"/>
      <c r="BC446" s="480"/>
      <c r="BD446" s="480"/>
      <c r="BE446" s="480"/>
      <c r="BF446" s="480"/>
      <c r="BG446" s="480"/>
      <c r="BH446" s="480"/>
      <c r="BI446" s="480"/>
      <c r="BJ446" s="480"/>
      <c r="BK446" s="480"/>
      <c r="BL446" s="480"/>
    </row>
    <row r="447" spans="1:64">
      <c r="A447" s="480" t="s">
        <v>571</v>
      </c>
      <c r="B447" s="480" t="s">
        <v>70</v>
      </c>
      <c r="C447" s="480" t="s">
        <v>305</v>
      </c>
      <c r="D447" s="480" t="s">
        <v>306</v>
      </c>
      <c r="E447" s="480" t="s">
        <v>66</v>
      </c>
      <c r="F447" s="480">
        <v>2012</v>
      </c>
      <c r="G447" s="480"/>
      <c r="H447" s="480">
        <v>260</v>
      </c>
      <c r="I447" s="480">
        <v>0.1</v>
      </c>
      <c r="J447" s="480"/>
      <c r="K447" s="480"/>
      <c r="L447" s="480" t="s">
        <v>65</v>
      </c>
      <c r="M447" s="480">
        <v>60</v>
      </c>
      <c r="N447" s="480">
        <v>1</v>
      </c>
      <c r="O447" s="480">
        <v>1000</v>
      </c>
      <c r="P447" s="480">
        <v>25</v>
      </c>
      <c r="Q447" s="480">
        <v>30.4</v>
      </c>
      <c r="R447" s="480">
        <v>8.56</v>
      </c>
      <c r="S447" s="480">
        <v>37.5</v>
      </c>
      <c r="T447" s="480">
        <v>9.1199999999999992</v>
      </c>
      <c r="U447" s="480">
        <v>6.3</v>
      </c>
      <c r="V447" s="480">
        <v>-132.57</v>
      </c>
      <c r="W447" s="480">
        <v>-0.43</v>
      </c>
      <c r="X447" s="480">
        <v>2100</v>
      </c>
      <c r="Y447" s="480">
        <v>4.2</v>
      </c>
      <c r="Z447" s="480">
        <v>250</v>
      </c>
      <c r="AA447" s="480">
        <v>0.2</v>
      </c>
      <c r="AB447" s="480"/>
      <c r="AC447" s="480"/>
      <c r="AD447" s="480"/>
      <c r="AE447" s="480"/>
      <c r="AF447" s="480"/>
      <c r="AG447" s="480"/>
      <c r="AH447" s="480"/>
      <c r="AI447" s="480">
        <v>1000</v>
      </c>
      <c r="AJ447" s="480">
        <v>3</v>
      </c>
      <c r="AK447" s="480">
        <v>-0.7</v>
      </c>
      <c r="AL447" s="480">
        <v>10.64</v>
      </c>
      <c r="AM447" s="480">
        <v>1638</v>
      </c>
      <c r="AN447" s="480">
        <v>982</v>
      </c>
      <c r="AO447" s="480">
        <v>40</v>
      </c>
      <c r="AP447" s="480">
        <v>20</v>
      </c>
      <c r="AQ447" s="480">
        <v>1.609</v>
      </c>
      <c r="AR447" s="480">
        <v>243.4</v>
      </c>
      <c r="AS447" s="480">
        <v>1.46</v>
      </c>
      <c r="AT447" s="480"/>
      <c r="AU447" s="480"/>
      <c r="AV447" s="480"/>
      <c r="AW447" s="480"/>
      <c r="AX447" s="480"/>
      <c r="AY447" s="480"/>
      <c r="AZ447" s="480"/>
      <c r="BA447" s="480"/>
      <c r="BB447" s="480"/>
      <c r="BC447" s="480"/>
      <c r="BD447" s="480"/>
      <c r="BE447" s="480"/>
      <c r="BF447" s="480"/>
      <c r="BG447" s="480"/>
      <c r="BH447" s="480"/>
      <c r="BI447" s="480"/>
      <c r="BJ447" s="480"/>
      <c r="BK447" s="480"/>
      <c r="BL447" s="480"/>
    </row>
    <row r="448" spans="1:64">
      <c r="A448" s="480" t="s">
        <v>571</v>
      </c>
      <c r="B448" s="480" t="s">
        <v>70</v>
      </c>
      <c r="C448" s="480" t="s">
        <v>307</v>
      </c>
      <c r="D448" s="480" t="s">
        <v>308</v>
      </c>
      <c r="E448" s="480" t="s">
        <v>66</v>
      </c>
      <c r="F448" s="480">
        <v>2011</v>
      </c>
      <c r="G448" s="480"/>
      <c r="H448" s="480">
        <v>260</v>
      </c>
      <c r="I448" s="480">
        <v>0.1</v>
      </c>
      <c r="J448" s="480"/>
      <c r="K448" s="480"/>
      <c r="L448" s="480" t="s">
        <v>65</v>
      </c>
      <c r="M448" s="480">
        <v>60</v>
      </c>
      <c r="N448" s="480">
        <v>1</v>
      </c>
      <c r="O448" s="480">
        <v>1000</v>
      </c>
      <c r="P448" s="480">
        <v>25</v>
      </c>
      <c r="Q448" s="480">
        <v>30.4</v>
      </c>
      <c r="R448" s="480">
        <v>8.56</v>
      </c>
      <c r="S448" s="480">
        <v>37.5</v>
      </c>
      <c r="T448" s="480">
        <v>9.1199999999999992</v>
      </c>
      <c r="U448" s="480">
        <v>6.3</v>
      </c>
      <c r="V448" s="480">
        <v>-141.69</v>
      </c>
      <c r="W448" s="480">
        <v>-0.43</v>
      </c>
      <c r="X448" s="480">
        <v>2100</v>
      </c>
      <c r="Y448" s="480">
        <v>4.2</v>
      </c>
      <c r="Z448" s="480">
        <v>250</v>
      </c>
      <c r="AA448" s="480">
        <v>0.2</v>
      </c>
      <c r="AB448" s="480"/>
      <c r="AC448" s="480"/>
      <c r="AD448" s="480"/>
      <c r="AE448" s="480"/>
      <c r="AF448" s="480"/>
      <c r="AG448" s="480"/>
      <c r="AH448" s="480"/>
      <c r="AI448" s="480">
        <v>1000</v>
      </c>
      <c r="AJ448" s="480">
        <v>3</v>
      </c>
      <c r="AK448" s="480">
        <v>-0.7</v>
      </c>
      <c r="AL448" s="480">
        <v>10.64</v>
      </c>
      <c r="AM448" s="480">
        <v>1638</v>
      </c>
      <c r="AN448" s="480">
        <v>982</v>
      </c>
      <c r="AO448" s="480">
        <v>40</v>
      </c>
      <c r="AP448" s="480">
        <v>19.2</v>
      </c>
      <c r="AQ448" s="480">
        <v>1.609</v>
      </c>
      <c r="AR448" s="480">
        <v>243.4</v>
      </c>
      <c r="AS448" s="480">
        <v>1.46</v>
      </c>
      <c r="AT448" s="480"/>
      <c r="AU448" s="480"/>
      <c r="AV448" s="480"/>
      <c r="AW448" s="480"/>
      <c r="AX448" s="480"/>
      <c r="AY448" s="480"/>
      <c r="AZ448" s="480"/>
      <c r="BA448" s="480"/>
      <c r="BB448" s="480"/>
      <c r="BC448" s="480"/>
      <c r="BD448" s="480"/>
      <c r="BE448" s="480"/>
      <c r="BF448" s="480"/>
      <c r="BG448" s="480"/>
      <c r="BH448" s="480"/>
      <c r="BI448" s="480"/>
      <c r="BJ448" s="480"/>
      <c r="BK448" s="480"/>
      <c r="BL448" s="480"/>
    </row>
    <row r="449" spans="1:64">
      <c r="A449" s="480" t="s">
        <v>571</v>
      </c>
      <c r="B449" s="480" t="s">
        <v>70</v>
      </c>
      <c r="C449" s="480" t="s">
        <v>309</v>
      </c>
      <c r="D449" s="480" t="s">
        <v>310</v>
      </c>
      <c r="E449" s="480" t="s">
        <v>68</v>
      </c>
      <c r="F449" s="480">
        <v>2012</v>
      </c>
      <c r="G449" s="480"/>
      <c r="H449" s="480">
        <v>260</v>
      </c>
      <c r="I449" s="480">
        <v>0.1</v>
      </c>
      <c r="J449" s="480"/>
      <c r="K449" s="480"/>
      <c r="L449" s="480" t="s">
        <v>65</v>
      </c>
      <c r="M449" s="480">
        <v>60</v>
      </c>
      <c r="N449" s="480">
        <v>2</v>
      </c>
      <c r="O449" s="480">
        <v>1000</v>
      </c>
      <c r="P449" s="480">
        <v>25</v>
      </c>
      <c r="Q449" s="480">
        <v>30.4</v>
      </c>
      <c r="R449" s="480">
        <v>8.56</v>
      </c>
      <c r="S449" s="480">
        <v>37.5</v>
      </c>
      <c r="T449" s="480">
        <v>9.1199999999999992</v>
      </c>
      <c r="U449" s="480">
        <v>6.3</v>
      </c>
      <c r="V449" s="480">
        <v>-141.69</v>
      </c>
      <c r="W449" s="480">
        <v>-0.43</v>
      </c>
      <c r="X449" s="480">
        <v>2100</v>
      </c>
      <c r="Y449" s="480">
        <v>4.2</v>
      </c>
      <c r="Z449" s="480">
        <v>250</v>
      </c>
      <c r="AA449" s="480">
        <v>0.2</v>
      </c>
      <c r="AB449" s="480"/>
      <c r="AC449" s="480"/>
      <c r="AD449" s="480"/>
      <c r="AE449" s="480"/>
      <c r="AF449" s="480"/>
      <c r="AG449" s="480"/>
      <c r="AH449" s="480"/>
      <c r="AI449" s="480">
        <v>1000</v>
      </c>
      <c r="AJ449" s="480">
        <v>3</v>
      </c>
      <c r="AK449" s="480">
        <v>-0.7</v>
      </c>
      <c r="AL449" s="480">
        <v>10.64</v>
      </c>
      <c r="AM449" s="480">
        <v>1638</v>
      </c>
      <c r="AN449" s="480">
        <v>982</v>
      </c>
      <c r="AO449" s="480">
        <v>40</v>
      </c>
      <c r="AP449" s="480">
        <v>19.2</v>
      </c>
      <c r="AQ449" s="480">
        <v>1.609</v>
      </c>
      <c r="AR449" s="480">
        <v>121.7</v>
      </c>
      <c r="AS449" s="480">
        <v>1.46</v>
      </c>
      <c r="AT449" s="480"/>
      <c r="AU449" s="480"/>
      <c r="AV449" s="480"/>
      <c r="AW449" s="480"/>
      <c r="AX449" s="480"/>
      <c r="AY449" s="480"/>
      <c r="AZ449" s="480"/>
      <c r="BA449" s="480"/>
      <c r="BB449" s="480"/>
      <c r="BC449" s="480"/>
      <c r="BD449" s="480"/>
      <c r="BE449" s="480"/>
      <c r="BF449" s="480"/>
      <c r="BG449" s="480"/>
      <c r="BH449" s="480"/>
      <c r="BI449" s="480"/>
      <c r="BJ449" s="480"/>
      <c r="BK449" s="480"/>
      <c r="BL449" s="480"/>
    </row>
    <row r="450" spans="1:64">
      <c r="A450" s="480" t="s">
        <v>571</v>
      </c>
      <c r="B450" s="480" t="s">
        <v>70</v>
      </c>
      <c r="C450" s="480" t="s">
        <v>313</v>
      </c>
      <c r="D450" s="480" t="s">
        <v>314</v>
      </c>
      <c r="E450" s="480" t="s">
        <v>66</v>
      </c>
      <c r="F450" s="480">
        <v>2010</v>
      </c>
      <c r="G450" s="480"/>
      <c r="H450" s="480">
        <v>270</v>
      </c>
      <c r="I450" s="480">
        <v>0.1</v>
      </c>
      <c r="J450" s="480"/>
      <c r="K450" s="480"/>
      <c r="L450" s="480" t="s">
        <v>65</v>
      </c>
      <c r="M450" s="480">
        <v>72</v>
      </c>
      <c r="N450" s="480">
        <v>1</v>
      </c>
      <c r="O450" s="480">
        <v>1000</v>
      </c>
      <c r="P450" s="480">
        <v>25</v>
      </c>
      <c r="Q450" s="480">
        <v>35.299999999999997</v>
      </c>
      <c r="R450" s="480">
        <v>7.65</v>
      </c>
      <c r="S450" s="480">
        <v>44.1</v>
      </c>
      <c r="T450" s="480">
        <v>8.19</v>
      </c>
      <c r="U450" s="480">
        <v>5.3</v>
      </c>
      <c r="V450" s="480">
        <v>-158.97999999999999</v>
      </c>
      <c r="W450" s="480">
        <v>-0.43</v>
      </c>
      <c r="X450" s="480">
        <v>1400</v>
      </c>
      <c r="Y450" s="480">
        <v>5.5</v>
      </c>
      <c r="Z450" s="480">
        <v>350</v>
      </c>
      <c r="AA450" s="480">
        <v>0.34</v>
      </c>
      <c r="AB450" s="480"/>
      <c r="AC450" s="480"/>
      <c r="AD450" s="480"/>
      <c r="AE450" s="480"/>
      <c r="AF450" s="480"/>
      <c r="AG450" s="480"/>
      <c r="AH450" s="480"/>
      <c r="AI450" s="480">
        <v>1000</v>
      </c>
      <c r="AJ450" s="480">
        <v>3</v>
      </c>
      <c r="AK450" s="480">
        <v>-0.7</v>
      </c>
      <c r="AL450" s="480">
        <v>3.92</v>
      </c>
      <c r="AM450" s="480">
        <v>1954</v>
      </c>
      <c r="AN450" s="480">
        <v>982</v>
      </c>
      <c r="AO450" s="480">
        <v>40</v>
      </c>
      <c r="AP450" s="480">
        <v>27</v>
      </c>
      <c r="AQ450" s="480">
        <v>1.919</v>
      </c>
      <c r="AR450" s="480">
        <v>243.4</v>
      </c>
      <c r="AS450" s="480">
        <v>1.752</v>
      </c>
      <c r="AT450" s="480"/>
      <c r="AU450" s="480"/>
      <c r="AV450" s="480"/>
      <c r="AW450" s="480"/>
      <c r="AX450" s="480"/>
      <c r="AY450" s="480"/>
      <c r="AZ450" s="480"/>
      <c r="BA450" s="480"/>
      <c r="BB450" s="480"/>
      <c r="BC450" s="480"/>
      <c r="BD450" s="480"/>
      <c r="BE450" s="480"/>
      <c r="BF450" s="480"/>
      <c r="BG450" s="480"/>
      <c r="BH450" s="480"/>
      <c r="BI450" s="480"/>
      <c r="BJ450" s="480"/>
      <c r="BK450" s="480"/>
      <c r="BL450" s="480"/>
    </row>
    <row r="451" spans="1:64">
      <c r="A451" s="480" t="s">
        <v>571</v>
      </c>
      <c r="B451" s="480" t="s">
        <v>70</v>
      </c>
      <c r="C451" s="480" t="s">
        <v>317</v>
      </c>
      <c r="D451" s="480" t="s">
        <v>318</v>
      </c>
      <c r="E451" s="480" t="s">
        <v>66</v>
      </c>
      <c r="F451" s="480">
        <v>2010</v>
      </c>
      <c r="G451" s="480"/>
      <c r="H451" s="480">
        <v>280</v>
      </c>
      <c r="I451" s="480">
        <v>0.1</v>
      </c>
      <c r="J451" s="480"/>
      <c r="K451" s="480"/>
      <c r="L451" s="480" t="s">
        <v>65</v>
      </c>
      <c r="M451" s="480">
        <v>72</v>
      </c>
      <c r="N451" s="480">
        <v>1</v>
      </c>
      <c r="O451" s="480">
        <v>1000</v>
      </c>
      <c r="P451" s="480">
        <v>25</v>
      </c>
      <c r="Q451" s="480">
        <v>35.6</v>
      </c>
      <c r="R451" s="480">
        <v>7.86</v>
      </c>
      <c r="S451" s="480">
        <v>44.2</v>
      </c>
      <c r="T451" s="480">
        <v>8.42</v>
      </c>
      <c r="U451" s="480">
        <v>5.5</v>
      </c>
      <c r="V451" s="480">
        <v>-161.51</v>
      </c>
      <c r="W451" s="480">
        <v>-0.43</v>
      </c>
      <c r="X451" s="480">
        <v>1200</v>
      </c>
      <c r="Y451" s="480">
        <v>5.5</v>
      </c>
      <c r="Z451" s="480">
        <v>300</v>
      </c>
      <c r="AA451" s="480">
        <v>0.3</v>
      </c>
      <c r="AB451" s="480"/>
      <c r="AC451" s="480"/>
      <c r="AD451" s="480"/>
      <c r="AE451" s="480"/>
      <c r="AF451" s="480"/>
      <c r="AG451" s="480"/>
      <c r="AH451" s="480"/>
      <c r="AI451" s="480">
        <v>1000</v>
      </c>
      <c r="AJ451" s="480">
        <v>3</v>
      </c>
      <c r="AK451" s="480">
        <v>-0.7</v>
      </c>
      <c r="AL451" s="480">
        <v>3.92</v>
      </c>
      <c r="AM451" s="480">
        <v>1954</v>
      </c>
      <c r="AN451" s="480">
        <v>982</v>
      </c>
      <c r="AO451" s="480">
        <v>40</v>
      </c>
      <c r="AP451" s="480">
        <v>27</v>
      </c>
      <c r="AQ451" s="480">
        <v>1.919</v>
      </c>
      <c r="AR451" s="480">
        <v>243.4</v>
      </c>
      <c r="AS451" s="480">
        <v>1.752</v>
      </c>
      <c r="AT451" s="480"/>
      <c r="AU451" s="480"/>
      <c r="AV451" s="480"/>
      <c r="AW451" s="480"/>
      <c r="AX451" s="480"/>
      <c r="AY451" s="480"/>
      <c r="AZ451" s="480"/>
      <c r="BA451" s="480"/>
      <c r="BB451" s="480"/>
      <c r="BC451" s="480"/>
      <c r="BD451" s="480"/>
      <c r="BE451" s="480"/>
      <c r="BF451" s="480"/>
      <c r="BG451" s="480"/>
      <c r="BH451" s="480"/>
      <c r="BI451" s="480"/>
      <c r="BJ451" s="480"/>
      <c r="BK451" s="480"/>
      <c r="BL451" s="480"/>
    </row>
    <row r="452" spans="1:64">
      <c r="A452" s="480" t="s">
        <v>572</v>
      </c>
      <c r="B452" s="480" t="s">
        <v>70</v>
      </c>
      <c r="C452" s="480" t="s">
        <v>77</v>
      </c>
      <c r="D452" s="480" t="s">
        <v>78</v>
      </c>
      <c r="E452" s="480" t="s">
        <v>66</v>
      </c>
      <c r="F452" s="480">
        <v>2010</v>
      </c>
      <c r="G452" s="480">
        <v>2012</v>
      </c>
      <c r="H452" s="480">
        <v>160</v>
      </c>
      <c r="I452" s="480">
        <v>0.1</v>
      </c>
      <c r="J452" s="480"/>
      <c r="K452" s="480"/>
      <c r="L452" s="480" t="s">
        <v>14</v>
      </c>
      <c r="M452" s="480">
        <v>72</v>
      </c>
      <c r="N452" s="480">
        <v>1</v>
      </c>
      <c r="O452" s="480">
        <v>1000</v>
      </c>
      <c r="P452" s="480">
        <v>25</v>
      </c>
      <c r="Q452" s="480">
        <v>35.1</v>
      </c>
      <c r="R452" s="480">
        <v>4.55</v>
      </c>
      <c r="S452" s="480">
        <v>43.8</v>
      </c>
      <c r="T452" s="480">
        <v>4.91</v>
      </c>
      <c r="U452" s="480">
        <v>3</v>
      </c>
      <c r="V452" s="480"/>
      <c r="W452" s="480">
        <v>-0.45</v>
      </c>
      <c r="X452" s="480">
        <v>2000</v>
      </c>
      <c r="Y452" s="480">
        <v>5.5</v>
      </c>
      <c r="Z452" s="480">
        <v>500</v>
      </c>
      <c r="AA452" s="480">
        <v>0.6</v>
      </c>
      <c r="AB452" s="480"/>
      <c r="AC452" s="480"/>
      <c r="AD452" s="480"/>
      <c r="AE452" s="480"/>
      <c r="AF452" s="480"/>
      <c r="AG452" s="480"/>
      <c r="AH452" s="480"/>
      <c r="AI452" s="480">
        <v>1000</v>
      </c>
      <c r="AJ452" s="480">
        <v>3</v>
      </c>
      <c r="AK452" s="480">
        <v>-0.7</v>
      </c>
      <c r="AL452" s="480">
        <v>3.92</v>
      </c>
      <c r="AM452" s="480">
        <v>1580</v>
      </c>
      <c r="AN452" s="480">
        <v>808</v>
      </c>
      <c r="AO452" s="480">
        <v>40</v>
      </c>
      <c r="AP452" s="480">
        <v>15.75</v>
      </c>
      <c r="AQ452" s="480">
        <v>1.278</v>
      </c>
      <c r="AR452" s="480">
        <v>148.6</v>
      </c>
      <c r="AS452" s="480">
        <v>1.07</v>
      </c>
      <c r="AT452" s="480"/>
      <c r="AU452" s="480"/>
      <c r="AV452" s="480"/>
      <c r="AW452" s="480"/>
      <c r="AX452" s="480"/>
      <c r="AY452" s="480"/>
      <c r="AZ452" s="480"/>
      <c r="BA452" s="480"/>
      <c r="BB452" s="480"/>
      <c r="BC452" s="480"/>
      <c r="BD452" s="480"/>
      <c r="BE452" s="480"/>
      <c r="BF452" s="480"/>
      <c r="BG452" s="480"/>
      <c r="BH452" s="480"/>
      <c r="BI452" s="480"/>
      <c r="BJ452" s="480"/>
      <c r="BK452" s="480"/>
      <c r="BL452" s="480"/>
    </row>
    <row r="453" spans="1:64">
      <c r="A453" s="480" t="s">
        <v>572</v>
      </c>
      <c r="B453" s="480" t="s">
        <v>70</v>
      </c>
      <c r="C453" s="480" t="s">
        <v>81</v>
      </c>
      <c r="D453" s="480" t="s">
        <v>82</v>
      </c>
      <c r="E453" s="480" t="s">
        <v>66</v>
      </c>
      <c r="F453" s="480">
        <v>2010</v>
      </c>
      <c r="G453" s="480">
        <v>2012</v>
      </c>
      <c r="H453" s="480">
        <v>165</v>
      </c>
      <c r="I453" s="480">
        <v>0.1</v>
      </c>
      <c r="J453" s="480"/>
      <c r="K453" s="480"/>
      <c r="L453" s="480" t="s">
        <v>14</v>
      </c>
      <c r="M453" s="480">
        <v>72</v>
      </c>
      <c r="N453" s="480">
        <v>1</v>
      </c>
      <c r="O453" s="480">
        <v>1000</v>
      </c>
      <c r="P453" s="480">
        <v>25</v>
      </c>
      <c r="Q453" s="480">
        <v>35.299999999999997</v>
      </c>
      <c r="R453" s="480">
        <v>4.68</v>
      </c>
      <c r="S453" s="480">
        <v>44.1</v>
      </c>
      <c r="T453" s="480">
        <v>5.01</v>
      </c>
      <c r="U453" s="480">
        <v>3</v>
      </c>
      <c r="V453" s="480"/>
      <c r="W453" s="480">
        <v>-0.45</v>
      </c>
      <c r="X453" s="480">
        <v>2000</v>
      </c>
      <c r="Y453" s="480">
        <v>5.5</v>
      </c>
      <c r="Z453" s="480">
        <v>550</v>
      </c>
      <c r="AA453" s="480">
        <v>0.55000000000000004</v>
      </c>
      <c r="AB453" s="480"/>
      <c r="AC453" s="480"/>
      <c r="AD453" s="480"/>
      <c r="AE453" s="480"/>
      <c r="AF453" s="480"/>
      <c r="AG453" s="480"/>
      <c r="AH453" s="480"/>
      <c r="AI453" s="480">
        <v>1000</v>
      </c>
      <c r="AJ453" s="480">
        <v>3</v>
      </c>
      <c r="AK453" s="480">
        <v>-0.7</v>
      </c>
      <c r="AL453" s="480">
        <v>3.92</v>
      </c>
      <c r="AM453" s="480">
        <v>1580</v>
      </c>
      <c r="AN453" s="480">
        <v>808</v>
      </c>
      <c r="AO453" s="480">
        <v>40</v>
      </c>
      <c r="AP453" s="480">
        <v>15.75</v>
      </c>
      <c r="AQ453" s="480">
        <v>1.278</v>
      </c>
      <c r="AR453" s="480">
        <v>148.6</v>
      </c>
      <c r="AS453" s="480">
        <v>1.07</v>
      </c>
      <c r="AT453" s="480"/>
      <c r="AU453" s="480"/>
      <c r="AV453" s="480"/>
      <c r="AW453" s="480"/>
      <c r="AX453" s="480"/>
      <c r="AY453" s="480"/>
      <c r="AZ453" s="480"/>
      <c r="BA453" s="480"/>
      <c r="BB453" s="480"/>
      <c r="BC453" s="480"/>
      <c r="BD453" s="480"/>
      <c r="BE453" s="480"/>
      <c r="BF453" s="480"/>
      <c r="BG453" s="480"/>
      <c r="BH453" s="480"/>
      <c r="BI453" s="480"/>
      <c r="BJ453" s="480"/>
      <c r="BK453" s="480"/>
      <c r="BL453" s="480"/>
    </row>
    <row r="454" spans="1:64">
      <c r="A454" s="480" t="s">
        <v>572</v>
      </c>
      <c r="B454" s="480" t="s">
        <v>70</v>
      </c>
      <c r="C454" s="480" t="s">
        <v>85</v>
      </c>
      <c r="D454" s="480" t="s">
        <v>86</v>
      </c>
      <c r="E454" s="480" t="s">
        <v>66</v>
      </c>
      <c r="F454" s="480">
        <v>2010</v>
      </c>
      <c r="G454" s="480">
        <v>2012</v>
      </c>
      <c r="H454" s="480">
        <v>170</v>
      </c>
      <c r="I454" s="480">
        <v>0.1</v>
      </c>
      <c r="J454" s="480"/>
      <c r="K454" s="480"/>
      <c r="L454" s="480" t="s">
        <v>14</v>
      </c>
      <c r="M454" s="480">
        <v>72</v>
      </c>
      <c r="N454" s="480">
        <v>1</v>
      </c>
      <c r="O454" s="480">
        <v>1000</v>
      </c>
      <c r="P454" s="480">
        <v>25</v>
      </c>
      <c r="Q454" s="480">
        <v>35.6</v>
      </c>
      <c r="R454" s="480">
        <v>4.78</v>
      </c>
      <c r="S454" s="480">
        <v>44.3</v>
      </c>
      <c r="T454" s="480">
        <v>5.12</v>
      </c>
      <c r="U454" s="480">
        <v>3.1</v>
      </c>
      <c r="V454" s="480"/>
      <c r="W454" s="480">
        <v>-0.45</v>
      </c>
      <c r="X454" s="480">
        <v>2000</v>
      </c>
      <c r="Y454" s="480">
        <v>5.5</v>
      </c>
      <c r="Z454" s="480">
        <v>500</v>
      </c>
      <c r="AA454" s="480">
        <v>0.52</v>
      </c>
      <c r="AB454" s="480"/>
      <c r="AC454" s="480"/>
      <c r="AD454" s="480"/>
      <c r="AE454" s="480"/>
      <c r="AF454" s="480"/>
      <c r="AG454" s="480"/>
      <c r="AH454" s="480"/>
      <c r="AI454" s="480">
        <v>1000</v>
      </c>
      <c r="AJ454" s="480">
        <v>3</v>
      </c>
      <c r="AK454" s="480">
        <v>-0.7</v>
      </c>
      <c r="AL454" s="480">
        <v>6.14</v>
      </c>
      <c r="AM454" s="480">
        <v>1580</v>
      </c>
      <c r="AN454" s="480">
        <v>808</v>
      </c>
      <c r="AO454" s="480">
        <v>40</v>
      </c>
      <c r="AP454" s="480">
        <v>15.75</v>
      </c>
      <c r="AQ454" s="480">
        <v>1.278</v>
      </c>
      <c r="AR454" s="480">
        <v>148.6</v>
      </c>
      <c r="AS454" s="480">
        <v>1.07</v>
      </c>
      <c r="AT454" s="480"/>
      <c r="AU454" s="480"/>
      <c r="AV454" s="480"/>
      <c r="AW454" s="480"/>
      <c r="AX454" s="480"/>
      <c r="AY454" s="480"/>
      <c r="AZ454" s="480"/>
      <c r="BA454" s="480"/>
      <c r="BB454" s="480"/>
      <c r="BC454" s="480"/>
      <c r="BD454" s="480"/>
      <c r="BE454" s="480"/>
      <c r="BF454" s="480"/>
      <c r="BG454" s="480"/>
      <c r="BH454" s="480"/>
      <c r="BI454" s="480"/>
      <c r="BJ454" s="480"/>
      <c r="BK454" s="480"/>
      <c r="BL454" s="480"/>
    </row>
    <row r="455" spans="1:64">
      <c r="A455" s="480" t="s">
        <v>572</v>
      </c>
      <c r="B455" s="480" t="s">
        <v>70</v>
      </c>
      <c r="C455" s="480" t="s">
        <v>89</v>
      </c>
      <c r="D455" s="480" t="s">
        <v>90</v>
      </c>
      <c r="E455" s="480" t="s">
        <v>66</v>
      </c>
      <c r="F455" s="480">
        <v>2010</v>
      </c>
      <c r="G455" s="480">
        <v>2012</v>
      </c>
      <c r="H455" s="480">
        <v>175</v>
      </c>
      <c r="I455" s="480">
        <v>0.1</v>
      </c>
      <c r="J455" s="480"/>
      <c r="K455" s="480"/>
      <c r="L455" s="480" t="s">
        <v>14</v>
      </c>
      <c r="M455" s="480">
        <v>72</v>
      </c>
      <c r="N455" s="480">
        <v>1</v>
      </c>
      <c r="O455" s="480">
        <v>1000</v>
      </c>
      <c r="P455" s="480">
        <v>25</v>
      </c>
      <c r="Q455" s="480">
        <v>35.799999999999997</v>
      </c>
      <c r="R455" s="480">
        <v>4.8899999999999997</v>
      </c>
      <c r="S455" s="480">
        <v>44.4</v>
      </c>
      <c r="T455" s="480">
        <v>5.23</v>
      </c>
      <c r="U455" s="480">
        <v>3.1</v>
      </c>
      <c r="V455" s="480"/>
      <c r="W455" s="480">
        <v>-0.45</v>
      </c>
      <c r="X455" s="480">
        <v>2000</v>
      </c>
      <c r="Y455" s="480">
        <v>5.5</v>
      </c>
      <c r="Z455" s="480">
        <v>550</v>
      </c>
      <c r="AA455" s="480">
        <v>0.48</v>
      </c>
      <c r="AB455" s="480"/>
      <c r="AC455" s="480"/>
      <c r="AD455" s="480"/>
      <c r="AE455" s="480"/>
      <c r="AF455" s="480"/>
      <c r="AG455" s="480"/>
      <c r="AH455" s="480"/>
      <c r="AI455" s="480">
        <v>1000</v>
      </c>
      <c r="AJ455" s="480">
        <v>3</v>
      </c>
      <c r="AK455" s="480">
        <v>-0.7</v>
      </c>
      <c r="AL455" s="480">
        <v>3.92</v>
      </c>
      <c r="AM455" s="480">
        <v>1580</v>
      </c>
      <c r="AN455" s="480">
        <v>808</v>
      </c>
      <c r="AO455" s="480">
        <v>40</v>
      </c>
      <c r="AP455" s="480">
        <v>15.75</v>
      </c>
      <c r="AQ455" s="480">
        <v>1.278</v>
      </c>
      <c r="AR455" s="480">
        <v>148.6</v>
      </c>
      <c r="AS455" s="480">
        <v>1.07</v>
      </c>
      <c r="AT455" s="480"/>
      <c r="AU455" s="480"/>
      <c r="AV455" s="480"/>
      <c r="AW455" s="480"/>
      <c r="AX455" s="480"/>
      <c r="AY455" s="480"/>
      <c r="AZ455" s="480"/>
      <c r="BA455" s="480"/>
      <c r="BB455" s="480"/>
      <c r="BC455" s="480"/>
      <c r="BD455" s="480"/>
      <c r="BE455" s="480"/>
      <c r="BF455" s="480"/>
      <c r="BG455" s="480"/>
      <c r="BH455" s="480"/>
      <c r="BI455" s="480"/>
      <c r="BJ455" s="480"/>
      <c r="BK455" s="480"/>
      <c r="BL455" s="480"/>
    </row>
    <row r="456" spans="1:64">
      <c r="A456" s="480" t="s">
        <v>572</v>
      </c>
      <c r="B456" s="480" t="s">
        <v>70</v>
      </c>
      <c r="C456" s="480" t="s">
        <v>93</v>
      </c>
      <c r="D456" s="480" t="s">
        <v>94</v>
      </c>
      <c r="E456" s="480" t="s">
        <v>66</v>
      </c>
      <c r="F456" s="480">
        <v>2010</v>
      </c>
      <c r="G456" s="480">
        <v>2012</v>
      </c>
      <c r="H456" s="480">
        <v>180</v>
      </c>
      <c r="I456" s="480">
        <v>0.1</v>
      </c>
      <c r="J456" s="480"/>
      <c r="K456" s="480"/>
      <c r="L456" s="480" t="s">
        <v>14</v>
      </c>
      <c r="M456" s="480">
        <v>72</v>
      </c>
      <c r="N456" s="480">
        <v>1</v>
      </c>
      <c r="O456" s="480">
        <v>1000</v>
      </c>
      <c r="P456" s="480">
        <v>25</v>
      </c>
      <c r="Q456" s="480">
        <v>36.1</v>
      </c>
      <c r="R456" s="480">
        <v>4.99</v>
      </c>
      <c r="S456" s="480">
        <v>44.6</v>
      </c>
      <c r="T456" s="480">
        <v>5.34</v>
      </c>
      <c r="U456" s="480">
        <v>3.2</v>
      </c>
      <c r="V456" s="480"/>
      <c r="W456" s="480">
        <v>-0.45</v>
      </c>
      <c r="X456" s="480">
        <v>2000</v>
      </c>
      <c r="Y456" s="480">
        <v>5.5</v>
      </c>
      <c r="Z456" s="480">
        <v>500</v>
      </c>
      <c r="AA456" s="480">
        <v>0.45</v>
      </c>
      <c r="AB456" s="480"/>
      <c r="AC456" s="480"/>
      <c r="AD456" s="480"/>
      <c r="AE456" s="480"/>
      <c r="AF456" s="480"/>
      <c r="AG456" s="480"/>
      <c r="AH456" s="480"/>
      <c r="AI456" s="480">
        <v>1000</v>
      </c>
      <c r="AJ456" s="480">
        <v>3</v>
      </c>
      <c r="AK456" s="480">
        <v>-0.7</v>
      </c>
      <c r="AL456" s="480">
        <v>3.92</v>
      </c>
      <c r="AM456" s="480">
        <v>1580</v>
      </c>
      <c r="AN456" s="480">
        <v>808</v>
      </c>
      <c r="AO456" s="480">
        <v>40</v>
      </c>
      <c r="AP456" s="480">
        <v>15.75</v>
      </c>
      <c r="AQ456" s="480">
        <v>1.278</v>
      </c>
      <c r="AR456" s="480">
        <v>148.6</v>
      </c>
      <c r="AS456" s="480">
        <v>1.07</v>
      </c>
      <c r="AT456" s="480"/>
      <c r="AU456" s="480"/>
      <c r="AV456" s="480"/>
      <c r="AW456" s="480"/>
      <c r="AX456" s="480"/>
      <c r="AY456" s="480"/>
      <c r="AZ456" s="480"/>
      <c r="BA456" s="480"/>
      <c r="BB456" s="480"/>
      <c r="BC456" s="480"/>
      <c r="BD456" s="480"/>
      <c r="BE456" s="480"/>
      <c r="BF456" s="480"/>
      <c r="BG456" s="480"/>
      <c r="BH456" s="480"/>
      <c r="BI456" s="480"/>
      <c r="BJ456" s="480"/>
      <c r="BK456" s="480"/>
      <c r="BL456" s="480"/>
    </row>
    <row r="457" spans="1:64">
      <c r="A457" s="480" t="s">
        <v>572</v>
      </c>
      <c r="B457" s="480" t="s">
        <v>70</v>
      </c>
      <c r="C457" s="480" t="s">
        <v>97</v>
      </c>
      <c r="D457" s="480" t="s">
        <v>98</v>
      </c>
      <c r="E457" s="480" t="s">
        <v>66</v>
      </c>
      <c r="F457" s="480">
        <v>2010</v>
      </c>
      <c r="G457" s="480">
        <v>2012</v>
      </c>
      <c r="H457" s="480">
        <v>185</v>
      </c>
      <c r="I457" s="480">
        <v>0.1</v>
      </c>
      <c r="J457" s="480"/>
      <c r="K457" s="480"/>
      <c r="L457" s="480" t="s">
        <v>14</v>
      </c>
      <c r="M457" s="480">
        <v>72</v>
      </c>
      <c r="N457" s="480">
        <v>1</v>
      </c>
      <c r="O457" s="480">
        <v>1000</v>
      </c>
      <c r="P457" s="480">
        <v>25</v>
      </c>
      <c r="Q457" s="480">
        <v>36.4</v>
      </c>
      <c r="R457" s="480">
        <v>5.09</v>
      </c>
      <c r="S457" s="480">
        <v>44.6</v>
      </c>
      <c r="T457" s="480">
        <v>5.46</v>
      </c>
      <c r="U457" s="480">
        <v>3.3</v>
      </c>
      <c r="V457" s="480"/>
      <c r="W457" s="480">
        <v>-0.45</v>
      </c>
      <c r="X457" s="480">
        <v>2000</v>
      </c>
      <c r="Y457" s="480">
        <v>5.5</v>
      </c>
      <c r="Z457" s="480">
        <v>500</v>
      </c>
      <c r="AA457" s="480">
        <v>0.4</v>
      </c>
      <c r="AB457" s="480"/>
      <c r="AC457" s="480"/>
      <c r="AD457" s="480"/>
      <c r="AE457" s="480"/>
      <c r="AF457" s="480"/>
      <c r="AG457" s="480"/>
      <c r="AH457" s="480"/>
      <c r="AI457" s="480">
        <v>1000</v>
      </c>
      <c r="AJ457" s="480">
        <v>3</v>
      </c>
      <c r="AK457" s="480">
        <v>-0.7</v>
      </c>
      <c r="AL457" s="480">
        <v>6.55</v>
      </c>
      <c r="AM457" s="480">
        <v>1580</v>
      </c>
      <c r="AN457" s="480">
        <v>808</v>
      </c>
      <c r="AO457" s="480">
        <v>40</v>
      </c>
      <c r="AP457" s="480">
        <v>15.75</v>
      </c>
      <c r="AQ457" s="480">
        <v>1.278</v>
      </c>
      <c r="AR457" s="480">
        <v>148.6</v>
      </c>
      <c r="AS457" s="480">
        <v>1.07</v>
      </c>
      <c r="AT457" s="480"/>
      <c r="AU457" s="480"/>
      <c r="AV457" s="480"/>
      <c r="AW457" s="480"/>
      <c r="AX457" s="480"/>
      <c r="AY457" s="480"/>
      <c r="AZ457" s="480"/>
      <c r="BA457" s="480"/>
      <c r="BB457" s="480"/>
      <c r="BC457" s="480"/>
      <c r="BD457" s="480"/>
      <c r="BE457" s="480"/>
      <c r="BF457" s="480"/>
      <c r="BG457" s="480"/>
      <c r="BH457" s="480"/>
      <c r="BI457" s="480"/>
      <c r="BJ457" s="480"/>
      <c r="BK457" s="480"/>
      <c r="BL457" s="480"/>
    </row>
    <row r="458" spans="1:64">
      <c r="A458" s="480" t="s">
        <v>572</v>
      </c>
      <c r="B458" s="480" t="s">
        <v>70</v>
      </c>
      <c r="C458" s="480" t="s">
        <v>101</v>
      </c>
      <c r="D458" s="480" t="s">
        <v>102</v>
      </c>
      <c r="E458" s="480" t="s">
        <v>66</v>
      </c>
      <c r="F458" s="480">
        <v>2010</v>
      </c>
      <c r="G458" s="480">
        <v>2012</v>
      </c>
      <c r="H458" s="480">
        <v>190</v>
      </c>
      <c r="I458" s="480">
        <v>0.1</v>
      </c>
      <c r="J458" s="480"/>
      <c r="K458" s="480"/>
      <c r="L458" s="480" t="s">
        <v>14</v>
      </c>
      <c r="M458" s="480">
        <v>72</v>
      </c>
      <c r="N458" s="480">
        <v>1</v>
      </c>
      <c r="O458" s="480">
        <v>1000</v>
      </c>
      <c r="P458" s="480">
        <v>25</v>
      </c>
      <c r="Q458" s="480">
        <v>36.6</v>
      </c>
      <c r="R458" s="480">
        <v>5.19</v>
      </c>
      <c r="S458" s="480">
        <v>44.8</v>
      </c>
      <c r="T458" s="480">
        <v>5.52</v>
      </c>
      <c r="U458" s="480">
        <v>3.3</v>
      </c>
      <c r="V458" s="480"/>
      <c r="W458" s="480">
        <v>-0.45</v>
      </c>
      <c r="X458" s="480">
        <v>2000</v>
      </c>
      <c r="Y458" s="480">
        <v>5.5</v>
      </c>
      <c r="Z458" s="480">
        <v>550</v>
      </c>
      <c r="AA458" s="480">
        <v>0.34</v>
      </c>
      <c r="AB458" s="480"/>
      <c r="AC458" s="480"/>
      <c r="AD458" s="480"/>
      <c r="AE458" s="480"/>
      <c r="AF458" s="480"/>
      <c r="AG458" s="480"/>
      <c r="AH458" s="480"/>
      <c r="AI458" s="480">
        <v>1000</v>
      </c>
      <c r="AJ458" s="480">
        <v>3</v>
      </c>
      <c r="AK458" s="480">
        <v>-0.7</v>
      </c>
      <c r="AL458" s="480">
        <v>3.92</v>
      </c>
      <c r="AM458" s="480">
        <v>1580</v>
      </c>
      <c r="AN458" s="480">
        <v>808</v>
      </c>
      <c r="AO458" s="480">
        <v>40</v>
      </c>
      <c r="AP458" s="480">
        <v>15.75</v>
      </c>
      <c r="AQ458" s="480">
        <v>1.278</v>
      </c>
      <c r="AR458" s="480">
        <v>148.6</v>
      </c>
      <c r="AS458" s="480">
        <v>1.07</v>
      </c>
      <c r="AT458" s="480"/>
      <c r="AU458" s="480"/>
      <c r="AV458" s="480"/>
      <c r="AW458" s="480"/>
      <c r="AX458" s="480"/>
      <c r="AY458" s="480"/>
      <c r="AZ458" s="480"/>
      <c r="BA458" s="480"/>
      <c r="BB458" s="480"/>
      <c r="BC458" s="480"/>
      <c r="BD458" s="480"/>
      <c r="BE458" s="480"/>
      <c r="BF458" s="480"/>
      <c r="BG458" s="480"/>
      <c r="BH458" s="480"/>
      <c r="BI458" s="480"/>
      <c r="BJ458" s="480"/>
      <c r="BK458" s="480"/>
      <c r="BL458" s="480"/>
    </row>
    <row r="459" spans="1:64">
      <c r="A459" s="480" t="s">
        <v>572</v>
      </c>
      <c r="B459" s="480" t="s">
        <v>70</v>
      </c>
      <c r="C459" s="480" t="s">
        <v>105</v>
      </c>
      <c r="D459" s="480" t="s">
        <v>456</v>
      </c>
      <c r="E459" s="480" t="s">
        <v>452</v>
      </c>
      <c r="F459" s="480">
        <v>2011</v>
      </c>
      <c r="G459" s="480"/>
      <c r="H459" s="480">
        <v>195</v>
      </c>
      <c r="I459" s="480">
        <v>0.1</v>
      </c>
      <c r="J459" s="480"/>
      <c r="K459" s="480"/>
      <c r="L459" s="480" t="s">
        <v>14</v>
      </c>
      <c r="M459" s="480">
        <v>72</v>
      </c>
      <c r="N459" s="480">
        <v>1</v>
      </c>
      <c r="O459" s="480">
        <v>1000</v>
      </c>
      <c r="P459" s="480">
        <v>25</v>
      </c>
      <c r="Q459" s="480">
        <v>37</v>
      </c>
      <c r="R459" s="480">
        <v>5.27</v>
      </c>
      <c r="S459" s="480">
        <v>45</v>
      </c>
      <c r="T459" s="480">
        <v>5.62</v>
      </c>
      <c r="U459" s="480">
        <v>3.4</v>
      </c>
      <c r="V459" s="480"/>
      <c r="W459" s="480">
        <v>-0.45</v>
      </c>
      <c r="X459" s="480">
        <v>2000</v>
      </c>
      <c r="Y459" s="480">
        <v>5.5</v>
      </c>
      <c r="Z459" s="480">
        <v>550</v>
      </c>
      <c r="AA459" s="480">
        <v>0.32</v>
      </c>
      <c r="AB459" s="480"/>
      <c r="AC459" s="480"/>
      <c r="AD459" s="480"/>
      <c r="AE459" s="480"/>
      <c r="AF459" s="480"/>
      <c r="AG459" s="480"/>
      <c r="AH459" s="480"/>
      <c r="AI459" s="480">
        <v>1000</v>
      </c>
      <c r="AJ459" s="480">
        <v>3</v>
      </c>
      <c r="AK459" s="480">
        <v>-0.7</v>
      </c>
      <c r="AL459" s="480">
        <v>3.92</v>
      </c>
      <c r="AM459" s="480">
        <v>1595</v>
      </c>
      <c r="AN459" s="480">
        <v>801</v>
      </c>
      <c r="AO459" s="480">
        <v>40</v>
      </c>
      <c r="AP459" s="480">
        <v>15.3</v>
      </c>
      <c r="AQ459" s="480">
        <v>1.2769999999999999</v>
      </c>
      <c r="AR459" s="480">
        <v>154.82</v>
      </c>
      <c r="AS459" s="480">
        <v>1.115</v>
      </c>
      <c r="AT459" s="480"/>
      <c r="AU459" s="480"/>
      <c r="AV459" s="480"/>
      <c r="AW459" s="480"/>
      <c r="AX459" s="480"/>
      <c r="AY459" s="480"/>
      <c r="AZ459" s="480"/>
      <c r="BA459" s="480"/>
      <c r="BB459" s="480"/>
      <c r="BC459" s="480"/>
      <c r="BD459" s="480"/>
      <c r="BE459" s="480"/>
      <c r="BF459" s="480"/>
      <c r="BG459" s="480"/>
      <c r="BH459" s="480"/>
      <c r="BI459" s="480"/>
      <c r="BJ459" s="480"/>
      <c r="BK459" s="480"/>
      <c r="BL459" s="480"/>
    </row>
    <row r="460" spans="1:64">
      <c r="A460" s="480" t="s">
        <v>572</v>
      </c>
      <c r="B460" s="480" t="s">
        <v>70</v>
      </c>
      <c r="C460" s="480" t="s">
        <v>107</v>
      </c>
      <c r="D460" s="480" t="s">
        <v>108</v>
      </c>
      <c r="E460" s="480" t="s">
        <v>66</v>
      </c>
      <c r="F460" s="480">
        <v>2011</v>
      </c>
      <c r="G460" s="480">
        <v>2012</v>
      </c>
      <c r="H460" s="480">
        <v>195</v>
      </c>
      <c r="I460" s="480">
        <v>0.1</v>
      </c>
      <c r="J460" s="480"/>
      <c r="K460" s="480"/>
      <c r="L460" s="480" t="s">
        <v>14</v>
      </c>
      <c r="M460" s="480">
        <v>48</v>
      </c>
      <c r="N460" s="480">
        <v>1</v>
      </c>
      <c r="O460" s="480">
        <v>1000</v>
      </c>
      <c r="P460" s="480">
        <v>25</v>
      </c>
      <c r="Q460" s="480">
        <v>24.2</v>
      </c>
      <c r="R460" s="480">
        <v>8.0399999999999991</v>
      </c>
      <c r="S460" s="480">
        <v>29.9</v>
      </c>
      <c r="T460" s="480">
        <v>8.56</v>
      </c>
      <c r="U460" s="480">
        <v>5.0999999999999996</v>
      </c>
      <c r="V460" s="480"/>
      <c r="W460" s="480">
        <v>-0.45</v>
      </c>
      <c r="X460" s="480">
        <v>1000</v>
      </c>
      <c r="Y460" s="480">
        <v>5.5</v>
      </c>
      <c r="Z460" s="480">
        <v>240</v>
      </c>
      <c r="AA460" s="480">
        <v>0.18</v>
      </c>
      <c r="AB460" s="480"/>
      <c r="AC460" s="480"/>
      <c r="AD460" s="480"/>
      <c r="AE460" s="480"/>
      <c r="AF460" s="480"/>
      <c r="AG460" s="480"/>
      <c r="AH460" s="480"/>
      <c r="AI460" s="480">
        <v>1000</v>
      </c>
      <c r="AJ460" s="480">
        <v>3</v>
      </c>
      <c r="AK460" s="480">
        <v>-0.7</v>
      </c>
      <c r="AL460" s="480">
        <v>3.92</v>
      </c>
      <c r="AM460" s="480">
        <v>1324</v>
      </c>
      <c r="AN460" s="480">
        <v>982</v>
      </c>
      <c r="AO460" s="480">
        <v>40</v>
      </c>
      <c r="AP460" s="480">
        <v>16</v>
      </c>
      <c r="AQ460" s="480">
        <v>1.3</v>
      </c>
      <c r="AR460" s="480">
        <v>238.9</v>
      </c>
      <c r="AS460" s="480">
        <v>1.147</v>
      </c>
      <c r="AT460" s="480"/>
      <c r="AU460" s="480"/>
      <c r="AV460" s="480"/>
      <c r="AW460" s="480"/>
      <c r="AX460" s="480"/>
      <c r="AY460" s="480"/>
      <c r="AZ460" s="480"/>
      <c r="BA460" s="480"/>
      <c r="BB460" s="480"/>
      <c r="BC460" s="480"/>
      <c r="BD460" s="480"/>
      <c r="BE460" s="480"/>
      <c r="BF460" s="480"/>
      <c r="BG460" s="480"/>
      <c r="BH460" s="480"/>
      <c r="BI460" s="480"/>
      <c r="BJ460" s="480"/>
      <c r="BK460" s="480"/>
      <c r="BL460" s="480"/>
    </row>
    <row r="461" spans="1:64">
      <c r="A461" s="480" t="s">
        <v>572</v>
      </c>
      <c r="B461" s="480" t="s">
        <v>70</v>
      </c>
      <c r="C461" s="480" t="s">
        <v>109</v>
      </c>
      <c r="D461" s="480" t="s">
        <v>110</v>
      </c>
      <c r="E461" s="480" t="s">
        <v>452</v>
      </c>
      <c r="F461" s="480">
        <v>2012</v>
      </c>
      <c r="G461" s="480"/>
      <c r="H461" s="480">
        <v>200</v>
      </c>
      <c r="I461" s="480">
        <v>0.1</v>
      </c>
      <c r="J461" s="480"/>
      <c r="K461" s="480"/>
      <c r="L461" s="480" t="s">
        <v>14</v>
      </c>
      <c r="M461" s="480">
        <v>72</v>
      </c>
      <c r="N461" s="480">
        <v>1</v>
      </c>
      <c r="O461" s="480">
        <v>1000</v>
      </c>
      <c r="P461" s="480">
        <v>25</v>
      </c>
      <c r="Q461" s="480">
        <v>37.4</v>
      </c>
      <c r="R461" s="480">
        <v>5.35</v>
      </c>
      <c r="S461" s="480">
        <v>45.3</v>
      </c>
      <c r="T461" s="480">
        <v>5.71</v>
      </c>
      <c r="U461" s="480">
        <v>3.3</v>
      </c>
      <c r="V461" s="480"/>
      <c r="W461" s="480">
        <v>-0.45</v>
      </c>
      <c r="X461" s="480">
        <v>2000</v>
      </c>
      <c r="Y461" s="480">
        <v>5.5</v>
      </c>
      <c r="Z461" s="480">
        <v>500</v>
      </c>
      <c r="AA461" s="480">
        <v>0.28999999999999998</v>
      </c>
      <c r="AB461" s="480"/>
      <c r="AC461" s="480"/>
      <c r="AD461" s="480"/>
      <c r="AE461" s="480"/>
      <c r="AF461" s="480"/>
      <c r="AG461" s="480"/>
      <c r="AH461" s="480"/>
      <c r="AI461" s="480">
        <v>1000</v>
      </c>
      <c r="AJ461" s="480">
        <v>3</v>
      </c>
      <c r="AK461" s="480">
        <v>-0.7</v>
      </c>
      <c r="AL461" s="480">
        <v>6.55</v>
      </c>
      <c r="AM461" s="480">
        <v>1595</v>
      </c>
      <c r="AN461" s="480">
        <v>801</v>
      </c>
      <c r="AO461" s="480">
        <v>40</v>
      </c>
      <c r="AP461" s="480">
        <v>15.3</v>
      </c>
      <c r="AQ461" s="480">
        <v>1.2769999999999999</v>
      </c>
      <c r="AR461" s="480">
        <v>154.82</v>
      </c>
      <c r="AS461" s="480">
        <v>1.115</v>
      </c>
      <c r="AT461" s="480"/>
      <c r="AU461" s="480"/>
      <c r="AV461" s="480"/>
      <c r="AW461" s="480"/>
      <c r="AX461" s="480"/>
      <c r="AY461" s="480"/>
      <c r="AZ461" s="480"/>
      <c r="BA461" s="480"/>
      <c r="BB461" s="480"/>
      <c r="BC461" s="480"/>
      <c r="BD461" s="480"/>
      <c r="BE461" s="480"/>
      <c r="BF461" s="480"/>
      <c r="BG461" s="480"/>
      <c r="BH461" s="480"/>
      <c r="BI461" s="480"/>
      <c r="BJ461" s="480"/>
      <c r="BK461" s="480"/>
      <c r="BL461" s="480"/>
    </row>
    <row r="462" spans="1:64">
      <c r="A462" s="480" t="s">
        <v>572</v>
      </c>
      <c r="B462" s="480" t="s">
        <v>70</v>
      </c>
      <c r="C462" s="480" t="s">
        <v>111</v>
      </c>
      <c r="D462" s="480" t="s">
        <v>112</v>
      </c>
      <c r="E462" s="480" t="s">
        <v>452</v>
      </c>
      <c r="F462" s="480">
        <v>2011</v>
      </c>
      <c r="G462" s="480"/>
      <c r="H462" s="480">
        <v>200</v>
      </c>
      <c r="I462" s="480">
        <v>0.1</v>
      </c>
      <c r="J462" s="480"/>
      <c r="K462" s="480"/>
      <c r="L462" s="480" t="s">
        <v>14</v>
      </c>
      <c r="M462" s="480">
        <v>48</v>
      </c>
      <c r="N462" s="480">
        <v>1</v>
      </c>
      <c r="O462" s="480">
        <v>1000</v>
      </c>
      <c r="P462" s="480">
        <v>25</v>
      </c>
      <c r="Q462" s="480">
        <v>24.3</v>
      </c>
      <c r="R462" s="480">
        <v>8.2200000000000006</v>
      </c>
      <c r="S462" s="480">
        <v>30</v>
      </c>
      <c r="T462" s="480">
        <v>8.74</v>
      </c>
      <c r="U462" s="480">
        <v>5.0999999999999996</v>
      </c>
      <c r="V462" s="480"/>
      <c r="W462" s="480">
        <v>-0.45</v>
      </c>
      <c r="X462" s="480">
        <v>1000</v>
      </c>
      <c r="Y462" s="480">
        <v>5.5</v>
      </c>
      <c r="Z462" s="480">
        <v>240</v>
      </c>
      <c r="AA462" s="480">
        <v>0.27900000000000003</v>
      </c>
      <c r="AB462" s="480"/>
      <c r="AC462" s="480"/>
      <c r="AD462" s="480"/>
      <c r="AE462" s="480"/>
      <c r="AF462" s="480"/>
      <c r="AG462" s="480"/>
      <c r="AH462" s="480"/>
      <c r="AI462" s="480">
        <v>1000</v>
      </c>
      <c r="AJ462" s="480">
        <v>3</v>
      </c>
      <c r="AK462" s="480">
        <v>-0.7</v>
      </c>
      <c r="AL462" s="480"/>
      <c r="AM462" s="480">
        <v>1324</v>
      </c>
      <c r="AN462" s="480">
        <v>984</v>
      </c>
      <c r="AO462" s="480">
        <v>40</v>
      </c>
      <c r="AP462" s="480">
        <v>15.3</v>
      </c>
      <c r="AQ462" s="480">
        <v>1.3</v>
      </c>
      <c r="AR462" s="480">
        <v>238.9</v>
      </c>
      <c r="AS462" s="480">
        <v>1.147</v>
      </c>
      <c r="AT462" s="480"/>
      <c r="AU462" s="480"/>
      <c r="AV462" s="480"/>
      <c r="AW462" s="480"/>
      <c r="AX462" s="480"/>
      <c r="AY462" s="480"/>
      <c r="AZ462" s="480"/>
      <c r="BA462" s="480"/>
      <c r="BB462" s="480"/>
      <c r="BC462" s="480"/>
      <c r="BD462" s="480"/>
      <c r="BE462" s="480"/>
      <c r="BF462" s="480"/>
      <c r="BG462" s="480"/>
      <c r="BH462" s="480"/>
      <c r="BI462" s="480"/>
      <c r="BJ462" s="480"/>
      <c r="BK462" s="480"/>
      <c r="BL462" s="480"/>
    </row>
    <row r="463" spans="1:64">
      <c r="A463" s="480" t="s">
        <v>572</v>
      </c>
      <c r="B463" s="480" t="s">
        <v>70</v>
      </c>
      <c r="C463" s="480" t="s">
        <v>113</v>
      </c>
      <c r="D463" s="480" t="s">
        <v>114</v>
      </c>
      <c r="E463" s="480" t="s">
        <v>68</v>
      </c>
      <c r="F463" s="480">
        <v>2012</v>
      </c>
      <c r="G463" s="480">
        <v>2013</v>
      </c>
      <c r="H463" s="480">
        <v>200</v>
      </c>
      <c r="I463" s="480">
        <v>0.1</v>
      </c>
      <c r="J463" s="480"/>
      <c r="K463" s="480"/>
      <c r="L463" s="480" t="s">
        <v>14</v>
      </c>
      <c r="M463" s="480">
        <v>48</v>
      </c>
      <c r="N463" s="480">
        <v>1</v>
      </c>
      <c r="O463" s="480">
        <v>1000</v>
      </c>
      <c r="P463" s="480">
        <v>25</v>
      </c>
      <c r="Q463" s="480">
        <v>24.3</v>
      </c>
      <c r="R463" s="480">
        <v>8.2200000000000006</v>
      </c>
      <c r="S463" s="480">
        <v>30</v>
      </c>
      <c r="T463" s="480">
        <v>8.74</v>
      </c>
      <c r="U463" s="480">
        <v>5.0999999999999996</v>
      </c>
      <c r="V463" s="480"/>
      <c r="W463" s="480">
        <v>-0.45</v>
      </c>
      <c r="X463" s="480">
        <v>1000</v>
      </c>
      <c r="Y463" s="480">
        <v>5.5</v>
      </c>
      <c r="Z463" s="480">
        <v>240</v>
      </c>
      <c r="AA463" s="480">
        <v>0.17</v>
      </c>
      <c r="AB463" s="480"/>
      <c r="AC463" s="480"/>
      <c r="AD463" s="480"/>
      <c r="AE463" s="480"/>
      <c r="AF463" s="480"/>
      <c r="AG463" s="480"/>
      <c r="AH463" s="480"/>
      <c r="AI463" s="480">
        <v>1000</v>
      </c>
      <c r="AJ463" s="480">
        <v>3</v>
      </c>
      <c r="AK463" s="480">
        <v>-0.7</v>
      </c>
      <c r="AL463" s="480">
        <v>3.92</v>
      </c>
      <c r="AM463" s="480">
        <v>1324</v>
      </c>
      <c r="AN463" s="480">
        <v>982</v>
      </c>
      <c r="AO463" s="480">
        <v>40</v>
      </c>
      <c r="AP463" s="480">
        <v>16</v>
      </c>
      <c r="AQ463" s="480">
        <v>1.3</v>
      </c>
      <c r="AR463" s="480">
        <v>238.9</v>
      </c>
      <c r="AS463" s="480">
        <v>1.147</v>
      </c>
      <c r="AT463" s="480"/>
      <c r="AU463" s="480"/>
      <c r="AV463" s="480"/>
      <c r="AW463" s="480"/>
      <c r="AX463" s="480"/>
      <c r="AY463" s="480"/>
      <c r="AZ463" s="480"/>
      <c r="BA463" s="480"/>
      <c r="BB463" s="480"/>
      <c r="BC463" s="480"/>
      <c r="BD463" s="480"/>
      <c r="BE463" s="480"/>
      <c r="BF463" s="480"/>
      <c r="BG463" s="480"/>
      <c r="BH463" s="480"/>
      <c r="BI463" s="480"/>
      <c r="BJ463" s="480"/>
      <c r="BK463" s="480"/>
      <c r="BL463" s="480"/>
    </row>
    <row r="464" spans="1:64">
      <c r="A464" s="480" t="s">
        <v>572</v>
      </c>
      <c r="B464" s="480" t="s">
        <v>70</v>
      </c>
      <c r="C464" s="480" t="s">
        <v>117</v>
      </c>
      <c r="D464" s="480" t="s">
        <v>118</v>
      </c>
      <c r="E464" s="480" t="s">
        <v>452</v>
      </c>
      <c r="F464" s="480">
        <v>2012</v>
      </c>
      <c r="G464" s="480"/>
      <c r="H464" s="480">
        <v>205</v>
      </c>
      <c r="I464" s="480">
        <v>0.1</v>
      </c>
      <c r="J464" s="480"/>
      <c r="K464" s="480"/>
      <c r="L464" s="480" t="s">
        <v>14</v>
      </c>
      <c r="M464" s="480">
        <v>72</v>
      </c>
      <c r="N464" s="480">
        <v>1</v>
      </c>
      <c r="O464" s="480">
        <v>1000</v>
      </c>
      <c r="P464" s="480">
        <v>25</v>
      </c>
      <c r="Q464" s="480">
        <v>37.700000000000003</v>
      </c>
      <c r="R464" s="480">
        <v>5.43</v>
      </c>
      <c r="S464" s="480">
        <v>45.4</v>
      </c>
      <c r="T464" s="480">
        <v>5.81</v>
      </c>
      <c r="U464" s="480">
        <v>3.5</v>
      </c>
      <c r="V464" s="480"/>
      <c r="W464" s="480">
        <v>-0.45</v>
      </c>
      <c r="X464" s="480">
        <v>2000</v>
      </c>
      <c r="Y464" s="480">
        <v>5.5</v>
      </c>
      <c r="Z464" s="480">
        <v>500</v>
      </c>
      <c r="AA464" s="480">
        <v>0.27</v>
      </c>
      <c r="AB464" s="480"/>
      <c r="AC464" s="480"/>
      <c r="AD464" s="480"/>
      <c r="AE464" s="480"/>
      <c r="AF464" s="480"/>
      <c r="AG464" s="480"/>
      <c r="AH464" s="480"/>
      <c r="AI464" s="480">
        <v>1000</v>
      </c>
      <c r="AJ464" s="480">
        <v>3</v>
      </c>
      <c r="AK464" s="480">
        <v>-0.7</v>
      </c>
      <c r="AL464" s="480"/>
      <c r="AM464" s="480">
        <v>1595</v>
      </c>
      <c r="AN464" s="480">
        <v>801</v>
      </c>
      <c r="AO464" s="480">
        <v>40</v>
      </c>
      <c r="AP464" s="480">
        <v>15.3</v>
      </c>
      <c r="AQ464" s="480">
        <v>1.2769999999999999</v>
      </c>
      <c r="AR464" s="480">
        <v>154.82</v>
      </c>
      <c r="AS464" s="480">
        <v>1.115</v>
      </c>
      <c r="AT464" s="480"/>
      <c r="AU464" s="480"/>
      <c r="AV464" s="480"/>
      <c r="AW464" s="480"/>
      <c r="AX464" s="480"/>
      <c r="AY464" s="480"/>
      <c r="AZ464" s="480"/>
      <c r="BA464" s="480"/>
      <c r="BB464" s="480"/>
      <c r="BC464" s="480"/>
      <c r="BD464" s="480"/>
      <c r="BE464" s="480"/>
      <c r="BF464" s="480"/>
      <c r="BG464" s="480"/>
      <c r="BH464" s="480"/>
      <c r="BI464" s="480"/>
      <c r="BJ464" s="480"/>
      <c r="BK464" s="480"/>
      <c r="BL464" s="480"/>
    </row>
    <row r="465" spans="1:64">
      <c r="A465" s="480" t="s">
        <v>572</v>
      </c>
      <c r="B465" s="480" t="s">
        <v>70</v>
      </c>
      <c r="C465" s="480" t="s">
        <v>119</v>
      </c>
      <c r="D465" s="480" t="s">
        <v>120</v>
      </c>
      <c r="E465" s="480" t="s">
        <v>68</v>
      </c>
      <c r="F465" s="480">
        <v>2012</v>
      </c>
      <c r="G465" s="480">
        <v>2013</v>
      </c>
      <c r="H465" s="480">
        <v>205</v>
      </c>
      <c r="I465" s="480">
        <v>0.1</v>
      </c>
      <c r="J465" s="480"/>
      <c r="K465" s="480"/>
      <c r="L465" s="480" t="s">
        <v>14</v>
      </c>
      <c r="M465" s="480">
        <v>48</v>
      </c>
      <c r="N465" s="480">
        <v>1</v>
      </c>
      <c r="O465" s="480">
        <v>1000</v>
      </c>
      <c r="P465" s="480">
        <v>25</v>
      </c>
      <c r="Q465" s="480">
        <v>24.5</v>
      </c>
      <c r="R465" s="480">
        <v>8.3800000000000008</v>
      </c>
      <c r="S465" s="480">
        <v>30.2</v>
      </c>
      <c r="T465" s="480">
        <v>8.9</v>
      </c>
      <c r="U465" s="480">
        <v>5.4</v>
      </c>
      <c r="V465" s="480"/>
      <c r="W465" s="480">
        <v>-0.45</v>
      </c>
      <c r="X465" s="480">
        <v>1000</v>
      </c>
      <c r="Y465" s="480">
        <v>5.5</v>
      </c>
      <c r="Z465" s="480">
        <v>240</v>
      </c>
      <c r="AA465" s="480">
        <v>0.16500000000000001</v>
      </c>
      <c r="AB465" s="480"/>
      <c r="AC465" s="480"/>
      <c r="AD465" s="480"/>
      <c r="AE465" s="480"/>
      <c r="AF465" s="480"/>
      <c r="AG465" s="480"/>
      <c r="AH465" s="480"/>
      <c r="AI465" s="480">
        <v>1000</v>
      </c>
      <c r="AJ465" s="480">
        <v>3</v>
      </c>
      <c r="AK465" s="480">
        <v>-0.7</v>
      </c>
      <c r="AL465" s="480">
        <v>10.49</v>
      </c>
      <c r="AM465" s="480">
        <v>1324</v>
      </c>
      <c r="AN465" s="480">
        <v>982</v>
      </c>
      <c r="AO465" s="480">
        <v>40</v>
      </c>
      <c r="AP465" s="480">
        <v>16</v>
      </c>
      <c r="AQ465" s="480">
        <v>1.3</v>
      </c>
      <c r="AR465" s="480">
        <v>238.9</v>
      </c>
      <c r="AS465" s="480">
        <v>1.147</v>
      </c>
      <c r="AT465" s="480"/>
      <c r="AU465" s="480"/>
      <c r="AV465" s="480"/>
      <c r="AW465" s="480"/>
      <c r="AX465" s="480"/>
      <c r="AY465" s="480"/>
      <c r="AZ465" s="480"/>
      <c r="BA465" s="480"/>
      <c r="BB465" s="480"/>
      <c r="BC465" s="480"/>
      <c r="BD465" s="480"/>
      <c r="BE465" s="480"/>
      <c r="BF465" s="480"/>
      <c r="BG465" s="480"/>
      <c r="BH465" s="480"/>
      <c r="BI465" s="480"/>
      <c r="BJ465" s="480"/>
      <c r="BK465" s="480"/>
      <c r="BL465" s="480"/>
    </row>
    <row r="466" spans="1:64">
      <c r="A466" s="480" t="s">
        <v>572</v>
      </c>
      <c r="B466" s="480" t="s">
        <v>70</v>
      </c>
      <c r="C466" s="480" t="s">
        <v>457</v>
      </c>
      <c r="D466" s="480" t="s">
        <v>458</v>
      </c>
      <c r="E466" s="480" t="s">
        <v>452</v>
      </c>
      <c r="F466" s="480">
        <v>2013</v>
      </c>
      <c r="G466" s="480"/>
      <c r="H466" s="480">
        <v>205</v>
      </c>
      <c r="I466" s="480">
        <v>0.1</v>
      </c>
      <c r="J466" s="480"/>
      <c r="K466" s="480"/>
      <c r="L466" s="480" t="s">
        <v>14</v>
      </c>
      <c r="M466" s="480">
        <v>48</v>
      </c>
      <c r="N466" s="480">
        <v>1</v>
      </c>
      <c r="O466" s="480">
        <v>1000</v>
      </c>
      <c r="P466" s="480">
        <v>25</v>
      </c>
      <c r="Q466" s="480">
        <v>24.5</v>
      </c>
      <c r="R466" s="480">
        <v>8.3800000000000008</v>
      </c>
      <c r="S466" s="480">
        <v>30.2</v>
      </c>
      <c r="T466" s="480">
        <v>8.9</v>
      </c>
      <c r="U466" s="480">
        <v>5.3049999999999997</v>
      </c>
      <c r="V466" s="480"/>
      <c r="W466" s="480">
        <v>-0.45</v>
      </c>
      <c r="X466" s="480"/>
      <c r="Y466" s="480"/>
      <c r="Z466" s="480"/>
      <c r="AA466" s="480"/>
      <c r="AB466" s="480"/>
      <c r="AC466" s="480"/>
      <c r="AD466" s="480"/>
      <c r="AE466" s="480"/>
      <c r="AF466" s="480"/>
      <c r="AG466" s="480"/>
      <c r="AH466" s="480"/>
      <c r="AI466" s="480">
        <v>1000</v>
      </c>
      <c r="AJ466" s="480">
        <v>3</v>
      </c>
      <c r="AK466" s="480">
        <v>-0.7</v>
      </c>
      <c r="AL466" s="480"/>
      <c r="AM466" s="480">
        <v>1324</v>
      </c>
      <c r="AN466" s="480">
        <v>984</v>
      </c>
      <c r="AO466" s="480">
        <v>40</v>
      </c>
      <c r="AP466" s="480">
        <v>15.3</v>
      </c>
      <c r="AQ466" s="480">
        <v>1.3</v>
      </c>
      <c r="AR466" s="480">
        <v>243.4</v>
      </c>
      <c r="AS466" s="480">
        <v>1.1679999999999999</v>
      </c>
      <c r="AT466" s="480"/>
      <c r="AU466" s="480"/>
      <c r="AV466" s="480"/>
      <c r="AW466" s="480"/>
      <c r="AX466" s="480"/>
      <c r="AY466" s="480"/>
      <c r="AZ466" s="480"/>
      <c r="BA466" s="480"/>
      <c r="BB466" s="480"/>
      <c r="BC466" s="480"/>
      <c r="BD466" s="480"/>
      <c r="BE466" s="480"/>
      <c r="BF466" s="480"/>
      <c r="BG466" s="480"/>
      <c r="BH466" s="480"/>
      <c r="BI466" s="480"/>
      <c r="BJ466" s="480"/>
      <c r="BK466" s="480"/>
      <c r="BL466" s="480"/>
    </row>
    <row r="467" spans="1:64">
      <c r="A467" s="480" t="s">
        <v>572</v>
      </c>
      <c r="B467" s="480" t="s">
        <v>70</v>
      </c>
      <c r="C467" s="480" t="s">
        <v>121</v>
      </c>
      <c r="D467" s="480" t="s">
        <v>122</v>
      </c>
      <c r="E467" s="480" t="s">
        <v>452</v>
      </c>
      <c r="F467" s="480">
        <v>2012</v>
      </c>
      <c r="G467" s="480"/>
      <c r="H467" s="480">
        <v>210</v>
      </c>
      <c r="I467" s="480">
        <v>0.1</v>
      </c>
      <c r="J467" s="480"/>
      <c r="K467" s="480"/>
      <c r="L467" s="480" t="s">
        <v>14</v>
      </c>
      <c r="M467" s="480">
        <v>48</v>
      </c>
      <c r="N467" s="480">
        <v>1</v>
      </c>
      <c r="O467" s="480">
        <v>1000</v>
      </c>
      <c r="P467" s="480">
        <v>25</v>
      </c>
      <c r="Q467" s="480">
        <v>24.6</v>
      </c>
      <c r="R467" s="480">
        <v>8.5399999999999991</v>
      </c>
      <c r="S467" s="480">
        <v>30.3</v>
      </c>
      <c r="T467" s="480">
        <v>9.06</v>
      </c>
      <c r="U467" s="480">
        <v>5.4</v>
      </c>
      <c r="V467" s="480"/>
      <c r="W467" s="480">
        <v>-0.45</v>
      </c>
      <c r="X467" s="480">
        <v>1000</v>
      </c>
      <c r="Y467" s="480">
        <v>5.5</v>
      </c>
      <c r="Z467" s="480">
        <v>240</v>
      </c>
      <c r="AA467" s="480">
        <v>0.16</v>
      </c>
      <c r="AB467" s="480"/>
      <c r="AC467" s="480"/>
      <c r="AD467" s="480"/>
      <c r="AE467" s="480"/>
      <c r="AF467" s="480"/>
      <c r="AG467" s="480"/>
      <c r="AH467" s="480"/>
      <c r="AI467" s="480">
        <v>1000</v>
      </c>
      <c r="AJ467" s="480">
        <v>3</v>
      </c>
      <c r="AK467" s="480">
        <v>-0.7</v>
      </c>
      <c r="AL467" s="480"/>
      <c r="AM467" s="480">
        <v>1324</v>
      </c>
      <c r="AN467" s="480">
        <v>984</v>
      </c>
      <c r="AO467" s="480">
        <v>40</v>
      </c>
      <c r="AP467" s="480">
        <v>15.3</v>
      </c>
      <c r="AQ467" s="480">
        <v>1.3</v>
      </c>
      <c r="AR467" s="480">
        <v>238.9</v>
      </c>
      <c r="AS467" s="480">
        <v>1.147</v>
      </c>
      <c r="AT467" s="480"/>
      <c r="AU467" s="480"/>
      <c r="AV467" s="480"/>
      <c r="AW467" s="480"/>
      <c r="AX467" s="480"/>
      <c r="AY467" s="480"/>
      <c r="AZ467" s="480"/>
      <c r="BA467" s="480"/>
      <c r="BB467" s="480"/>
      <c r="BC467" s="480"/>
      <c r="BD467" s="480"/>
      <c r="BE467" s="480"/>
      <c r="BF467" s="480"/>
      <c r="BG467" s="480"/>
      <c r="BH467" s="480"/>
      <c r="BI467" s="480"/>
      <c r="BJ467" s="480"/>
      <c r="BK467" s="480"/>
      <c r="BL467" s="480"/>
    </row>
    <row r="468" spans="1:64">
      <c r="A468" s="480" t="s">
        <v>572</v>
      </c>
      <c r="B468" s="480" t="s">
        <v>70</v>
      </c>
      <c r="C468" s="480" t="s">
        <v>123</v>
      </c>
      <c r="D468" s="480" t="s">
        <v>124</v>
      </c>
      <c r="E468" s="480" t="s">
        <v>452</v>
      </c>
      <c r="F468" s="480">
        <v>2012</v>
      </c>
      <c r="G468" s="480"/>
      <c r="H468" s="480">
        <v>215</v>
      </c>
      <c r="I468" s="480">
        <v>0.1</v>
      </c>
      <c r="J468" s="480"/>
      <c r="K468" s="480"/>
      <c r="L468" s="480" t="s">
        <v>14</v>
      </c>
      <c r="M468" s="480">
        <v>48</v>
      </c>
      <c r="N468" s="480">
        <v>1</v>
      </c>
      <c r="O468" s="480">
        <v>1000</v>
      </c>
      <c r="P468" s="480">
        <v>25</v>
      </c>
      <c r="Q468" s="480">
        <v>24.7</v>
      </c>
      <c r="R468" s="480">
        <v>8.6999999999999993</v>
      </c>
      <c r="S468" s="480">
        <v>30.4</v>
      </c>
      <c r="T468" s="480">
        <v>9.2200000000000006</v>
      </c>
      <c r="U468" s="480">
        <v>5.5</v>
      </c>
      <c r="V468" s="480"/>
      <c r="W468" s="480">
        <v>-0.45</v>
      </c>
      <c r="X468" s="480">
        <v>1000</v>
      </c>
      <c r="Y468" s="480">
        <v>5.5</v>
      </c>
      <c r="Z468" s="480">
        <v>240</v>
      </c>
      <c r="AA468" s="480">
        <v>0.155</v>
      </c>
      <c r="AB468" s="480"/>
      <c r="AC468" s="480"/>
      <c r="AD468" s="480"/>
      <c r="AE468" s="480"/>
      <c r="AF468" s="480"/>
      <c r="AG468" s="480"/>
      <c r="AH468" s="480"/>
      <c r="AI468" s="480">
        <v>1000</v>
      </c>
      <c r="AJ468" s="480">
        <v>3</v>
      </c>
      <c r="AK468" s="480">
        <v>-0.7</v>
      </c>
      <c r="AL468" s="480"/>
      <c r="AM468" s="480">
        <v>1324</v>
      </c>
      <c r="AN468" s="480">
        <v>984</v>
      </c>
      <c r="AO468" s="480">
        <v>40</v>
      </c>
      <c r="AP468" s="480">
        <v>15.3</v>
      </c>
      <c r="AQ468" s="480">
        <v>1.3</v>
      </c>
      <c r="AR468" s="480">
        <v>238.9</v>
      </c>
      <c r="AS468" s="480">
        <v>1.147</v>
      </c>
      <c r="AT468" s="480"/>
      <c r="AU468" s="480"/>
      <c r="AV468" s="480"/>
      <c r="AW468" s="480"/>
      <c r="AX468" s="480"/>
      <c r="AY468" s="480"/>
      <c r="AZ468" s="480"/>
      <c r="BA468" s="480"/>
      <c r="BB468" s="480"/>
      <c r="BC468" s="480"/>
      <c r="BD468" s="480"/>
      <c r="BE468" s="480"/>
      <c r="BF468" s="480"/>
      <c r="BG468" s="480"/>
      <c r="BH468" s="480"/>
      <c r="BI468" s="480"/>
      <c r="BJ468" s="480"/>
      <c r="BK468" s="480"/>
      <c r="BL468" s="480"/>
    </row>
    <row r="469" spans="1:64">
      <c r="A469" s="480" t="s">
        <v>572</v>
      </c>
      <c r="B469" s="480" t="s">
        <v>70</v>
      </c>
      <c r="C469" s="480" t="s">
        <v>125</v>
      </c>
      <c r="D469" s="480" t="s">
        <v>126</v>
      </c>
      <c r="E469" s="480" t="s">
        <v>66</v>
      </c>
      <c r="F469" s="480">
        <v>2010</v>
      </c>
      <c r="G469" s="480">
        <v>2013</v>
      </c>
      <c r="H469" s="480">
        <v>220</v>
      </c>
      <c r="I469" s="480">
        <v>0.1</v>
      </c>
      <c r="J469" s="480"/>
      <c r="K469" s="480"/>
      <c r="L469" s="480" t="s">
        <v>14</v>
      </c>
      <c r="M469" s="480">
        <v>96</v>
      </c>
      <c r="N469" s="480">
        <v>1</v>
      </c>
      <c r="O469" s="480">
        <v>1000</v>
      </c>
      <c r="P469" s="480">
        <v>25</v>
      </c>
      <c r="Q469" s="480">
        <v>47</v>
      </c>
      <c r="R469" s="480">
        <v>4.68</v>
      </c>
      <c r="S469" s="480">
        <v>58.8</v>
      </c>
      <c r="T469" s="480">
        <v>5.01</v>
      </c>
      <c r="U469" s="480">
        <v>3</v>
      </c>
      <c r="V469" s="480"/>
      <c r="W469" s="480">
        <v>-0.45</v>
      </c>
      <c r="X469" s="480">
        <v>3000</v>
      </c>
      <c r="Y469" s="480">
        <v>5.5</v>
      </c>
      <c r="Z469" s="480">
        <v>700</v>
      </c>
      <c r="AA469" s="480">
        <v>0.75</v>
      </c>
      <c r="AB469" s="480"/>
      <c r="AC469" s="480"/>
      <c r="AD469" s="480"/>
      <c r="AE469" s="480"/>
      <c r="AF469" s="480"/>
      <c r="AG469" s="480"/>
      <c r="AH469" s="480"/>
      <c r="AI469" s="480">
        <v>1000</v>
      </c>
      <c r="AJ469" s="480">
        <v>4</v>
      </c>
      <c r="AK469" s="480">
        <v>-0.7</v>
      </c>
      <c r="AL469" s="480">
        <v>6.01</v>
      </c>
      <c r="AM469" s="480">
        <v>1602</v>
      </c>
      <c r="AN469" s="480">
        <v>1061</v>
      </c>
      <c r="AO469" s="480">
        <v>40</v>
      </c>
      <c r="AP469" s="480">
        <v>21</v>
      </c>
      <c r="AQ469" s="480">
        <v>1.7</v>
      </c>
      <c r="AR469" s="480">
        <v>148.6</v>
      </c>
      <c r="AS469" s="480">
        <v>1.427</v>
      </c>
      <c r="AT469" s="480"/>
      <c r="AU469" s="480"/>
      <c r="AV469" s="480"/>
      <c r="AW469" s="480"/>
      <c r="AX469" s="480"/>
      <c r="AY469" s="480"/>
      <c r="AZ469" s="480"/>
      <c r="BA469" s="480"/>
      <c r="BB469" s="480"/>
      <c r="BC469" s="480"/>
      <c r="BD469" s="480"/>
      <c r="BE469" s="480"/>
      <c r="BF469" s="480"/>
      <c r="BG469" s="480"/>
      <c r="BH469" s="480"/>
      <c r="BI469" s="480"/>
      <c r="BJ469" s="480"/>
      <c r="BK469" s="480"/>
      <c r="BL469" s="480"/>
    </row>
    <row r="470" spans="1:64">
      <c r="A470" s="480" t="s">
        <v>572</v>
      </c>
      <c r="B470" s="480" t="s">
        <v>70</v>
      </c>
      <c r="C470" s="480" t="s">
        <v>459</v>
      </c>
      <c r="D470" s="480" t="s">
        <v>460</v>
      </c>
      <c r="E470" s="480" t="s">
        <v>452</v>
      </c>
      <c r="F470" s="480">
        <v>2013</v>
      </c>
      <c r="G470" s="480"/>
      <c r="H470" s="480">
        <v>220</v>
      </c>
      <c r="I470" s="480">
        <v>0.1</v>
      </c>
      <c r="J470" s="480"/>
      <c r="K470" s="480"/>
      <c r="L470" s="480" t="s">
        <v>14</v>
      </c>
      <c r="M470" s="480">
        <v>48</v>
      </c>
      <c r="N470" s="480">
        <v>1</v>
      </c>
      <c r="O470" s="480">
        <v>1000</v>
      </c>
      <c r="P470" s="480">
        <v>25</v>
      </c>
      <c r="Q470" s="480">
        <v>24.8</v>
      </c>
      <c r="R470" s="480">
        <v>8.86</v>
      </c>
      <c r="S470" s="480">
        <v>30.5</v>
      </c>
      <c r="T470" s="480">
        <v>9.3800000000000008</v>
      </c>
      <c r="U470" s="480">
        <v>6.5369999999999999</v>
      </c>
      <c r="V470" s="480"/>
      <c r="W470" s="480">
        <v>-0.45</v>
      </c>
      <c r="X470" s="480"/>
      <c r="Y470" s="480"/>
      <c r="Z470" s="480"/>
      <c r="AA470" s="480"/>
      <c r="AB470" s="480"/>
      <c r="AC470" s="480"/>
      <c r="AD470" s="480"/>
      <c r="AE470" s="480"/>
      <c r="AF470" s="480"/>
      <c r="AG470" s="480"/>
      <c r="AH470" s="480"/>
      <c r="AI470" s="480">
        <v>1000</v>
      </c>
      <c r="AJ470" s="480">
        <v>3</v>
      </c>
      <c r="AK470" s="480">
        <v>-0.7</v>
      </c>
      <c r="AL470" s="480"/>
      <c r="AM470" s="480">
        <v>1324</v>
      </c>
      <c r="AN470" s="480">
        <v>984</v>
      </c>
      <c r="AO470" s="480">
        <v>40</v>
      </c>
      <c r="AP470" s="480">
        <v>15.3</v>
      </c>
      <c r="AQ470" s="480">
        <v>1.3</v>
      </c>
      <c r="AR470" s="480">
        <v>243.4</v>
      </c>
      <c r="AS470" s="480">
        <v>1.1679999999999999</v>
      </c>
      <c r="AT470" s="480"/>
      <c r="AU470" s="480"/>
      <c r="AV470" s="480"/>
      <c r="AW470" s="480"/>
      <c r="AX470" s="480"/>
      <c r="AY470" s="480"/>
      <c r="AZ470" s="480"/>
      <c r="BA470" s="480"/>
      <c r="BB470" s="480"/>
      <c r="BC470" s="480"/>
      <c r="BD470" s="480"/>
      <c r="BE470" s="480"/>
      <c r="BF470" s="480"/>
      <c r="BG470" s="480"/>
      <c r="BH470" s="480"/>
      <c r="BI470" s="480"/>
      <c r="BJ470" s="480"/>
      <c r="BK470" s="480"/>
      <c r="BL470" s="480"/>
    </row>
    <row r="471" spans="1:64">
      <c r="A471" s="480" t="s">
        <v>572</v>
      </c>
      <c r="B471" s="480" t="s">
        <v>70</v>
      </c>
      <c r="C471" s="480" t="s">
        <v>131</v>
      </c>
      <c r="D471" s="480" t="s">
        <v>132</v>
      </c>
      <c r="E471" s="480" t="s">
        <v>66</v>
      </c>
      <c r="F471" s="480">
        <v>2010</v>
      </c>
      <c r="G471" s="480">
        <v>2013</v>
      </c>
      <c r="H471" s="480">
        <v>225</v>
      </c>
      <c r="I471" s="480">
        <v>0.1</v>
      </c>
      <c r="J471" s="480"/>
      <c r="K471" s="480"/>
      <c r="L471" s="480" t="s">
        <v>14</v>
      </c>
      <c r="M471" s="480">
        <v>60</v>
      </c>
      <c r="N471" s="480">
        <v>1</v>
      </c>
      <c r="O471" s="480">
        <v>1000</v>
      </c>
      <c r="P471" s="480">
        <v>25</v>
      </c>
      <c r="Q471" s="480">
        <v>29.7</v>
      </c>
      <c r="R471" s="480">
        <v>7.58</v>
      </c>
      <c r="S471" s="480">
        <v>37</v>
      </c>
      <c r="T471" s="480">
        <v>8.07</v>
      </c>
      <c r="U471" s="480">
        <v>4.8</v>
      </c>
      <c r="V471" s="480"/>
      <c r="W471" s="480">
        <v>-0.45</v>
      </c>
      <c r="X471" s="480">
        <v>1200</v>
      </c>
      <c r="Y471" s="480">
        <v>5.5</v>
      </c>
      <c r="Z471" s="480">
        <v>300</v>
      </c>
      <c r="AA471" s="480">
        <v>0.26</v>
      </c>
      <c r="AB471" s="480"/>
      <c r="AC471" s="480"/>
      <c r="AD471" s="480"/>
      <c r="AE471" s="480"/>
      <c r="AF471" s="480"/>
      <c r="AG471" s="480"/>
      <c r="AH471" s="480"/>
      <c r="AI471" s="480">
        <v>1000</v>
      </c>
      <c r="AJ471" s="480">
        <v>3</v>
      </c>
      <c r="AK471" s="480">
        <v>-0.7</v>
      </c>
      <c r="AL471" s="480">
        <v>9.68</v>
      </c>
      <c r="AM471" s="480">
        <v>1638</v>
      </c>
      <c r="AN471" s="480">
        <v>982</v>
      </c>
      <c r="AO471" s="480">
        <v>40</v>
      </c>
      <c r="AP471" s="480">
        <v>19.2</v>
      </c>
      <c r="AQ471" s="480">
        <v>1.609</v>
      </c>
      <c r="AR471" s="480">
        <v>238.9</v>
      </c>
      <c r="AS471" s="480">
        <v>1.4330000000000001</v>
      </c>
      <c r="AT471" s="480"/>
      <c r="AU471" s="480"/>
      <c r="AV471" s="480"/>
      <c r="AW471" s="480"/>
      <c r="AX471" s="480"/>
      <c r="AY471" s="480"/>
      <c r="AZ471" s="480"/>
      <c r="BA471" s="480"/>
      <c r="BB471" s="480"/>
      <c r="BC471" s="480"/>
      <c r="BD471" s="480"/>
      <c r="BE471" s="480"/>
      <c r="BF471" s="480"/>
      <c r="BG471" s="480"/>
      <c r="BH471" s="480"/>
      <c r="BI471" s="480"/>
      <c r="BJ471" s="480"/>
      <c r="BK471" s="480"/>
      <c r="BL471" s="480"/>
    </row>
    <row r="472" spans="1:64">
      <c r="A472" s="480" t="s">
        <v>572</v>
      </c>
      <c r="B472" s="480" t="s">
        <v>70</v>
      </c>
      <c r="C472" s="480" t="s">
        <v>135</v>
      </c>
      <c r="D472" s="480" t="s">
        <v>136</v>
      </c>
      <c r="E472" s="480" t="s">
        <v>66</v>
      </c>
      <c r="F472" s="480">
        <v>2010</v>
      </c>
      <c r="G472" s="480">
        <v>2013</v>
      </c>
      <c r="H472" s="480">
        <v>230</v>
      </c>
      <c r="I472" s="480">
        <v>0.1</v>
      </c>
      <c r="J472" s="480"/>
      <c r="K472" s="480"/>
      <c r="L472" s="480" t="s">
        <v>14</v>
      </c>
      <c r="M472" s="480">
        <v>60</v>
      </c>
      <c r="N472" s="480">
        <v>1</v>
      </c>
      <c r="O472" s="480">
        <v>1000</v>
      </c>
      <c r="P472" s="480">
        <v>25</v>
      </c>
      <c r="Q472" s="480">
        <v>29.9</v>
      </c>
      <c r="R472" s="480">
        <v>7.7</v>
      </c>
      <c r="S472" s="480">
        <v>37.1</v>
      </c>
      <c r="T472" s="480">
        <v>8.2200000000000006</v>
      </c>
      <c r="U472" s="480">
        <v>4.9000000000000004</v>
      </c>
      <c r="V472" s="480"/>
      <c r="W472" s="480">
        <v>-0.45</v>
      </c>
      <c r="X472" s="480">
        <v>1200</v>
      </c>
      <c r="Y472" s="480">
        <v>5.5</v>
      </c>
      <c r="Z472" s="480">
        <v>300</v>
      </c>
      <c r="AA472" s="480">
        <v>0.25</v>
      </c>
      <c r="AB472" s="480"/>
      <c r="AC472" s="480"/>
      <c r="AD472" s="480"/>
      <c r="AE472" s="480"/>
      <c r="AF472" s="480"/>
      <c r="AG472" s="480"/>
      <c r="AH472" s="480"/>
      <c r="AI472" s="480">
        <v>1000</v>
      </c>
      <c r="AJ472" s="480">
        <v>3</v>
      </c>
      <c r="AK472" s="480">
        <v>-0.7</v>
      </c>
      <c r="AL472" s="480">
        <v>9.86</v>
      </c>
      <c r="AM472" s="480">
        <v>1638</v>
      </c>
      <c r="AN472" s="480">
        <v>982</v>
      </c>
      <c r="AO472" s="480">
        <v>40</v>
      </c>
      <c r="AP472" s="480">
        <v>19.2</v>
      </c>
      <c r="AQ472" s="480">
        <v>1.609</v>
      </c>
      <c r="AR472" s="480">
        <v>238.9</v>
      </c>
      <c r="AS472" s="480">
        <v>1.4330000000000001</v>
      </c>
      <c r="AT472" s="480"/>
      <c r="AU472" s="480"/>
      <c r="AV472" s="480"/>
      <c r="AW472" s="480"/>
      <c r="AX472" s="480"/>
      <c r="AY472" s="480"/>
      <c r="AZ472" s="480"/>
      <c r="BA472" s="480"/>
      <c r="BB472" s="480"/>
      <c r="BC472" s="480"/>
      <c r="BD472" s="480"/>
      <c r="BE472" s="480"/>
      <c r="BF472" s="480"/>
      <c r="BG472" s="480"/>
      <c r="BH472" s="480"/>
      <c r="BI472" s="480"/>
      <c r="BJ472" s="480"/>
      <c r="BK472" s="480"/>
      <c r="BL472" s="480"/>
    </row>
    <row r="473" spans="1:64">
      <c r="A473" s="480" t="s">
        <v>572</v>
      </c>
      <c r="B473" s="480" t="s">
        <v>70</v>
      </c>
      <c r="C473" s="480" t="s">
        <v>139</v>
      </c>
      <c r="D473" s="480" t="s">
        <v>140</v>
      </c>
      <c r="E473" s="480" t="s">
        <v>66</v>
      </c>
      <c r="F473" s="480">
        <v>2010</v>
      </c>
      <c r="G473" s="480">
        <v>2013</v>
      </c>
      <c r="H473" s="480">
        <v>235</v>
      </c>
      <c r="I473" s="480">
        <v>0.1</v>
      </c>
      <c r="J473" s="480"/>
      <c r="K473" s="480"/>
      <c r="L473" s="480" t="s">
        <v>14</v>
      </c>
      <c r="M473" s="480">
        <v>60</v>
      </c>
      <c r="N473" s="480">
        <v>1</v>
      </c>
      <c r="O473" s="480">
        <v>1000</v>
      </c>
      <c r="P473" s="480">
        <v>25</v>
      </c>
      <c r="Q473" s="480">
        <v>30.1</v>
      </c>
      <c r="R473" s="480">
        <v>7.82</v>
      </c>
      <c r="S473" s="480">
        <v>37.200000000000003</v>
      </c>
      <c r="T473" s="480">
        <v>8.34</v>
      </c>
      <c r="U473" s="480">
        <v>5</v>
      </c>
      <c r="V473" s="480"/>
      <c r="W473" s="480">
        <v>-0.45</v>
      </c>
      <c r="X473" s="480">
        <v>1200</v>
      </c>
      <c r="Y473" s="480">
        <v>5.5</v>
      </c>
      <c r="Z473" s="480">
        <v>300</v>
      </c>
      <c r="AA473" s="480">
        <v>0.23</v>
      </c>
      <c r="AB473" s="480"/>
      <c r="AC473" s="480"/>
      <c r="AD473" s="480"/>
      <c r="AE473" s="480"/>
      <c r="AF473" s="480"/>
      <c r="AG473" s="480"/>
      <c r="AH473" s="480"/>
      <c r="AI473" s="480">
        <v>1000</v>
      </c>
      <c r="AJ473" s="480">
        <v>3</v>
      </c>
      <c r="AK473" s="480">
        <v>-0.7</v>
      </c>
      <c r="AL473" s="480">
        <v>10.01</v>
      </c>
      <c r="AM473" s="480">
        <v>1638</v>
      </c>
      <c r="AN473" s="480">
        <v>982</v>
      </c>
      <c r="AO473" s="480">
        <v>40</v>
      </c>
      <c r="AP473" s="480">
        <v>19.2</v>
      </c>
      <c r="AQ473" s="480">
        <v>1.609</v>
      </c>
      <c r="AR473" s="480">
        <v>238.9</v>
      </c>
      <c r="AS473" s="480">
        <v>1.4330000000000001</v>
      </c>
      <c r="AT473" s="480"/>
      <c r="AU473" s="480"/>
      <c r="AV473" s="480"/>
      <c r="AW473" s="480"/>
      <c r="AX473" s="480"/>
      <c r="AY473" s="480"/>
      <c r="AZ473" s="480"/>
      <c r="BA473" s="480"/>
      <c r="BB473" s="480"/>
      <c r="BC473" s="480"/>
      <c r="BD473" s="480"/>
      <c r="BE473" s="480"/>
      <c r="BF473" s="480"/>
      <c r="BG473" s="480"/>
      <c r="BH473" s="480"/>
      <c r="BI473" s="480"/>
      <c r="BJ473" s="480"/>
      <c r="BK473" s="480"/>
      <c r="BL473" s="480"/>
    </row>
    <row r="474" spans="1:64">
      <c r="A474" s="480" t="s">
        <v>572</v>
      </c>
      <c r="B474" s="480" t="s">
        <v>70</v>
      </c>
      <c r="C474" s="480" t="s">
        <v>141</v>
      </c>
      <c r="D474" s="480" t="s">
        <v>142</v>
      </c>
      <c r="E474" s="480" t="s">
        <v>66</v>
      </c>
      <c r="F474" s="480">
        <v>2012</v>
      </c>
      <c r="G474" s="480">
        <v>2013</v>
      </c>
      <c r="H474" s="480">
        <v>235</v>
      </c>
      <c r="I474" s="480">
        <v>0.1</v>
      </c>
      <c r="J474" s="480"/>
      <c r="K474" s="480"/>
      <c r="L474" s="480" t="s">
        <v>14</v>
      </c>
      <c r="M474" s="480">
        <v>60</v>
      </c>
      <c r="N474" s="480">
        <v>1</v>
      </c>
      <c r="O474" s="480">
        <v>1000</v>
      </c>
      <c r="P474" s="480">
        <v>25</v>
      </c>
      <c r="Q474" s="480">
        <v>30.1</v>
      </c>
      <c r="R474" s="480">
        <v>7.82</v>
      </c>
      <c r="S474" s="480">
        <v>37.200000000000003</v>
      </c>
      <c r="T474" s="480">
        <v>8.34</v>
      </c>
      <c r="U474" s="480">
        <v>5.8</v>
      </c>
      <c r="V474" s="480"/>
      <c r="W474" s="480">
        <v>-0.45</v>
      </c>
      <c r="X474" s="480">
        <v>1200</v>
      </c>
      <c r="Y474" s="480">
        <v>5.5</v>
      </c>
      <c r="Z474" s="480">
        <v>300</v>
      </c>
      <c r="AA474" s="480">
        <v>0.23</v>
      </c>
      <c r="AB474" s="480"/>
      <c r="AC474" s="480"/>
      <c r="AD474" s="480"/>
      <c r="AE474" s="480"/>
      <c r="AF474" s="480"/>
      <c r="AG474" s="480"/>
      <c r="AH474" s="480"/>
      <c r="AI474" s="480">
        <v>1000</v>
      </c>
      <c r="AJ474" s="480">
        <v>3</v>
      </c>
      <c r="AK474" s="480">
        <v>-0.7</v>
      </c>
      <c r="AL474" s="480">
        <v>10.01</v>
      </c>
      <c r="AM474" s="480">
        <v>1638</v>
      </c>
      <c r="AN474" s="480">
        <v>982</v>
      </c>
      <c r="AO474" s="480">
        <v>40</v>
      </c>
      <c r="AP474" s="480">
        <v>20</v>
      </c>
      <c r="AQ474" s="480">
        <v>1.609</v>
      </c>
      <c r="AR474" s="480">
        <v>238.9</v>
      </c>
      <c r="AS474" s="480">
        <v>1.4330000000000001</v>
      </c>
      <c r="AT474" s="480"/>
      <c r="AU474" s="480"/>
      <c r="AV474" s="480"/>
      <c r="AW474" s="480"/>
      <c r="AX474" s="480"/>
      <c r="AY474" s="480"/>
      <c r="AZ474" s="480"/>
      <c r="BA474" s="480"/>
      <c r="BB474" s="480"/>
      <c r="BC474" s="480"/>
      <c r="BD474" s="480"/>
      <c r="BE474" s="480"/>
      <c r="BF474" s="480"/>
      <c r="BG474" s="480"/>
      <c r="BH474" s="480"/>
      <c r="BI474" s="480"/>
      <c r="BJ474" s="480"/>
      <c r="BK474" s="480"/>
      <c r="BL474" s="480"/>
    </row>
    <row r="475" spans="1:64">
      <c r="A475" s="480" t="s">
        <v>572</v>
      </c>
      <c r="B475" s="480" t="s">
        <v>70</v>
      </c>
      <c r="C475" s="480" t="s">
        <v>145</v>
      </c>
      <c r="D475" s="480" t="s">
        <v>146</v>
      </c>
      <c r="E475" s="480" t="s">
        <v>66</v>
      </c>
      <c r="F475" s="480">
        <v>2010</v>
      </c>
      <c r="G475" s="480">
        <v>2013</v>
      </c>
      <c r="H475" s="480">
        <v>240</v>
      </c>
      <c r="I475" s="480">
        <v>0.1</v>
      </c>
      <c r="J475" s="480"/>
      <c r="K475" s="480"/>
      <c r="L475" s="480" t="s">
        <v>14</v>
      </c>
      <c r="M475" s="480">
        <v>60</v>
      </c>
      <c r="N475" s="480">
        <v>1</v>
      </c>
      <c r="O475" s="480">
        <v>1000</v>
      </c>
      <c r="P475" s="480">
        <v>25</v>
      </c>
      <c r="Q475" s="480">
        <v>30.2</v>
      </c>
      <c r="R475" s="480">
        <v>7.95</v>
      </c>
      <c r="S475" s="480">
        <v>37.299999999999997</v>
      </c>
      <c r="T475" s="480">
        <v>8.4600000000000009</v>
      </c>
      <c r="U475" s="480">
        <v>5.0999999999999996</v>
      </c>
      <c r="V475" s="480"/>
      <c r="W475" s="480">
        <v>-0.45</v>
      </c>
      <c r="X475" s="480">
        <v>1200</v>
      </c>
      <c r="Y475" s="480">
        <v>5.5</v>
      </c>
      <c r="Z475" s="480">
        <v>300</v>
      </c>
      <c r="AA475" s="480">
        <v>0.22</v>
      </c>
      <c r="AB475" s="480"/>
      <c r="AC475" s="480"/>
      <c r="AD475" s="480"/>
      <c r="AE475" s="480"/>
      <c r="AF475" s="480"/>
      <c r="AG475" s="480"/>
      <c r="AH475" s="480"/>
      <c r="AI475" s="480">
        <v>1000</v>
      </c>
      <c r="AJ475" s="480">
        <v>3</v>
      </c>
      <c r="AK475" s="480">
        <v>-0.7</v>
      </c>
      <c r="AL475" s="480">
        <v>10.15</v>
      </c>
      <c r="AM475" s="480">
        <v>1638</v>
      </c>
      <c r="AN475" s="480">
        <v>982</v>
      </c>
      <c r="AO475" s="480">
        <v>40</v>
      </c>
      <c r="AP475" s="480">
        <v>19.2</v>
      </c>
      <c r="AQ475" s="480">
        <v>1.609</v>
      </c>
      <c r="AR475" s="480">
        <v>238.9</v>
      </c>
      <c r="AS475" s="480">
        <v>1.4330000000000001</v>
      </c>
      <c r="AT475" s="480"/>
      <c r="AU475" s="480"/>
      <c r="AV475" s="480"/>
      <c r="AW475" s="480"/>
      <c r="AX475" s="480"/>
      <c r="AY475" s="480"/>
      <c r="AZ475" s="480"/>
      <c r="BA475" s="480"/>
      <c r="BB475" s="480"/>
      <c r="BC475" s="480"/>
      <c r="BD475" s="480"/>
      <c r="BE475" s="480"/>
      <c r="BF475" s="480"/>
      <c r="BG475" s="480"/>
      <c r="BH475" s="480"/>
      <c r="BI475" s="480"/>
      <c r="BJ475" s="480"/>
      <c r="BK475" s="480"/>
      <c r="BL475" s="480"/>
    </row>
    <row r="476" spans="1:64">
      <c r="A476" s="480" t="s">
        <v>572</v>
      </c>
      <c r="B476" s="480" t="s">
        <v>70</v>
      </c>
      <c r="C476" s="480" t="s">
        <v>147</v>
      </c>
      <c r="D476" s="480" t="s">
        <v>148</v>
      </c>
      <c r="E476" s="480" t="s">
        <v>66</v>
      </c>
      <c r="F476" s="480">
        <v>2012</v>
      </c>
      <c r="G476" s="480">
        <v>2013</v>
      </c>
      <c r="H476" s="480">
        <v>240</v>
      </c>
      <c r="I476" s="480">
        <v>0.1</v>
      </c>
      <c r="J476" s="480"/>
      <c r="K476" s="480"/>
      <c r="L476" s="480" t="s">
        <v>14</v>
      </c>
      <c r="M476" s="480">
        <v>60</v>
      </c>
      <c r="N476" s="480">
        <v>1</v>
      </c>
      <c r="O476" s="480">
        <v>1000</v>
      </c>
      <c r="P476" s="480">
        <v>25</v>
      </c>
      <c r="Q476" s="480">
        <v>30.2</v>
      </c>
      <c r="R476" s="480">
        <v>7.95</v>
      </c>
      <c r="S476" s="480">
        <v>37.299999999999997</v>
      </c>
      <c r="T476" s="480">
        <v>8.4600000000000009</v>
      </c>
      <c r="U476" s="480">
        <v>5.0999999999999996</v>
      </c>
      <c r="V476" s="480"/>
      <c r="W476" s="480">
        <v>-0.45</v>
      </c>
      <c r="X476" s="480">
        <v>1200</v>
      </c>
      <c r="Y476" s="480">
        <v>5.5</v>
      </c>
      <c r="Z476" s="480">
        <v>300</v>
      </c>
      <c r="AA476" s="480">
        <v>0.22</v>
      </c>
      <c r="AB476" s="480"/>
      <c r="AC476" s="480"/>
      <c r="AD476" s="480"/>
      <c r="AE476" s="480"/>
      <c r="AF476" s="480"/>
      <c r="AG476" s="480"/>
      <c r="AH476" s="480"/>
      <c r="AI476" s="480">
        <v>1000</v>
      </c>
      <c r="AJ476" s="480">
        <v>3</v>
      </c>
      <c r="AK476" s="480">
        <v>-0.7</v>
      </c>
      <c r="AL476" s="480">
        <v>10.15</v>
      </c>
      <c r="AM476" s="480">
        <v>1638</v>
      </c>
      <c r="AN476" s="480">
        <v>982</v>
      </c>
      <c r="AO476" s="480">
        <v>40</v>
      </c>
      <c r="AP476" s="480">
        <v>20</v>
      </c>
      <c r="AQ476" s="480">
        <v>1.609</v>
      </c>
      <c r="AR476" s="480">
        <v>238.9</v>
      </c>
      <c r="AS476" s="480">
        <v>1.4330000000000001</v>
      </c>
      <c r="AT476" s="480"/>
      <c r="AU476" s="480"/>
      <c r="AV476" s="480"/>
      <c r="AW476" s="480"/>
      <c r="AX476" s="480"/>
      <c r="AY476" s="480"/>
      <c r="AZ476" s="480"/>
      <c r="BA476" s="480"/>
      <c r="BB476" s="480"/>
      <c r="BC476" s="480"/>
      <c r="BD476" s="480"/>
      <c r="BE476" s="480"/>
      <c r="BF476" s="480"/>
      <c r="BG476" s="480"/>
      <c r="BH476" s="480"/>
      <c r="BI476" s="480"/>
      <c r="BJ476" s="480"/>
      <c r="BK476" s="480"/>
      <c r="BL476" s="480"/>
    </row>
    <row r="477" spans="1:64">
      <c r="A477" s="480" t="s">
        <v>572</v>
      </c>
      <c r="B477" s="480" t="s">
        <v>70</v>
      </c>
      <c r="C477" s="480" t="s">
        <v>149</v>
      </c>
      <c r="D477" s="480" t="s">
        <v>150</v>
      </c>
      <c r="E477" s="480" t="s">
        <v>452</v>
      </c>
      <c r="F477" s="480">
        <v>2010</v>
      </c>
      <c r="G477" s="480"/>
      <c r="H477" s="480">
        <v>245</v>
      </c>
      <c r="I477" s="480">
        <v>0.1</v>
      </c>
      <c r="J477" s="480"/>
      <c r="K477" s="480"/>
      <c r="L477" s="480" t="s">
        <v>14</v>
      </c>
      <c r="M477" s="480">
        <v>60</v>
      </c>
      <c r="N477" s="480">
        <v>1</v>
      </c>
      <c r="O477" s="480">
        <v>1000</v>
      </c>
      <c r="P477" s="480">
        <v>25</v>
      </c>
      <c r="Q477" s="480">
        <v>30.3</v>
      </c>
      <c r="R477" s="480">
        <v>8.09</v>
      </c>
      <c r="S477" s="480">
        <v>37.4</v>
      </c>
      <c r="T477" s="480">
        <v>8.61</v>
      </c>
      <c r="U477" s="480">
        <v>5.2</v>
      </c>
      <c r="V477" s="480"/>
      <c r="W477" s="480">
        <v>-0.45</v>
      </c>
      <c r="X477" s="480">
        <v>1200</v>
      </c>
      <c r="Y477" s="480">
        <v>5.5</v>
      </c>
      <c r="Z477" s="480">
        <v>300</v>
      </c>
      <c r="AA477" s="480">
        <v>0.22</v>
      </c>
      <c r="AB477" s="480"/>
      <c r="AC477" s="480"/>
      <c r="AD477" s="480"/>
      <c r="AE477" s="480"/>
      <c r="AF477" s="480"/>
      <c r="AG477" s="480"/>
      <c r="AH477" s="480"/>
      <c r="AI477" s="480">
        <v>1000</v>
      </c>
      <c r="AJ477" s="480">
        <v>3</v>
      </c>
      <c r="AK477" s="480">
        <v>-0.7</v>
      </c>
      <c r="AL477" s="480">
        <v>10.33</v>
      </c>
      <c r="AM477" s="480">
        <v>1638</v>
      </c>
      <c r="AN477" s="480">
        <v>982</v>
      </c>
      <c r="AO477" s="480">
        <v>40</v>
      </c>
      <c r="AP477" s="480">
        <v>19</v>
      </c>
      <c r="AQ477" s="480">
        <v>1.609</v>
      </c>
      <c r="AR477" s="480">
        <v>238.9</v>
      </c>
      <c r="AS477" s="480">
        <v>1.4330000000000001</v>
      </c>
      <c r="AT477" s="480"/>
      <c r="AU477" s="480"/>
      <c r="AV477" s="480"/>
      <c r="AW477" s="480"/>
      <c r="AX477" s="480"/>
      <c r="AY477" s="480"/>
      <c r="AZ477" s="480"/>
      <c r="BA477" s="480"/>
      <c r="BB477" s="480"/>
      <c r="BC477" s="480"/>
      <c r="BD477" s="480"/>
      <c r="BE477" s="480"/>
      <c r="BF477" s="480"/>
      <c r="BG477" s="480"/>
      <c r="BH477" s="480"/>
      <c r="BI477" s="480"/>
      <c r="BJ477" s="480"/>
      <c r="BK477" s="480"/>
      <c r="BL477" s="480"/>
    </row>
    <row r="478" spans="1:64">
      <c r="A478" s="480" t="s">
        <v>572</v>
      </c>
      <c r="B478" s="480" t="s">
        <v>70</v>
      </c>
      <c r="C478" s="480" t="s">
        <v>151</v>
      </c>
      <c r="D478" s="480" t="s">
        <v>152</v>
      </c>
      <c r="E478" s="480" t="s">
        <v>66</v>
      </c>
      <c r="F478" s="480">
        <v>2012</v>
      </c>
      <c r="G478" s="480">
        <v>2013</v>
      </c>
      <c r="H478" s="480">
        <v>245</v>
      </c>
      <c r="I478" s="480">
        <v>0.1</v>
      </c>
      <c r="J478" s="480"/>
      <c r="K478" s="480"/>
      <c r="L478" s="480" t="s">
        <v>14</v>
      </c>
      <c r="M478" s="480">
        <v>60</v>
      </c>
      <c r="N478" s="480">
        <v>1</v>
      </c>
      <c r="O478" s="480">
        <v>1000</v>
      </c>
      <c r="P478" s="480">
        <v>25</v>
      </c>
      <c r="Q478" s="480">
        <v>30.3</v>
      </c>
      <c r="R478" s="480">
        <v>8.09</v>
      </c>
      <c r="S478" s="480">
        <v>37.4</v>
      </c>
      <c r="T478" s="480">
        <v>8.61</v>
      </c>
      <c r="U478" s="480">
        <v>6</v>
      </c>
      <c r="V478" s="480"/>
      <c r="W478" s="480">
        <v>-0.45</v>
      </c>
      <c r="X478" s="480">
        <v>1200</v>
      </c>
      <c r="Y478" s="480">
        <v>5.5</v>
      </c>
      <c r="Z478" s="480">
        <v>300</v>
      </c>
      <c r="AA478" s="480">
        <v>0.22</v>
      </c>
      <c r="AB478" s="480"/>
      <c r="AC478" s="480"/>
      <c r="AD478" s="480"/>
      <c r="AE478" s="480"/>
      <c r="AF478" s="480"/>
      <c r="AG478" s="480"/>
      <c r="AH478" s="480"/>
      <c r="AI478" s="480">
        <v>1000</v>
      </c>
      <c r="AJ478" s="480">
        <v>3</v>
      </c>
      <c r="AK478" s="480">
        <v>-0.7</v>
      </c>
      <c r="AL478" s="480">
        <v>10.33</v>
      </c>
      <c r="AM478" s="480">
        <v>1638</v>
      </c>
      <c r="AN478" s="480">
        <v>982</v>
      </c>
      <c r="AO478" s="480">
        <v>40</v>
      </c>
      <c r="AP478" s="480">
        <v>20</v>
      </c>
      <c r="AQ478" s="480">
        <v>1.609</v>
      </c>
      <c r="AR478" s="480">
        <v>238.9</v>
      </c>
      <c r="AS478" s="480">
        <v>1.4330000000000001</v>
      </c>
      <c r="AT478" s="480"/>
      <c r="AU478" s="480"/>
      <c r="AV478" s="480"/>
      <c r="AW478" s="480"/>
      <c r="AX478" s="480"/>
      <c r="AY478" s="480"/>
      <c r="AZ478" s="480"/>
      <c r="BA478" s="480"/>
      <c r="BB478" s="480"/>
      <c r="BC478" s="480"/>
      <c r="BD478" s="480"/>
      <c r="BE478" s="480"/>
      <c r="BF478" s="480"/>
      <c r="BG478" s="480"/>
      <c r="BH478" s="480"/>
      <c r="BI478" s="480"/>
      <c r="BJ478" s="480"/>
      <c r="BK478" s="480"/>
      <c r="BL478" s="480"/>
    </row>
    <row r="479" spans="1:64">
      <c r="A479" s="480" t="s">
        <v>572</v>
      </c>
      <c r="B479" s="480" t="s">
        <v>70</v>
      </c>
      <c r="C479" s="480" t="s">
        <v>153</v>
      </c>
      <c r="D479" s="480" t="s">
        <v>154</v>
      </c>
      <c r="E479" s="480" t="s">
        <v>452</v>
      </c>
      <c r="F479" s="480">
        <v>2010</v>
      </c>
      <c r="G479" s="480"/>
      <c r="H479" s="480">
        <v>250</v>
      </c>
      <c r="I479" s="480">
        <v>0.1</v>
      </c>
      <c r="J479" s="480"/>
      <c r="K479" s="480"/>
      <c r="L479" s="480" t="s">
        <v>14</v>
      </c>
      <c r="M479" s="480">
        <v>60</v>
      </c>
      <c r="N479" s="480">
        <v>1</v>
      </c>
      <c r="O479" s="480">
        <v>1000</v>
      </c>
      <c r="P479" s="480">
        <v>25</v>
      </c>
      <c r="Q479" s="480">
        <v>30.4</v>
      </c>
      <c r="R479" s="480">
        <v>8.2200000000000006</v>
      </c>
      <c r="S479" s="480">
        <v>37.5</v>
      </c>
      <c r="T479" s="480">
        <v>8.74</v>
      </c>
      <c r="U479" s="480">
        <v>5.2</v>
      </c>
      <c r="V479" s="480"/>
      <c r="W479" s="480">
        <v>-0.45</v>
      </c>
      <c r="X479" s="480">
        <v>1200</v>
      </c>
      <c r="Y479" s="480">
        <v>5.5</v>
      </c>
      <c r="Z479" s="480">
        <v>300</v>
      </c>
      <c r="AA479" s="480">
        <v>0.21</v>
      </c>
      <c r="AB479" s="480"/>
      <c r="AC479" s="480"/>
      <c r="AD479" s="480"/>
      <c r="AE479" s="480"/>
      <c r="AF479" s="480"/>
      <c r="AG479" s="480"/>
      <c r="AH479" s="480"/>
      <c r="AI479" s="480">
        <v>1000</v>
      </c>
      <c r="AJ479" s="480">
        <v>3</v>
      </c>
      <c r="AK479" s="480">
        <v>-0.7</v>
      </c>
      <c r="AL479" s="480">
        <v>10.49</v>
      </c>
      <c r="AM479" s="480">
        <v>1638</v>
      </c>
      <c r="AN479" s="480">
        <v>982</v>
      </c>
      <c r="AO479" s="480">
        <v>40</v>
      </c>
      <c r="AP479" s="480">
        <v>19</v>
      </c>
      <c r="AQ479" s="480">
        <v>1.609</v>
      </c>
      <c r="AR479" s="480">
        <v>238.9</v>
      </c>
      <c r="AS479" s="480">
        <v>1.4330000000000001</v>
      </c>
      <c r="AT479" s="480"/>
      <c r="AU479" s="480"/>
      <c r="AV479" s="480"/>
      <c r="AW479" s="480"/>
      <c r="AX479" s="480"/>
      <c r="AY479" s="480"/>
      <c r="AZ479" s="480"/>
      <c r="BA479" s="480"/>
      <c r="BB479" s="480"/>
      <c r="BC479" s="480"/>
      <c r="BD479" s="480"/>
      <c r="BE479" s="480"/>
      <c r="BF479" s="480"/>
      <c r="BG479" s="480"/>
      <c r="BH479" s="480"/>
      <c r="BI479" s="480"/>
      <c r="BJ479" s="480"/>
      <c r="BK479" s="480"/>
      <c r="BL479" s="480"/>
    </row>
    <row r="480" spans="1:64">
      <c r="A480" s="480" t="s">
        <v>572</v>
      </c>
      <c r="B480" s="480" t="s">
        <v>70</v>
      </c>
      <c r="C480" s="480" t="s">
        <v>155</v>
      </c>
      <c r="D480" s="480" t="s">
        <v>156</v>
      </c>
      <c r="E480" s="480" t="s">
        <v>66</v>
      </c>
      <c r="F480" s="480">
        <v>2012</v>
      </c>
      <c r="G480" s="480">
        <v>2013</v>
      </c>
      <c r="H480" s="480">
        <v>250</v>
      </c>
      <c r="I480" s="480">
        <v>0.1</v>
      </c>
      <c r="J480" s="480"/>
      <c r="K480" s="480"/>
      <c r="L480" s="480" t="s">
        <v>14</v>
      </c>
      <c r="M480" s="480">
        <v>60</v>
      </c>
      <c r="N480" s="480">
        <v>1</v>
      </c>
      <c r="O480" s="480">
        <v>1000</v>
      </c>
      <c r="P480" s="480">
        <v>25</v>
      </c>
      <c r="Q480" s="480">
        <v>30.4</v>
      </c>
      <c r="R480" s="480">
        <v>8.2200000000000006</v>
      </c>
      <c r="S480" s="480">
        <v>37.5</v>
      </c>
      <c r="T480" s="480">
        <v>8.74</v>
      </c>
      <c r="U480" s="480">
        <v>6.1</v>
      </c>
      <c r="V480" s="480"/>
      <c r="W480" s="480">
        <v>-0.45</v>
      </c>
      <c r="X480" s="480">
        <v>1200</v>
      </c>
      <c r="Y480" s="480">
        <v>5.5</v>
      </c>
      <c r="Z480" s="480">
        <v>300</v>
      </c>
      <c r="AA480" s="480">
        <v>0.21</v>
      </c>
      <c r="AB480" s="480"/>
      <c r="AC480" s="480"/>
      <c r="AD480" s="480"/>
      <c r="AE480" s="480"/>
      <c r="AF480" s="480"/>
      <c r="AG480" s="480"/>
      <c r="AH480" s="480"/>
      <c r="AI480" s="480">
        <v>1000</v>
      </c>
      <c r="AJ480" s="480">
        <v>3</v>
      </c>
      <c r="AK480" s="480">
        <v>-0.7</v>
      </c>
      <c r="AL480" s="480">
        <v>10.49</v>
      </c>
      <c r="AM480" s="480">
        <v>1638</v>
      </c>
      <c r="AN480" s="480">
        <v>982</v>
      </c>
      <c r="AO480" s="480">
        <v>40</v>
      </c>
      <c r="AP480" s="480">
        <v>20</v>
      </c>
      <c r="AQ480" s="480">
        <v>1.609</v>
      </c>
      <c r="AR480" s="480">
        <v>238.9</v>
      </c>
      <c r="AS480" s="480">
        <v>1.4330000000000001</v>
      </c>
      <c r="AT480" s="480"/>
      <c r="AU480" s="480"/>
      <c r="AV480" s="480"/>
      <c r="AW480" s="480"/>
      <c r="AX480" s="480"/>
      <c r="AY480" s="480"/>
      <c r="AZ480" s="480"/>
      <c r="BA480" s="480"/>
      <c r="BB480" s="480"/>
      <c r="BC480" s="480"/>
      <c r="BD480" s="480"/>
      <c r="BE480" s="480"/>
      <c r="BF480" s="480"/>
      <c r="BG480" s="480"/>
      <c r="BH480" s="480"/>
      <c r="BI480" s="480"/>
      <c r="BJ480" s="480"/>
      <c r="BK480" s="480"/>
      <c r="BL480" s="480"/>
    </row>
    <row r="481" spans="1:64">
      <c r="A481" s="480" t="s">
        <v>572</v>
      </c>
      <c r="B481" s="480" t="s">
        <v>70</v>
      </c>
      <c r="C481" s="480" t="s">
        <v>157</v>
      </c>
      <c r="D481" s="480" t="s">
        <v>158</v>
      </c>
      <c r="E481" s="480" t="s">
        <v>66</v>
      </c>
      <c r="F481" s="480">
        <v>2012</v>
      </c>
      <c r="G481" s="480">
        <v>2013</v>
      </c>
      <c r="H481" s="480">
        <v>255</v>
      </c>
      <c r="I481" s="480">
        <v>0.1</v>
      </c>
      <c r="J481" s="480"/>
      <c r="K481" s="480"/>
      <c r="L481" s="480" t="s">
        <v>14</v>
      </c>
      <c r="M481" s="480">
        <v>60</v>
      </c>
      <c r="N481" s="480">
        <v>1</v>
      </c>
      <c r="O481" s="480">
        <v>1000</v>
      </c>
      <c r="P481" s="480">
        <v>25</v>
      </c>
      <c r="Q481" s="480">
        <v>30.5</v>
      </c>
      <c r="R481" s="480">
        <v>8.35</v>
      </c>
      <c r="S481" s="480">
        <v>37.700000000000003</v>
      </c>
      <c r="T481" s="480">
        <v>8.8699999999999992</v>
      </c>
      <c r="U481" s="480">
        <v>6.2</v>
      </c>
      <c r="V481" s="480"/>
      <c r="W481" s="480">
        <v>-0.45</v>
      </c>
      <c r="X481" s="480">
        <v>2000</v>
      </c>
      <c r="Y481" s="480">
        <v>5.5</v>
      </c>
      <c r="Z481" s="480">
        <v>300</v>
      </c>
      <c r="AA481" s="480">
        <v>0.22</v>
      </c>
      <c r="AB481" s="480"/>
      <c r="AC481" s="480"/>
      <c r="AD481" s="480"/>
      <c r="AE481" s="480"/>
      <c r="AF481" s="480"/>
      <c r="AG481" s="480"/>
      <c r="AH481" s="480"/>
      <c r="AI481" s="480">
        <v>1000</v>
      </c>
      <c r="AJ481" s="480">
        <v>3</v>
      </c>
      <c r="AK481" s="480">
        <v>-0.7</v>
      </c>
      <c r="AL481" s="480">
        <v>10.65</v>
      </c>
      <c r="AM481" s="480">
        <v>1638</v>
      </c>
      <c r="AN481" s="480">
        <v>982</v>
      </c>
      <c r="AO481" s="480">
        <v>40</v>
      </c>
      <c r="AP481" s="480">
        <v>20</v>
      </c>
      <c r="AQ481" s="480">
        <v>1.609</v>
      </c>
      <c r="AR481" s="480">
        <v>238.9</v>
      </c>
      <c r="AS481" s="480">
        <v>1.4330000000000001</v>
      </c>
      <c r="AT481" s="480"/>
      <c r="AU481" s="480"/>
      <c r="AV481" s="480"/>
      <c r="AW481" s="480"/>
      <c r="AX481" s="480"/>
      <c r="AY481" s="480"/>
      <c r="AZ481" s="480"/>
      <c r="BA481" s="480"/>
      <c r="BB481" s="480"/>
      <c r="BC481" s="480"/>
      <c r="BD481" s="480"/>
      <c r="BE481" s="480"/>
      <c r="BF481" s="480"/>
      <c r="BG481" s="480"/>
      <c r="BH481" s="480"/>
      <c r="BI481" s="480"/>
      <c r="BJ481" s="480"/>
      <c r="BK481" s="480"/>
      <c r="BL481" s="480"/>
    </row>
    <row r="482" spans="1:64">
      <c r="A482" s="480" t="s">
        <v>572</v>
      </c>
      <c r="B482" s="480" t="s">
        <v>70</v>
      </c>
      <c r="C482" s="480" t="s">
        <v>159</v>
      </c>
      <c r="D482" s="480" t="s">
        <v>160</v>
      </c>
      <c r="E482" s="480" t="s">
        <v>66</v>
      </c>
      <c r="F482" s="480">
        <v>2012</v>
      </c>
      <c r="G482" s="480">
        <v>2013</v>
      </c>
      <c r="H482" s="480">
        <v>255</v>
      </c>
      <c r="I482" s="480">
        <v>0.1</v>
      </c>
      <c r="J482" s="480"/>
      <c r="K482" s="480"/>
      <c r="L482" s="480" t="s">
        <v>14</v>
      </c>
      <c r="M482" s="480">
        <v>96</v>
      </c>
      <c r="N482" s="480">
        <v>1</v>
      </c>
      <c r="O482" s="480">
        <v>1000</v>
      </c>
      <c r="P482" s="480">
        <v>25</v>
      </c>
      <c r="Q482" s="480">
        <v>49</v>
      </c>
      <c r="R482" s="480">
        <v>5.21</v>
      </c>
      <c r="S482" s="480">
        <v>59.8</v>
      </c>
      <c r="T482" s="480">
        <v>5.55</v>
      </c>
      <c r="U482" s="480">
        <v>3.3</v>
      </c>
      <c r="V482" s="480"/>
      <c r="W482" s="480">
        <v>-0.45</v>
      </c>
      <c r="X482" s="480">
        <v>3000</v>
      </c>
      <c r="Y482" s="480">
        <v>5.5</v>
      </c>
      <c r="Z482" s="480">
        <v>700</v>
      </c>
      <c r="AA482" s="480">
        <v>0.44</v>
      </c>
      <c r="AB482" s="480"/>
      <c r="AC482" s="480"/>
      <c r="AD482" s="480"/>
      <c r="AE482" s="480"/>
      <c r="AF482" s="480"/>
      <c r="AG482" s="480"/>
      <c r="AH482" s="480"/>
      <c r="AI482" s="480">
        <v>1000</v>
      </c>
      <c r="AJ482" s="480">
        <v>4</v>
      </c>
      <c r="AK482" s="480">
        <v>-0.7</v>
      </c>
      <c r="AL482" s="480">
        <v>6.59</v>
      </c>
      <c r="AM482" s="480">
        <v>1602</v>
      </c>
      <c r="AN482" s="480">
        <v>1061</v>
      </c>
      <c r="AO482" s="480">
        <v>40</v>
      </c>
      <c r="AP482" s="480">
        <v>21</v>
      </c>
      <c r="AQ482" s="480">
        <v>1.7</v>
      </c>
      <c r="AR482" s="480">
        <v>148.6</v>
      </c>
      <c r="AS482" s="480">
        <v>1.427</v>
      </c>
      <c r="AT482" s="480"/>
      <c r="AU482" s="480"/>
      <c r="AV482" s="480"/>
      <c r="AW482" s="480"/>
      <c r="AX482" s="480"/>
      <c r="AY482" s="480"/>
      <c r="AZ482" s="480"/>
      <c r="BA482" s="480"/>
      <c r="BB482" s="480"/>
      <c r="BC482" s="480"/>
      <c r="BD482" s="480"/>
      <c r="BE482" s="480"/>
      <c r="BF482" s="480"/>
      <c r="BG482" s="480"/>
      <c r="BH482" s="480"/>
      <c r="BI482" s="480"/>
      <c r="BJ482" s="480"/>
      <c r="BK482" s="480"/>
      <c r="BL482" s="480"/>
    </row>
    <row r="483" spans="1:64">
      <c r="A483" s="480" t="s">
        <v>572</v>
      </c>
      <c r="B483" s="480" t="s">
        <v>70</v>
      </c>
      <c r="C483" s="480" t="s">
        <v>161</v>
      </c>
      <c r="D483" s="480" t="s">
        <v>162</v>
      </c>
      <c r="E483" s="480" t="s">
        <v>452</v>
      </c>
      <c r="F483" s="480">
        <v>2011</v>
      </c>
      <c r="G483" s="480"/>
      <c r="H483" s="480">
        <v>255</v>
      </c>
      <c r="I483" s="480">
        <v>0.1</v>
      </c>
      <c r="J483" s="480"/>
      <c r="K483" s="480"/>
      <c r="L483" s="480" t="s">
        <v>14</v>
      </c>
      <c r="M483" s="480">
        <v>60</v>
      </c>
      <c r="N483" s="480">
        <v>1</v>
      </c>
      <c r="O483" s="480">
        <v>1000</v>
      </c>
      <c r="P483" s="480">
        <v>25</v>
      </c>
      <c r="Q483" s="480">
        <v>30.5</v>
      </c>
      <c r="R483" s="480">
        <v>8.35</v>
      </c>
      <c r="S483" s="480">
        <v>37.700000000000003</v>
      </c>
      <c r="T483" s="480">
        <v>8.8699999999999992</v>
      </c>
      <c r="U483" s="480">
        <v>5.3</v>
      </c>
      <c r="V483" s="480"/>
      <c r="W483" s="480">
        <v>-0.45</v>
      </c>
      <c r="X483" s="480">
        <v>1200</v>
      </c>
      <c r="Y483" s="480">
        <v>5.5</v>
      </c>
      <c r="Z483" s="480">
        <v>300</v>
      </c>
      <c r="AA483" s="480">
        <v>0.22</v>
      </c>
      <c r="AB483" s="480"/>
      <c r="AC483" s="480"/>
      <c r="AD483" s="480"/>
      <c r="AE483" s="480"/>
      <c r="AF483" s="480"/>
      <c r="AG483" s="480"/>
      <c r="AH483" s="480"/>
      <c r="AI483" s="480">
        <v>1000</v>
      </c>
      <c r="AJ483" s="480">
        <v>3</v>
      </c>
      <c r="AK483" s="480">
        <v>-0.7</v>
      </c>
      <c r="AL483" s="480">
        <v>3.92</v>
      </c>
      <c r="AM483" s="480">
        <v>1638</v>
      </c>
      <c r="AN483" s="480">
        <v>982</v>
      </c>
      <c r="AO483" s="480">
        <v>40</v>
      </c>
      <c r="AP483" s="480">
        <v>19</v>
      </c>
      <c r="AQ483" s="480">
        <v>1.609</v>
      </c>
      <c r="AR483" s="480">
        <v>238.9</v>
      </c>
      <c r="AS483" s="480">
        <v>1.4330000000000001</v>
      </c>
      <c r="AT483" s="480"/>
      <c r="AU483" s="480"/>
      <c r="AV483" s="480"/>
      <c r="AW483" s="480"/>
      <c r="AX483" s="480"/>
      <c r="AY483" s="480"/>
      <c r="AZ483" s="480"/>
      <c r="BA483" s="480"/>
      <c r="BB483" s="480"/>
      <c r="BC483" s="480"/>
      <c r="BD483" s="480"/>
      <c r="BE483" s="480"/>
      <c r="BF483" s="480"/>
      <c r="BG483" s="480"/>
      <c r="BH483" s="480"/>
      <c r="BI483" s="480"/>
      <c r="BJ483" s="480"/>
      <c r="BK483" s="480"/>
      <c r="BL483" s="480"/>
    </row>
    <row r="484" spans="1:64">
      <c r="A484" s="480" t="s">
        <v>572</v>
      </c>
      <c r="B484" s="480" t="s">
        <v>70</v>
      </c>
      <c r="C484" s="480" t="s">
        <v>163</v>
      </c>
      <c r="D484" s="480" t="s">
        <v>164</v>
      </c>
      <c r="E484" s="480" t="s">
        <v>452</v>
      </c>
      <c r="F484" s="480">
        <v>2012</v>
      </c>
      <c r="G484" s="480"/>
      <c r="H484" s="480">
        <v>260</v>
      </c>
      <c r="I484" s="480">
        <v>0.1</v>
      </c>
      <c r="J484" s="480"/>
      <c r="K484" s="480"/>
      <c r="L484" s="480" t="s">
        <v>14</v>
      </c>
      <c r="M484" s="480">
        <v>60</v>
      </c>
      <c r="N484" s="480">
        <v>1</v>
      </c>
      <c r="O484" s="480">
        <v>1000</v>
      </c>
      <c r="P484" s="480">
        <v>25</v>
      </c>
      <c r="Q484" s="480">
        <v>30.7</v>
      </c>
      <c r="R484" s="480">
        <v>8.48</v>
      </c>
      <c r="S484" s="480">
        <v>37.799999999999997</v>
      </c>
      <c r="T484" s="480">
        <v>8.99</v>
      </c>
      <c r="U484" s="480">
        <v>6.3</v>
      </c>
      <c r="V484" s="480"/>
      <c r="W484" s="480">
        <v>-0.45</v>
      </c>
      <c r="X484" s="480">
        <v>1200</v>
      </c>
      <c r="Y484" s="480">
        <v>5.5</v>
      </c>
      <c r="Z484" s="480">
        <v>300</v>
      </c>
      <c r="AA484" s="480">
        <v>0.19</v>
      </c>
      <c r="AB484" s="480"/>
      <c r="AC484" s="480"/>
      <c r="AD484" s="480"/>
      <c r="AE484" s="480"/>
      <c r="AF484" s="480"/>
      <c r="AG484" s="480"/>
      <c r="AH484" s="480"/>
      <c r="AI484" s="480">
        <v>1000</v>
      </c>
      <c r="AJ484" s="480">
        <v>3</v>
      </c>
      <c r="AK484" s="480">
        <v>-0.7</v>
      </c>
      <c r="AL484" s="480">
        <v>10.94</v>
      </c>
      <c r="AM484" s="480">
        <v>1638</v>
      </c>
      <c r="AN484" s="480">
        <v>982</v>
      </c>
      <c r="AO484" s="480">
        <v>40</v>
      </c>
      <c r="AP484" s="480">
        <v>19</v>
      </c>
      <c r="AQ484" s="480">
        <v>1.609</v>
      </c>
      <c r="AR484" s="480">
        <v>238.9</v>
      </c>
      <c r="AS484" s="480">
        <v>1.4330000000000001</v>
      </c>
      <c r="AT484" s="480"/>
      <c r="AU484" s="480"/>
      <c r="AV484" s="480"/>
      <c r="AW484" s="480"/>
      <c r="AX484" s="480"/>
      <c r="AY484" s="480"/>
      <c r="AZ484" s="480"/>
      <c r="BA484" s="480"/>
      <c r="BB484" s="480"/>
      <c r="BC484" s="480"/>
      <c r="BD484" s="480"/>
      <c r="BE484" s="480"/>
      <c r="BF484" s="480"/>
      <c r="BG484" s="480"/>
      <c r="BH484" s="480"/>
      <c r="BI484" s="480"/>
      <c r="BJ484" s="480"/>
      <c r="BK484" s="480"/>
      <c r="BL484" s="480"/>
    </row>
    <row r="485" spans="1:64">
      <c r="A485" s="480" t="s">
        <v>572</v>
      </c>
      <c r="B485" s="480" t="s">
        <v>70</v>
      </c>
      <c r="C485" s="480" t="s">
        <v>165</v>
      </c>
      <c r="D485" s="480" t="s">
        <v>166</v>
      </c>
      <c r="E485" s="480" t="s">
        <v>66</v>
      </c>
      <c r="F485" s="480">
        <v>2012</v>
      </c>
      <c r="G485" s="480">
        <v>2013</v>
      </c>
      <c r="H485" s="480">
        <v>260</v>
      </c>
      <c r="I485" s="480">
        <v>0.1</v>
      </c>
      <c r="J485" s="480"/>
      <c r="K485" s="480"/>
      <c r="L485" s="480" t="s">
        <v>14</v>
      </c>
      <c r="M485" s="480">
        <v>96</v>
      </c>
      <c r="N485" s="480">
        <v>1</v>
      </c>
      <c r="O485" s="480">
        <v>1000</v>
      </c>
      <c r="P485" s="480">
        <v>25</v>
      </c>
      <c r="Q485" s="480">
        <v>49.3</v>
      </c>
      <c r="R485" s="480">
        <v>5.27</v>
      </c>
      <c r="S485" s="480">
        <v>60</v>
      </c>
      <c r="T485" s="480">
        <v>5.62</v>
      </c>
      <c r="U485" s="480">
        <v>3.3</v>
      </c>
      <c r="V485" s="480"/>
      <c r="W485" s="480">
        <v>-0.45</v>
      </c>
      <c r="X485" s="480">
        <v>3000</v>
      </c>
      <c r="Y485" s="480">
        <v>5.5</v>
      </c>
      <c r="Z485" s="480">
        <v>700</v>
      </c>
      <c r="AA485" s="480">
        <v>0.42</v>
      </c>
      <c r="AB485" s="480"/>
      <c r="AC485" s="480"/>
      <c r="AD485" s="480"/>
      <c r="AE485" s="480"/>
      <c r="AF485" s="480"/>
      <c r="AG485" s="480"/>
      <c r="AH485" s="480"/>
      <c r="AI485" s="480">
        <v>1000</v>
      </c>
      <c r="AJ485" s="480">
        <v>4</v>
      </c>
      <c r="AK485" s="480">
        <v>-0.7</v>
      </c>
      <c r="AL485" s="480">
        <v>6.59</v>
      </c>
      <c r="AM485" s="480">
        <v>1602</v>
      </c>
      <c r="AN485" s="480">
        <v>1061</v>
      </c>
      <c r="AO485" s="480">
        <v>40</v>
      </c>
      <c r="AP485" s="480">
        <v>21</v>
      </c>
      <c r="AQ485" s="480">
        <v>1.7</v>
      </c>
      <c r="AR485" s="480">
        <v>148.6</v>
      </c>
      <c r="AS485" s="480">
        <v>1.427</v>
      </c>
      <c r="AT485" s="480"/>
      <c r="AU485" s="480"/>
      <c r="AV485" s="480"/>
      <c r="AW485" s="480"/>
      <c r="AX485" s="480"/>
      <c r="AY485" s="480"/>
      <c r="AZ485" s="480"/>
      <c r="BA485" s="480"/>
      <c r="BB485" s="480"/>
      <c r="BC485" s="480"/>
      <c r="BD485" s="480"/>
      <c r="BE485" s="480"/>
      <c r="BF485" s="480"/>
      <c r="BG485" s="480"/>
      <c r="BH485" s="480"/>
      <c r="BI485" s="480"/>
      <c r="BJ485" s="480"/>
      <c r="BK485" s="480"/>
      <c r="BL485" s="480"/>
    </row>
    <row r="486" spans="1:64">
      <c r="A486" s="480" t="s">
        <v>572</v>
      </c>
      <c r="B486" s="480" t="s">
        <v>70</v>
      </c>
      <c r="C486" s="480" t="s">
        <v>167</v>
      </c>
      <c r="D486" s="480" t="s">
        <v>168</v>
      </c>
      <c r="E486" s="480" t="s">
        <v>452</v>
      </c>
      <c r="F486" s="480">
        <v>2011</v>
      </c>
      <c r="G486" s="480"/>
      <c r="H486" s="480">
        <v>260</v>
      </c>
      <c r="I486" s="480">
        <v>0.1</v>
      </c>
      <c r="J486" s="480"/>
      <c r="K486" s="480"/>
      <c r="L486" s="480" t="s">
        <v>14</v>
      </c>
      <c r="M486" s="480">
        <v>60</v>
      </c>
      <c r="N486" s="480">
        <v>1</v>
      </c>
      <c r="O486" s="480">
        <v>1000</v>
      </c>
      <c r="P486" s="480">
        <v>25</v>
      </c>
      <c r="Q486" s="480">
        <v>30.7</v>
      </c>
      <c r="R486" s="480">
        <v>8.48</v>
      </c>
      <c r="S486" s="480">
        <v>37.799999999999997</v>
      </c>
      <c r="T486" s="480">
        <v>8.99</v>
      </c>
      <c r="U486" s="480">
        <v>6.3</v>
      </c>
      <c r="V486" s="480"/>
      <c r="W486" s="480">
        <v>-0.45</v>
      </c>
      <c r="X486" s="480">
        <v>1200</v>
      </c>
      <c r="Y486" s="480">
        <v>5.5</v>
      </c>
      <c r="Z486" s="480">
        <v>300</v>
      </c>
      <c r="AA486" s="480">
        <v>0.19</v>
      </c>
      <c r="AB486" s="480"/>
      <c r="AC486" s="480"/>
      <c r="AD486" s="480"/>
      <c r="AE486" s="480"/>
      <c r="AF486" s="480"/>
      <c r="AG486" s="480"/>
      <c r="AH486" s="480"/>
      <c r="AI486" s="480">
        <v>1000</v>
      </c>
      <c r="AJ486" s="480">
        <v>3</v>
      </c>
      <c r="AK486" s="480">
        <v>-0.7</v>
      </c>
      <c r="AL486" s="480">
        <v>10.94</v>
      </c>
      <c r="AM486" s="480">
        <v>1638</v>
      </c>
      <c r="AN486" s="480">
        <v>982</v>
      </c>
      <c r="AO486" s="480">
        <v>40</v>
      </c>
      <c r="AP486" s="480">
        <v>19</v>
      </c>
      <c r="AQ486" s="480">
        <v>1.609</v>
      </c>
      <c r="AR486" s="480">
        <v>238.9</v>
      </c>
      <c r="AS486" s="480">
        <v>1.4330000000000001</v>
      </c>
      <c r="AT486" s="480"/>
      <c r="AU486" s="480"/>
      <c r="AV486" s="480"/>
      <c r="AW486" s="480"/>
      <c r="AX486" s="480"/>
      <c r="AY486" s="480"/>
      <c r="AZ486" s="480"/>
      <c r="BA486" s="480"/>
      <c r="BB486" s="480"/>
      <c r="BC486" s="480"/>
      <c r="BD486" s="480"/>
      <c r="BE486" s="480"/>
      <c r="BF486" s="480"/>
      <c r="BG486" s="480"/>
      <c r="BH486" s="480"/>
      <c r="BI486" s="480"/>
      <c r="BJ486" s="480"/>
      <c r="BK486" s="480"/>
      <c r="BL486" s="480"/>
    </row>
    <row r="487" spans="1:64">
      <c r="A487" s="480" t="s">
        <v>572</v>
      </c>
      <c r="B487" s="480" t="s">
        <v>70</v>
      </c>
      <c r="C487" s="480" t="s">
        <v>169</v>
      </c>
      <c r="D487" s="480" t="s">
        <v>170</v>
      </c>
      <c r="E487" s="480" t="s">
        <v>66</v>
      </c>
      <c r="F487" s="480">
        <v>2010</v>
      </c>
      <c r="G487" s="480">
        <v>2013</v>
      </c>
      <c r="H487" s="480">
        <v>265</v>
      </c>
      <c r="I487" s="480">
        <v>0.1</v>
      </c>
      <c r="J487" s="480"/>
      <c r="K487" s="480"/>
      <c r="L487" s="480" t="s">
        <v>14</v>
      </c>
      <c r="M487" s="480">
        <v>72</v>
      </c>
      <c r="N487" s="480">
        <v>1</v>
      </c>
      <c r="O487" s="480">
        <v>1000</v>
      </c>
      <c r="P487" s="480">
        <v>25</v>
      </c>
      <c r="Q487" s="480">
        <v>35.5</v>
      </c>
      <c r="R487" s="480">
        <v>7.47</v>
      </c>
      <c r="S487" s="480">
        <v>44.3</v>
      </c>
      <c r="T487" s="480">
        <v>7.98</v>
      </c>
      <c r="U487" s="480">
        <v>4.8</v>
      </c>
      <c r="V487" s="480"/>
      <c r="W487" s="480">
        <v>-0.45</v>
      </c>
      <c r="X487" s="480">
        <v>1400</v>
      </c>
      <c r="Y487" s="480">
        <v>5.5</v>
      </c>
      <c r="Z487" s="480">
        <v>350</v>
      </c>
      <c r="AA487" s="480">
        <v>0.34</v>
      </c>
      <c r="AB487" s="480"/>
      <c r="AC487" s="480"/>
      <c r="AD487" s="480"/>
      <c r="AE487" s="480"/>
      <c r="AF487" s="480"/>
      <c r="AG487" s="480"/>
      <c r="AH487" s="480"/>
      <c r="AI487" s="480">
        <v>1000</v>
      </c>
      <c r="AJ487" s="480">
        <v>3</v>
      </c>
      <c r="AK487" s="480">
        <v>-0.7</v>
      </c>
      <c r="AL487" s="480">
        <v>9.58</v>
      </c>
      <c r="AM487" s="480">
        <v>1954</v>
      </c>
      <c r="AN487" s="480">
        <v>982</v>
      </c>
      <c r="AO487" s="480">
        <v>40</v>
      </c>
      <c r="AP487" s="480">
        <v>27</v>
      </c>
      <c r="AQ487" s="480">
        <v>1.919</v>
      </c>
      <c r="AR487" s="480">
        <v>238.9</v>
      </c>
      <c r="AS487" s="480">
        <v>1.72</v>
      </c>
      <c r="AT487" s="480"/>
      <c r="AU487" s="480"/>
      <c r="AV487" s="480"/>
      <c r="AW487" s="480"/>
      <c r="AX487" s="480"/>
      <c r="AY487" s="480"/>
      <c r="AZ487" s="480"/>
      <c r="BA487" s="480"/>
      <c r="BB487" s="480"/>
      <c r="BC487" s="480"/>
      <c r="BD487" s="480"/>
      <c r="BE487" s="480"/>
      <c r="BF487" s="480"/>
      <c r="BG487" s="480"/>
      <c r="BH487" s="480"/>
      <c r="BI487" s="480"/>
      <c r="BJ487" s="480"/>
      <c r="BK487" s="480"/>
      <c r="BL487" s="480"/>
    </row>
    <row r="488" spans="1:64">
      <c r="A488" s="480" t="s">
        <v>572</v>
      </c>
      <c r="B488" s="480" t="s">
        <v>70</v>
      </c>
      <c r="C488" s="480" t="s">
        <v>461</v>
      </c>
      <c r="D488" s="480" t="s">
        <v>462</v>
      </c>
      <c r="E488" s="480" t="s">
        <v>452</v>
      </c>
      <c r="F488" s="480">
        <v>2013</v>
      </c>
      <c r="G488" s="480"/>
      <c r="H488" s="480">
        <v>265</v>
      </c>
      <c r="I488" s="480">
        <v>0.1</v>
      </c>
      <c r="J488" s="480"/>
      <c r="K488" s="480"/>
      <c r="L488" s="480" t="s">
        <v>14</v>
      </c>
      <c r="M488" s="480">
        <v>60</v>
      </c>
      <c r="N488" s="480">
        <v>1</v>
      </c>
      <c r="O488" s="480">
        <v>1000</v>
      </c>
      <c r="P488" s="480">
        <v>25</v>
      </c>
      <c r="Q488" s="480">
        <v>30.8</v>
      </c>
      <c r="R488" s="480">
        <v>8.61</v>
      </c>
      <c r="S488" s="480">
        <v>37.9</v>
      </c>
      <c r="T488" s="480">
        <v>9.1199999999999992</v>
      </c>
      <c r="U488" s="480">
        <v>6.3550000000000004</v>
      </c>
      <c r="V488" s="480"/>
      <c r="W488" s="480">
        <v>-0.45</v>
      </c>
      <c r="X488" s="480"/>
      <c r="Y488" s="480"/>
      <c r="Z488" s="480"/>
      <c r="AA488" s="480"/>
      <c r="AB488" s="480"/>
      <c r="AC488" s="480"/>
      <c r="AD488" s="480"/>
      <c r="AE488" s="480"/>
      <c r="AF488" s="480"/>
      <c r="AG488" s="480"/>
      <c r="AH488" s="480"/>
      <c r="AI488" s="480">
        <v>1000</v>
      </c>
      <c r="AJ488" s="480">
        <v>3</v>
      </c>
      <c r="AK488" s="480">
        <v>-0.7</v>
      </c>
      <c r="AL488" s="480"/>
      <c r="AM488" s="480">
        <v>1638</v>
      </c>
      <c r="AN488" s="480">
        <v>982</v>
      </c>
      <c r="AO488" s="480">
        <v>40</v>
      </c>
      <c r="AP488" s="480">
        <v>19</v>
      </c>
      <c r="AQ488" s="480">
        <v>1.609</v>
      </c>
      <c r="AR488" s="480">
        <v>243.4</v>
      </c>
      <c r="AS488" s="480">
        <v>1.46</v>
      </c>
      <c r="AT488" s="480"/>
      <c r="AU488" s="480"/>
      <c r="AV488" s="480"/>
      <c r="AW488" s="480"/>
      <c r="AX488" s="480"/>
      <c r="AY488" s="480"/>
      <c r="AZ488" s="480"/>
      <c r="BA488" s="480"/>
      <c r="BB488" s="480"/>
      <c r="BC488" s="480"/>
      <c r="BD488" s="480"/>
      <c r="BE488" s="480"/>
      <c r="BF488" s="480"/>
      <c r="BG488" s="480"/>
      <c r="BH488" s="480"/>
      <c r="BI488" s="480"/>
      <c r="BJ488" s="480"/>
      <c r="BK488" s="480"/>
      <c r="BL488" s="480"/>
    </row>
    <row r="489" spans="1:64">
      <c r="A489" s="480" t="s">
        <v>572</v>
      </c>
      <c r="B489" s="480" t="s">
        <v>70</v>
      </c>
      <c r="C489" s="480" t="s">
        <v>463</v>
      </c>
      <c r="D489" s="480" t="s">
        <v>464</v>
      </c>
      <c r="E489" s="480" t="s">
        <v>452</v>
      </c>
      <c r="F489" s="480">
        <v>2013</v>
      </c>
      <c r="G489" s="480"/>
      <c r="H489" s="480">
        <v>270</v>
      </c>
      <c r="I489" s="480">
        <v>0.1</v>
      </c>
      <c r="J489" s="480"/>
      <c r="K489" s="480"/>
      <c r="L489" s="480" t="s">
        <v>14</v>
      </c>
      <c r="M489" s="480">
        <v>60</v>
      </c>
      <c r="N489" s="480">
        <v>1</v>
      </c>
      <c r="O489" s="480">
        <v>1000</v>
      </c>
      <c r="P489" s="480">
        <v>25</v>
      </c>
      <c r="Q489" s="480">
        <v>30.9</v>
      </c>
      <c r="R489" s="480">
        <v>8.74</v>
      </c>
      <c r="S489" s="480">
        <v>38</v>
      </c>
      <c r="T489" s="480">
        <v>9.25</v>
      </c>
      <c r="U489" s="480">
        <v>6.4459999999999997</v>
      </c>
      <c r="V489" s="480"/>
      <c r="W489" s="480">
        <v>-0.45</v>
      </c>
      <c r="X489" s="480"/>
      <c r="Y489" s="480"/>
      <c r="Z489" s="480"/>
      <c r="AA489" s="480"/>
      <c r="AB489" s="480"/>
      <c r="AC489" s="480"/>
      <c r="AD489" s="480"/>
      <c r="AE489" s="480"/>
      <c r="AF489" s="480"/>
      <c r="AG489" s="480"/>
      <c r="AH489" s="480"/>
      <c r="AI489" s="480">
        <v>1000</v>
      </c>
      <c r="AJ489" s="480">
        <v>3</v>
      </c>
      <c r="AK489" s="480">
        <v>-0.7</v>
      </c>
      <c r="AL489" s="480"/>
      <c r="AM489" s="480">
        <v>1638</v>
      </c>
      <c r="AN489" s="480">
        <v>982</v>
      </c>
      <c r="AO489" s="480">
        <v>40</v>
      </c>
      <c r="AP489" s="480">
        <v>19</v>
      </c>
      <c r="AQ489" s="480">
        <v>1.609</v>
      </c>
      <c r="AR489" s="480">
        <v>243.4</v>
      </c>
      <c r="AS489" s="480">
        <v>1.46</v>
      </c>
      <c r="AT489" s="480"/>
      <c r="AU489" s="480"/>
      <c r="AV489" s="480"/>
      <c r="AW489" s="480"/>
      <c r="AX489" s="480"/>
      <c r="AY489" s="480"/>
      <c r="AZ489" s="480"/>
      <c r="BA489" s="480"/>
      <c r="BB489" s="480"/>
      <c r="BC489" s="480"/>
      <c r="BD489" s="480"/>
      <c r="BE489" s="480"/>
      <c r="BF489" s="480"/>
      <c r="BG489" s="480"/>
      <c r="BH489" s="480"/>
      <c r="BI489" s="480"/>
      <c r="BJ489" s="480"/>
      <c r="BK489" s="480"/>
      <c r="BL489" s="480"/>
    </row>
    <row r="490" spans="1:64">
      <c r="A490" s="480" t="s">
        <v>572</v>
      </c>
      <c r="B490" s="480" t="s">
        <v>70</v>
      </c>
      <c r="C490" s="480" t="s">
        <v>173</v>
      </c>
      <c r="D490" s="480" t="s">
        <v>174</v>
      </c>
      <c r="E490" s="480" t="s">
        <v>66</v>
      </c>
      <c r="F490" s="480">
        <v>2010</v>
      </c>
      <c r="G490" s="480">
        <v>2013</v>
      </c>
      <c r="H490" s="480">
        <v>280</v>
      </c>
      <c r="I490" s="480">
        <v>0.1</v>
      </c>
      <c r="J490" s="480"/>
      <c r="K490" s="480"/>
      <c r="L490" s="480" t="s">
        <v>14</v>
      </c>
      <c r="M490" s="480">
        <v>72</v>
      </c>
      <c r="N490" s="480">
        <v>1</v>
      </c>
      <c r="O490" s="480">
        <v>1000</v>
      </c>
      <c r="P490" s="480">
        <v>25</v>
      </c>
      <c r="Q490" s="480">
        <v>36</v>
      </c>
      <c r="R490" s="480">
        <v>7.78</v>
      </c>
      <c r="S490" s="480">
        <v>44.6</v>
      </c>
      <c r="T490" s="480">
        <v>8.3000000000000007</v>
      </c>
      <c r="U490" s="480">
        <v>5</v>
      </c>
      <c r="V490" s="480"/>
      <c r="W490" s="480">
        <v>-0.45</v>
      </c>
      <c r="X490" s="480">
        <v>1400</v>
      </c>
      <c r="Y490" s="480">
        <v>5.5</v>
      </c>
      <c r="Z490" s="480">
        <v>350</v>
      </c>
      <c r="AA490" s="480">
        <v>0.28999999999999998</v>
      </c>
      <c r="AB490" s="480"/>
      <c r="AC490" s="480"/>
      <c r="AD490" s="480"/>
      <c r="AE490" s="480"/>
      <c r="AF490" s="480"/>
      <c r="AG490" s="480"/>
      <c r="AH490" s="480"/>
      <c r="AI490" s="480">
        <v>1000</v>
      </c>
      <c r="AJ490" s="480">
        <v>3</v>
      </c>
      <c r="AK490" s="480">
        <v>-0.7</v>
      </c>
      <c r="AL490" s="480">
        <v>9.9600000000000009</v>
      </c>
      <c r="AM490" s="480">
        <v>1954</v>
      </c>
      <c r="AN490" s="480">
        <v>982</v>
      </c>
      <c r="AO490" s="480">
        <v>40</v>
      </c>
      <c r="AP490" s="480">
        <v>27</v>
      </c>
      <c r="AQ490" s="480">
        <v>1.919</v>
      </c>
      <c r="AR490" s="480">
        <v>238.9</v>
      </c>
      <c r="AS490" s="480">
        <v>1.72</v>
      </c>
      <c r="AT490" s="480"/>
      <c r="AU490" s="480"/>
      <c r="AV490" s="480"/>
      <c r="AW490" s="480"/>
      <c r="AX490" s="480"/>
      <c r="AY490" s="480"/>
      <c r="AZ490" s="480"/>
      <c r="BA490" s="480"/>
      <c r="BB490" s="480"/>
      <c r="BC490" s="480"/>
      <c r="BD490" s="480"/>
      <c r="BE490" s="480"/>
      <c r="BF490" s="480"/>
      <c r="BG490" s="480"/>
      <c r="BH490" s="480"/>
      <c r="BI490" s="480"/>
      <c r="BJ490" s="480"/>
      <c r="BK490" s="480"/>
      <c r="BL490" s="480"/>
    </row>
    <row r="491" spans="1:64">
      <c r="A491" s="480" t="s">
        <v>572</v>
      </c>
      <c r="B491" s="480" t="s">
        <v>70</v>
      </c>
      <c r="C491" s="480" t="s">
        <v>177</v>
      </c>
      <c r="D491" s="480" t="s">
        <v>178</v>
      </c>
      <c r="E491" s="480" t="s">
        <v>66</v>
      </c>
      <c r="F491" s="480">
        <v>2010</v>
      </c>
      <c r="G491" s="480">
        <v>2013</v>
      </c>
      <c r="H491" s="480">
        <v>290</v>
      </c>
      <c r="I491" s="480">
        <v>0.1</v>
      </c>
      <c r="J491" s="480"/>
      <c r="K491" s="480"/>
      <c r="L491" s="480" t="s">
        <v>14</v>
      </c>
      <c r="M491" s="480">
        <v>72</v>
      </c>
      <c r="N491" s="480">
        <v>1</v>
      </c>
      <c r="O491" s="480">
        <v>1000</v>
      </c>
      <c r="P491" s="480">
        <v>25</v>
      </c>
      <c r="Q491" s="480">
        <v>36.299999999999997</v>
      </c>
      <c r="R491" s="480">
        <v>8</v>
      </c>
      <c r="S491" s="480">
        <v>44.7</v>
      </c>
      <c r="T491" s="480">
        <v>8.51</v>
      </c>
      <c r="U491" s="480">
        <v>5.0999999999999996</v>
      </c>
      <c r="V491" s="480"/>
      <c r="W491" s="480">
        <v>-0.45</v>
      </c>
      <c r="X491" s="480">
        <v>1400</v>
      </c>
      <c r="Y491" s="480">
        <v>5.5</v>
      </c>
      <c r="Z491" s="480">
        <v>350</v>
      </c>
      <c r="AA491" s="480">
        <v>0.25</v>
      </c>
      <c r="AB491" s="480"/>
      <c r="AC491" s="480"/>
      <c r="AD491" s="480"/>
      <c r="AE491" s="480"/>
      <c r="AF491" s="480"/>
      <c r="AG491" s="480"/>
      <c r="AH491" s="480"/>
      <c r="AI491" s="480">
        <v>1000</v>
      </c>
      <c r="AJ491" s="480">
        <v>3</v>
      </c>
      <c r="AK491" s="480">
        <v>-0.7</v>
      </c>
      <c r="AL491" s="480">
        <v>10.210000000000001</v>
      </c>
      <c r="AM491" s="480">
        <v>1954</v>
      </c>
      <c r="AN491" s="480">
        <v>982</v>
      </c>
      <c r="AO491" s="480">
        <v>40</v>
      </c>
      <c r="AP491" s="480">
        <v>27</v>
      </c>
      <c r="AQ491" s="480">
        <v>1.919</v>
      </c>
      <c r="AR491" s="480">
        <v>238.9</v>
      </c>
      <c r="AS491" s="480">
        <v>1.72</v>
      </c>
      <c r="AT491" s="480"/>
      <c r="AU491" s="480"/>
      <c r="AV491" s="480"/>
      <c r="AW491" s="480"/>
      <c r="AX491" s="480"/>
      <c r="AY491" s="480"/>
      <c r="AZ491" s="480"/>
      <c r="BA491" s="480"/>
      <c r="BB491" s="480"/>
      <c r="BC491" s="480"/>
      <c r="BD491" s="480"/>
      <c r="BE491" s="480"/>
      <c r="BF491" s="480"/>
      <c r="BG491" s="480"/>
      <c r="BH491" s="480"/>
      <c r="BI491" s="480"/>
      <c r="BJ491" s="480"/>
      <c r="BK491" s="480"/>
      <c r="BL491" s="480"/>
    </row>
    <row r="492" spans="1:64">
      <c r="A492" s="480" t="s">
        <v>572</v>
      </c>
      <c r="B492" s="480" t="s">
        <v>70</v>
      </c>
      <c r="C492" s="480" t="s">
        <v>181</v>
      </c>
      <c r="D492" s="480" t="s">
        <v>182</v>
      </c>
      <c r="E492" s="480" t="s">
        <v>452</v>
      </c>
      <c r="F492" s="480">
        <v>2010</v>
      </c>
      <c r="G492" s="480"/>
      <c r="H492" s="480">
        <v>300</v>
      </c>
      <c r="I492" s="480">
        <v>0.1</v>
      </c>
      <c r="J492" s="480"/>
      <c r="K492" s="480"/>
      <c r="L492" s="480" t="s">
        <v>14</v>
      </c>
      <c r="M492" s="480">
        <v>72</v>
      </c>
      <c r="N492" s="480">
        <v>1</v>
      </c>
      <c r="O492" s="480">
        <v>1000</v>
      </c>
      <c r="P492" s="480">
        <v>25</v>
      </c>
      <c r="Q492" s="480">
        <v>36.5</v>
      </c>
      <c r="R492" s="480">
        <v>8.2200000000000006</v>
      </c>
      <c r="S492" s="480">
        <v>45</v>
      </c>
      <c r="T492" s="480">
        <v>8.74</v>
      </c>
      <c r="U492" s="480">
        <v>5.2</v>
      </c>
      <c r="V492" s="480"/>
      <c r="W492" s="480">
        <v>-0.45</v>
      </c>
      <c r="X492" s="480">
        <v>1400</v>
      </c>
      <c r="Y492" s="480">
        <v>5.5</v>
      </c>
      <c r="Z492" s="480">
        <v>350</v>
      </c>
      <c r="AA492" s="480">
        <v>0.25</v>
      </c>
      <c r="AB492" s="480"/>
      <c r="AC492" s="480"/>
      <c r="AD492" s="480"/>
      <c r="AE492" s="480"/>
      <c r="AF492" s="480"/>
      <c r="AG492" s="480"/>
      <c r="AH492" s="480"/>
      <c r="AI492" s="480">
        <v>1000</v>
      </c>
      <c r="AJ492" s="480">
        <v>3</v>
      </c>
      <c r="AK492" s="480">
        <v>-0.7</v>
      </c>
      <c r="AL492" s="480">
        <v>10.49</v>
      </c>
      <c r="AM492" s="480">
        <v>1954</v>
      </c>
      <c r="AN492" s="480">
        <v>982</v>
      </c>
      <c r="AO492" s="480">
        <v>40</v>
      </c>
      <c r="AP492" s="480">
        <v>23</v>
      </c>
      <c r="AQ492" s="480">
        <v>1.919</v>
      </c>
      <c r="AR492" s="480">
        <v>238.9</v>
      </c>
      <c r="AS492" s="480">
        <v>1.919</v>
      </c>
      <c r="AT492" s="480"/>
      <c r="AU492" s="480"/>
      <c r="AV492" s="480"/>
      <c r="AW492" s="480"/>
      <c r="AX492" s="480"/>
      <c r="AY492" s="480"/>
      <c r="AZ492" s="480"/>
      <c r="BA492" s="480"/>
      <c r="BB492" s="480"/>
      <c r="BC492" s="480"/>
      <c r="BD492" s="480"/>
      <c r="BE492" s="480"/>
      <c r="BF492" s="480"/>
      <c r="BG492" s="480"/>
      <c r="BH492" s="480"/>
      <c r="BI492" s="480"/>
      <c r="BJ492" s="480"/>
      <c r="BK492" s="480"/>
      <c r="BL492" s="480"/>
    </row>
    <row r="493" spans="1:64">
      <c r="A493" s="480" t="s">
        <v>572</v>
      </c>
      <c r="B493" s="480" t="s">
        <v>70</v>
      </c>
      <c r="C493" s="480" t="s">
        <v>185</v>
      </c>
      <c r="D493" s="480" t="s">
        <v>186</v>
      </c>
      <c r="E493" s="480" t="s">
        <v>452</v>
      </c>
      <c r="F493" s="480">
        <v>2010</v>
      </c>
      <c r="G493" s="480"/>
      <c r="H493" s="480">
        <v>310</v>
      </c>
      <c r="I493" s="480">
        <v>0.1</v>
      </c>
      <c r="J493" s="480"/>
      <c r="K493" s="480"/>
      <c r="L493" s="480" t="s">
        <v>14</v>
      </c>
      <c r="M493" s="480">
        <v>72</v>
      </c>
      <c r="N493" s="480">
        <v>1</v>
      </c>
      <c r="O493" s="480">
        <v>1000</v>
      </c>
      <c r="P493" s="480">
        <v>25</v>
      </c>
      <c r="Q493" s="480">
        <v>36.700000000000003</v>
      </c>
      <c r="R493" s="480">
        <v>8.44</v>
      </c>
      <c r="S493" s="480">
        <v>45.3</v>
      </c>
      <c r="T493" s="480">
        <v>8.9499999999999993</v>
      </c>
      <c r="U493" s="480">
        <v>5.4</v>
      </c>
      <c r="V493" s="480"/>
      <c r="W493" s="480">
        <v>-0.45</v>
      </c>
      <c r="X493" s="480">
        <v>1400</v>
      </c>
      <c r="Y493" s="480">
        <v>5.5</v>
      </c>
      <c r="Z493" s="480">
        <v>350</v>
      </c>
      <c r="AA493" s="480">
        <v>0.24</v>
      </c>
      <c r="AB493" s="480"/>
      <c r="AC493" s="480"/>
      <c r="AD493" s="480"/>
      <c r="AE493" s="480"/>
      <c r="AF493" s="480"/>
      <c r="AG493" s="480"/>
      <c r="AH493" s="480"/>
      <c r="AI493" s="480">
        <v>1000</v>
      </c>
      <c r="AJ493" s="480">
        <v>3</v>
      </c>
      <c r="AK493" s="480">
        <v>-0.7</v>
      </c>
      <c r="AL493" s="480">
        <v>10.74</v>
      </c>
      <c r="AM493" s="480">
        <v>1954</v>
      </c>
      <c r="AN493" s="480">
        <v>982</v>
      </c>
      <c r="AO493" s="480">
        <v>40</v>
      </c>
      <c r="AP493" s="480">
        <v>23</v>
      </c>
      <c r="AQ493" s="480">
        <v>1.919</v>
      </c>
      <c r="AR493" s="480">
        <v>238.9</v>
      </c>
      <c r="AS493" s="480">
        <v>1.919</v>
      </c>
      <c r="AT493" s="480"/>
      <c r="AU493" s="480"/>
      <c r="AV493" s="480"/>
      <c r="AW493" s="480"/>
      <c r="AX493" s="480"/>
      <c r="AY493" s="480"/>
      <c r="AZ493" s="480"/>
      <c r="BA493" s="480"/>
      <c r="BB493" s="480"/>
      <c r="BC493" s="480"/>
      <c r="BD493" s="480"/>
      <c r="BE493" s="480"/>
      <c r="BF493" s="480"/>
      <c r="BG493" s="480"/>
      <c r="BH493" s="480"/>
      <c r="BI493" s="480"/>
      <c r="BJ493" s="480"/>
      <c r="BK493" s="480"/>
      <c r="BL493" s="480"/>
    </row>
    <row r="494" spans="1:64">
      <c r="A494" s="480" t="s">
        <v>572</v>
      </c>
      <c r="B494" s="480" t="s">
        <v>70</v>
      </c>
      <c r="C494" s="480" t="s">
        <v>191</v>
      </c>
      <c r="D494" s="480" t="s">
        <v>192</v>
      </c>
      <c r="E494" s="480" t="s">
        <v>66</v>
      </c>
      <c r="F494" s="480">
        <v>2010</v>
      </c>
      <c r="G494" s="480">
        <v>2012</v>
      </c>
      <c r="H494" s="480">
        <v>160</v>
      </c>
      <c r="I494" s="480">
        <v>0.1</v>
      </c>
      <c r="J494" s="480"/>
      <c r="K494" s="480"/>
      <c r="L494" s="480" t="s">
        <v>65</v>
      </c>
      <c r="M494" s="480">
        <v>72</v>
      </c>
      <c r="N494" s="480">
        <v>1</v>
      </c>
      <c r="O494" s="480">
        <v>1000</v>
      </c>
      <c r="P494" s="480">
        <v>25</v>
      </c>
      <c r="Q494" s="480">
        <v>34.799999999999997</v>
      </c>
      <c r="R494" s="480">
        <v>4.5999999999999996</v>
      </c>
      <c r="S494" s="480">
        <v>43.4</v>
      </c>
      <c r="T494" s="480">
        <v>4.99</v>
      </c>
      <c r="U494" s="480">
        <v>3.2</v>
      </c>
      <c r="V494" s="480"/>
      <c r="W494" s="480">
        <v>-0.43</v>
      </c>
      <c r="X494" s="480">
        <v>1800</v>
      </c>
      <c r="Y494" s="480">
        <v>5.5</v>
      </c>
      <c r="Z494" s="480">
        <v>450</v>
      </c>
      <c r="AA494" s="480">
        <v>0.6</v>
      </c>
      <c r="AB494" s="480"/>
      <c r="AC494" s="480"/>
      <c r="AD494" s="480"/>
      <c r="AE494" s="480"/>
      <c r="AF494" s="480"/>
      <c r="AG494" s="480"/>
      <c r="AH494" s="480"/>
      <c r="AI494" s="480">
        <v>1000</v>
      </c>
      <c r="AJ494" s="480">
        <v>3</v>
      </c>
      <c r="AK494" s="480">
        <v>-0.7</v>
      </c>
      <c r="AL494" s="480">
        <v>3.92</v>
      </c>
      <c r="AM494" s="480">
        <v>1580</v>
      </c>
      <c r="AN494" s="480">
        <v>808</v>
      </c>
      <c r="AO494" s="480">
        <v>40</v>
      </c>
      <c r="AP494" s="480">
        <v>15.75</v>
      </c>
      <c r="AQ494" s="480">
        <v>1.278</v>
      </c>
      <c r="AR494" s="480">
        <v>156.30000000000001</v>
      </c>
      <c r="AS494" s="480">
        <v>1.125</v>
      </c>
      <c r="AT494" s="480"/>
      <c r="AU494" s="480"/>
      <c r="AV494" s="480"/>
      <c r="AW494" s="480"/>
      <c r="AX494" s="480"/>
      <c r="AY494" s="480"/>
      <c r="AZ494" s="480"/>
      <c r="BA494" s="480"/>
      <c r="BB494" s="480"/>
      <c r="BC494" s="480"/>
      <c r="BD494" s="480"/>
      <c r="BE494" s="480"/>
      <c r="BF494" s="480"/>
      <c r="BG494" s="480"/>
      <c r="BH494" s="480"/>
      <c r="BI494" s="480"/>
      <c r="BJ494" s="480"/>
      <c r="BK494" s="480"/>
      <c r="BL494" s="480"/>
    </row>
    <row r="495" spans="1:64">
      <c r="A495" s="480" t="s">
        <v>572</v>
      </c>
      <c r="B495" s="480" t="s">
        <v>70</v>
      </c>
      <c r="C495" s="480" t="s">
        <v>195</v>
      </c>
      <c r="D495" s="480" t="s">
        <v>196</v>
      </c>
      <c r="E495" s="480" t="s">
        <v>66</v>
      </c>
      <c r="F495" s="480">
        <v>2011</v>
      </c>
      <c r="G495" s="480">
        <v>2012</v>
      </c>
      <c r="H495" s="480">
        <v>160</v>
      </c>
      <c r="I495" s="480">
        <v>0.1</v>
      </c>
      <c r="J495" s="480"/>
      <c r="K495" s="480"/>
      <c r="L495" s="480" t="s">
        <v>65</v>
      </c>
      <c r="M495" s="480">
        <v>48</v>
      </c>
      <c r="N495" s="480">
        <v>1</v>
      </c>
      <c r="O495" s="480">
        <v>1000</v>
      </c>
      <c r="P495" s="480">
        <v>25</v>
      </c>
      <c r="Q495" s="480">
        <v>23.1</v>
      </c>
      <c r="R495" s="480">
        <v>6.93</v>
      </c>
      <c r="S495" s="480">
        <v>28.9</v>
      </c>
      <c r="T495" s="480">
        <v>7.67</v>
      </c>
      <c r="U495" s="480">
        <v>6.1</v>
      </c>
      <c r="V495" s="480"/>
      <c r="W495" s="480">
        <v>-0.42</v>
      </c>
      <c r="X495" s="480">
        <v>600</v>
      </c>
      <c r="Y495" s="480">
        <v>5.5</v>
      </c>
      <c r="Z495" s="480">
        <v>160</v>
      </c>
      <c r="AA495" s="480">
        <v>0.32</v>
      </c>
      <c r="AB495" s="480"/>
      <c r="AC495" s="480"/>
      <c r="AD495" s="480"/>
      <c r="AE495" s="480"/>
      <c r="AF495" s="480"/>
      <c r="AG495" s="480"/>
      <c r="AH495" s="480"/>
      <c r="AI495" s="480">
        <v>1000</v>
      </c>
      <c r="AJ495" s="480">
        <v>5</v>
      </c>
      <c r="AK495" s="480">
        <v>-0.7</v>
      </c>
      <c r="AL495" s="480">
        <v>3.92</v>
      </c>
      <c r="AM495" s="480">
        <v>1324</v>
      </c>
      <c r="AN495" s="480">
        <v>982</v>
      </c>
      <c r="AO495" s="480">
        <v>40</v>
      </c>
      <c r="AP495" s="480">
        <v>16</v>
      </c>
      <c r="AQ495" s="480">
        <v>1.3</v>
      </c>
      <c r="AR495" s="480">
        <v>243.4</v>
      </c>
      <c r="AS495" s="480">
        <v>1.1679999999999999</v>
      </c>
      <c r="AT495" s="480"/>
      <c r="AU495" s="480"/>
      <c r="AV495" s="480"/>
      <c r="AW495" s="480"/>
      <c r="AX495" s="480"/>
      <c r="AY495" s="480"/>
      <c r="AZ495" s="480"/>
      <c r="BA495" s="480"/>
      <c r="BB495" s="480"/>
      <c r="BC495" s="480"/>
      <c r="BD495" s="480"/>
      <c r="BE495" s="480"/>
      <c r="BF495" s="480"/>
      <c r="BG495" s="480"/>
      <c r="BH495" s="480"/>
      <c r="BI495" s="480"/>
      <c r="BJ495" s="480"/>
      <c r="BK495" s="480"/>
      <c r="BL495" s="480"/>
    </row>
    <row r="496" spans="1:64">
      <c r="A496" s="480" t="s">
        <v>572</v>
      </c>
      <c r="B496" s="480" t="s">
        <v>70</v>
      </c>
      <c r="C496" s="480" t="s">
        <v>197</v>
      </c>
      <c r="D496" s="480" t="s">
        <v>198</v>
      </c>
      <c r="E496" s="480" t="s">
        <v>66</v>
      </c>
      <c r="F496" s="480">
        <v>2010</v>
      </c>
      <c r="G496" s="480">
        <v>2012</v>
      </c>
      <c r="H496" s="480">
        <v>165</v>
      </c>
      <c r="I496" s="480">
        <v>0.1</v>
      </c>
      <c r="J496" s="480"/>
      <c r="K496" s="480"/>
      <c r="L496" s="480" t="s">
        <v>65</v>
      </c>
      <c r="M496" s="480">
        <v>48</v>
      </c>
      <c r="N496" s="480">
        <v>1</v>
      </c>
      <c r="O496" s="480">
        <v>1000</v>
      </c>
      <c r="P496" s="480">
        <v>25</v>
      </c>
      <c r="Q496" s="480">
        <v>23.1</v>
      </c>
      <c r="R496" s="480">
        <v>7.13</v>
      </c>
      <c r="S496" s="480">
        <v>29</v>
      </c>
      <c r="T496" s="480">
        <v>7.82</v>
      </c>
      <c r="U496" s="480">
        <v>5.0999999999999996</v>
      </c>
      <c r="V496" s="480"/>
      <c r="W496" s="480">
        <v>-0.43</v>
      </c>
      <c r="X496" s="480">
        <v>700</v>
      </c>
      <c r="Y496" s="480">
        <v>5.5</v>
      </c>
      <c r="Z496" s="480">
        <v>170</v>
      </c>
      <c r="AA496" s="480">
        <v>0.31</v>
      </c>
      <c r="AB496" s="480"/>
      <c r="AC496" s="480"/>
      <c r="AD496" s="480"/>
      <c r="AE496" s="480"/>
      <c r="AF496" s="480"/>
      <c r="AG496" s="480"/>
      <c r="AH496" s="480"/>
      <c r="AI496" s="480">
        <v>1000</v>
      </c>
      <c r="AJ496" s="480">
        <v>3</v>
      </c>
      <c r="AK496" s="480">
        <v>-0.7</v>
      </c>
      <c r="AL496" s="480">
        <v>3.92</v>
      </c>
      <c r="AM496" s="480">
        <v>1324</v>
      </c>
      <c r="AN496" s="480">
        <v>982</v>
      </c>
      <c r="AO496" s="480">
        <v>40</v>
      </c>
      <c r="AP496" s="480">
        <v>16</v>
      </c>
      <c r="AQ496" s="480">
        <v>1.3</v>
      </c>
      <c r="AR496" s="480">
        <v>243.4</v>
      </c>
      <c r="AS496" s="480">
        <v>1.1679999999999999</v>
      </c>
      <c r="AT496" s="480"/>
      <c r="AU496" s="480"/>
      <c r="AV496" s="480"/>
      <c r="AW496" s="480"/>
      <c r="AX496" s="480"/>
      <c r="AY496" s="480"/>
      <c r="AZ496" s="480"/>
      <c r="BA496" s="480"/>
      <c r="BB496" s="480"/>
      <c r="BC496" s="480"/>
      <c r="BD496" s="480"/>
      <c r="BE496" s="480"/>
      <c r="BF496" s="480"/>
      <c r="BG496" s="480"/>
      <c r="BH496" s="480"/>
      <c r="BI496" s="480"/>
      <c r="BJ496" s="480"/>
      <c r="BK496" s="480"/>
      <c r="BL496" s="480"/>
    </row>
    <row r="497" spans="1:64">
      <c r="A497" s="480" t="s">
        <v>572</v>
      </c>
      <c r="B497" s="480" t="s">
        <v>70</v>
      </c>
      <c r="C497" s="480" t="s">
        <v>199</v>
      </c>
      <c r="D497" s="480" t="s">
        <v>200</v>
      </c>
      <c r="E497" s="480" t="s">
        <v>66</v>
      </c>
      <c r="F497" s="480">
        <v>2011</v>
      </c>
      <c r="G497" s="480">
        <v>2012</v>
      </c>
      <c r="H497" s="480">
        <v>165</v>
      </c>
      <c r="I497" s="480">
        <v>0.1</v>
      </c>
      <c r="J497" s="480"/>
      <c r="K497" s="480"/>
      <c r="L497" s="480" t="s">
        <v>65</v>
      </c>
      <c r="M497" s="480">
        <v>48</v>
      </c>
      <c r="N497" s="480">
        <v>1</v>
      </c>
      <c r="O497" s="480">
        <v>1000</v>
      </c>
      <c r="P497" s="480">
        <v>25</v>
      </c>
      <c r="Q497" s="480">
        <v>23.1</v>
      </c>
      <c r="R497" s="480">
        <v>7.13</v>
      </c>
      <c r="S497" s="480">
        <v>29</v>
      </c>
      <c r="T497" s="480">
        <v>7.82</v>
      </c>
      <c r="U497" s="480">
        <v>6.3</v>
      </c>
      <c r="V497" s="480"/>
      <c r="W497" s="480">
        <v>-0.42</v>
      </c>
      <c r="X497" s="480">
        <v>700</v>
      </c>
      <c r="Y497" s="480">
        <v>5.5</v>
      </c>
      <c r="Z497" s="480">
        <v>170</v>
      </c>
      <c r="AA497" s="480">
        <v>0.31</v>
      </c>
      <c r="AB497" s="480"/>
      <c r="AC497" s="480"/>
      <c r="AD497" s="480"/>
      <c r="AE497" s="480"/>
      <c r="AF497" s="480"/>
      <c r="AG497" s="480"/>
      <c r="AH497" s="480"/>
      <c r="AI497" s="480">
        <v>1000</v>
      </c>
      <c r="AJ497" s="480">
        <v>5</v>
      </c>
      <c r="AK497" s="480">
        <v>-0.7</v>
      </c>
      <c r="AL497" s="480">
        <v>3.92</v>
      </c>
      <c r="AM497" s="480">
        <v>1324</v>
      </c>
      <c r="AN497" s="480">
        <v>982</v>
      </c>
      <c r="AO497" s="480">
        <v>40</v>
      </c>
      <c r="AP497" s="480">
        <v>16</v>
      </c>
      <c r="AQ497" s="480">
        <v>1.3</v>
      </c>
      <c r="AR497" s="480">
        <v>243.4</v>
      </c>
      <c r="AS497" s="480">
        <v>1.1679999999999999</v>
      </c>
      <c r="AT497" s="480"/>
      <c r="AU497" s="480"/>
      <c r="AV497" s="480"/>
      <c r="AW497" s="480"/>
      <c r="AX497" s="480"/>
      <c r="AY497" s="480"/>
      <c r="AZ497" s="480"/>
      <c r="BA497" s="480"/>
      <c r="BB497" s="480"/>
      <c r="BC497" s="480"/>
      <c r="BD497" s="480"/>
      <c r="BE497" s="480"/>
      <c r="BF497" s="480"/>
      <c r="BG497" s="480"/>
      <c r="BH497" s="480"/>
      <c r="BI497" s="480"/>
      <c r="BJ497" s="480"/>
      <c r="BK497" s="480"/>
      <c r="BL497" s="480"/>
    </row>
    <row r="498" spans="1:64">
      <c r="A498" s="480" t="s">
        <v>572</v>
      </c>
      <c r="B498" s="480" t="s">
        <v>70</v>
      </c>
      <c r="C498" s="480" t="s">
        <v>201</v>
      </c>
      <c r="D498" s="480" t="s">
        <v>202</v>
      </c>
      <c r="E498" s="480" t="s">
        <v>66</v>
      </c>
      <c r="F498" s="480">
        <v>2010</v>
      </c>
      <c r="G498" s="480">
        <v>2012</v>
      </c>
      <c r="H498" s="480">
        <v>170</v>
      </c>
      <c r="I498" s="480">
        <v>0.1</v>
      </c>
      <c r="J498" s="480"/>
      <c r="K498" s="480"/>
      <c r="L498" s="480" t="s">
        <v>65</v>
      </c>
      <c r="M498" s="480">
        <v>48</v>
      </c>
      <c r="N498" s="480">
        <v>1</v>
      </c>
      <c r="O498" s="480">
        <v>1000</v>
      </c>
      <c r="P498" s="480">
        <v>25</v>
      </c>
      <c r="Q498" s="480">
        <v>23.2</v>
      </c>
      <c r="R498" s="480">
        <v>7.32</v>
      </c>
      <c r="S498" s="480">
        <v>29.2</v>
      </c>
      <c r="T498" s="480">
        <v>7.92</v>
      </c>
      <c r="U498" s="480">
        <v>5.0999999999999996</v>
      </c>
      <c r="V498" s="480"/>
      <c r="W498" s="480">
        <v>-0.43</v>
      </c>
      <c r="X498" s="480">
        <v>800</v>
      </c>
      <c r="Y498" s="480">
        <v>5.5</v>
      </c>
      <c r="Z498" s="480">
        <v>190</v>
      </c>
      <c r="AA498" s="480">
        <v>0.28000000000000003</v>
      </c>
      <c r="AB498" s="480"/>
      <c r="AC498" s="480"/>
      <c r="AD498" s="480"/>
      <c r="AE498" s="480"/>
      <c r="AF498" s="480"/>
      <c r="AG498" s="480"/>
      <c r="AH498" s="480"/>
      <c r="AI498" s="480">
        <v>1000</v>
      </c>
      <c r="AJ498" s="480">
        <v>3</v>
      </c>
      <c r="AK498" s="480">
        <v>-0.7</v>
      </c>
      <c r="AL498" s="480">
        <v>3.92</v>
      </c>
      <c r="AM498" s="480">
        <v>1324</v>
      </c>
      <c r="AN498" s="480">
        <v>982</v>
      </c>
      <c r="AO498" s="480">
        <v>40</v>
      </c>
      <c r="AP498" s="480">
        <v>16</v>
      </c>
      <c r="AQ498" s="480">
        <v>1.3</v>
      </c>
      <c r="AR498" s="480">
        <v>243.4</v>
      </c>
      <c r="AS498" s="480">
        <v>1.1679999999999999</v>
      </c>
      <c r="AT498" s="480"/>
      <c r="AU498" s="480"/>
      <c r="AV498" s="480"/>
      <c r="AW498" s="480"/>
      <c r="AX498" s="480"/>
      <c r="AY498" s="480"/>
      <c r="AZ498" s="480"/>
      <c r="BA498" s="480"/>
      <c r="BB498" s="480"/>
      <c r="BC498" s="480"/>
      <c r="BD498" s="480"/>
      <c r="BE498" s="480"/>
      <c r="BF498" s="480"/>
      <c r="BG498" s="480"/>
      <c r="BH498" s="480"/>
      <c r="BI498" s="480"/>
      <c r="BJ498" s="480"/>
      <c r="BK498" s="480"/>
      <c r="BL498" s="480"/>
    </row>
    <row r="499" spans="1:64">
      <c r="A499" s="480" t="s">
        <v>572</v>
      </c>
      <c r="B499" s="480" t="s">
        <v>70</v>
      </c>
      <c r="C499" s="480" t="s">
        <v>203</v>
      </c>
      <c r="D499" s="480" t="s">
        <v>204</v>
      </c>
      <c r="E499" s="480" t="s">
        <v>66</v>
      </c>
      <c r="F499" s="480">
        <v>2011</v>
      </c>
      <c r="G499" s="480">
        <v>2012</v>
      </c>
      <c r="H499" s="480">
        <v>170</v>
      </c>
      <c r="I499" s="480">
        <v>0.1</v>
      </c>
      <c r="J499" s="480"/>
      <c r="K499" s="480"/>
      <c r="L499" s="480" t="s">
        <v>65</v>
      </c>
      <c r="M499" s="480">
        <v>48</v>
      </c>
      <c r="N499" s="480">
        <v>1</v>
      </c>
      <c r="O499" s="480">
        <v>1000</v>
      </c>
      <c r="P499" s="480">
        <v>25</v>
      </c>
      <c r="Q499" s="480">
        <v>23.2</v>
      </c>
      <c r="R499" s="480">
        <v>7.32</v>
      </c>
      <c r="S499" s="480">
        <v>29.2</v>
      </c>
      <c r="T499" s="480">
        <v>7.92</v>
      </c>
      <c r="U499" s="480">
        <v>6.3</v>
      </c>
      <c r="V499" s="480"/>
      <c r="W499" s="480">
        <v>-0.42</v>
      </c>
      <c r="X499" s="480">
        <v>800</v>
      </c>
      <c r="Y499" s="480">
        <v>5.5</v>
      </c>
      <c r="Z499" s="480">
        <v>190</v>
      </c>
      <c r="AA499" s="480">
        <v>0.28000000000000003</v>
      </c>
      <c r="AB499" s="480"/>
      <c r="AC499" s="480"/>
      <c r="AD499" s="480"/>
      <c r="AE499" s="480"/>
      <c r="AF499" s="480"/>
      <c r="AG499" s="480"/>
      <c r="AH499" s="480"/>
      <c r="AI499" s="480">
        <v>1000</v>
      </c>
      <c r="AJ499" s="480">
        <v>5</v>
      </c>
      <c r="AK499" s="480">
        <v>-0.7</v>
      </c>
      <c r="AL499" s="480">
        <v>3.92</v>
      </c>
      <c r="AM499" s="480">
        <v>1324</v>
      </c>
      <c r="AN499" s="480">
        <v>982</v>
      </c>
      <c r="AO499" s="480">
        <v>40</v>
      </c>
      <c r="AP499" s="480">
        <v>16</v>
      </c>
      <c r="AQ499" s="480">
        <v>1.3</v>
      </c>
      <c r="AR499" s="480">
        <v>243.4</v>
      </c>
      <c r="AS499" s="480">
        <v>1.1679999999999999</v>
      </c>
      <c r="AT499" s="480"/>
      <c r="AU499" s="480"/>
      <c r="AV499" s="480"/>
      <c r="AW499" s="480"/>
      <c r="AX499" s="480"/>
      <c r="AY499" s="480"/>
      <c r="AZ499" s="480"/>
      <c r="BA499" s="480"/>
      <c r="BB499" s="480"/>
      <c r="BC499" s="480"/>
      <c r="BD499" s="480"/>
      <c r="BE499" s="480"/>
      <c r="BF499" s="480"/>
      <c r="BG499" s="480"/>
      <c r="BH499" s="480"/>
      <c r="BI499" s="480"/>
      <c r="BJ499" s="480"/>
      <c r="BK499" s="480"/>
      <c r="BL499" s="480"/>
    </row>
    <row r="500" spans="1:64">
      <c r="A500" s="480" t="s">
        <v>572</v>
      </c>
      <c r="B500" s="480" t="s">
        <v>70</v>
      </c>
      <c r="C500" s="480" t="s">
        <v>205</v>
      </c>
      <c r="D500" s="480" t="s">
        <v>206</v>
      </c>
      <c r="E500" s="480" t="s">
        <v>66</v>
      </c>
      <c r="F500" s="480">
        <v>2010</v>
      </c>
      <c r="G500" s="480">
        <v>2012</v>
      </c>
      <c r="H500" s="480">
        <v>175</v>
      </c>
      <c r="I500" s="480">
        <v>0.1</v>
      </c>
      <c r="J500" s="480"/>
      <c r="K500" s="480"/>
      <c r="L500" s="480" t="s">
        <v>65</v>
      </c>
      <c r="M500" s="480">
        <v>48</v>
      </c>
      <c r="N500" s="480">
        <v>1</v>
      </c>
      <c r="O500" s="480">
        <v>1000</v>
      </c>
      <c r="P500" s="480">
        <v>25</v>
      </c>
      <c r="Q500" s="480">
        <v>23.4</v>
      </c>
      <c r="R500" s="480">
        <v>7.49</v>
      </c>
      <c r="S500" s="480">
        <v>29.3</v>
      </c>
      <c r="T500" s="480">
        <v>8.0399999999999991</v>
      </c>
      <c r="U500" s="480">
        <v>5.2</v>
      </c>
      <c r="V500" s="480"/>
      <c r="W500" s="480">
        <v>-0.43</v>
      </c>
      <c r="X500" s="480">
        <v>900</v>
      </c>
      <c r="Y500" s="480">
        <v>5.5</v>
      </c>
      <c r="Z500" s="480">
        <v>220</v>
      </c>
      <c r="AA500" s="480">
        <v>0.24</v>
      </c>
      <c r="AB500" s="480"/>
      <c r="AC500" s="480"/>
      <c r="AD500" s="480"/>
      <c r="AE500" s="480"/>
      <c r="AF500" s="480"/>
      <c r="AG500" s="480"/>
      <c r="AH500" s="480"/>
      <c r="AI500" s="480">
        <v>1000</v>
      </c>
      <c r="AJ500" s="480">
        <v>3</v>
      </c>
      <c r="AK500" s="480">
        <v>-0.7</v>
      </c>
      <c r="AL500" s="480">
        <v>3.92</v>
      </c>
      <c r="AM500" s="480">
        <v>1324</v>
      </c>
      <c r="AN500" s="480">
        <v>982</v>
      </c>
      <c r="AO500" s="480">
        <v>40</v>
      </c>
      <c r="AP500" s="480">
        <v>16</v>
      </c>
      <c r="AQ500" s="480">
        <v>1.3</v>
      </c>
      <c r="AR500" s="480">
        <v>243.4</v>
      </c>
      <c r="AS500" s="480">
        <v>1.1679999999999999</v>
      </c>
      <c r="AT500" s="480"/>
      <c r="AU500" s="480"/>
      <c r="AV500" s="480"/>
      <c r="AW500" s="480"/>
      <c r="AX500" s="480"/>
      <c r="AY500" s="480"/>
      <c r="AZ500" s="480"/>
      <c r="BA500" s="480"/>
      <c r="BB500" s="480"/>
      <c r="BC500" s="480"/>
      <c r="BD500" s="480"/>
      <c r="BE500" s="480"/>
      <c r="BF500" s="480"/>
      <c r="BG500" s="480"/>
      <c r="BH500" s="480"/>
      <c r="BI500" s="480"/>
      <c r="BJ500" s="480"/>
      <c r="BK500" s="480"/>
      <c r="BL500" s="480"/>
    </row>
    <row r="501" spans="1:64">
      <c r="A501" s="480" t="s">
        <v>572</v>
      </c>
      <c r="B501" s="480" t="s">
        <v>70</v>
      </c>
      <c r="C501" s="480" t="s">
        <v>207</v>
      </c>
      <c r="D501" s="480" t="s">
        <v>208</v>
      </c>
      <c r="E501" s="480" t="s">
        <v>66</v>
      </c>
      <c r="F501" s="480">
        <v>2011</v>
      </c>
      <c r="G501" s="480">
        <v>2012</v>
      </c>
      <c r="H501" s="480">
        <v>175</v>
      </c>
      <c r="I501" s="480">
        <v>0.1</v>
      </c>
      <c r="J501" s="480"/>
      <c r="K501" s="480"/>
      <c r="L501" s="480" t="s">
        <v>65</v>
      </c>
      <c r="M501" s="480">
        <v>48</v>
      </c>
      <c r="N501" s="480">
        <v>1</v>
      </c>
      <c r="O501" s="480">
        <v>1000</v>
      </c>
      <c r="P501" s="480">
        <v>25</v>
      </c>
      <c r="Q501" s="480">
        <v>23.4</v>
      </c>
      <c r="R501" s="480">
        <v>7.49</v>
      </c>
      <c r="S501" s="480">
        <v>29.3</v>
      </c>
      <c r="T501" s="480">
        <v>8.0399999999999991</v>
      </c>
      <c r="U501" s="480">
        <v>6.4</v>
      </c>
      <c r="V501" s="480"/>
      <c r="W501" s="480">
        <v>-0.42</v>
      </c>
      <c r="X501" s="480">
        <v>900</v>
      </c>
      <c r="Y501" s="480">
        <v>5.5</v>
      </c>
      <c r="Z501" s="480">
        <v>220</v>
      </c>
      <c r="AA501" s="480">
        <v>0.24</v>
      </c>
      <c r="AB501" s="480"/>
      <c r="AC501" s="480"/>
      <c r="AD501" s="480"/>
      <c r="AE501" s="480"/>
      <c r="AF501" s="480"/>
      <c r="AG501" s="480"/>
      <c r="AH501" s="480"/>
      <c r="AI501" s="480">
        <v>1000</v>
      </c>
      <c r="AJ501" s="480">
        <v>5</v>
      </c>
      <c r="AK501" s="480">
        <v>-0.7</v>
      </c>
      <c r="AL501" s="480">
        <v>3.92</v>
      </c>
      <c r="AM501" s="480">
        <v>1324</v>
      </c>
      <c r="AN501" s="480">
        <v>982</v>
      </c>
      <c r="AO501" s="480">
        <v>40</v>
      </c>
      <c r="AP501" s="480">
        <v>16</v>
      </c>
      <c r="AQ501" s="480">
        <v>1.3</v>
      </c>
      <c r="AR501" s="480">
        <v>243.4</v>
      </c>
      <c r="AS501" s="480">
        <v>1.1679999999999999</v>
      </c>
      <c r="AT501" s="480"/>
      <c r="AU501" s="480"/>
      <c r="AV501" s="480"/>
      <c r="AW501" s="480"/>
      <c r="AX501" s="480"/>
      <c r="AY501" s="480"/>
      <c r="AZ501" s="480"/>
      <c r="BA501" s="480"/>
      <c r="BB501" s="480"/>
      <c r="BC501" s="480"/>
      <c r="BD501" s="480"/>
      <c r="BE501" s="480"/>
      <c r="BF501" s="480"/>
      <c r="BG501" s="480"/>
      <c r="BH501" s="480"/>
      <c r="BI501" s="480"/>
      <c r="BJ501" s="480"/>
      <c r="BK501" s="480"/>
      <c r="BL501" s="480"/>
    </row>
    <row r="502" spans="1:64">
      <c r="A502" s="480" t="s">
        <v>572</v>
      </c>
      <c r="B502" s="480" t="s">
        <v>70</v>
      </c>
      <c r="C502" s="480" t="s">
        <v>209</v>
      </c>
      <c r="D502" s="480" t="s">
        <v>210</v>
      </c>
      <c r="E502" s="480" t="s">
        <v>66</v>
      </c>
      <c r="F502" s="480">
        <v>2010</v>
      </c>
      <c r="G502" s="480">
        <v>2012</v>
      </c>
      <c r="H502" s="480">
        <v>180</v>
      </c>
      <c r="I502" s="480">
        <v>0.1</v>
      </c>
      <c r="J502" s="480"/>
      <c r="K502" s="480"/>
      <c r="L502" s="480" t="s">
        <v>65</v>
      </c>
      <c r="M502" s="480">
        <v>48</v>
      </c>
      <c r="N502" s="480">
        <v>1</v>
      </c>
      <c r="O502" s="480">
        <v>1000</v>
      </c>
      <c r="P502" s="480">
        <v>25</v>
      </c>
      <c r="Q502" s="480">
        <v>23.5</v>
      </c>
      <c r="R502" s="480">
        <v>7.65</v>
      </c>
      <c r="S502" s="480">
        <v>29.4</v>
      </c>
      <c r="T502" s="480">
        <v>8.19</v>
      </c>
      <c r="U502" s="480">
        <v>5.3</v>
      </c>
      <c r="V502" s="480"/>
      <c r="W502" s="480">
        <v>-0.43</v>
      </c>
      <c r="X502" s="480">
        <v>900</v>
      </c>
      <c r="Y502" s="480">
        <v>5.5</v>
      </c>
      <c r="Z502" s="480">
        <v>220</v>
      </c>
      <c r="AA502" s="480">
        <v>0.23</v>
      </c>
      <c r="AB502" s="480"/>
      <c r="AC502" s="480"/>
      <c r="AD502" s="480"/>
      <c r="AE502" s="480"/>
      <c r="AF502" s="480"/>
      <c r="AG502" s="480"/>
      <c r="AH502" s="480"/>
      <c r="AI502" s="480">
        <v>1000</v>
      </c>
      <c r="AJ502" s="480">
        <v>3</v>
      </c>
      <c r="AK502" s="480">
        <v>-0.7</v>
      </c>
      <c r="AL502" s="480">
        <v>3.92</v>
      </c>
      <c r="AM502" s="480">
        <v>1324</v>
      </c>
      <c r="AN502" s="480">
        <v>982</v>
      </c>
      <c r="AO502" s="480">
        <v>40</v>
      </c>
      <c r="AP502" s="480">
        <v>16</v>
      </c>
      <c r="AQ502" s="480">
        <v>1.3</v>
      </c>
      <c r="AR502" s="480">
        <v>243.4</v>
      </c>
      <c r="AS502" s="480">
        <v>1.1679999999999999</v>
      </c>
      <c r="AT502" s="480"/>
      <c r="AU502" s="480"/>
      <c r="AV502" s="480"/>
      <c r="AW502" s="480"/>
      <c r="AX502" s="480"/>
      <c r="AY502" s="480"/>
      <c r="AZ502" s="480"/>
      <c r="BA502" s="480"/>
      <c r="BB502" s="480"/>
      <c r="BC502" s="480"/>
      <c r="BD502" s="480"/>
      <c r="BE502" s="480"/>
      <c r="BF502" s="480"/>
      <c r="BG502" s="480"/>
      <c r="BH502" s="480"/>
      <c r="BI502" s="480"/>
      <c r="BJ502" s="480"/>
      <c r="BK502" s="480"/>
      <c r="BL502" s="480"/>
    </row>
    <row r="503" spans="1:64">
      <c r="A503" s="480" t="s">
        <v>572</v>
      </c>
      <c r="B503" s="480" t="s">
        <v>70</v>
      </c>
      <c r="C503" s="480" t="s">
        <v>211</v>
      </c>
      <c r="D503" s="480" t="s">
        <v>212</v>
      </c>
      <c r="E503" s="480" t="s">
        <v>66</v>
      </c>
      <c r="F503" s="480">
        <v>2011</v>
      </c>
      <c r="G503" s="480">
        <v>2012</v>
      </c>
      <c r="H503" s="480">
        <v>180</v>
      </c>
      <c r="I503" s="480">
        <v>0.1</v>
      </c>
      <c r="J503" s="480"/>
      <c r="K503" s="480"/>
      <c r="L503" s="480" t="s">
        <v>65</v>
      </c>
      <c r="M503" s="480">
        <v>48</v>
      </c>
      <c r="N503" s="480">
        <v>1</v>
      </c>
      <c r="O503" s="480">
        <v>1000</v>
      </c>
      <c r="P503" s="480">
        <v>25</v>
      </c>
      <c r="Q503" s="480">
        <v>23.5</v>
      </c>
      <c r="R503" s="480">
        <v>7.65</v>
      </c>
      <c r="S503" s="480">
        <v>29.4</v>
      </c>
      <c r="T503" s="480">
        <v>8.19</v>
      </c>
      <c r="U503" s="480">
        <v>6.6</v>
      </c>
      <c r="V503" s="480"/>
      <c r="W503" s="480">
        <v>-0.42</v>
      </c>
      <c r="X503" s="480">
        <v>900</v>
      </c>
      <c r="Y503" s="480">
        <v>5.5</v>
      </c>
      <c r="Z503" s="480">
        <v>220</v>
      </c>
      <c r="AA503" s="480">
        <v>0.23</v>
      </c>
      <c r="AB503" s="480"/>
      <c r="AC503" s="480"/>
      <c r="AD503" s="480"/>
      <c r="AE503" s="480"/>
      <c r="AF503" s="480"/>
      <c r="AG503" s="480"/>
      <c r="AH503" s="480"/>
      <c r="AI503" s="480">
        <v>1000</v>
      </c>
      <c r="AJ503" s="480">
        <v>5</v>
      </c>
      <c r="AK503" s="480">
        <v>-0.7</v>
      </c>
      <c r="AL503" s="480">
        <v>3.92</v>
      </c>
      <c r="AM503" s="480">
        <v>1324</v>
      </c>
      <c r="AN503" s="480">
        <v>982</v>
      </c>
      <c r="AO503" s="480">
        <v>40</v>
      </c>
      <c r="AP503" s="480">
        <v>16</v>
      </c>
      <c r="AQ503" s="480">
        <v>1.3</v>
      </c>
      <c r="AR503" s="480">
        <v>243.4</v>
      </c>
      <c r="AS503" s="480">
        <v>1.1679999999999999</v>
      </c>
      <c r="AT503" s="480"/>
      <c r="AU503" s="480"/>
      <c r="AV503" s="480"/>
      <c r="AW503" s="480"/>
      <c r="AX503" s="480"/>
      <c r="AY503" s="480"/>
      <c r="AZ503" s="480"/>
      <c r="BA503" s="480"/>
      <c r="BB503" s="480"/>
      <c r="BC503" s="480"/>
      <c r="BD503" s="480"/>
      <c r="BE503" s="480"/>
      <c r="BF503" s="480"/>
      <c r="BG503" s="480"/>
      <c r="BH503" s="480"/>
      <c r="BI503" s="480"/>
      <c r="BJ503" s="480"/>
      <c r="BK503" s="480"/>
      <c r="BL503" s="480"/>
    </row>
    <row r="504" spans="1:64">
      <c r="A504" s="480" t="s">
        <v>572</v>
      </c>
      <c r="B504" s="480" t="s">
        <v>70</v>
      </c>
      <c r="C504" s="480" t="s">
        <v>215</v>
      </c>
      <c r="D504" s="480" t="s">
        <v>216</v>
      </c>
      <c r="E504" s="480" t="s">
        <v>66</v>
      </c>
      <c r="F504" s="480">
        <v>2010</v>
      </c>
      <c r="G504" s="480">
        <v>2012</v>
      </c>
      <c r="H504" s="480">
        <v>185</v>
      </c>
      <c r="I504" s="480">
        <v>0.1</v>
      </c>
      <c r="J504" s="480"/>
      <c r="K504" s="480"/>
      <c r="L504" s="480" t="s">
        <v>65</v>
      </c>
      <c r="M504" s="480">
        <v>60</v>
      </c>
      <c r="N504" s="480">
        <v>1</v>
      </c>
      <c r="O504" s="480">
        <v>1000</v>
      </c>
      <c r="P504" s="480">
        <v>25</v>
      </c>
      <c r="Q504" s="480">
        <v>28.5</v>
      </c>
      <c r="R504" s="480">
        <v>6.49</v>
      </c>
      <c r="S504" s="480">
        <v>35.9</v>
      </c>
      <c r="T504" s="480">
        <v>7.27</v>
      </c>
      <c r="U504" s="480">
        <v>5.8</v>
      </c>
      <c r="V504" s="480"/>
      <c r="W504" s="480">
        <v>-0.42</v>
      </c>
      <c r="X504" s="480">
        <v>700</v>
      </c>
      <c r="Y504" s="480">
        <v>5.5</v>
      </c>
      <c r="Z504" s="480">
        <v>180</v>
      </c>
      <c r="AA504" s="480">
        <v>0.46</v>
      </c>
      <c r="AB504" s="480"/>
      <c r="AC504" s="480"/>
      <c r="AD504" s="480"/>
      <c r="AE504" s="480"/>
      <c r="AF504" s="480"/>
      <c r="AG504" s="480"/>
      <c r="AH504" s="480"/>
      <c r="AI504" s="480">
        <v>1000</v>
      </c>
      <c r="AJ504" s="480">
        <v>5</v>
      </c>
      <c r="AK504" s="480">
        <v>-0.7</v>
      </c>
      <c r="AL504" s="480">
        <v>3.92</v>
      </c>
      <c r="AM504" s="480">
        <v>1638</v>
      </c>
      <c r="AN504" s="480">
        <v>982</v>
      </c>
      <c r="AO504" s="480">
        <v>40</v>
      </c>
      <c r="AP504" s="480">
        <v>19.2</v>
      </c>
      <c r="AQ504" s="480">
        <v>1.609</v>
      </c>
      <c r="AR504" s="480">
        <v>243.4</v>
      </c>
      <c r="AS504" s="480">
        <v>1.46</v>
      </c>
      <c r="AT504" s="480"/>
      <c r="AU504" s="480"/>
      <c r="AV504" s="480"/>
      <c r="AW504" s="480"/>
      <c r="AX504" s="480"/>
      <c r="AY504" s="480"/>
      <c r="AZ504" s="480"/>
      <c r="BA504" s="480"/>
      <c r="BB504" s="480"/>
      <c r="BC504" s="480"/>
      <c r="BD504" s="480"/>
      <c r="BE504" s="480"/>
      <c r="BF504" s="480"/>
      <c r="BG504" s="480"/>
      <c r="BH504" s="480"/>
      <c r="BI504" s="480"/>
      <c r="BJ504" s="480"/>
      <c r="BK504" s="480"/>
      <c r="BL504" s="480"/>
    </row>
    <row r="505" spans="1:64">
      <c r="A505" s="480" t="s">
        <v>572</v>
      </c>
      <c r="B505" s="480" t="s">
        <v>70</v>
      </c>
      <c r="C505" s="480" t="s">
        <v>217</v>
      </c>
      <c r="D505" s="480" t="s">
        <v>218</v>
      </c>
      <c r="E505" s="480" t="s">
        <v>66</v>
      </c>
      <c r="F505" s="480">
        <v>2011</v>
      </c>
      <c r="G505" s="480">
        <v>2012</v>
      </c>
      <c r="H505" s="480">
        <v>185</v>
      </c>
      <c r="I505" s="480">
        <v>0.1</v>
      </c>
      <c r="J505" s="480"/>
      <c r="K505" s="480"/>
      <c r="L505" s="480" t="s">
        <v>65</v>
      </c>
      <c r="M505" s="480">
        <v>48</v>
      </c>
      <c r="N505" s="480">
        <v>1</v>
      </c>
      <c r="O505" s="480">
        <v>1000</v>
      </c>
      <c r="P505" s="480">
        <v>25</v>
      </c>
      <c r="Q505" s="480">
        <v>23.7</v>
      </c>
      <c r="R505" s="480">
        <v>7.82</v>
      </c>
      <c r="S505" s="480">
        <v>29.4</v>
      </c>
      <c r="T505" s="480">
        <v>8.39</v>
      </c>
      <c r="U505" s="480">
        <v>6.7</v>
      </c>
      <c r="V505" s="480"/>
      <c r="W505" s="480">
        <v>-0.42</v>
      </c>
      <c r="X505" s="480">
        <v>800</v>
      </c>
      <c r="Y505" s="480">
        <v>5.5</v>
      </c>
      <c r="Z505" s="480">
        <v>200</v>
      </c>
      <c r="AA505" s="480">
        <v>0.2</v>
      </c>
      <c r="AB505" s="480"/>
      <c r="AC505" s="480"/>
      <c r="AD505" s="480"/>
      <c r="AE505" s="480"/>
      <c r="AF505" s="480"/>
      <c r="AG505" s="480"/>
      <c r="AH505" s="480"/>
      <c r="AI505" s="480">
        <v>1000</v>
      </c>
      <c r="AJ505" s="480">
        <v>5</v>
      </c>
      <c r="AK505" s="480">
        <v>-0.7</v>
      </c>
      <c r="AL505" s="480">
        <v>3.92</v>
      </c>
      <c r="AM505" s="480">
        <v>1324</v>
      </c>
      <c r="AN505" s="480">
        <v>982</v>
      </c>
      <c r="AO505" s="480">
        <v>40</v>
      </c>
      <c r="AP505" s="480">
        <v>16</v>
      </c>
      <c r="AQ505" s="480">
        <v>1.3</v>
      </c>
      <c r="AR505" s="480">
        <v>243.4</v>
      </c>
      <c r="AS505" s="480">
        <v>1.1679999999999999</v>
      </c>
      <c r="AT505" s="480"/>
      <c r="AU505" s="480"/>
      <c r="AV505" s="480"/>
      <c r="AW505" s="480"/>
      <c r="AX505" s="480"/>
      <c r="AY505" s="480"/>
      <c r="AZ505" s="480"/>
      <c r="BA505" s="480"/>
      <c r="BB505" s="480"/>
      <c r="BC505" s="480"/>
      <c r="BD505" s="480"/>
      <c r="BE505" s="480"/>
      <c r="BF505" s="480"/>
      <c r="BG505" s="480"/>
      <c r="BH505" s="480"/>
      <c r="BI505" s="480"/>
      <c r="BJ505" s="480"/>
      <c r="BK505" s="480"/>
      <c r="BL505" s="480"/>
    </row>
    <row r="506" spans="1:64">
      <c r="A506" s="480" t="s">
        <v>572</v>
      </c>
      <c r="B506" s="480" t="s">
        <v>70</v>
      </c>
      <c r="C506" s="480" t="s">
        <v>219</v>
      </c>
      <c r="D506" s="480" t="s">
        <v>220</v>
      </c>
      <c r="E506" s="480" t="s">
        <v>66</v>
      </c>
      <c r="F506" s="480">
        <v>2010</v>
      </c>
      <c r="G506" s="480">
        <v>2012</v>
      </c>
      <c r="H506" s="480">
        <v>190</v>
      </c>
      <c r="I506" s="480">
        <v>0.1</v>
      </c>
      <c r="J506" s="480"/>
      <c r="K506" s="480"/>
      <c r="L506" s="480" t="s">
        <v>65</v>
      </c>
      <c r="M506" s="480">
        <v>48</v>
      </c>
      <c r="N506" s="480">
        <v>1</v>
      </c>
      <c r="O506" s="480">
        <v>1000</v>
      </c>
      <c r="P506" s="480">
        <v>25</v>
      </c>
      <c r="Q506" s="480">
        <v>23.9</v>
      </c>
      <c r="R506" s="480">
        <v>7.95</v>
      </c>
      <c r="S506" s="480">
        <v>29.6</v>
      </c>
      <c r="T506" s="480">
        <v>8.5</v>
      </c>
      <c r="U506" s="480">
        <v>5.5</v>
      </c>
      <c r="V506" s="480"/>
      <c r="W506" s="480">
        <v>-0.43</v>
      </c>
      <c r="X506" s="480">
        <v>900</v>
      </c>
      <c r="Y506" s="480">
        <v>5.5</v>
      </c>
      <c r="Z506" s="480">
        <v>220</v>
      </c>
      <c r="AA506" s="480">
        <v>0.19</v>
      </c>
      <c r="AB506" s="480"/>
      <c r="AC506" s="480"/>
      <c r="AD506" s="480"/>
      <c r="AE506" s="480"/>
      <c r="AF506" s="480"/>
      <c r="AG506" s="480"/>
      <c r="AH506" s="480"/>
      <c r="AI506" s="480">
        <v>1000</v>
      </c>
      <c r="AJ506" s="480">
        <v>3</v>
      </c>
      <c r="AK506" s="480">
        <v>-0.7</v>
      </c>
      <c r="AL506" s="480">
        <v>3.92</v>
      </c>
      <c r="AM506" s="480">
        <v>1324</v>
      </c>
      <c r="AN506" s="480">
        <v>982</v>
      </c>
      <c r="AO506" s="480">
        <v>40</v>
      </c>
      <c r="AP506" s="480">
        <v>16</v>
      </c>
      <c r="AQ506" s="480">
        <v>1.3</v>
      </c>
      <c r="AR506" s="480">
        <v>243.4</v>
      </c>
      <c r="AS506" s="480">
        <v>1.1679999999999999</v>
      </c>
      <c r="AT506" s="480"/>
      <c r="AU506" s="480"/>
      <c r="AV506" s="480"/>
      <c r="AW506" s="480"/>
      <c r="AX506" s="480"/>
      <c r="AY506" s="480"/>
      <c r="AZ506" s="480"/>
      <c r="BA506" s="480"/>
      <c r="BB506" s="480"/>
      <c r="BC506" s="480"/>
      <c r="BD506" s="480"/>
      <c r="BE506" s="480"/>
      <c r="BF506" s="480"/>
      <c r="BG506" s="480"/>
      <c r="BH506" s="480"/>
      <c r="BI506" s="480"/>
      <c r="BJ506" s="480"/>
      <c r="BK506" s="480"/>
      <c r="BL506" s="480"/>
    </row>
    <row r="507" spans="1:64">
      <c r="A507" s="480" t="s">
        <v>572</v>
      </c>
      <c r="B507" s="480" t="s">
        <v>70</v>
      </c>
      <c r="C507" s="480" t="s">
        <v>221</v>
      </c>
      <c r="D507" s="480" t="s">
        <v>222</v>
      </c>
      <c r="E507" s="480" t="s">
        <v>66</v>
      </c>
      <c r="F507" s="480">
        <v>2011</v>
      </c>
      <c r="G507" s="480">
        <v>2012</v>
      </c>
      <c r="H507" s="480">
        <v>190</v>
      </c>
      <c r="I507" s="480">
        <v>0.1</v>
      </c>
      <c r="J507" s="480"/>
      <c r="K507" s="480"/>
      <c r="L507" s="480" t="s">
        <v>65</v>
      </c>
      <c r="M507" s="480">
        <v>48</v>
      </c>
      <c r="N507" s="480">
        <v>1</v>
      </c>
      <c r="O507" s="480">
        <v>1000</v>
      </c>
      <c r="P507" s="480">
        <v>25</v>
      </c>
      <c r="Q507" s="480">
        <v>23.9</v>
      </c>
      <c r="R507" s="480">
        <v>7.95</v>
      </c>
      <c r="S507" s="480">
        <v>29.6</v>
      </c>
      <c r="T507" s="480">
        <v>8.5</v>
      </c>
      <c r="U507" s="480">
        <v>6.8</v>
      </c>
      <c r="V507" s="480"/>
      <c r="W507" s="480">
        <v>-0.42</v>
      </c>
      <c r="X507" s="480">
        <v>900</v>
      </c>
      <c r="Y507" s="480">
        <v>5.5</v>
      </c>
      <c r="Z507" s="480">
        <v>220</v>
      </c>
      <c r="AA507" s="480">
        <v>0.19</v>
      </c>
      <c r="AB507" s="480"/>
      <c r="AC507" s="480"/>
      <c r="AD507" s="480"/>
      <c r="AE507" s="480"/>
      <c r="AF507" s="480"/>
      <c r="AG507" s="480"/>
      <c r="AH507" s="480"/>
      <c r="AI507" s="480">
        <v>1000</v>
      </c>
      <c r="AJ507" s="480">
        <v>5</v>
      </c>
      <c r="AK507" s="480">
        <v>-0.7</v>
      </c>
      <c r="AL507" s="480">
        <v>3.92</v>
      </c>
      <c r="AM507" s="480">
        <v>1324</v>
      </c>
      <c r="AN507" s="480">
        <v>982</v>
      </c>
      <c r="AO507" s="480">
        <v>40</v>
      </c>
      <c r="AP507" s="480">
        <v>16</v>
      </c>
      <c r="AQ507" s="480">
        <v>1.3</v>
      </c>
      <c r="AR507" s="480">
        <v>243.4</v>
      </c>
      <c r="AS507" s="480">
        <v>1.1679999999999999</v>
      </c>
      <c r="AT507" s="480"/>
      <c r="AU507" s="480"/>
      <c r="AV507" s="480"/>
      <c r="AW507" s="480"/>
      <c r="AX507" s="480"/>
      <c r="AY507" s="480"/>
      <c r="AZ507" s="480"/>
      <c r="BA507" s="480"/>
      <c r="BB507" s="480"/>
      <c r="BC507" s="480"/>
      <c r="BD507" s="480"/>
      <c r="BE507" s="480"/>
      <c r="BF507" s="480"/>
      <c r="BG507" s="480"/>
      <c r="BH507" s="480"/>
      <c r="BI507" s="480"/>
      <c r="BJ507" s="480"/>
      <c r="BK507" s="480"/>
      <c r="BL507" s="480"/>
    </row>
    <row r="508" spans="1:64">
      <c r="A508" s="480" t="s">
        <v>572</v>
      </c>
      <c r="B508" s="480" t="s">
        <v>70</v>
      </c>
      <c r="C508" s="480" t="s">
        <v>223</v>
      </c>
      <c r="D508" s="480" t="s">
        <v>224</v>
      </c>
      <c r="E508" s="480" t="s">
        <v>452</v>
      </c>
      <c r="F508" s="480">
        <v>2011</v>
      </c>
      <c r="G508" s="480"/>
      <c r="H508" s="480">
        <v>195</v>
      </c>
      <c r="I508" s="480">
        <v>0.1</v>
      </c>
      <c r="J508" s="480"/>
      <c r="K508" s="480"/>
      <c r="L508" s="480" t="s">
        <v>65</v>
      </c>
      <c r="M508" s="480">
        <v>48</v>
      </c>
      <c r="N508" s="480">
        <v>1</v>
      </c>
      <c r="O508" s="480">
        <v>1000</v>
      </c>
      <c r="P508" s="480">
        <v>25</v>
      </c>
      <c r="Q508" s="480">
        <v>24</v>
      </c>
      <c r="R508" s="480">
        <v>8.1300000000000008</v>
      </c>
      <c r="S508" s="480">
        <v>29.6</v>
      </c>
      <c r="T508" s="480">
        <v>8.69</v>
      </c>
      <c r="U508" s="480">
        <v>5.0999999999999996</v>
      </c>
      <c r="V508" s="480"/>
      <c r="W508" s="480">
        <v>-0.43</v>
      </c>
      <c r="X508" s="480">
        <v>1000</v>
      </c>
      <c r="Y508" s="480">
        <v>5.5</v>
      </c>
      <c r="Z508" s="480">
        <v>220</v>
      </c>
      <c r="AA508" s="480">
        <v>0.18</v>
      </c>
      <c r="AB508" s="480"/>
      <c r="AC508" s="480"/>
      <c r="AD508" s="480"/>
      <c r="AE508" s="480"/>
      <c r="AF508" s="480"/>
      <c r="AG508" s="480"/>
      <c r="AH508" s="480"/>
      <c r="AI508" s="480">
        <v>1000</v>
      </c>
      <c r="AJ508" s="480">
        <v>3</v>
      </c>
      <c r="AK508" s="480">
        <v>-0.7</v>
      </c>
      <c r="AL508" s="480"/>
      <c r="AM508" s="480">
        <v>1324</v>
      </c>
      <c r="AN508" s="480">
        <v>984</v>
      </c>
      <c r="AO508" s="480">
        <v>40</v>
      </c>
      <c r="AP508" s="480">
        <v>15.3</v>
      </c>
      <c r="AQ508" s="480">
        <v>1.3</v>
      </c>
      <c r="AR508" s="480">
        <v>243.4</v>
      </c>
      <c r="AS508" s="480">
        <v>1.1679999999999999</v>
      </c>
      <c r="AT508" s="480"/>
      <c r="AU508" s="480"/>
      <c r="AV508" s="480"/>
      <c r="AW508" s="480"/>
      <c r="AX508" s="480"/>
      <c r="AY508" s="480"/>
      <c r="AZ508" s="480"/>
      <c r="BA508" s="480"/>
      <c r="BB508" s="480"/>
      <c r="BC508" s="480"/>
      <c r="BD508" s="480"/>
      <c r="BE508" s="480"/>
      <c r="BF508" s="480"/>
      <c r="BG508" s="480"/>
      <c r="BH508" s="480"/>
      <c r="BI508" s="480"/>
      <c r="BJ508" s="480"/>
      <c r="BK508" s="480"/>
      <c r="BL508" s="480"/>
    </row>
    <row r="509" spans="1:64">
      <c r="A509" s="480" t="s">
        <v>572</v>
      </c>
      <c r="B509" s="480" t="s">
        <v>70</v>
      </c>
      <c r="C509" s="480" t="s">
        <v>225</v>
      </c>
      <c r="D509" s="480" t="s">
        <v>226</v>
      </c>
      <c r="E509" s="480" t="s">
        <v>68</v>
      </c>
      <c r="F509" s="480">
        <v>2012</v>
      </c>
      <c r="G509" s="480">
        <v>2012</v>
      </c>
      <c r="H509" s="480">
        <v>195</v>
      </c>
      <c r="I509" s="480">
        <v>0.1</v>
      </c>
      <c r="J509" s="480"/>
      <c r="K509" s="480"/>
      <c r="L509" s="480" t="s">
        <v>65</v>
      </c>
      <c r="M509" s="480">
        <v>48</v>
      </c>
      <c r="N509" s="480">
        <v>1</v>
      </c>
      <c r="O509" s="480">
        <v>1000</v>
      </c>
      <c r="P509" s="480">
        <v>25</v>
      </c>
      <c r="Q509" s="480">
        <v>24</v>
      </c>
      <c r="R509" s="480">
        <v>8.1300000000000008</v>
      </c>
      <c r="S509" s="480">
        <v>29.6</v>
      </c>
      <c r="T509" s="480">
        <v>8.69</v>
      </c>
      <c r="U509" s="480">
        <v>5.0999999999999996</v>
      </c>
      <c r="V509" s="480"/>
      <c r="W509" s="480">
        <v>-0.43</v>
      </c>
      <c r="X509" s="480">
        <v>1000</v>
      </c>
      <c r="Y509" s="480">
        <v>5.5</v>
      </c>
      <c r="Z509" s="480">
        <v>220</v>
      </c>
      <c r="AA509" s="480">
        <v>0.18</v>
      </c>
      <c r="AB509" s="480"/>
      <c r="AC509" s="480"/>
      <c r="AD509" s="480"/>
      <c r="AE509" s="480"/>
      <c r="AF509" s="480"/>
      <c r="AG509" s="480"/>
      <c r="AH509" s="480"/>
      <c r="AI509" s="480">
        <v>1000</v>
      </c>
      <c r="AJ509" s="480">
        <v>3</v>
      </c>
      <c r="AK509" s="480">
        <v>-0.7</v>
      </c>
      <c r="AL509" s="480">
        <v>10.27</v>
      </c>
      <c r="AM509" s="480">
        <v>1324</v>
      </c>
      <c r="AN509" s="480">
        <v>982</v>
      </c>
      <c r="AO509" s="480">
        <v>40</v>
      </c>
      <c r="AP509" s="480">
        <v>16</v>
      </c>
      <c r="AQ509" s="480">
        <v>1.3</v>
      </c>
      <c r="AR509" s="480">
        <v>243.4</v>
      </c>
      <c r="AS509" s="480">
        <v>1.1679999999999999</v>
      </c>
      <c r="AT509" s="480"/>
      <c r="AU509" s="480"/>
      <c r="AV509" s="480"/>
      <c r="AW509" s="480"/>
      <c r="AX509" s="480"/>
      <c r="AY509" s="480"/>
      <c r="AZ509" s="480"/>
      <c r="BA509" s="480"/>
      <c r="BB509" s="480"/>
      <c r="BC509" s="480"/>
      <c r="BD509" s="480"/>
      <c r="BE509" s="480"/>
      <c r="BF509" s="480"/>
      <c r="BG509" s="480"/>
      <c r="BH509" s="480"/>
      <c r="BI509" s="480"/>
      <c r="BJ509" s="480"/>
      <c r="BK509" s="480"/>
      <c r="BL509" s="480"/>
    </row>
    <row r="510" spans="1:64">
      <c r="A510" s="480" t="s">
        <v>572</v>
      </c>
      <c r="B510" s="480" t="s">
        <v>70</v>
      </c>
      <c r="C510" s="480" t="s">
        <v>227</v>
      </c>
      <c r="D510" s="480" t="s">
        <v>228</v>
      </c>
      <c r="E510" s="480" t="s">
        <v>452</v>
      </c>
      <c r="F510" s="480">
        <v>2011</v>
      </c>
      <c r="G510" s="480"/>
      <c r="H510" s="480">
        <v>200</v>
      </c>
      <c r="I510" s="480">
        <v>0.1</v>
      </c>
      <c r="J510" s="480"/>
      <c r="K510" s="480"/>
      <c r="L510" s="480" t="s">
        <v>65</v>
      </c>
      <c r="M510" s="480">
        <v>48</v>
      </c>
      <c r="N510" s="480">
        <v>1</v>
      </c>
      <c r="O510" s="480">
        <v>1000</v>
      </c>
      <c r="P510" s="480">
        <v>25</v>
      </c>
      <c r="Q510" s="480">
        <v>24.1</v>
      </c>
      <c r="R510" s="480">
        <v>8.3000000000000007</v>
      </c>
      <c r="S510" s="480">
        <v>29.8</v>
      </c>
      <c r="T510" s="480">
        <v>8.8699999999999992</v>
      </c>
      <c r="U510" s="480">
        <v>5.3</v>
      </c>
      <c r="V510" s="480"/>
      <c r="W510" s="480">
        <v>-0.43</v>
      </c>
      <c r="X510" s="480">
        <v>1000</v>
      </c>
      <c r="Y510" s="480">
        <v>5.5</v>
      </c>
      <c r="Z510" s="480">
        <v>220</v>
      </c>
      <c r="AA510" s="480">
        <v>0.18</v>
      </c>
      <c r="AB510" s="480"/>
      <c r="AC510" s="480"/>
      <c r="AD510" s="480"/>
      <c r="AE510" s="480"/>
      <c r="AF510" s="480"/>
      <c r="AG510" s="480"/>
      <c r="AH510" s="480"/>
      <c r="AI510" s="480">
        <v>1000</v>
      </c>
      <c r="AJ510" s="480">
        <v>3</v>
      </c>
      <c r="AK510" s="480">
        <v>-0.7</v>
      </c>
      <c r="AL510" s="480"/>
      <c r="AM510" s="480">
        <v>1324</v>
      </c>
      <c r="AN510" s="480">
        <v>984</v>
      </c>
      <c r="AO510" s="480">
        <v>40</v>
      </c>
      <c r="AP510" s="480">
        <v>15.3</v>
      </c>
      <c r="AQ510" s="480">
        <v>1.3</v>
      </c>
      <c r="AR510" s="480">
        <v>243.4</v>
      </c>
      <c r="AS510" s="480">
        <v>1.1679999999999999</v>
      </c>
      <c r="AT510" s="480"/>
      <c r="AU510" s="480"/>
      <c r="AV510" s="480"/>
      <c r="AW510" s="480"/>
      <c r="AX510" s="480"/>
      <c r="AY510" s="480"/>
      <c r="AZ510" s="480"/>
      <c r="BA510" s="480"/>
      <c r="BB510" s="480"/>
      <c r="BC510" s="480"/>
      <c r="BD510" s="480"/>
      <c r="BE510" s="480"/>
      <c r="BF510" s="480"/>
      <c r="BG510" s="480"/>
      <c r="BH510" s="480"/>
      <c r="BI510" s="480"/>
      <c r="BJ510" s="480"/>
      <c r="BK510" s="480"/>
      <c r="BL510" s="480"/>
    </row>
    <row r="511" spans="1:64">
      <c r="A511" s="480" t="s">
        <v>572</v>
      </c>
      <c r="B511" s="480" t="s">
        <v>70</v>
      </c>
      <c r="C511" s="480" t="s">
        <v>229</v>
      </c>
      <c r="D511" s="480" t="s">
        <v>230</v>
      </c>
      <c r="E511" s="480" t="s">
        <v>66</v>
      </c>
      <c r="F511" s="480">
        <v>2011</v>
      </c>
      <c r="G511" s="480">
        <v>2012</v>
      </c>
      <c r="H511" s="480">
        <v>200</v>
      </c>
      <c r="I511" s="480">
        <v>0.1</v>
      </c>
      <c r="J511" s="480"/>
      <c r="K511" s="480"/>
      <c r="L511" s="480" t="s">
        <v>65</v>
      </c>
      <c r="M511" s="480">
        <v>60</v>
      </c>
      <c r="N511" s="480">
        <v>1</v>
      </c>
      <c r="O511" s="480">
        <v>1000</v>
      </c>
      <c r="P511" s="480">
        <v>25</v>
      </c>
      <c r="Q511" s="480">
        <v>28.9</v>
      </c>
      <c r="R511" s="480">
        <v>6.93</v>
      </c>
      <c r="S511" s="480">
        <v>36.200000000000003</v>
      </c>
      <c r="T511" s="480">
        <v>7.67</v>
      </c>
      <c r="U511" s="480">
        <v>6.1</v>
      </c>
      <c r="V511" s="480"/>
      <c r="W511" s="480">
        <v>-0.42</v>
      </c>
      <c r="X511" s="480">
        <v>800</v>
      </c>
      <c r="Y511" s="480">
        <v>5.5</v>
      </c>
      <c r="Z511" s="480">
        <v>200</v>
      </c>
      <c r="AA511" s="480">
        <v>0.4</v>
      </c>
      <c r="AB511" s="480"/>
      <c r="AC511" s="480"/>
      <c r="AD511" s="480"/>
      <c r="AE511" s="480"/>
      <c r="AF511" s="480"/>
      <c r="AG511" s="480"/>
      <c r="AH511" s="480"/>
      <c r="AI511" s="480">
        <v>1000</v>
      </c>
      <c r="AJ511" s="480">
        <v>5</v>
      </c>
      <c r="AK511" s="480">
        <v>-0.7</v>
      </c>
      <c r="AL511" s="480">
        <v>9.1999999999999993</v>
      </c>
      <c r="AM511" s="480">
        <v>1638</v>
      </c>
      <c r="AN511" s="480">
        <v>982</v>
      </c>
      <c r="AO511" s="480">
        <v>40</v>
      </c>
      <c r="AP511" s="480">
        <v>19.2</v>
      </c>
      <c r="AQ511" s="480">
        <v>1.609</v>
      </c>
      <c r="AR511" s="480">
        <v>243.4</v>
      </c>
      <c r="AS511" s="480">
        <v>1.46</v>
      </c>
      <c r="AT511" s="480"/>
      <c r="AU511" s="480"/>
      <c r="AV511" s="480"/>
      <c r="AW511" s="480"/>
      <c r="AX511" s="480"/>
      <c r="AY511" s="480"/>
      <c r="AZ511" s="480"/>
      <c r="BA511" s="480"/>
      <c r="BB511" s="480"/>
      <c r="BC511" s="480"/>
      <c r="BD511" s="480"/>
      <c r="BE511" s="480"/>
      <c r="BF511" s="480"/>
      <c r="BG511" s="480"/>
      <c r="BH511" s="480"/>
      <c r="BI511" s="480"/>
      <c r="BJ511" s="480"/>
      <c r="BK511" s="480"/>
      <c r="BL511" s="480"/>
    </row>
    <row r="512" spans="1:64">
      <c r="A512" s="480" t="s">
        <v>572</v>
      </c>
      <c r="B512" s="480" t="s">
        <v>70</v>
      </c>
      <c r="C512" s="480" t="s">
        <v>231</v>
      </c>
      <c r="D512" s="480" t="s">
        <v>232</v>
      </c>
      <c r="E512" s="480" t="s">
        <v>68</v>
      </c>
      <c r="F512" s="480">
        <v>2012</v>
      </c>
      <c r="G512" s="480">
        <v>2012</v>
      </c>
      <c r="H512" s="480">
        <v>200</v>
      </c>
      <c r="I512" s="480">
        <v>0.1</v>
      </c>
      <c r="J512" s="480"/>
      <c r="K512" s="480"/>
      <c r="L512" s="480" t="s">
        <v>65</v>
      </c>
      <c r="M512" s="480">
        <v>48</v>
      </c>
      <c r="N512" s="480">
        <v>1</v>
      </c>
      <c r="O512" s="480">
        <v>1000</v>
      </c>
      <c r="P512" s="480">
        <v>25</v>
      </c>
      <c r="Q512" s="480">
        <v>24.1</v>
      </c>
      <c r="R512" s="480">
        <v>8.3000000000000007</v>
      </c>
      <c r="S512" s="480">
        <v>29.8</v>
      </c>
      <c r="T512" s="480">
        <v>8.8699999999999992</v>
      </c>
      <c r="U512" s="480">
        <v>5.3</v>
      </c>
      <c r="V512" s="480"/>
      <c r="W512" s="480">
        <v>-0.43</v>
      </c>
      <c r="X512" s="480">
        <v>1000</v>
      </c>
      <c r="Y512" s="480">
        <v>5.5</v>
      </c>
      <c r="Z512" s="480">
        <v>220</v>
      </c>
      <c r="AA512" s="480">
        <v>0.18</v>
      </c>
      <c r="AB512" s="480"/>
      <c r="AC512" s="480"/>
      <c r="AD512" s="480"/>
      <c r="AE512" s="480"/>
      <c r="AF512" s="480"/>
      <c r="AG512" s="480"/>
      <c r="AH512" s="480"/>
      <c r="AI512" s="480">
        <v>1000</v>
      </c>
      <c r="AJ512" s="480">
        <v>3</v>
      </c>
      <c r="AK512" s="480">
        <v>-0.7</v>
      </c>
      <c r="AL512" s="480">
        <v>10.49</v>
      </c>
      <c r="AM512" s="480">
        <v>1324</v>
      </c>
      <c r="AN512" s="480">
        <v>982</v>
      </c>
      <c r="AO512" s="480">
        <v>40</v>
      </c>
      <c r="AP512" s="480">
        <v>16</v>
      </c>
      <c r="AQ512" s="480">
        <v>1.3</v>
      </c>
      <c r="AR512" s="480">
        <v>243.4</v>
      </c>
      <c r="AS512" s="480">
        <v>1.1679999999999999</v>
      </c>
      <c r="AT512" s="480"/>
      <c r="AU512" s="480"/>
      <c r="AV512" s="480"/>
      <c r="AW512" s="480"/>
      <c r="AX512" s="480"/>
      <c r="AY512" s="480"/>
      <c r="AZ512" s="480"/>
      <c r="BA512" s="480"/>
      <c r="BB512" s="480"/>
      <c r="BC512" s="480"/>
      <c r="BD512" s="480"/>
      <c r="BE512" s="480"/>
      <c r="BF512" s="480"/>
      <c r="BG512" s="480"/>
      <c r="BH512" s="480"/>
      <c r="BI512" s="480"/>
      <c r="BJ512" s="480"/>
      <c r="BK512" s="480"/>
      <c r="BL512" s="480"/>
    </row>
    <row r="513" spans="1:64">
      <c r="A513" s="480" t="s">
        <v>572</v>
      </c>
      <c r="B513" s="480" t="s">
        <v>70</v>
      </c>
      <c r="C513" s="480" t="s">
        <v>233</v>
      </c>
      <c r="D513" s="480" t="s">
        <v>234</v>
      </c>
      <c r="E513" s="480" t="s">
        <v>452</v>
      </c>
      <c r="F513" s="480">
        <v>2011</v>
      </c>
      <c r="G513" s="480"/>
      <c r="H513" s="480">
        <v>205</v>
      </c>
      <c r="I513" s="480">
        <v>0.1</v>
      </c>
      <c r="J513" s="480"/>
      <c r="K513" s="480"/>
      <c r="L513" s="480" t="s">
        <v>65</v>
      </c>
      <c r="M513" s="480">
        <v>48</v>
      </c>
      <c r="N513" s="480">
        <v>1</v>
      </c>
      <c r="O513" s="480">
        <v>1000</v>
      </c>
      <c r="P513" s="480">
        <v>25</v>
      </c>
      <c r="Q513" s="480">
        <v>24.2</v>
      </c>
      <c r="R513" s="480">
        <v>8.4700000000000006</v>
      </c>
      <c r="S513" s="480">
        <v>29.9</v>
      </c>
      <c r="T513" s="480">
        <v>9.0299999999999994</v>
      </c>
      <c r="U513" s="480">
        <v>5.4</v>
      </c>
      <c r="V513" s="480"/>
      <c r="W513" s="480">
        <v>-0.43</v>
      </c>
      <c r="X513" s="480">
        <v>1000</v>
      </c>
      <c r="Y513" s="480">
        <v>5.5</v>
      </c>
      <c r="Z513" s="480">
        <v>220</v>
      </c>
      <c r="AA513" s="480">
        <v>0.17</v>
      </c>
      <c r="AB513" s="480"/>
      <c r="AC513" s="480"/>
      <c r="AD513" s="480"/>
      <c r="AE513" s="480"/>
      <c r="AF513" s="480"/>
      <c r="AG513" s="480"/>
      <c r="AH513" s="480"/>
      <c r="AI513" s="480">
        <v>1000</v>
      </c>
      <c r="AJ513" s="480">
        <v>3</v>
      </c>
      <c r="AK513" s="480">
        <v>-0.7</v>
      </c>
      <c r="AL513" s="480"/>
      <c r="AM513" s="480">
        <v>1324</v>
      </c>
      <c r="AN513" s="480">
        <v>984</v>
      </c>
      <c r="AO513" s="480">
        <v>40</v>
      </c>
      <c r="AP513" s="480">
        <v>15.3</v>
      </c>
      <c r="AQ513" s="480">
        <v>1.3</v>
      </c>
      <c r="AR513" s="480">
        <v>243.4</v>
      </c>
      <c r="AS513" s="480">
        <v>1.1679999999999999</v>
      </c>
      <c r="AT513" s="480"/>
      <c r="AU513" s="480"/>
      <c r="AV513" s="480"/>
      <c r="AW513" s="480"/>
      <c r="AX513" s="480"/>
      <c r="AY513" s="480"/>
      <c r="AZ513" s="480"/>
      <c r="BA513" s="480"/>
      <c r="BB513" s="480"/>
      <c r="BC513" s="480"/>
      <c r="BD513" s="480"/>
      <c r="BE513" s="480"/>
      <c r="BF513" s="480"/>
      <c r="BG513" s="480"/>
      <c r="BH513" s="480"/>
      <c r="BI513" s="480"/>
      <c r="BJ513" s="480"/>
      <c r="BK513" s="480"/>
      <c r="BL513" s="480"/>
    </row>
    <row r="514" spans="1:64">
      <c r="A514" s="480" t="s">
        <v>572</v>
      </c>
      <c r="B514" s="480" t="s">
        <v>70</v>
      </c>
      <c r="C514" s="480" t="s">
        <v>235</v>
      </c>
      <c r="D514" s="480" t="s">
        <v>236</v>
      </c>
      <c r="E514" s="480" t="s">
        <v>66</v>
      </c>
      <c r="F514" s="480">
        <v>2011</v>
      </c>
      <c r="G514" s="480">
        <v>2012</v>
      </c>
      <c r="H514" s="480">
        <v>205</v>
      </c>
      <c r="I514" s="480">
        <v>0.1</v>
      </c>
      <c r="J514" s="480"/>
      <c r="K514" s="480"/>
      <c r="L514" s="480" t="s">
        <v>65</v>
      </c>
      <c r="M514" s="480">
        <v>60</v>
      </c>
      <c r="N514" s="480">
        <v>1</v>
      </c>
      <c r="O514" s="480">
        <v>1000</v>
      </c>
      <c r="P514" s="480">
        <v>25</v>
      </c>
      <c r="Q514" s="480">
        <v>28.9</v>
      </c>
      <c r="R514" s="480">
        <v>7.09</v>
      </c>
      <c r="S514" s="480">
        <v>36.200000000000003</v>
      </c>
      <c r="T514" s="480">
        <v>7.78</v>
      </c>
      <c r="U514" s="480">
        <v>6.2</v>
      </c>
      <c r="V514" s="480"/>
      <c r="W514" s="480">
        <v>-0.42</v>
      </c>
      <c r="X514" s="480">
        <v>1000</v>
      </c>
      <c r="Y514" s="480">
        <v>5.5</v>
      </c>
      <c r="Z514" s="480">
        <v>200</v>
      </c>
      <c r="AA514" s="480">
        <v>0.37</v>
      </c>
      <c r="AB514" s="480"/>
      <c r="AC514" s="480"/>
      <c r="AD514" s="480"/>
      <c r="AE514" s="480"/>
      <c r="AF514" s="480"/>
      <c r="AG514" s="480"/>
      <c r="AH514" s="480"/>
      <c r="AI514" s="480">
        <v>1000</v>
      </c>
      <c r="AJ514" s="480">
        <v>5</v>
      </c>
      <c r="AK514" s="480">
        <v>-0.7</v>
      </c>
      <c r="AL514" s="480">
        <v>3.92</v>
      </c>
      <c r="AM514" s="480">
        <v>1638</v>
      </c>
      <c r="AN514" s="480">
        <v>982</v>
      </c>
      <c r="AO514" s="480">
        <v>40</v>
      </c>
      <c r="AP514" s="480">
        <v>19.2</v>
      </c>
      <c r="AQ514" s="480">
        <v>1.609</v>
      </c>
      <c r="AR514" s="480">
        <v>243.4</v>
      </c>
      <c r="AS514" s="480">
        <v>1.46</v>
      </c>
      <c r="AT514" s="480"/>
      <c r="AU514" s="480"/>
      <c r="AV514" s="480"/>
      <c r="AW514" s="480"/>
      <c r="AX514" s="480"/>
      <c r="AY514" s="480"/>
      <c r="AZ514" s="480"/>
      <c r="BA514" s="480"/>
      <c r="BB514" s="480"/>
      <c r="BC514" s="480"/>
      <c r="BD514" s="480"/>
      <c r="BE514" s="480"/>
      <c r="BF514" s="480"/>
      <c r="BG514" s="480"/>
      <c r="BH514" s="480"/>
      <c r="BI514" s="480"/>
      <c r="BJ514" s="480"/>
      <c r="BK514" s="480"/>
      <c r="BL514" s="480"/>
    </row>
    <row r="515" spans="1:64">
      <c r="A515" s="480" t="s">
        <v>572</v>
      </c>
      <c r="B515" s="480" t="s">
        <v>70</v>
      </c>
      <c r="C515" s="480" t="s">
        <v>237</v>
      </c>
      <c r="D515" s="480" t="s">
        <v>238</v>
      </c>
      <c r="E515" s="480" t="s">
        <v>68</v>
      </c>
      <c r="F515" s="480">
        <v>2012</v>
      </c>
      <c r="G515" s="480">
        <v>2012</v>
      </c>
      <c r="H515" s="480">
        <v>205</v>
      </c>
      <c r="I515" s="480">
        <v>0.1</v>
      </c>
      <c r="J515" s="480"/>
      <c r="K515" s="480"/>
      <c r="L515" s="480" t="s">
        <v>65</v>
      </c>
      <c r="M515" s="480">
        <v>48</v>
      </c>
      <c r="N515" s="480">
        <v>1</v>
      </c>
      <c r="O515" s="480">
        <v>1000</v>
      </c>
      <c r="P515" s="480">
        <v>25</v>
      </c>
      <c r="Q515" s="480">
        <v>24.2</v>
      </c>
      <c r="R515" s="480">
        <v>8.4700000000000006</v>
      </c>
      <c r="S515" s="480">
        <v>29.9</v>
      </c>
      <c r="T515" s="480">
        <v>9.0299999999999994</v>
      </c>
      <c r="U515" s="480">
        <v>5.4</v>
      </c>
      <c r="V515" s="480"/>
      <c r="W515" s="480">
        <v>-0.43</v>
      </c>
      <c r="X515" s="480">
        <v>1000</v>
      </c>
      <c r="Y515" s="480">
        <v>5.5</v>
      </c>
      <c r="Z515" s="480">
        <v>220</v>
      </c>
      <c r="AA515" s="480">
        <v>0.17</v>
      </c>
      <c r="AB515" s="480"/>
      <c r="AC515" s="480"/>
      <c r="AD515" s="480"/>
      <c r="AE515" s="480"/>
      <c r="AF515" s="480"/>
      <c r="AG515" s="480"/>
      <c r="AH515" s="480"/>
      <c r="AI515" s="480">
        <v>1000</v>
      </c>
      <c r="AJ515" s="480">
        <v>3</v>
      </c>
      <c r="AK515" s="480">
        <v>-0.7</v>
      </c>
      <c r="AL515" s="480">
        <v>10.84</v>
      </c>
      <c r="AM515" s="480">
        <v>1324</v>
      </c>
      <c r="AN515" s="480">
        <v>982</v>
      </c>
      <c r="AO515" s="480">
        <v>40</v>
      </c>
      <c r="AP515" s="480">
        <v>16</v>
      </c>
      <c r="AQ515" s="480">
        <v>1.3</v>
      </c>
      <c r="AR515" s="480">
        <v>243.4</v>
      </c>
      <c r="AS515" s="480">
        <v>1.1679999999999999</v>
      </c>
      <c r="AT515" s="480"/>
      <c r="AU515" s="480"/>
      <c r="AV515" s="480"/>
      <c r="AW515" s="480"/>
      <c r="AX515" s="480"/>
      <c r="AY515" s="480"/>
      <c r="AZ515" s="480"/>
      <c r="BA515" s="480"/>
      <c r="BB515" s="480"/>
      <c r="BC515" s="480"/>
      <c r="BD515" s="480"/>
      <c r="BE515" s="480"/>
      <c r="BF515" s="480"/>
      <c r="BG515" s="480"/>
      <c r="BH515" s="480"/>
      <c r="BI515" s="480"/>
      <c r="BJ515" s="480"/>
      <c r="BK515" s="480"/>
      <c r="BL515" s="480"/>
    </row>
    <row r="516" spans="1:64">
      <c r="A516" s="480" t="s">
        <v>572</v>
      </c>
      <c r="B516" s="480" t="s">
        <v>70</v>
      </c>
      <c r="C516" s="480" t="s">
        <v>239</v>
      </c>
      <c r="D516" s="480" t="s">
        <v>240</v>
      </c>
      <c r="E516" s="480" t="s">
        <v>66</v>
      </c>
      <c r="F516" s="480">
        <v>2010</v>
      </c>
      <c r="G516" s="480">
        <v>2012</v>
      </c>
      <c r="H516" s="480">
        <v>210</v>
      </c>
      <c r="I516" s="480">
        <v>0.1</v>
      </c>
      <c r="J516" s="480"/>
      <c r="K516" s="480"/>
      <c r="L516" s="480" t="s">
        <v>65</v>
      </c>
      <c r="M516" s="480">
        <v>60</v>
      </c>
      <c r="N516" s="480">
        <v>1</v>
      </c>
      <c r="O516" s="480">
        <v>1000</v>
      </c>
      <c r="P516" s="480">
        <v>25</v>
      </c>
      <c r="Q516" s="480">
        <v>29</v>
      </c>
      <c r="R516" s="480">
        <v>7.25</v>
      </c>
      <c r="S516" s="480">
        <v>36.4</v>
      </c>
      <c r="T516" s="480">
        <v>7.89</v>
      </c>
      <c r="U516" s="480">
        <v>5.0999999999999996</v>
      </c>
      <c r="V516" s="480"/>
      <c r="W516" s="480">
        <v>-0.43</v>
      </c>
      <c r="X516" s="480">
        <v>900</v>
      </c>
      <c r="Y516" s="480">
        <v>5.5</v>
      </c>
      <c r="Z516" s="480">
        <v>220</v>
      </c>
      <c r="AA516" s="480">
        <v>0.36</v>
      </c>
      <c r="AB516" s="480"/>
      <c r="AC516" s="480"/>
      <c r="AD516" s="480"/>
      <c r="AE516" s="480"/>
      <c r="AF516" s="480"/>
      <c r="AG516" s="480"/>
      <c r="AH516" s="480"/>
      <c r="AI516" s="480">
        <v>1000</v>
      </c>
      <c r="AJ516" s="480">
        <v>3</v>
      </c>
      <c r="AK516" s="480">
        <v>-0.7</v>
      </c>
      <c r="AL516" s="480">
        <v>3.92</v>
      </c>
      <c r="AM516" s="480">
        <v>1638</v>
      </c>
      <c r="AN516" s="480">
        <v>982</v>
      </c>
      <c r="AO516" s="480">
        <v>40</v>
      </c>
      <c r="AP516" s="480">
        <v>19.2</v>
      </c>
      <c r="AQ516" s="480">
        <v>1.609</v>
      </c>
      <c r="AR516" s="480">
        <v>243.4</v>
      </c>
      <c r="AS516" s="480">
        <v>1.46</v>
      </c>
      <c r="AT516" s="480"/>
      <c r="AU516" s="480"/>
      <c r="AV516" s="480"/>
      <c r="AW516" s="480"/>
      <c r="AX516" s="480"/>
      <c r="AY516" s="480"/>
      <c r="AZ516" s="480"/>
      <c r="BA516" s="480"/>
      <c r="BB516" s="480"/>
      <c r="BC516" s="480"/>
      <c r="BD516" s="480"/>
      <c r="BE516" s="480"/>
      <c r="BF516" s="480"/>
      <c r="BG516" s="480"/>
      <c r="BH516" s="480"/>
      <c r="BI516" s="480"/>
      <c r="BJ516" s="480"/>
      <c r="BK516" s="480"/>
      <c r="BL516" s="480"/>
    </row>
    <row r="517" spans="1:64">
      <c r="A517" s="480" t="s">
        <v>572</v>
      </c>
      <c r="B517" s="480" t="s">
        <v>70</v>
      </c>
      <c r="C517" s="480" t="s">
        <v>241</v>
      </c>
      <c r="D517" s="480" t="s">
        <v>242</v>
      </c>
      <c r="E517" s="480" t="s">
        <v>452</v>
      </c>
      <c r="F517" s="480">
        <v>2011</v>
      </c>
      <c r="G517" s="480"/>
      <c r="H517" s="480">
        <v>210</v>
      </c>
      <c r="I517" s="480">
        <v>0.1</v>
      </c>
      <c r="J517" s="480"/>
      <c r="K517" s="480"/>
      <c r="L517" s="480" t="s">
        <v>65</v>
      </c>
      <c r="M517" s="480">
        <v>48</v>
      </c>
      <c r="N517" s="480">
        <v>1</v>
      </c>
      <c r="O517" s="480">
        <v>1000</v>
      </c>
      <c r="P517" s="480">
        <v>25</v>
      </c>
      <c r="Q517" s="480">
        <v>24.3</v>
      </c>
      <c r="R517" s="480">
        <v>8.6300000000000008</v>
      </c>
      <c r="S517" s="480">
        <v>30</v>
      </c>
      <c r="T517" s="480">
        <v>9.19</v>
      </c>
      <c r="U517" s="480">
        <v>5.0999999999999996</v>
      </c>
      <c r="V517" s="480"/>
      <c r="W517" s="480">
        <v>-0.43</v>
      </c>
      <c r="X517" s="480">
        <v>1000</v>
      </c>
      <c r="Y517" s="480">
        <v>5.5</v>
      </c>
      <c r="Z517" s="480">
        <v>220</v>
      </c>
      <c r="AA517" s="480">
        <v>0.17</v>
      </c>
      <c r="AB517" s="480"/>
      <c r="AC517" s="480"/>
      <c r="AD517" s="480"/>
      <c r="AE517" s="480"/>
      <c r="AF517" s="480"/>
      <c r="AG517" s="480"/>
      <c r="AH517" s="480"/>
      <c r="AI517" s="480">
        <v>1000</v>
      </c>
      <c r="AJ517" s="480">
        <v>3</v>
      </c>
      <c r="AK517" s="480">
        <v>-0.7</v>
      </c>
      <c r="AL517" s="480"/>
      <c r="AM517" s="480">
        <v>1324</v>
      </c>
      <c r="AN517" s="480">
        <v>984</v>
      </c>
      <c r="AO517" s="480">
        <v>40</v>
      </c>
      <c r="AP517" s="480">
        <v>15.3</v>
      </c>
      <c r="AQ517" s="480">
        <v>1.3</v>
      </c>
      <c r="AR517" s="480">
        <v>243.4</v>
      </c>
      <c r="AS517" s="480">
        <v>1.1679999999999999</v>
      </c>
      <c r="AT517" s="480"/>
      <c r="AU517" s="480"/>
      <c r="AV517" s="480"/>
      <c r="AW517" s="480"/>
      <c r="AX517" s="480"/>
      <c r="AY517" s="480"/>
      <c r="AZ517" s="480"/>
      <c r="BA517" s="480"/>
      <c r="BB517" s="480"/>
      <c r="BC517" s="480"/>
      <c r="BD517" s="480"/>
      <c r="BE517" s="480"/>
      <c r="BF517" s="480"/>
      <c r="BG517" s="480"/>
      <c r="BH517" s="480"/>
      <c r="BI517" s="480"/>
      <c r="BJ517" s="480"/>
      <c r="BK517" s="480"/>
      <c r="BL517" s="480"/>
    </row>
    <row r="518" spans="1:64">
      <c r="A518" s="480" t="s">
        <v>572</v>
      </c>
      <c r="B518" s="480" t="s">
        <v>70</v>
      </c>
      <c r="C518" s="480" t="s">
        <v>243</v>
      </c>
      <c r="D518" s="480" t="s">
        <v>244</v>
      </c>
      <c r="E518" s="480" t="s">
        <v>66</v>
      </c>
      <c r="F518" s="480">
        <v>2011</v>
      </c>
      <c r="G518" s="480">
        <v>2012</v>
      </c>
      <c r="H518" s="480">
        <v>210</v>
      </c>
      <c r="I518" s="480">
        <v>0.1</v>
      </c>
      <c r="J518" s="480"/>
      <c r="K518" s="480"/>
      <c r="L518" s="480" t="s">
        <v>65</v>
      </c>
      <c r="M518" s="480">
        <v>60</v>
      </c>
      <c r="N518" s="480">
        <v>1</v>
      </c>
      <c r="O518" s="480">
        <v>1000</v>
      </c>
      <c r="P518" s="480">
        <v>25</v>
      </c>
      <c r="Q518" s="480">
        <v>29</v>
      </c>
      <c r="R518" s="480">
        <v>7.25</v>
      </c>
      <c r="S518" s="480">
        <v>36.4</v>
      </c>
      <c r="T518" s="480">
        <v>7.89</v>
      </c>
      <c r="U518" s="480">
        <v>6.3</v>
      </c>
      <c r="V518" s="480"/>
      <c r="W518" s="480">
        <v>-0.42</v>
      </c>
      <c r="X518" s="480">
        <v>900</v>
      </c>
      <c r="Y518" s="480">
        <v>5.5</v>
      </c>
      <c r="Z518" s="480">
        <v>220</v>
      </c>
      <c r="AA518" s="480">
        <v>0.36</v>
      </c>
      <c r="AB518" s="480"/>
      <c r="AC518" s="480"/>
      <c r="AD518" s="480"/>
      <c r="AE518" s="480"/>
      <c r="AF518" s="480"/>
      <c r="AG518" s="480"/>
      <c r="AH518" s="480"/>
      <c r="AI518" s="480">
        <v>1000</v>
      </c>
      <c r="AJ518" s="480">
        <v>5</v>
      </c>
      <c r="AK518" s="480">
        <v>-0.7</v>
      </c>
      <c r="AL518" s="480">
        <v>3.92</v>
      </c>
      <c r="AM518" s="480">
        <v>1638</v>
      </c>
      <c r="AN518" s="480">
        <v>982</v>
      </c>
      <c r="AO518" s="480">
        <v>40</v>
      </c>
      <c r="AP518" s="480">
        <v>19.2</v>
      </c>
      <c r="AQ518" s="480">
        <v>1.609</v>
      </c>
      <c r="AR518" s="480">
        <v>243.4</v>
      </c>
      <c r="AS518" s="480">
        <v>1.46</v>
      </c>
      <c r="AT518" s="480"/>
      <c r="AU518" s="480"/>
      <c r="AV518" s="480"/>
      <c r="AW518" s="480"/>
      <c r="AX518" s="480"/>
      <c r="AY518" s="480"/>
      <c r="AZ518" s="480"/>
      <c r="BA518" s="480"/>
      <c r="BB518" s="480"/>
      <c r="BC518" s="480"/>
      <c r="BD518" s="480"/>
      <c r="BE518" s="480"/>
      <c r="BF518" s="480"/>
      <c r="BG518" s="480"/>
      <c r="BH518" s="480"/>
      <c r="BI518" s="480"/>
      <c r="BJ518" s="480"/>
      <c r="BK518" s="480"/>
      <c r="BL518" s="480"/>
    </row>
    <row r="519" spans="1:64">
      <c r="A519" s="480" t="s">
        <v>572</v>
      </c>
      <c r="B519" s="480" t="s">
        <v>70</v>
      </c>
      <c r="C519" s="480" t="s">
        <v>245</v>
      </c>
      <c r="D519" s="480" t="s">
        <v>246</v>
      </c>
      <c r="E519" s="480" t="s">
        <v>68</v>
      </c>
      <c r="F519" s="480">
        <v>2012</v>
      </c>
      <c r="G519" s="480">
        <v>2012</v>
      </c>
      <c r="H519" s="480">
        <v>210</v>
      </c>
      <c r="I519" s="480">
        <v>0.1</v>
      </c>
      <c r="J519" s="480"/>
      <c r="K519" s="480"/>
      <c r="L519" s="480" t="s">
        <v>65</v>
      </c>
      <c r="M519" s="480">
        <v>48</v>
      </c>
      <c r="N519" s="480">
        <v>1</v>
      </c>
      <c r="O519" s="480">
        <v>1000</v>
      </c>
      <c r="P519" s="480">
        <v>25</v>
      </c>
      <c r="Q519" s="480">
        <v>24.3</v>
      </c>
      <c r="R519" s="480">
        <v>8.6300000000000008</v>
      </c>
      <c r="S519" s="480">
        <v>30</v>
      </c>
      <c r="T519" s="480">
        <v>9.19</v>
      </c>
      <c r="U519" s="480">
        <v>5.0999999999999996</v>
      </c>
      <c r="V519" s="480"/>
      <c r="W519" s="480">
        <v>-0.43</v>
      </c>
      <c r="X519" s="480">
        <v>1000</v>
      </c>
      <c r="Y519" s="480">
        <v>5.5</v>
      </c>
      <c r="Z519" s="480">
        <v>220</v>
      </c>
      <c r="AA519" s="480">
        <v>0.17</v>
      </c>
      <c r="AB519" s="480"/>
      <c r="AC519" s="480"/>
      <c r="AD519" s="480"/>
      <c r="AE519" s="480"/>
      <c r="AF519" s="480"/>
      <c r="AG519" s="480"/>
      <c r="AH519" s="480"/>
      <c r="AI519" s="480">
        <v>1000</v>
      </c>
      <c r="AJ519" s="480">
        <v>3</v>
      </c>
      <c r="AK519" s="480">
        <v>-0.7</v>
      </c>
      <c r="AL519" s="480">
        <v>10.84</v>
      </c>
      <c r="AM519" s="480">
        <v>1324</v>
      </c>
      <c r="AN519" s="480">
        <v>982</v>
      </c>
      <c r="AO519" s="480">
        <v>40</v>
      </c>
      <c r="AP519" s="480">
        <v>16</v>
      </c>
      <c r="AQ519" s="480">
        <v>1.3</v>
      </c>
      <c r="AR519" s="480">
        <v>243.4</v>
      </c>
      <c r="AS519" s="480">
        <v>1.1679999999999999</v>
      </c>
      <c r="AT519" s="480"/>
      <c r="AU519" s="480"/>
      <c r="AV519" s="480"/>
      <c r="AW519" s="480"/>
      <c r="AX519" s="480"/>
      <c r="AY519" s="480"/>
      <c r="AZ519" s="480"/>
      <c r="BA519" s="480"/>
      <c r="BB519" s="480"/>
      <c r="BC519" s="480"/>
      <c r="BD519" s="480"/>
      <c r="BE519" s="480"/>
      <c r="BF519" s="480"/>
      <c r="BG519" s="480"/>
      <c r="BH519" s="480"/>
      <c r="BI519" s="480"/>
      <c r="BJ519" s="480"/>
      <c r="BK519" s="480"/>
      <c r="BL519" s="480"/>
    </row>
    <row r="520" spans="1:64">
      <c r="A520" s="480" t="s">
        <v>572</v>
      </c>
      <c r="B520" s="480" t="s">
        <v>70</v>
      </c>
      <c r="C520" s="480" t="s">
        <v>247</v>
      </c>
      <c r="D520" s="480" t="s">
        <v>248</v>
      </c>
      <c r="E520" s="480" t="s">
        <v>66</v>
      </c>
      <c r="F520" s="480">
        <v>2010</v>
      </c>
      <c r="G520" s="480">
        <v>2012</v>
      </c>
      <c r="H520" s="480">
        <v>215</v>
      </c>
      <c r="I520" s="480">
        <v>0.1</v>
      </c>
      <c r="J520" s="480"/>
      <c r="K520" s="480"/>
      <c r="L520" s="480" t="s">
        <v>65</v>
      </c>
      <c r="M520" s="480">
        <v>60</v>
      </c>
      <c r="N520" s="480">
        <v>1</v>
      </c>
      <c r="O520" s="480">
        <v>1000</v>
      </c>
      <c r="P520" s="480">
        <v>25</v>
      </c>
      <c r="Q520" s="480">
        <v>29</v>
      </c>
      <c r="R520" s="480">
        <v>7.4</v>
      </c>
      <c r="S520" s="480">
        <v>36.5</v>
      </c>
      <c r="T520" s="480">
        <v>8.01</v>
      </c>
      <c r="U520" s="480">
        <v>5.2</v>
      </c>
      <c r="V520" s="480"/>
      <c r="W520" s="480">
        <v>-0.43</v>
      </c>
      <c r="X520" s="480">
        <v>2100</v>
      </c>
      <c r="Y520" s="480">
        <v>4.2</v>
      </c>
      <c r="Z520" s="480">
        <v>240</v>
      </c>
      <c r="AA520" s="480">
        <v>0.35</v>
      </c>
      <c r="AB520" s="480"/>
      <c r="AC520" s="480"/>
      <c r="AD520" s="480"/>
      <c r="AE520" s="480"/>
      <c r="AF520" s="480"/>
      <c r="AG520" s="480"/>
      <c r="AH520" s="480"/>
      <c r="AI520" s="480">
        <v>1000</v>
      </c>
      <c r="AJ520" s="480">
        <v>3</v>
      </c>
      <c r="AK520" s="480">
        <v>-0.7</v>
      </c>
      <c r="AL520" s="480">
        <v>3.92</v>
      </c>
      <c r="AM520" s="480">
        <v>1638</v>
      </c>
      <c r="AN520" s="480">
        <v>982</v>
      </c>
      <c r="AO520" s="480">
        <v>40</v>
      </c>
      <c r="AP520" s="480">
        <v>19.2</v>
      </c>
      <c r="AQ520" s="480">
        <v>1.609</v>
      </c>
      <c r="AR520" s="480">
        <v>243.4</v>
      </c>
      <c r="AS520" s="480">
        <v>1.46</v>
      </c>
      <c r="AT520" s="480"/>
      <c r="AU520" s="480"/>
      <c r="AV520" s="480"/>
      <c r="AW520" s="480"/>
      <c r="AX520" s="480"/>
      <c r="AY520" s="480"/>
      <c r="AZ520" s="480"/>
      <c r="BA520" s="480"/>
      <c r="BB520" s="480"/>
      <c r="BC520" s="480"/>
      <c r="BD520" s="480"/>
      <c r="BE520" s="480"/>
      <c r="BF520" s="480"/>
      <c r="BG520" s="480"/>
      <c r="BH520" s="480"/>
      <c r="BI520" s="480"/>
      <c r="BJ520" s="480"/>
      <c r="BK520" s="480"/>
      <c r="BL520" s="480"/>
    </row>
    <row r="521" spans="1:64">
      <c r="A521" s="480" t="s">
        <v>572</v>
      </c>
      <c r="B521" s="480" t="s">
        <v>70</v>
      </c>
      <c r="C521" s="480" t="s">
        <v>249</v>
      </c>
      <c r="D521" s="480" t="s">
        <v>250</v>
      </c>
      <c r="E521" s="480" t="s">
        <v>66</v>
      </c>
      <c r="F521" s="480">
        <v>2011</v>
      </c>
      <c r="G521" s="480">
        <v>2012</v>
      </c>
      <c r="H521" s="480">
        <v>215</v>
      </c>
      <c r="I521" s="480">
        <v>0.1</v>
      </c>
      <c r="J521" s="480"/>
      <c r="K521" s="480"/>
      <c r="L521" s="480" t="s">
        <v>65</v>
      </c>
      <c r="M521" s="480">
        <v>60</v>
      </c>
      <c r="N521" s="480">
        <v>1</v>
      </c>
      <c r="O521" s="480">
        <v>1000</v>
      </c>
      <c r="P521" s="480">
        <v>25</v>
      </c>
      <c r="Q521" s="480">
        <v>29</v>
      </c>
      <c r="R521" s="480">
        <v>7.4</v>
      </c>
      <c r="S521" s="480">
        <v>36.5</v>
      </c>
      <c r="T521" s="480">
        <v>8.01</v>
      </c>
      <c r="U521" s="480">
        <v>6.4</v>
      </c>
      <c r="V521" s="480"/>
      <c r="W521" s="480">
        <v>-0.42</v>
      </c>
      <c r="X521" s="480">
        <v>1000</v>
      </c>
      <c r="Y521" s="480">
        <v>5.5</v>
      </c>
      <c r="Z521" s="480">
        <v>240</v>
      </c>
      <c r="AA521" s="480">
        <v>0.35</v>
      </c>
      <c r="AB521" s="480"/>
      <c r="AC521" s="480"/>
      <c r="AD521" s="480"/>
      <c r="AE521" s="480"/>
      <c r="AF521" s="480"/>
      <c r="AG521" s="480"/>
      <c r="AH521" s="480"/>
      <c r="AI521" s="480">
        <v>1000</v>
      </c>
      <c r="AJ521" s="480">
        <v>5</v>
      </c>
      <c r="AK521" s="480">
        <v>-0.7</v>
      </c>
      <c r="AL521" s="480">
        <v>3.92</v>
      </c>
      <c r="AM521" s="480">
        <v>1638</v>
      </c>
      <c r="AN521" s="480">
        <v>982</v>
      </c>
      <c r="AO521" s="480">
        <v>40</v>
      </c>
      <c r="AP521" s="480">
        <v>19.2</v>
      </c>
      <c r="AQ521" s="480">
        <v>1.609</v>
      </c>
      <c r="AR521" s="480">
        <v>243.4</v>
      </c>
      <c r="AS521" s="480">
        <v>1.46</v>
      </c>
      <c r="AT521" s="480"/>
      <c r="AU521" s="480"/>
      <c r="AV521" s="480"/>
      <c r="AW521" s="480"/>
      <c r="AX521" s="480"/>
      <c r="AY521" s="480"/>
      <c r="AZ521" s="480"/>
      <c r="BA521" s="480"/>
      <c r="BB521" s="480"/>
      <c r="BC521" s="480"/>
      <c r="BD521" s="480"/>
      <c r="BE521" s="480"/>
      <c r="BF521" s="480"/>
      <c r="BG521" s="480"/>
      <c r="BH521" s="480"/>
      <c r="BI521" s="480"/>
      <c r="BJ521" s="480"/>
      <c r="BK521" s="480"/>
      <c r="BL521" s="480"/>
    </row>
    <row r="522" spans="1:64">
      <c r="A522" s="480" t="s">
        <v>572</v>
      </c>
      <c r="B522" s="480" t="s">
        <v>70</v>
      </c>
      <c r="C522" s="480" t="s">
        <v>251</v>
      </c>
      <c r="D522" s="480" t="s">
        <v>252</v>
      </c>
      <c r="E522" s="480" t="s">
        <v>68</v>
      </c>
      <c r="F522" s="480">
        <v>2012</v>
      </c>
      <c r="G522" s="480">
        <v>2012</v>
      </c>
      <c r="H522" s="480">
        <v>215</v>
      </c>
      <c r="I522" s="480">
        <v>0.1</v>
      </c>
      <c r="J522" s="480"/>
      <c r="K522" s="480"/>
      <c r="L522" s="480" t="s">
        <v>65</v>
      </c>
      <c r="M522" s="480">
        <v>48</v>
      </c>
      <c r="N522" s="480">
        <v>1</v>
      </c>
      <c r="O522" s="480">
        <v>1000</v>
      </c>
      <c r="P522" s="480">
        <v>25</v>
      </c>
      <c r="Q522" s="480">
        <v>24.5</v>
      </c>
      <c r="R522" s="480">
        <v>8.7799999999999994</v>
      </c>
      <c r="S522" s="480">
        <v>30.2</v>
      </c>
      <c r="T522" s="480">
        <v>9.35</v>
      </c>
      <c r="U522" s="480">
        <v>5.6</v>
      </c>
      <c r="V522" s="480"/>
      <c r="W522" s="480">
        <v>-0.43</v>
      </c>
      <c r="X522" s="480">
        <v>1000</v>
      </c>
      <c r="Y522" s="480">
        <v>5.5</v>
      </c>
      <c r="Z522" s="480">
        <v>220</v>
      </c>
      <c r="AA522" s="480">
        <v>0.16500000000000001</v>
      </c>
      <c r="AB522" s="480"/>
      <c r="AC522" s="480"/>
      <c r="AD522" s="480"/>
      <c r="AE522" s="480"/>
      <c r="AF522" s="480"/>
      <c r="AG522" s="480"/>
      <c r="AH522" s="480"/>
      <c r="AI522" s="480">
        <v>1000</v>
      </c>
      <c r="AJ522" s="480">
        <v>3</v>
      </c>
      <c r="AK522" s="480">
        <v>-0.7</v>
      </c>
      <c r="AL522" s="480">
        <v>10.84</v>
      </c>
      <c r="AM522" s="480">
        <v>1324</v>
      </c>
      <c r="AN522" s="480">
        <v>982</v>
      </c>
      <c r="AO522" s="480">
        <v>40</v>
      </c>
      <c r="AP522" s="480">
        <v>16</v>
      </c>
      <c r="AQ522" s="480">
        <v>1.3</v>
      </c>
      <c r="AR522" s="480">
        <v>243.4</v>
      </c>
      <c r="AS522" s="480">
        <v>1.1679999999999999</v>
      </c>
      <c r="AT522" s="480"/>
      <c r="AU522" s="480"/>
      <c r="AV522" s="480"/>
      <c r="AW522" s="480"/>
      <c r="AX522" s="480"/>
      <c r="AY522" s="480"/>
      <c r="AZ522" s="480"/>
      <c r="BA522" s="480"/>
      <c r="BB522" s="480"/>
      <c r="BC522" s="480"/>
      <c r="BD522" s="480"/>
      <c r="BE522" s="480"/>
      <c r="BF522" s="480"/>
      <c r="BG522" s="480"/>
      <c r="BH522" s="480"/>
      <c r="BI522" s="480"/>
      <c r="BJ522" s="480"/>
      <c r="BK522" s="480"/>
      <c r="BL522" s="480"/>
    </row>
    <row r="523" spans="1:64">
      <c r="A523" s="480" t="s">
        <v>572</v>
      </c>
      <c r="B523" s="480" t="s">
        <v>70</v>
      </c>
      <c r="C523" s="480" t="s">
        <v>253</v>
      </c>
      <c r="D523" s="480" t="s">
        <v>254</v>
      </c>
      <c r="E523" s="480" t="s">
        <v>66</v>
      </c>
      <c r="F523" s="480">
        <v>2010</v>
      </c>
      <c r="G523" s="480">
        <v>2012</v>
      </c>
      <c r="H523" s="480">
        <v>220</v>
      </c>
      <c r="I523" s="480">
        <v>0.1</v>
      </c>
      <c r="J523" s="480"/>
      <c r="K523" s="480"/>
      <c r="L523" s="480" t="s">
        <v>65</v>
      </c>
      <c r="M523" s="480">
        <v>60</v>
      </c>
      <c r="N523" s="480">
        <v>1</v>
      </c>
      <c r="O523" s="480">
        <v>1000</v>
      </c>
      <c r="P523" s="480">
        <v>25</v>
      </c>
      <c r="Q523" s="480">
        <v>29.2</v>
      </c>
      <c r="R523" s="480">
        <v>7.53</v>
      </c>
      <c r="S523" s="480">
        <v>36.6</v>
      </c>
      <c r="T523" s="480">
        <v>8.09</v>
      </c>
      <c r="U523" s="480">
        <v>5.3</v>
      </c>
      <c r="V523" s="480"/>
      <c r="W523" s="480">
        <v>-0.43</v>
      </c>
      <c r="X523" s="480">
        <v>2100</v>
      </c>
      <c r="Y523" s="480">
        <v>4.2</v>
      </c>
      <c r="Z523" s="480">
        <v>250</v>
      </c>
      <c r="AA523" s="480">
        <v>0.3</v>
      </c>
      <c r="AB523" s="480"/>
      <c r="AC523" s="480"/>
      <c r="AD523" s="480"/>
      <c r="AE523" s="480"/>
      <c r="AF523" s="480"/>
      <c r="AG523" s="480"/>
      <c r="AH523" s="480"/>
      <c r="AI523" s="480">
        <v>1000</v>
      </c>
      <c r="AJ523" s="480">
        <v>3</v>
      </c>
      <c r="AK523" s="480">
        <v>-0.7</v>
      </c>
      <c r="AL523" s="480">
        <v>3.92</v>
      </c>
      <c r="AM523" s="480">
        <v>1638</v>
      </c>
      <c r="AN523" s="480">
        <v>982</v>
      </c>
      <c r="AO523" s="480">
        <v>40</v>
      </c>
      <c r="AP523" s="480">
        <v>19.2</v>
      </c>
      <c r="AQ523" s="480">
        <v>1.609</v>
      </c>
      <c r="AR523" s="480">
        <v>243.4</v>
      </c>
      <c r="AS523" s="480">
        <v>1.46</v>
      </c>
      <c r="AT523" s="480"/>
      <c r="AU523" s="480"/>
      <c r="AV523" s="480"/>
      <c r="AW523" s="480"/>
      <c r="AX523" s="480"/>
      <c r="AY523" s="480"/>
      <c r="AZ523" s="480"/>
      <c r="BA523" s="480"/>
      <c r="BB523" s="480"/>
      <c r="BC523" s="480"/>
      <c r="BD523" s="480"/>
      <c r="BE523" s="480"/>
      <c r="BF523" s="480"/>
      <c r="BG523" s="480"/>
      <c r="BH523" s="480"/>
      <c r="BI523" s="480"/>
      <c r="BJ523" s="480"/>
      <c r="BK523" s="480"/>
      <c r="BL523" s="480"/>
    </row>
    <row r="524" spans="1:64">
      <c r="A524" s="480" t="s">
        <v>572</v>
      </c>
      <c r="B524" s="480" t="s">
        <v>70</v>
      </c>
      <c r="C524" s="480" t="s">
        <v>255</v>
      </c>
      <c r="D524" s="480" t="s">
        <v>256</v>
      </c>
      <c r="E524" s="480" t="s">
        <v>66</v>
      </c>
      <c r="F524" s="480">
        <v>2011</v>
      </c>
      <c r="G524" s="480">
        <v>2012</v>
      </c>
      <c r="H524" s="480">
        <v>220</v>
      </c>
      <c r="I524" s="480">
        <v>0.1</v>
      </c>
      <c r="J524" s="480"/>
      <c r="K524" s="480"/>
      <c r="L524" s="480" t="s">
        <v>65</v>
      </c>
      <c r="M524" s="480">
        <v>60</v>
      </c>
      <c r="N524" s="480">
        <v>1</v>
      </c>
      <c r="O524" s="480">
        <v>1000</v>
      </c>
      <c r="P524" s="480">
        <v>25</v>
      </c>
      <c r="Q524" s="480">
        <v>29.2</v>
      </c>
      <c r="R524" s="480">
        <v>7.53</v>
      </c>
      <c r="S524" s="480">
        <v>36.6</v>
      </c>
      <c r="T524" s="480">
        <v>8.09</v>
      </c>
      <c r="U524" s="480">
        <v>6.5</v>
      </c>
      <c r="V524" s="480"/>
      <c r="W524" s="480">
        <v>-0.42</v>
      </c>
      <c r="X524" s="480">
        <v>1000</v>
      </c>
      <c r="Y524" s="480">
        <v>5.5</v>
      </c>
      <c r="Z524" s="480">
        <v>250</v>
      </c>
      <c r="AA524" s="480">
        <v>0.3</v>
      </c>
      <c r="AB524" s="480"/>
      <c r="AC524" s="480"/>
      <c r="AD524" s="480"/>
      <c r="AE524" s="480"/>
      <c r="AF524" s="480"/>
      <c r="AG524" s="480"/>
      <c r="AH524" s="480"/>
      <c r="AI524" s="480">
        <v>1000</v>
      </c>
      <c r="AJ524" s="480">
        <v>5</v>
      </c>
      <c r="AK524" s="480">
        <v>-0.7</v>
      </c>
      <c r="AL524" s="480">
        <v>3.92</v>
      </c>
      <c r="AM524" s="480">
        <v>1638</v>
      </c>
      <c r="AN524" s="480">
        <v>982</v>
      </c>
      <c r="AO524" s="480">
        <v>40</v>
      </c>
      <c r="AP524" s="480">
        <v>19.2</v>
      </c>
      <c r="AQ524" s="480">
        <v>1.609</v>
      </c>
      <c r="AR524" s="480">
        <v>243.4</v>
      </c>
      <c r="AS524" s="480">
        <v>1.46</v>
      </c>
      <c r="AT524" s="480"/>
      <c r="AU524" s="480"/>
      <c r="AV524" s="480"/>
      <c r="AW524" s="480"/>
      <c r="AX524" s="480"/>
      <c r="AY524" s="480"/>
      <c r="AZ524" s="480"/>
      <c r="BA524" s="480"/>
      <c r="BB524" s="480"/>
      <c r="BC524" s="480"/>
      <c r="BD524" s="480"/>
      <c r="BE524" s="480"/>
      <c r="BF524" s="480"/>
      <c r="BG524" s="480"/>
      <c r="BH524" s="480"/>
      <c r="BI524" s="480"/>
      <c r="BJ524" s="480"/>
      <c r="BK524" s="480"/>
      <c r="BL524" s="480"/>
    </row>
    <row r="525" spans="1:64">
      <c r="A525" s="480" t="s">
        <v>572</v>
      </c>
      <c r="B525" s="480" t="s">
        <v>70</v>
      </c>
      <c r="C525" s="480" t="s">
        <v>257</v>
      </c>
      <c r="D525" s="480" t="s">
        <v>258</v>
      </c>
      <c r="E525" s="480" t="s">
        <v>68</v>
      </c>
      <c r="F525" s="480">
        <v>2012</v>
      </c>
      <c r="G525" s="480">
        <v>2012</v>
      </c>
      <c r="H525" s="480">
        <v>220</v>
      </c>
      <c r="I525" s="480">
        <v>0.1</v>
      </c>
      <c r="J525" s="480"/>
      <c r="K525" s="480"/>
      <c r="L525" s="480" t="s">
        <v>65</v>
      </c>
      <c r="M525" s="480">
        <v>60</v>
      </c>
      <c r="N525" s="480">
        <v>2</v>
      </c>
      <c r="O525" s="480">
        <v>1000</v>
      </c>
      <c r="P525" s="480">
        <v>25</v>
      </c>
      <c r="Q525" s="480">
        <v>29.2</v>
      </c>
      <c r="R525" s="480">
        <v>7.53</v>
      </c>
      <c r="S525" s="480">
        <v>36.6</v>
      </c>
      <c r="T525" s="480">
        <v>8.09</v>
      </c>
      <c r="U525" s="480">
        <v>5.3</v>
      </c>
      <c r="V525" s="480"/>
      <c r="W525" s="480">
        <v>-0.43</v>
      </c>
      <c r="X525" s="480">
        <v>2100</v>
      </c>
      <c r="Y525" s="480">
        <v>4.2</v>
      </c>
      <c r="Z525" s="480">
        <v>250</v>
      </c>
      <c r="AA525" s="480">
        <v>0.3</v>
      </c>
      <c r="AB525" s="480"/>
      <c r="AC525" s="480"/>
      <c r="AD525" s="480"/>
      <c r="AE525" s="480"/>
      <c r="AF525" s="480"/>
      <c r="AG525" s="480"/>
      <c r="AH525" s="480"/>
      <c r="AI525" s="480">
        <v>1000</v>
      </c>
      <c r="AJ525" s="480">
        <v>3</v>
      </c>
      <c r="AK525" s="480">
        <v>-0.7</v>
      </c>
      <c r="AL525" s="480">
        <v>3.92</v>
      </c>
      <c r="AM525" s="480">
        <v>1638</v>
      </c>
      <c r="AN525" s="480">
        <v>982</v>
      </c>
      <c r="AO525" s="480">
        <v>40</v>
      </c>
      <c r="AP525" s="480">
        <v>19.2</v>
      </c>
      <c r="AQ525" s="480">
        <v>1.609</v>
      </c>
      <c r="AR525" s="480">
        <v>121.7</v>
      </c>
      <c r="AS525" s="480">
        <v>1.46</v>
      </c>
      <c r="AT525" s="480"/>
      <c r="AU525" s="480"/>
      <c r="AV525" s="480"/>
      <c r="AW525" s="480"/>
      <c r="AX525" s="480"/>
      <c r="AY525" s="480"/>
      <c r="AZ525" s="480"/>
      <c r="BA525" s="480"/>
      <c r="BB525" s="480"/>
      <c r="BC525" s="480"/>
      <c r="BD525" s="480"/>
      <c r="BE525" s="480"/>
      <c r="BF525" s="480"/>
      <c r="BG525" s="480"/>
      <c r="BH525" s="480"/>
      <c r="BI525" s="480"/>
      <c r="BJ525" s="480"/>
      <c r="BK525" s="480"/>
      <c r="BL525" s="480"/>
    </row>
    <row r="526" spans="1:64">
      <c r="A526" s="480" t="s">
        <v>572</v>
      </c>
      <c r="B526" s="480" t="s">
        <v>70</v>
      </c>
      <c r="C526" s="480" t="s">
        <v>259</v>
      </c>
      <c r="D526" s="480" t="s">
        <v>260</v>
      </c>
      <c r="E526" s="480" t="s">
        <v>66</v>
      </c>
      <c r="F526" s="480">
        <v>2010</v>
      </c>
      <c r="G526" s="480">
        <v>2012</v>
      </c>
      <c r="H526" s="480">
        <v>225</v>
      </c>
      <c r="I526" s="480">
        <v>0.1</v>
      </c>
      <c r="J526" s="480"/>
      <c r="K526" s="480"/>
      <c r="L526" s="480" t="s">
        <v>65</v>
      </c>
      <c r="M526" s="480">
        <v>60</v>
      </c>
      <c r="N526" s="480">
        <v>1</v>
      </c>
      <c r="O526" s="480">
        <v>1000</v>
      </c>
      <c r="P526" s="480">
        <v>25</v>
      </c>
      <c r="Q526" s="480">
        <v>29.4</v>
      </c>
      <c r="R526" s="480">
        <v>7.65</v>
      </c>
      <c r="S526" s="480">
        <v>36.700000000000003</v>
      </c>
      <c r="T526" s="480">
        <v>8.19</v>
      </c>
      <c r="U526" s="480">
        <v>5.3</v>
      </c>
      <c r="V526" s="480"/>
      <c r="W526" s="480">
        <v>-0.43</v>
      </c>
      <c r="X526" s="480">
        <v>2100</v>
      </c>
      <c r="Y526" s="480">
        <v>4.2</v>
      </c>
      <c r="Z526" s="480">
        <v>250</v>
      </c>
      <c r="AA526" s="480">
        <v>0.27</v>
      </c>
      <c r="AB526" s="480"/>
      <c r="AC526" s="480"/>
      <c r="AD526" s="480"/>
      <c r="AE526" s="480"/>
      <c r="AF526" s="480"/>
      <c r="AG526" s="480"/>
      <c r="AH526" s="480"/>
      <c r="AI526" s="480">
        <v>1000</v>
      </c>
      <c r="AJ526" s="480">
        <v>3</v>
      </c>
      <c r="AK526" s="480">
        <v>-0.7</v>
      </c>
      <c r="AL526" s="480">
        <v>3.92</v>
      </c>
      <c r="AM526" s="480">
        <v>1638</v>
      </c>
      <c r="AN526" s="480">
        <v>982</v>
      </c>
      <c r="AO526" s="480">
        <v>40</v>
      </c>
      <c r="AP526" s="480">
        <v>19.2</v>
      </c>
      <c r="AQ526" s="480">
        <v>1.609</v>
      </c>
      <c r="AR526" s="480">
        <v>243.4</v>
      </c>
      <c r="AS526" s="480">
        <v>1.46</v>
      </c>
      <c r="AT526" s="480"/>
      <c r="AU526" s="480"/>
      <c r="AV526" s="480"/>
      <c r="AW526" s="480"/>
      <c r="AX526" s="480"/>
      <c r="AY526" s="480"/>
      <c r="AZ526" s="480"/>
      <c r="BA526" s="480"/>
      <c r="BB526" s="480"/>
      <c r="BC526" s="480"/>
      <c r="BD526" s="480"/>
      <c r="BE526" s="480"/>
      <c r="BF526" s="480"/>
      <c r="BG526" s="480"/>
      <c r="BH526" s="480"/>
      <c r="BI526" s="480"/>
      <c r="BJ526" s="480"/>
      <c r="BK526" s="480"/>
      <c r="BL526" s="480"/>
    </row>
    <row r="527" spans="1:64">
      <c r="A527" s="480" t="s">
        <v>572</v>
      </c>
      <c r="B527" s="480" t="s">
        <v>70</v>
      </c>
      <c r="C527" s="480" t="s">
        <v>261</v>
      </c>
      <c r="D527" s="480" t="s">
        <v>262</v>
      </c>
      <c r="E527" s="480" t="s">
        <v>66</v>
      </c>
      <c r="F527" s="480">
        <v>2011</v>
      </c>
      <c r="G527" s="480">
        <v>2012</v>
      </c>
      <c r="H527" s="480">
        <v>225</v>
      </c>
      <c r="I527" s="480">
        <v>0.1</v>
      </c>
      <c r="J527" s="480"/>
      <c r="K527" s="480"/>
      <c r="L527" s="480" t="s">
        <v>65</v>
      </c>
      <c r="M527" s="480">
        <v>60</v>
      </c>
      <c r="N527" s="480">
        <v>1</v>
      </c>
      <c r="O527" s="480">
        <v>1000</v>
      </c>
      <c r="P527" s="480">
        <v>25</v>
      </c>
      <c r="Q527" s="480">
        <v>29.4</v>
      </c>
      <c r="R527" s="480">
        <v>7.65</v>
      </c>
      <c r="S527" s="480">
        <v>36.700000000000003</v>
      </c>
      <c r="T527" s="480">
        <v>8.19</v>
      </c>
      <c r="U527" s="480">
        <v>6.6</v>
      </c>
      <c r="V527" s="480"/>
      <c r="W527" s="480">
        <v>-0.42</v>
      </c>
      <c r="X527" s="480">
        <v>1000</v>
      </c>
      <c r="Y527" s="480">
        <v>5.5</v>
      </c>
      <c r="Z527" s="480">
        <v>250</v>
      </c>
      <c r="AA527" s="480">
        <v>0.27</v>
      </c>
      <c r="AB527" s="480"/>
      <c r="AC527" s="480"/>
      <c r="AD527" s="480"/>
      <c r="AE527" s="480"/>
      <c r="AF527" s="480"/>
      <c r="AG527" s="480"/>
      <c r="AH527" s="480"/>
      <c r="AI527" s="480">
        <v>1000</v>
      </c>
      <c r="AJ527" s="480">
        <v>5</v>
      </c>
      <c r="AK527" s="480">
        <v>-0.7</v>
      </c>
      <c r="AL527" s="480">
        <v>3.92</v>
      </c>
      <c r="AM527" s="480">
        <v>1638</v>
      </c>
      <c r="AN527" s="480">
        <v>982</v>
      </c>
      <c r="AO527" s="480">
        <v>40</v>
      </c>
      <c r="AP527" s="480">
        <v>19.2</v>
      </c>
      <c r="AQ527" s="480">
        <v>1.609</v>
      </c>
      <c r="AR527" s="480">
        <v>243.4</v>
      </c>
      <c r="AS527" s="480">
        <v>1.46</v>
      </c>
      <c r="AT527" s="480"/>
      <c r="AU527" s="480"/>
      <c r="AV527" s="480"/>
      <c r="AW527" s="480"/>
      <c r="AX527" s="480"/>
      <c r="AY527" s="480"/>
      <c r="AZ527" s="480"/>
      <c r="BA527" s="480"/>
      <c r="BB527" s="480"/>
      <c r="BC527" s="480"/>
      <c r="BD527" s="480"/>
      <c r="BE527" s="480"/>
      <c r="BF527" s="480"/>
      <c r="BG527" s="480"/>
      <c r="BH527" s="480"/>
      <c r="BI527" s="480"/>
      <c r="BJ527" s="480"/>
      <c r="BK527" s="480"/>
      <c r="BL527" s="480"/>
    </row>
    <row r="528" spans="1:64">
      <c r="A528" s="480" t="s">
        <v>572</v>
      </c>
      <c r="B528" s="480" t="s">
        <v>70</v>
      </c>
      <c r="C528" s="480" t="s">
        <v>263</v>
      </c>
      <c r="D528" s="480" t="s">
        <v>264</v>
      </c>
      <c r="E528" s="480" t="s">
        <v>68</v>
      </c>
      <c r="F528" s="480">
        <v>2012</v>
      </c>
      <c r="G528" s="480">
        <v>2012</v>
      </c>
      <c r="H528" s="480">
        <v>225</v>
      </c>
      <c r="I528" s="480">
        <v>0.1</v>
      </c>
      <c r="J528" s="480"/>
      <c r="K528" s="480"/>
      <c r="L528" s="480" t="s">
        <v>65</v>
      </c>
      <c r="M528" s="480">
        <v>60</v>
      </c>
      <c r="N528" s="480">
        <v>2</v>
      </c>
      <c r="O528" s="480">
        <v>1000</v>
      </c>
      <c r="P528" s="480">
        <v>25</v>
      </c>
      <c r="Q528" s="480">
        <v>29.4</v>
      </c>
      <c r="R528" s="480">
        <v>7.65</v>
      </c>
      <c r="S528" s="480">
        <v>36.700000000000003</v>
      </c>
      <c r="T528" s="480">
        <v>8.19</v>
      </c>
      <c r="U528" s="480">
        <v>5.3</v>
      </c>
      <c r="V528" s="480"/>
      <c r="W528" s="480">
        <v>-0.43</v>
      </c>
      <c r="X528" s="480">
        <v>2100</v>
      </c>
      <c r="Y528" s="480">
        <v>4.2</v>
      </c>
      <c r="Z528" s="480">
        <v>250</v>
      </c>
      <c r="AA528" s="480">
        <v>0.27</v>
      </c>
      <c r="AB528" s="480"/>
      <c r="AC528" s="480"/>
      <c r="AD528" s="480"/>
      <c r="AE528" s="480"/>
      <c r="AF528" s="480"/>
      <c r="AG528" s="480"/>
      <c r="AH528" s="480"/>
      <c r="AI528" s="480">
        <v>1000</v>
      </c>
      <c r="AJ528" s="480">
        <v>3</v>
      </c>
      <c r="AK528" s="480">
        <v>-0.7</v>
      </c>
      <c r="AL528" s="480">
        <v>3.92</v>
      </c>
      <c r="AM528" s="480">
        <v>1638</v>
      </c>
      <c r="AN528" s="480">
        <v>982</v>
      </c>
      <c r="AO528" s="480">
        <v>40</v>
      </c>
      <c r="AP528" s="480">
        <v>19.2</v>
      </c>
      <c r="AQ528" s="480">
        <v>1.609</v>
      </c>
      <c r="AR528" s="480">
        <v>121.7</v>
      </c>
      <c r="AS528" s="480">
        <v>1.46</v>
      </c>
      <c r="AT528" s="480"/>
      <c r="AU528" s="480"/>
      <c r="AV528" s="480"/>
      <c r="AW528" s="480"/>
      <c r="AX528" s="480"/>
      <c r="AY528" s="480"/>
      <c r="AZ528" s="480"/>
      <c r="BA528" s="480"/>
      <c r="BB528" s="480"/>
      <c r="BC528" s="480"/>
      <c r="BD528" s="480"/>
      <c r="BE528" s="480"/>
      <c r="BF528" s="480"/>
      <c r="BG528" s="480"/>
      <c r="BH528" s="480"/>
      <c r="BI528" s="480"/>
      <c r="BJ528" s="480"/>
      <c r="BK528" s="480"/>
      <c r="BL528" s="480"/>
    </row>
    <row r="529" spans="1:64">
      <c r="A529" s="480" t="s">
        <v>572</v>
      </c>
      <c r="B529" s="480" t="s">
        <v>70</v>
      </c>
      <c r="C529" s="480" t="s">
        <v>265</v>
      </c>
      <c r="D529" s="480" t="s">
        <v>266</v>
      </c>
      <c r="E529" s="480" t="s">
        <v>66</v>
      </c>
      <c r="F529" s="480">
        <v>2010</v>
      </c>
      <c r="G529" s="480">
        <v>2012</v>
      </c>
      <c r="H529" s="480">
        <v>230</v>
      </c>
      <c r="I529" s="480">
        <v>0.1</v>
      </c>
      <c r="J529" s="480"/>
      <c r="K529" s="480"/>
      <c r="L529" s="480" t="s">
        <v>65</v>
      </c>
      <c r="M529" s="480">
        <v>60</v>
      </c>
      <c r="N529" s="480">
        <v>1</v>
      </c>
      <c r="O529" s="480">
        <v>1000</v>
      </c>
      <c r="P529" s="480">
        <v>25</v>
      </c>
      <c r="Q529" s="480">
        <v>29.6</v>
      </c>
      <c r="R529" s="480">
        <v>7.78</v>
      </c>
      <c r="S529" s="480">
        <v>36.799999999999997</v>
      </c>
      <c r="T529" s="480">
        <v>8.34</v>
      </c>
      <c r="U529" s="480">
        <v>5.4</v>
      </c>
      <c r="V529" s="480"/>
      <c r="W529" s="480">
        <v>-0.43</v>
      </c>
      <c r="X529" s="480">
        <v>2100</v>
      </c>
      <c r="Y529" s="480">
        <v>4.2</v>
      </c>
      <c r="Z529" s="480">
        <v>250</v>
      </c>
      <c r="AA529" s="480">
        <v>0.26</v>
      </c>
      <c r="AB529" s="480"/>
      <c r="AC529" s="480"/>
      <c r="AD529" s="480"/>
      <c r="AE529" s="480"/>
      <c r="AF529" s="480"/>
      <c r="AG529" s="480"/>
      <c r="AH529" s="480"/>
      <c r="AI529" s="480">
        <v>1000</v>
      </c>
      <c r="AJ529" s="480">
        <v>3</v>
      </c>
      <c r="AK529" s="480">
        <v>-0.7</v>
      </c>
      <c r="AL529" s="480">
        <v>3.92</v>
      </c>
      <c r="AM529" s="480">
        <v>1638</v>
      </c>
      <c r="AN529" s="480">
        <v>982</v>
      </c>
      <c r="AO529" s="480">
        <v>40</v>
      </c>
      <c r="AP529" s="480">
        <v>19.2</v>
      </c>
      <c r="AQ529" s="480">
        <v>1.609</v>
      </c>
      <c r="AR529" s="480">
        <v>243.4</v>
      </c>
      <c r="AS529" s="480">
        <v>1.46</v>
      </c>
      <c r="AT529" s="480"/>
      <c r="AU529" s="480"/>
      <c r="AV529" s="480"/>
      <c r="AW529" s="480"/>
      <c r="AX529" s="480"/>
      <c r="AY529" s="480"/>
      <c r="AZ529" s="480"/>
      <c r="BA529" s="480"/>
      <c r="BB529" s="480"/>
      <c r="BC529" s="480"/>
      <c r="BD529" s="480"/>
      <c r="BE529" s="480"/>
      <c r="BF529" s="480"/>
      <c r="BG529" s="480"/>
      <c r="BH529" s="480"/>
      <c r="BI529" s="480"/>
      <c r="BJ529" s="480"/>
      <c r="BK529" s="480"/>
      <c r="BL529" s="480"/>
    </row>
    <row r="530" spans="1:64">
      <c r="A530" s="480" t="s">
        <v>572</v>
      </c>
      <c r="B530" s="480" t="s">
        <v>70</v>
      </c>
      <c r="C530" s="480" t="s">
        <v>267</v>
      </c>
      <c r="D530" s="480" t="s">
        <v>268</v>
      </c>
      <c r="E530" s="480" t="s">
        <v>66</v>
      </c>
      <c r="F530" s="480">
        <v>2011</v>
      </c>
      <c r="G530" s="480">
        <v>2012</v>
      </c>
      <c r="H530" s="480">
        <v>230</v>
      </c>
      <c r="I530" s="480">
        <v>0.1</v>
      </c>
      <c r="J530" s="480"/>
      <c r="K530" s="480"/>
      <c r="L530" s="480" t="s">
        <v>65</v>
      </c>
      <c r="M530" s="480">
        <v>60</v>
      </c>
      <c r="N530" s="480">
        <v>1</v>
      </c>
      <c r="O530" s="480">
        <v>1000</v>
      </c>
      <c r="P530" s="480">
        <v>25</v>
      </c>
      <c r="Q530" s="480">
        <v>29.6</v>
      </c>
      <c r="R530" s="480">
        <v>7.78</v>
      </c>
      <c r="S530" s="480">
        <v>36.799999999999997</v>
      </c>
      <c r="T530" s="480">
        <v>8.34</v>
      </c>
      <c r="U530" s="480">
        <v>6.7</v>
      </c>
      <c r="V530" s="480"/>
      <c r="W530" s="480">
        <v>-0.42</v>
      </c>
      <c r="X530" s="480">
        <v>1000</v>
      </c>
      <c r="Y530" s="480">
        <v>5.5</v>
      </c>
      <c r="Z530" s="480">
        <v>250</v>
      </c>
      <c r="AA530" s="480">
        <v>0.26</v>
      </c>
      <c r="AB530" s="480"/>
      <c r="AC530" s="480"/>
      <c r="AD530" s="480"/>
      <c r="AE530" s="480"/>
      <c r="AF530" s="480"/>
      <c r="AG530" s="480"/>
      <c r="AH530" s="480"/>
      <c r="AI530" s="480">
        <v>1000</v>
      </c>
      <c r="AJ530" s="480">
        <v>5</v>
      </c>
      <c r="AK530" s="480">
        <v>-0.7</v>
      </c>
      <c r="AL530" s="480">
        <v>3.92</v>
      </c>
      <c r="AM530" s="480">
        <v>1638</v>
      </c>
      <c r="AN530" s="480">
        <v>982</v>
      </c>
      <c r="AO530" s="480">
        <v>40</v>
      </c>
      <c r="AP530" s="480">
        <v>19.2</v>
      </c>
      <c r="AQ530" s="480">
        <v>1.609</v>
      </c>
      <c r="AR530" s="480">
        <v>243.4</v>
      </c>
      <c r="AS530" s="480">
        <v>1.46</v>
      </c>
      <c r="AT530" s="480"/>
      <c r="AU530" s="480"/>
      <c r="AV530" s="480"/>
      <c r="AW530" s="480"/>
      <c r="AX530" s="480"/>
      <c r="AY530" s="480"/>
      <c r="AZ530" s="480"/>
      <c r="BA530" s="480"/>
      <c r="BB530" s="480"/>
      <c r="BC530" s="480"/>
      <c r="BD530" s="480"/>
      <c r="BE530" s="480"/>
      <c r="BF530" s="480"/>
      <c r="BG530" s="480"/>
      <c r="BH530" s="480"/>
      <c r="BI530" s="480"/>
      <c r="BJ530" s="480"/>
      <c r="BK530" s="480"/>
      <c r="BL530" s="480"/>
    </row>
    <row r="531" spans="1:64">
      <c r="A531" s="480" t="s">
        <v>572</v>
      </c>
      <c r="B531" s="480" t="s">
        <v>70</v>
      </c>
      <c r="C531" s="480" t="s">
        <v>269</v>
      </c>
      <c r="D531" s="480" t="s">
        <v>270</v>
      </c>
      <c r="E531" s="480" t="s">
        <v>68</v>
      </c>
      <c r="F531" s="480">
        <v>2012</v>
      </c>
      <c r="G531" s="480">
        <v>2012</v>
      </c>
      <c r="H531" s="480">
        <v>230</v>
      </c>
      <c r="I531" s="480">
        <v>0.1</v>
      </c>
      <c r="J531" s="480"/>
      <c r="K531" s="480"/>
      <c r="L531" s="480" t="s">
        <v>65</v>
      </c>
      <c r="M531" s="480">
        <v>60</v>
      </c>
      <c r="N531" s="480">
        <v>2</v>
      </c>
      <c r="O531" s="480">
        <v>1000</v>
      </c>
      <c r="P531" s="480">
        <v>25</v>
      </c>
      <c r="Q531" s="480">
        <v>29.6</v>
      </c>
      <c r="R531" s="480">
        <v>7.78</v>
      </c>
      <c r="S531" s="480">
        <v>36.799999999999997</v>
      </c>
      <c r="T531" s="480">
        <v>8.34</v>
      </c>
      <c r="U531" s="480">
        <v>5.4</v>
      </c>
      <c r="V531" s="480"/>
      <c r="W531" s="480">
        <v>-0.43</v>
      </c>
      <c r="X531" s="480">
        <v>2100</v>
      </c>
      <c r="Y531" s="480">
        <v>4.2</v>
      </c>
      <c r="Z531" s="480">
        <v>250</v>
      </c>
      <c r="AA531" s="480">
        <v>0.26</v>
      </c>
      <c r="AB531" s="480"/>
      <c r="AC531" s="480"/>
      <c r="AD531" s="480"/>
      <c r="AE531" s="480"/>
      <c r="AF531" s="480"/>
      <c r="AG531" s="480"/>
      <c r="AH531" s="480"/>
      <c r="AI531" s="480">
        <v>1000</v>
      </c>
      <c r="AJ531" s="480">
        <v>3</v>
      </c>
      <c r="AK531" s="480">
        <v>-0.7</v>
      </c>
      <c r="AL531" s="480">
        <v>3.92</v>
      </c>
      <c r="AM531" s="480">
        <v>1638</v>
      </c>
      <c r="AN531" s="480">
        <v>982</v>
      </c>
      <c r="AO531" s="480">
        <v>40</v>
      </c>
      <c r="AP531" s="480">
        <v>19.2</v>
      </c>
      <c r="AQ531" s="480">
        <v>1.609</v>
      </c>
      <c r="AR531" s="480">
        <v>121.7</v>
      </c>
      <c r="AS531" s="480">
        <v>1.46</v>
      </c>
      <c r="AT531" s="480"/>
      <c r="AU531" s="480"/>
      <c r="AV531" s="480"/>
      <c r="AW531" s="480"/>
      <c r="AX531" s="480"/>
      <c r="AY531" s="480"/>
      <c r="AZ531" s="480"/>
      <c r="BA531" s="480"/>
      <c r="BB531" s="480"/>
      <c r="BC531" s="480"/>
      <c r="BD531" s="480"/>
      <c r="BE531" s="480"/>
      <c r="BF531" s="480"/>
      <c r="BG531" s="480"/>
      <c r="BH531" s="480"/>
      <c r="BI531" s="480"/>
      <c r="BJ531" s="480"/>
      <c r="BK531" s="480"/>
      <c r="BL531" s="480"/>
    </row>
    <row r="532" spans="1:64">
      <c r="A532" s="480" t="s">
        <v>572</v>
      </c>
      <c r="B532" s="480" t="s">
        <v>70</v>
      </c>
      <c r="C532" s="480" t="s">
        <v>271</v>
      </c>
      <c r="D532" s="480" t="s">
        <v>272</v>
      </c>
      <c r="E532" s="480" t="s">
        <v>66</v>
      </c>
      <c r="F532" s="480">
        <v>2010</v>
      </c>
      <c r="G532" s="480">
        <v>2012</v>
      </c>
      <c r="H532" s="480">
        <v>235</v>
      </c>
      <c r="I532" s="480">
        <v>0.1</v>
      </c>
      <c r="J532" s="480"/>
      <c r="K532" s="480"/>
      <c r="L532" s="480" t="s">
        <v>65</v>
      </c>
      <c r="M532" s="480">
        <v>60</v>
      </c>
      <c r="N532" s="480">
        <v>1</v>
      </c>
      <c r="O532" s="480">
        <v>1000</v>
      </c>
      <c r="P532" s="480">
        <v>25</v>
      </c>
      <c r="Q532" s="480">
        <v>29.8</v>
      </c>
      <c r="R532" s="480">
        <v>7.9</v>
      </c>
      <c r="S532" s="480">
        <v>36.9</v>
      </c>
      <c r="T532" s="480">
        <v>8.4600000000000009</v>
      </c>
      <c r="U532" s="480">
        <v>5.5</v>
      </c>
      <c r="V532" s="480"/>
      <c r="W532" s="480">
        <v>-0.43</v>
      </c>
      <c r="X532" s="480">
        <v>2100</v>
      </c>
      <c r="Y532" s="480">
        <v>4.2</v>
      </c>
      <c r="Z532" s="480">
        <v>250</v>
      </c>
      <c r="AA532" s="480">
        <v>0.24</v>
      </c>
      <c r="AB532" s="480"/>
      <c r="AC532" s="480"/>
      <c r="AD532" s="480"/>
      <c r="AE532" s="480"/>
      <c r="AF532" s="480"/>
      <c r="AG532" s="480"/>
      <c r="AH532" s="480"/>
      <c r="AI532" s="480">
        <v>1000</v>
      </c>
      <c r="AJ532" s="480">
        <v>3</v>
      </c>
      <c r="AK532" s="480">
        <v>-0.7</v>
      </c>
      <c r="AL532" s="480">
        <v>3.92</v>
      </c>
      <c r="AM532" s="480">
        <v>1638</v>
      </c>
      <c r="AN532" s="480">
        <v>982</v>
      </c>
      <c r="AO532" s="480">
        <v>40</v>
      </c>
      <c r="AP532" s="480">
        <v>19.2</v>
      </c>
      <c r="AQ532" s="480">
        <v>1.609</v>
      </c>
      <c r="AR532" s="480">
        <v>243.4</v>
      </c>
      <c r="AS532" s="480">
        <v>1.46</v>
      </c>
      <c r="AT532" s="480"/>
      <c r="AU532" s="480"/>
      <c r="AV532" s="480"/>
      <c r="AW532" s="480"/>
      <c r="AX532" s="480"/>
      <c r="AY532" s="480"/>
      <c r="AZ532" s="480"/>
      <c r="BA532" s="480"/>
      <c r="BB532" s="480"/>
      <c r="BC532" s="480"/>
      <c r="BD532" s="480"/>
      <c r="BE532" s="480"/>
      <c r="BF532" s="480"/>
      <c r="BG532" s="480"/>
      <c r="BH532" s="480"/>
      <c r="BI532" s="480"/>
      <c r="BJ532" s="480"/>
      <c r="BK532" s="480"/>
      <c r="BL532" s="480"/>
    </row>
    <row r="533" spans="1:64">
      <c r="A533" s="480" t="s">
        <v>572</v>
      </c>
      <c r="B533" s="480" t="s">
        <v>70</v>
      </c>
      <c r="C533" s="480" t="s">
        <v>273</v>
      </c>
      <c r="D533" s="480" t="s">
        <v>274</v>
      </c>
      <c r="E533" s="480" t="s">
        <v>68</v>
      </c>
      <c r="F533" s="480">
        <v>2012</v>
      </c>
      <c r="G533" s="480">
        <v>2012</v>
      </c>
      <c r="H533" s="480">
        <v>235</v>
      </c>
      <c r="I533" s="480">
        <v>0.1</v>
      </c>
      <c r="J533" s="480"/>
      <c r="K533" s="480"/>
      <c r="L533" s="480" t="s">
        <v>65</v>
      </c>
      <c r="M533" s="480">
        <v>60</v>
      </c>
      <c r="N533" s="480">
        <v>2</v>
      </c>
      <c r="O533" s="480">
        <v>1000</v>
      </c>
      <c r="P533" s="480">
        <v>25</v>
      </c>
      <c r="Q533" s="480">
        <v>29.8</v>
      </c>
      <c r="R533" s="480">
        <v>7.9</v>
      </c>
      <c r="S533" s="480">
        <v>36.9</v>
      </c>
      <c r="T533" s="480">
        <v>8.4600000000000009</v>
      </c>
      <c r="U533" s="480">
        <v>5.5</v>
      </c>
      <c r="V533" s="480"/>
      <c r="W533" s="480">
        <v>-0.43</v>
      </c>
      <c r="X533" s="480">
        <v>2100</v>
      </c>
      <c r="Y533" s="480">
        <v>4.2</v>
      </c>
      <c r="Z533" s="480">
        <v>250</v>
      </c>
      <c r="AA533" s="480">
        <v>0.24</v>
      </c>
      <c r="AB533" s="480"/>
      <c r="AC533" s="480"/>
      <c r="AD533" s="480"/>
      <c r="AE533" s="480"/>
      <c r="AF533" s="480"/>
      <c r="AG533" s="480"/>
      <c r="AH533" s="480"/>
      <c r="AI533" s="480">
        <v>1000</v>
      </c>
      <c r="AJ533" s="480">
        <v>3</v>
      </c>
      <c r="AK533" s="480">
        <v>-0.7</v>
      </c>
      <c r="AL533" s="480">
        <v>3.92</v>
      </c>
      <c r="AM533" s="480">
        <v>1638</v>
      </c>
      <c r="AN533" s="480">
        <v>982</v>
      </c>
      <c r="AO533" s="480">
        <v>40</v>
      </c>
      <c r="AP533" s="480">
        <v>19.2</v>
      </c>
      <c r="AQ533" s="480">
        <v>1.609</v>
      </c>
      <c r="AR533" s="480">
        <v>121.7</v>
      </c>
      <c r="AS533" s="480">
        <v>1.46</v>
      </c>
      <c r="AT533" s="480"/>
      <c r="AU533" s="480"/>
      <c r="AV533" s="480"/>
      <c r="AW533" s="480"/>
      <c r="AX533" s="480"/>
      <c r="AY533" s="480"/>
      <c r="AZ533" s="480"/>
      <c r="BA533" s="480"/>
      <c r="BB533" s="480"/>
      <c r="BC533" s="480"/>
      <c r="BD533" s="480"/>
      <c r="BE533" s="480"/>
      <c r="BF533" s="480"/>
      <c r="BG533" s="480"/>
      <c r="BH533" s="480"/>
      <c r="BI533" s="480"/>
      <c r="BJ533" s="480"/>
      <c r="BK533" s="480"/>
      <c r="BL533" s="480"/>
    </row>
    <row r="534" spans="1:64">
      <c r="A534" s="480" t="s">
        <v>572</v>
      </c>
      <c r="B534" s="480" t="s">
        <v>70</v>
      </c>
      <c r="C534" s="480" t="s">
        <v>275</v>
      </c>
      <c r="D534" s="480" t="s">
        <v>276</v>
      </c>
      <c r="E534" s="480" t="s">
        <v>452</v>
      </c>
      <c r="F534" s="480">
        <v>2010</v>
      </c>
      <c r="G534" s="480"/>
      <c r="H534" s="480">
        <v>240</v>
      </c>
      <c r="I534" s="480">
        <v>0.1</v>
      </c>
      <c r="J534" s="480"/>
      <c r="K534" s="480"/>
      <c r="L534" s="480" t="s">
        <v>65</v>
      </c>
      <c r="M534" s="480">
        <v>60</v>
      </c>
      <c r="N534" s="480">
        <v>1</v>
      </c>
      <c r="O534" s="480">
        <v>1000</v>
      </c>
      <c r="P534" s="480">
        <v>25</v>
      </c>
      <c r="Q534" s="480">
        <v>29.9</v>
      </c>
      <c r="R534" s="480">
        <v>8.0299999999999994</v>
      </c>
      <c r="S534" s="480">
        <v>37</v>
      </c>
      <c r="T534" s="480">
        <v>8.59</v>
      </c>
      <c r="U534" s="480">
        <v>5.6</v>
      </c>
      <c r="V534" s="480"/>
      <c r="W534" s="480">
        <v>-0.43</v>
      </c>
      <c r="X534" s="480">
        <v>2100</v>
      </c>
      <c r="Y534" s="480">
        <v>4.2</v>
      </c>
      <c r="Z534" s="480">
        <v>250</v>
      </c>
      <c r="AA534" s="480">
        <v>0.23</v>
      </c>
      <c r="AB534" s="480"/>
      <c r="AC534" s="480"/>
      <c r="AD534" s="480"/>
      <c r="AE534" s="480"/>
      <c r="AF534" s="480"/>
      <c r="AG534" s="480"/>
      <c r="AH534" s="480"/>
      <c r="AI534" s="480">
        <v>1000</v>
      </c>
      <c r="AJ534" s="480">
        <v>3</v>
      </c>
      <c r="AK534" s="480">
        <v>-0.7</v>
      </c>
      <c r="AL534" s="480"/>
      <c r="AM534" s="480">
        <v>1638</v>
      </c>
      <c r="AN534" s="480">
        <v>982</v>
      </c>
      <c r="AO534" s="480">
        <v>40</v>
      </c>
      <c r="AP534" s="480">
        <v>19</v>
      </c>
      <c r="AQ534" s="480">
        <v>1.609</v>
      </c>
      <c r="AR534" s="480">
        <v>243.4</v>
      </c>
      <c r="AS534" s="480">
        <v>1.46</v>
      </c>
      <c r="AT534" s="480"/>
      <c r="AU534" s="480"/>
      <c r="AV534" s="480"/>
      <c r="AW534" s="480"/>
      <c r="AX534" s="480"/>
      <c r="AY534" s="480"/>
      <c r="AZ534" s="480"/>
      <c r="BA534" s="480"/>
      <c r="BB534" s="480"/>
      <c r="BC534" s="480"/>
      <c r="BD534" s="480"/>
      <c r="BE534" s="480"/>
      <c r="BF534" s="480"/>
      <c r="BG534" s="480"/>
      <c r="BH534" s="480"/>
      <c r="BI534" s="480"/>
      <c r="BJ534" s="480"/>
      <c r="BK534" s="480"/>
      <c r="BL534" s="480"/>
    </row>
    <row r="535" spans="1:64">
      <c r="A535" s="480" t="s">
        <v>572</v>
      </c>
      <c r="B535" s="480" t="s">
        <v>70</v>
      </c>
      <c r="C535" s="480" t="s">
        <v>279</v>
      </c>
      <c r="D535" s="480" t="s">
        <v>280</v>
      </c>
      <c r="E535" s="480" t="s">
        <v>66</v>
      </c>
      <c r="F535" s="480">
        <v>2012</v>
      </c>
      <c r="G535" s="480">
        <v>2012</v>
      </c>
      <c r="H535" s="480">
        <v>240</v>
      </c>
      <c r="I535" s="480">
        <v>0.1</v>
      </c>
      <c r="J535" s="480"/>
      <c r="K535" s="480"/>
      <c r="L535" s="480" t="s">
        <v>65</v>
      </c>
      <c r="M535" s="480">
        <v>60</v>
      </c>
      <c r="N535" s="480">
        <v>1</v>
      </c>
      <c r="O535" s="480">
        <v>1000</v>
      </c>
      <c r="P535" s="480">
        <v>25</v>
      </c>
      <c r="Q535" s="480">
        <v>29.9</v>
      </c>
      <c r="R535" s="480">
        <v>8.0299999999999994</v>
      </c>
      <c r="S535" s="480">
        <v>37</v>
      </c>
      <c r="T535" s="480">
        <v>8.59</v>
      </c>
      <c r="U535" s="480">
        <v>5.6</v>
      </c>
      <c r="V535" s="480"/>
      <c r="W535" s="480">
        <v>-0.43</v>
      </c>
      <c r="X535" s="480">
        <v>2100</v>
      </c>
      <c r="Y535" s="480">
        <v>4.2</v>
      </c>
      <c r="Z535" s="480">
        <v>250</v>
      </c>
      <c r="AA535" s="480">
        <v>0.23</v>
      </c>
      <c r="AB535" s="480"/>
      <c r="AC535" s="480"/>
      <c r="AD535" s="480"/>
      <c r="AE535" s="480"/>
      <c r="AF535" s="480"/>
      <c r="AG535" s="480"/>
      <c r="AH535" s="480"/>
      <c r="AI535" s="480">
        <v>1000</v>
      </c>
      <c r="AJ535" s="480">
        <v>3</v>
      </c>
      <c r="AK535" s="480">
        <v>-0.7</v>
      </c>
      <c r="AL535" s="480">
        <v>3.92</v>
      </c>
      <c r="AM535" s="480">
        <v>1638</v>
      </c>
      <c r="AN535" s="480">
        <v>982</v>
      </c>
      <c r="AO535" s="480">
        <v>40</v>
      </c>
      <c r="AP535" s="480">
        <v>20</v>
      </c>
      <c r="AQ535" s="480">
        <v>1.609</v>
      </c>
      <c r="AR535" s="480">
        <v>243.4</v>
      </c>
      <c r="AS535" s="480">
        <v>1.46</v>
      </c>
      <c r="AT535" s="480"/>
      <c r="AU535" s="480"/>
      <c r="AV535" s="480"/>
      <c r="AW535" s="480"/>
      <c r="AX535" s="480"/>
      <c r="AY535" s="480"/>
      <c r="AZ535" s="480"/>
      <c r="BA535" s="480"/>
      <c r="BB535" s="480"/>
      <c r="BC535" s="480"/>
      <c r="BD535" s="480"/>
      <c r="BE535" s="480"/>
      <c r="BF535" s="480"/>
      <c r="BG535" s="480"/>
      <c r="BH535" s="480"/>
      <c r="BI535" s="480"/>
      <c r="BJ535" s="480"/>
      <c r="BK535" s="480"/>
      <c r="BL535" s="480"/>
    </row>
    <row r="536" spans="1:64">
      <c r="A536" s="480" t="s">
        <v>572</v>
      </c>
      <c r="B536" s="480" t="s">
        <v>70</v>
      </c>
      <c r="C536" s="480" t="s">
        <v>281</v>
      </c>
      <c r="D536" s="480" t="s">
        <v>282</v>
      </c>
      <c r="E536" s="480" t="s">
        <v>452</v>
      </c>
      <c r="F536" s="480">
        <v>2012</v>
      </c>
      <c r="G536" s="480"/>
      <c r="H536" s="480">
        <v>240</v>
      </c>
      <c r="I536" s="480">
        <v>0.1</v>
      </c>
      <c r="J536" s="480"/>
      <c r="K536" s="480"/>
      <c r="L536" s="480" t="s">
        <v>65</v>
      </c>
      <c r="M536" s="480">
        <v>60</v>
      </c>
      <c r="N536" s="480">
        <v>2</v>
      </c>
      <c r="O536" s="480">
        <v>1000</v>
      </c>
      <c r="P536" s="480">
        <v>25</v>
      </c>
      <c r="Q536" s="480">
        <v>29.9</v>
      </c>
      <c r="R536" s="480">
        <v>8.0299999999999994</v>
      </c>
      <c r="S536" s="480">
        <v>37</v>
      </c>
      <c r="T536" s="480">
        <v>8.59</v>
      </c>
      <c r="U536" s="480">
        <v>5.6</v>
      </c>
      <c r="V536" s="480"/>
      <c r="W536" s="480">
        <v>-0.43</v>
      </c>
      <c r="X536" s="480">
        <v>2100</v>
      </c>
      <c r="Y536" s="480">
        <v>4.2</v>
      </c>
      <c r="Z536" s="480">
        <v>250</v>
      </c>
      <c r="AA536" s="480">
        <v>0.23</v>
      </c>
      <c r="AB536" s="480"/>
      <c r="AC536" s="480"/>
      <c r="AD536" s="480"/>
      <c r="AE536" s="480"/>
      <c r="AF536" s="480"/>
      <c r="AG536" s="480"/>
      <c r="AH536" s="480"/>
      <c r="AI536" s="480">
        <v>1000</v>
      </c>
      <c r="AJ536" s="480">
        <v>3</v>
      </c>
      <c r="AK536" s="480">
        <v>-0.7</v>
      </c>
      <c r="AL536" s="480"/>
      <c r="AM536" s="480">
        <v>1638</v>
      </c>
      <c r="AN536" s="480">
        <v>982</v>
      </c>
      <c r="AO536" s="480">
        <v>40</v>
      </c>
      <c r="AP536" s="480">
        <v>19</v>
      </c>
      <c r="AQ536" s="480">
        <v>1.609</v>
      </c>
      <c r="AR536" s="480">
        <v>121.7</v>
      </c>
      <c r="AS536" s="480">
        <v>1.46</v>
      </c>
      <c r="AT536" s="480"/>
      <c r="AU536" s="480"/>
      <c r="AV536" s="480"/>
      <c r="AW536" s="480"/>
      <c r="AX536" s="480"/>
      <c r="AY536" s="480"/>
      <c r="AZ536" s="480"/>
      <c r="BA536" s="480"/>
      <c r="BB536" s="480"/>
      <c r="BC536" s="480"/>
      <c r="BD536" s="480"/>
      <c r="BE536" s="480"/>
      <c r="BF536" s="480"/>
      <c r="BG536" s="480"/>
      <c r="BH536" s="480"/>
      <c r="BI536" s="480"/>
      <c r="BJ536" s="480"/>
      <c r="BK536" s="480"/>
      <c r="BL536" s="480"/>
    </row>
    <row r="537" spans="1:64">
      <c r="A537" s="480" t="s">
        <v>572</v>
      </c>
      <c r="B537" s="480" t="s">
        <v>70</v>
      </c>
      <c r="C537" s="480" t="s">
        <v>283</v>
      </c>
      <c r="D537" s="480" t="s">
        <v>285</v>
      </c>
      <c r="E537" s="480" t="s">
        <v>277</v>
      </c>
      <c r="F537" s="480">
        <v>2010</v>
      </c>
      <c r="G537" s="480"/>
      <c r="H537" s="480">
        <v>245</v>
      </c>
      <c r="I537" s="480">
        <v>0.1</v>
      </c>
      <c r="J537" s="480"/>
      <c r="K537" s="480"/>
      <c r="L537" s="480" t="s">
        <v>65</v>
      </c>
      <c r="M537" s="480">
        <v>60</v>
      </c>
      <c r="N537" s="480">
        <v>1</v>
      </c>
      <c r="O537" s="480">
        <v>1000</v>
      </c>
      <c r="P537" s="480">
        <v>25</v>
      </c>
      <c r="Q537" s="480">
        <v>30</v>
      </c>
      <c r="R537" s="480">
        <v>8.17</v>
      </c>
      <c r="S537" s="480">
        <v>37.1</v>
      </c>
      <c r="T537" s="480">
        <v>8.74</v>
      </c>
      <c r="U537" s="480">
        <v>5.7</v>
      </c>
      <c r="V537" s="480"/>
      <c r="W537" s="480">
        <v>-0.39</v>
      </c>
      <c r="X537" s="480">
        <v>500</v>
      </c>
      <c r="Y537" s="480">
        <v>5.5</v>
      </c>
      <c r="Z537" s="480">
        <v>500</v>
      </c>
      <c r="AA537" s="480">
        <v>0.35</v>
      </c>
      <c r="AB537" s="480"/>
      <c r="AC537" s="480"/>
      <c r="AD537" s="480"/>
      <c r="AE537" s="480"/>
      <c r="AF537" s="480"/>
      <c r="AG537" s="480"/>
      <c r="AH537" s="480"/>
      <c r="AI537" s="480">
        <v>0</v>
      </c>
      <c r="AJ537" s="480">
        <v>3</v>
      </c>
      <c r="AK537" s="480">
        <v>-0.7</v>
      </c>
      <c r="AL537" s="480"/>
      <c r="AM537" s="480">
        <v>1638</v>
      </c>
      <c r="AN537" s="480">
        <v>982</v>
      </c>
      <c r="AO537" s="480">
        <v>40</v>
      </c>
      <c r="AP537" s="480">
        <v>19</v>
      </c>
      <c r="AQ537" s="480">
        <v>1.609</v>
      </c>
      <c r="AR537" s="480">
        <v>243.4</v>
      </c>
      <c r="AS537" s="480">
        <v>1.46</v>
      </c>
      <c r="AT537" s="480"/>
      <c r="AU537" s="480"/>
      <c r="AV537" s="480"/>
      <c r="AW537" s="480"/>
      <c r="AX537" s="480"/>
      <c r="AY537" s="480"/>
      <c r="AZ537" s="480"/>
      <c r="BA537" s="480"/>
      <c r="BB537" s="480"/>
      <c r="BC537" s="480"/>
      <c r="BD537" s="480"/>
      <c r="BE537" s="480"/>
      <c r="BF537" s="480"/>
      <c r="BG537" s="480"/>
      <c r="BH537" s="480"/>
      <c r="BI537" s="480"/>
      <c r="BJ537" s="480"/>
      <c r="BK537" s="480"/>
      <c r="BL537" s="480"/>
    </row>
    <row r="538" spans="1:64">
      <c r="A538" s="480" t="s">
        <v>572</v>
      </c>
      <c r="B538" s="480" t="s">
        <v>70</v>
      </c>
      <c r="C538" s="480" t="s">
        <v>286</v>
      </c>
      <c r="D538" s="480" t="s">
        <v>287</v>
      </c>
      <c r="E538" s="480" t="s">
        <v>66</v>
      </c>
      <c r="F538" s="480">
        <v>2012</v>
      </c>
      <c r="G538" s="480">
        <v>2012</v>
      </c>
      <c r="H538" s="480">
        <v>245</v>
      </c>
      <c r="I538" s="480">
        <v>0.1</v>
      </c>
      <c r="J538" s="480"/>
      <c r="K538" s="480"/>
      <c r="L538" s="480" t="s">
        <v>65</v>
      </c>
      <c r="M538" s="480">
        <v>60</v>
      </c>
      <c r="N538" s="480">
        <v>1</v>
      </c>
      <c r="O538" s="480">
        <v>1000</v>
      </c>
      <c r="P538" s="480">
        <v>25</v>
      </c>
      <c r="Q538" s="480">
        <v>30</v>
      </c>
      <c r="R538" s="480">
        <v>8.17</v>
      </c>
      <c r="S538" s="480">
        <v>37.1</v>
      </c>
      <c r="T538" s="480">
        <v>8.74</v>
      </c>
      <c r="U538" s="480">
        <v>5.7</v>
      </c>
      <c r="V538" s="480"/>
      <c r="W538" s="480">
        <v>-0.43</v>
      </c>
      <c r="X538" s="480">
        <v>2100</v>
      </c>
      <c r="Y538" s="480">
        <v>4.2</v>
      </c>
      <c r="Z538" s="480">
        <v>250</v>
      </c>
      <c r="AA538" s="480">
        <v>0.23</v>
      </c>
      <c r="AB538" s="480"/>
      <c r="AC538" s="480"/>
      <c r="AD538" s="480"/>
      <c r="AE538" s="480"/>
      <c r="AF538" s="480"/>
      <c r="AG538" s="480"/>
      <c r="AH538" s="480"/>
      <c r="AI538" s="480">
        <v>1000</v>
      </c>
      <c r="AJ538" s="480">
        <v>3</v>
      </c>
      <c r="AK538" s="480">
        <v>-0.7</v>
      </c>
      <c r="AL538" s="480">
        <v>3.92</v>
      </c>
      <c r="AM538" s="480">
        <v>1638</v>
      </c>
      <c r="AN538" s="480">
        <v>982</v>
      </c>
      <c r="AO538" s="480">
        <v>40</v>
      </c>
      <c r="AP538" s="480">
        <v>20</v>
      </c>
      <c r="AQ538" s="480">
        <v>1.609</v>
      </c>
      <c r="AR538" s="480">
        <v>243.4</v>
      </c>
      <c r="AS538" s="480">
        <v>1.46</v>
      </c>
      <c r="AT538" s="480"/>
      <c r="AU538" s="480"/>
      <c r="AV538" s="480"/>
      <c r="AW538" s="480"/>
      <c r="AX538" s="480"/>
      <c r="AY538" s="480"/>
      <c r="AZ538" s="480"/>
      <c r="BA538" s="480"/>
      <c r="BB538" s="480"/>
      <c r="BC538" s="480"/>
      <c r="BD538" s="480"/>
      <c r="BE538" s="480"/>
      <c r="BF538" s="480"/>
      <c r="BG538" s="480"/>
      <c r="BH538" s="480"/>
      <c r="BI538" s="480"/>
      <c r="BJ538" s="480"/>
      <c r="BK538" s="480"/>
      <c r="BL538" s="480"/>
    </row>
    <row r="539" spans="1:64">
      <c r="A539" s="480" t="s">
        <v>572</v>
      </c>
      <c r="B539" s="480" t="s">
        <v>70</v>
      </c>
      <c r="C539" s="480" t="s">
        <v>288</v>
      </c>
      <c r="D539" s="480" t="s">
        <v>289</v>
      </c>
      <c r="E539" s="480" t="s">
        <v>452</v>
      </c>
      <c r="F539" s="480">
        <v>2012</v>
      </c>
      <c r="G539" s="480"/>
      <c r="H539" s="480">
        <v>245</v>
      </c>
      <c r="I539" s="480">
        <v>0.1</v>
      </c>
      <c r="J539" s="480"/>
      <c r="K539" s="480"/>
      <c r="L539" s="480" t="s">
        <v>65</v>
      </c>
      <c r="M539" s="480">
        <v>60</v>
      </c>
      <c r="N539" s="480">
        <v>2</v>
      </c>
      <c r="O539" s="480">
        <v>1000</v>
      </c>
      <c r="P539" s="480">
        <v>25</v>
      </c>
      <c r="Q539" s="480">
        <v>30</v>
      </c>
      <c r="R539" s="480">
        <v>8.17</v>
      </c>
      <c r="S539" s="480">
        <v>37.1</v>
      </c>
      <c r="T539" s="480">
        <v>8.74</v>
      </c>
      <c r="U539" s="480">
        <v>5.7</v>
      </c>
      <c r="V539" s="480"/>
      <c r="W539" s="480">
        <v>-0.43</v>
      </c>
      <c r="X539" s="480">
        <v>2100</v>
      </c>
      <c r="Y539" s="480">
        <v>4.2</v>
      </c>
      <c r="Z539" s="480">
        <v>250</v>
      </c>
      <c r="AA539" s="480">
        <v>0.23</v>
      </c>
      <c r="AB539" s="480"/>
      <c r="AC539" s="480"/>
      <c r="AD539" s="480"/>
      <c r="AE539" s="480"/>
      <c r="AF539" s="480"/>
      <c r="AG539" s="480"/>
      <c r="AH539" s="480"/>
      <c r="AI539" s="480">
        <v>1000</v>
      </c>
      <c r="AJ539" s="480">
        <v>3</v>
      </c>
      <c r="AK539" s="480">
        <v>-0.7</v>
      </c>
      <c r="AL539" s="480">
        <v>3.92</v>
      </c>
      <c r="AM539" s="480">
        <v>1638</v>
      </c>
      <c r="AN539" s="480">
        <v>982</v>
      </c>
      <c r="AO539" s="480">
        <v>40</v>
      </c>
      <c r="AP539" s="480">
        <v>19</v>
      </c>
      <c r="AQ539" s="480">
        <v>1.609</v>
      </c>
      <c r="AR539" s="480">
        <v>121.7</v>
      </c>
      <c r="AS539" s="480">
        <v>1.46</v>
      </c>
      <c r="AT539" s="480"/>
      <c r="AU539" s="480"/>
      <c r="AV539" s="480"/>
      <c r="AW539" s="480"/>
      <c r="AX539" s="480"/>
      <c r="AY539" s="480"/>
      <c r="AZ539" s="480"/>
      <c r="BA539" s="480"/>
      <c r="BB539" s="480"/>
      <c r="BC539" s="480"/>
      <c r="BD539" s="480"/>
      <c r="BE539" s="480"/>
      <c r="BF539" s="480"/>
      <c r="BG539" s="480"/>
      <c r="BH539" s="480"/>
      <c r="BI539" s="480"/>
      <c r="BJ539" s="480"/>
      <c r="BK539" s="480"/>
      <c r="BL539" s="480"/>
    </row>
    <row r="540" spans="1:64">
      <c r="A540" s="480" t="s">
        <v>572</v>
      </c>
      <c r="B540" s="480" t="s">
        <v>70</v>
      </c>
      <c r="C540" s="480" t="s">
        <v>290</v>
      </c>
      <c r="D540" s="480" t="s">
        <v>292</v>
      </c>
      <c r="E540" s="480" t="s">
        <v>277</v>
      </c>
      <c r="F540" s="480">
        <v>2010</v>
      </c>
      <c r="G540" s="480"/>
      <c r="H540" s="480">
        <v>250</v>
      </c>
      <c r="I540" s="480">
        <v>0.1</v>
      </c>
      <c r="J540" s="480"/>
      <c r="K540" s="480"/>
      <c r="L540" s="480" t="s">
        <v>65</v>
      </c>
      <c r="M540" s="480">
        <v>60</v>
      </c>
      <c r="N540" s="480">
        <v>1</v>
      </c>
      <c r="O540" s="480">
        <v>1000</v>
      </c>
      <c r="P540" s="480">
        <v>25</v>
      </c>
      <c r="Q540" s="480">
        <v>30.1</v>
      </c>
      <c r="R540" s="480">
        <v>8.3000000000000007</v>
      </c>
      <c r="S540" s="480">
        <v>37.200000000000003</v>
      </c>
      <c r="T540" s="480">
        <v>8.8699999999999992</v>
      </c>
      <c r="U540" s="480">
        <v>5.8</v>
      </c>
      <c r="V540" s="480"/>
      <c r="W540" s="480">
        <v>-0.39</v>
      </c>
      <c r="X540" s="480">
        <v>500</v>
      </c>
      <c r="Y540" s="480">
        <v>5.5</v>
      </c>
      <c r="Z540" s="480">
        <v>500</v>
      </c>
      <c r="AA540" s="480">
        <v>0.35</v>
      </c>
      <c r="AB540" s="480"/>
      <c r="AC540" s="480"/>
      <c r="AD540" s="480"/>
      <c r="AE540" s="480"/>
      <c r="AF540" s="480"/>
      <c r="AG540" s="480"/>
      <c r="AH540" s="480"/>
      <c r="AI540" s="480">
        <v>0</v>
      </c>
      <c r="AJ540" s="480">
        <v>3</v>
      </c>
      <c r="AK540" s="480">
        <v>-0.7</v>
      </c>
      <c r="AL540" s="480">
        <v>3.92</v>
      </c>
      <c r="AM540" s="480">
        <v>1638</v>
      </c>
      <c r="AN540" s="480">
        <v>982</v>
      </c>
      <c r="AO540" s="480">
        <v>40</v>
      </c>
      <c r="AP540" s="480">
        <v>19</v>
      </c>
      <c r="AQ540" s="480">
        <v>1.609</v>
      </c>
      <c r="AR540" s="480">
        <v>243.4</v>
      </c>
      <c r="AS540" s="480">
        <v>1.46</v>
      </c>
      <c r="AT540" s="480"/>
      <c r="AU540" s="480"/>
      <c r="AV540" s="480"/>
      <c r="AW540" s="480"/>
      <c r="AX540" s="480"/>
      <c r="AY540" s="480"/>
      <c r="AZ540" s="480"/>
      <c r="BA540" s="480"/>
      <c r="BB540" s="480"/>
      <c r="BC540" s="480"/>
      <c r="BD540" s="480"/>
      <c r="BE540" s="480"/>
      <c r="BF540" s="480"/>
      <c r="BG540" s="480"/>
      <c r="BH540" s="480"/>
      <c r="BI540" s="480"/>
      <c r="BJ540" s="480"/>
      <c r="BK540" s="480"/>
      <c r="BL540" s="480"/>
    </row>
    <row r="541" spans="1:64">
      <c r="A541" s="480" t="s">
        <v>572</v>
      </c>
      <c r="B541" s="480" t="s">
        <v>70</v>
      </c>
      <c r="C541" s="480" t="s">
        <v>293</v>
      </c>
      <c r="D541" s="480" t="s">
        <v>294</v>
      </c>
      <c r="E541" s="480" t="s">
        <v>66</v>
      </c>
      <c r="F541" s="480">
        <v>2012</v>
      </c>
      <c r="G541" s="480">
        <v>2012</v>
      </c>
      <c r="H541" s="480">
        <v>250</v>
      </c>
      <c r="I541" s="480">
        <v>0.1</v>
      </c>
      <c r="J541" s="480"/>
      <c r="K541" s="480"/>
      <c r="L541" s="480" t="s">
        <v>65</v>
      </c>
      <c r="M541" s="480">
        <v>60</v>
      </c>
      <c r="N541" s="480">
        <v>1</v>
      </c>
      <c r="O541" s="480">
        <v>1000</v>
      </c>
      <c r="P541" s="480">
        <v>25</v>
      </c>
      <c r="Q541" s="480">
        <v>30.1</v>
      </c>
      <c r="R541" s="480">
        <v>8.3000000000000007</v>
      </c>
      <c r="S541" s="480">
        <v>37.200000000000003</v>
      </c>
      <c r="T541" s="480">
        <v>8.8699999999999992</v>
      </c>
      <c r="U541" s="480">
        <v>5.8</v>
      </c>
      <c r="V541" s="480"/>
      <c r="W541" s="480">
        <v>-0.43</v>
      </c>
      <c r="X541" s="480">
        <v>2100</v>
      </c>
      <c r="Y541" s="480">
        <v>4.2</v>
      </c>
      <c r="Z541" s="480">
        <v>250</v>
      </c>
      <c r="AA541" s="480">
        <v>0.22</v>
      </c>
      <c r="AB541" s="480"/>
      <c r="AC541" s="480"/>
      <c r="AD541" s="480"/>
      <c r="AE541" s="480"/>
      <c r="AF541" s="480"/>
      <c r="AG541" s="480"/>
      <c r="AH541" s="480"/>
      <c r="AI541" s="480">
        <v>1000</v>
      </c>
      <c r="AJ541" s="480">
        <v>3</v>
      </c>
      <c r="AK541" s="480">
        <v>-0.7</v>
      </c>
      <c r="AL541" s="480">
        <v>3.92</v>
      </c>
      <c r="AM541" s="480">
        <v>1638</v>
      </c>
      <c r="AN541" s="480">
        <v>982</v>
      </c>
      <c r="AO541" s="480">
        <v>40</v>
      </c>
      <c r="AP541" s="480">
        <v>20</v>
      </c>
      <c r="AQ541" s="480">
        <v>1.609</v>
      </c>
      <c r="AR541" s="480">
        <v>243.4</v>
      </c>
      <c r="AS541" s="480">
        <v>1.46</v>
      </c>
      <c r="AT541" s="480"/>
      <c r="AU541" s="480"/>
      <c r="AV541" s="480"/>
      <c r="AW541" s="480"/>
      <c r="AX541" s="480"/>
      <c r="AY541" s="480"/>
      <c r="AZ541" s="480"/>
      <c r="BA541" s="480"/>
      <c r="BB541" s="480"/>
      <c r="BC541" s="480"/>
      <c r="BD541" s="480"/>
      <c r="BE541" s="480"/>
      <c r="BF541" s="480"/>
      <c r="BG541" s="480"/>
      <c r="BH541" s="480"/>
      <c r="BI541" s="480"/>
      <c r="BJ541" s="480"/>
      <c r="BK541" s="480"/>
      <c r="BL541" s="480"/>
    </row>
    <row r="542" spans="1:64">
      <c r="A542" s="480" t="s">
        <v>572</v>
      </c>
      <c r="B542" s="480" t="s">
        <v>70</v>
      </c>
      <c r="C542" s="480" t="s">
        <v>295</v>
      </c>
      <c r="D542" s="480" t="s">
        <v>296</v>
      </c>
      <c r="E542" s="480" t="s">
        <v>452</v>
      </c>
      <c r="F542" s="480">
        <v>2012</v>
      </c>
      <c r="G542" s="480"/>
      <c r="H542" s="480">
        <v>250</v>
      </c>
      <c r="I542" s="480">
        <v>0.1</v>
      </c>
      <c r="J542" s="480"/>
      <c r="K542" s="480"/>
      <c r="L542" s="480" t="s">
        <v>65</v>
      </c>
      <c r="M542" s="480">
        <v>60</v>
      </c>
      <c r="N542" s="480">
        <v>2</v>
      </c>
      <c r="O542" s="480">
        <v>1000</v>
      </c>
      <c r="P542" s="480">
        <v>25</v>
      </c>
      <c r="Q542" s="480">
        <v>30.1</v>
      </c>
      <c r="R542" s="480">
        <v>8.3000000000000007</v>
      </c>
      <c r="S542" s="480">
        <v>37.200000000000003</v>
      </c>
      <c r="T542" s="480">
        <v>8.8699999999999992</v>
      </c>
      <c r="U542" s="480">
        <v>5.3</v>
      </c>
      <c r="V542" s="480"/>
      <c r="W542" s="480">
        <v>-0.43</v>
      </c>
      <c r="X542" s="480">
        <v>2100</v>
      </c>
      <c r="Y542" s="480">
        <v>4.2</v>
      </c>
      <c r="Z542" s="480">
        <v>250</v>
      </c>
      <c r="AA542" s="480">
        <v>0.22</v>
      </c>
      <c r="AB542" s="480"/>
      <c r="AC542" s="480"/>
      <c r="AD542" s="480"/>
      <c r="AE542" s="480"/>
      <c r="AF542" s="480"/>
      <c r="AG542" s="480"/>
      <c r="AH542" s="480"/>
      <c r="AI542" s="480">
        <v>1000</v>
      </c>
      <c r="AJ542" s="480">
        <v>3</v>
      </c>
      <c r="AK542" s="480">
        <v>-0.7</v>
      </c>
      <c r="AL542" s="480"/>
      <c r="AM542" s="480">
        <v>1638</v>
      </c>
      <c r="AN542" s="480">
        <v>982</v>
      </c>
      <c r="AO542" s="480">
        <v>40</v>
      </c>
      <c r="AP542" s="480">
        <v>19</v>
      </c>
      <c r="AQ542" s="480">
        <v>1.609</v>
      </c>
      <c r="AR542" s="480">
        <v>121.7</v>
      </c>
      <c r="AS542" s="480">
        <v>1.46</v>
      </c>
      <c r="AT542" s="480"/>
      <c r="AU542" s="480"/>
      <c r="AV542" s="480"/>
      <c r="AW542" s="480"/>
      <c r="AX542" s="480"/>
      <c r="AY542" s="480"/>
      <c r="AZ542" s="480"/>
      <c r="BA542" s="480"/>
      <c r="BB542" s="480"/>
      <c r="BC542" s="480"/>
      <c r="BD542" s="480"/>
      <c r="BE542" s="480"/>
      <c r="BF542" s="480"/>
      <c r="BG542" s="480"/>
      <c r="BH542" s="480"/>
      <c r="BI542" s="480"/>
      <c r="BJ542" s="480"/>
      <c r="BK542" s="480"/>
      <c r="BL542" s="480"/>
    </row>
    <row r="543" spans="1:64">
      <c r="A543" s="480" t="s">
        <v>572</v>
      </c>
      <c r="B543" s="480" t="s">
        <v>70</v>
      </c>
      <c r="C543" s="480" t="s">
        <v>465</v>
      </c>
      <c r="D543" s="480" t="s">
        <v>466</v>
      </c>
      <c r="E543" s="480" t="s">
        <v>452</v>
      </c>
      <c r="F543" s="480">
        <v>2013</v>
      </c>
      <c r="G543" s="480"/>
      <c r="H543" s="480">
        <v>250</v>
      </c>
      <c r="I543" s="480">
        <v>0.1</v>
      </c>
      <c r="J543" s="480"/>
      <c r="K543" s="480"/>
      <c r="L543" s="480" t="s">
        <v>65</v>
      </c>
      <c r="M543" s="480">
        <v>60</v>
      </c>
      <c r="N543" s="480">
        <v>1</v>
      </c>
      <c r="O543" s="480">
        <v>1000</v>
      </c>
      <c r="P543" s="480">
        <v>25</v>
      </c>
      <c r="Q543" s="480">
        <v>30.1</v>
      </c>
      <c r="R543" s="480">
        <v>8.3000000000000007</v>
      </c>
      <c r="S543" s="480">
        <v>37.200000000000003</v>
      </c>
      <c r="T543" s="480">
        <v>8.8699999999999992</v>
      </c>
      <c r="U543" s="480">
        <v>5.8</v>
      </c>
      <c r="V543" s="480"/>
      <c r="W543" s="480">
        <v>-0.43</v>
      </c>
      <c r="X543" s="480">
        <v>2100</v>
      </c>
      <c r="Y543" s="480">
        <v>4.2</v>
      </c>
      <c r="Z543" s="480">
        <v>250</v>
      </c>
      <c r="AA543" s="480">
        <v>0.22</v>
      </c>
      <c r="AB543" s="480"/>
      <c r="AC543" s="480"/>
      <c r="AD543" s="480"/>
      <c r="AE543" s="480"/>
      <c r="AF543" s="480"/>
      <c r="AG543" s="480"/>
      <c r="AH543" s="480"/>
      <c r="AI543" s="480">
        <v>1000</v>
      </c>
      <c r="AJ543" s="480">
        <v>3</v>
      </c>
      <c r="AK543" s="480">
        <v>-0.7</v>
      </c>
      <c r="AL543" s="480"/>
      <c r="AM543" s="480">
        <v>1650</v>
      </c>
      <c r="AN543" s="480">
        <v>992</v>
      </c>
      <c r="AO543" s="480">
        <v>35</v>
      </c>
      <c r="AP543" s="480">
        <v>18.5</v>
      </c>
      <c r="AQ543" s="480">
        <v>1.637</v>
      </c>
      <c r="AR543" s="480">
        <v>243.4</v>
      </c>
      <c r="AS543" s="480">
        <v>1.46</v>
      </c>
      <c r="AT543" s="480"/>
      <c r="AU543" s="480"/>
      <c r="AV543" s="480"/>
      <c r="AW543" s="480"/>
      <c r="AX543" s="480"/>
      <c r="AY543" s="480"/>
      <c r="AZ543" s="480"/>
      <c r="BA543" s="480"/>
      <c r="BB543" s="480"/>
      <c r="BC543" s="480"/>
      <c r="BD543" s="480"/>
      <c r="BE543" s="480"/>
      <c r="BF543" s="480"/>
      <c r="BG543" s="480"/>
      <c r="BH543" s="480"/>
      <c r="BI543" s="480"/>
      <c r="BJ543" s="480"/>
      <c r="BK543" s="480"/>
      <c r="BL543" s="480"/>
    </row>
    <row r="544" spans="1:64">
      <c r="A544" s="480" t="s">
        <v>572</v>
      </c>
      <c r="B544" s="480" t="s">
        <v>70</v>
      </c>
      <c r="C544" s="480" t="s">
        <v>297</v>
      </c>
      <c r="D544" s="480" t="s">
        <v>298</v>
      </c>
      <c r="E544" s="480" t="s">
        <v>66</v>
      </c>
      <c r="F544" s="480">
        <v>2012</v>
      </c>
      <c r="G544" s="480">
        <v>2012</v>
      </c>
      <c r="H544" s="480">
        <v>255</v>
      </c>
      <c r="I544" s="480">
        <v>0.1</v>
      </c>
      <c r="J544" s="480"/>
      <c r="K544" s="480"/>
      <c r="L544" s="480" t="s">
        <v>65</v>
      </c>
      <c r="M544" s="480">
        <v>60</v>
      </c>
      <c r="N544" s="480">
        <v>1</v>
      </c>
      <c r="O544" s="480">
        <v>1000</v>
      </c>
      <c r="P544" s="480">
        <v>25</v>
      </c>
      <c r="Q544" s="480">
        <v>30.2</v>
      </c>
      <c r="R544" s="480">
        <v>8.43</v>
      </c>
      <c r="S544" s="480">
        <v>37.4</v>
      </c>
      <c r="T544" s="480">
        <v>9</v>
      </c>
      <c r="U544" s="480">
        <v>6.3</v>
      </c>
      <c r="V544" s="480"/>
      <c r="W544" s="480">
        <v>-0.43</v>
      </c>
      <c r="X544" s="480">
        <v>2100</v>
      </c>
      <c r="Y544" s="480">
        <v>4.2</v>
      </c>
      <c r="Z544" s="480">
        <v>250</v>
      </c>
      <c r="AA544" s="480">
        <v>0.23</v>
      </c>
      <c r="AB544" s="480"/>
      <c r="AC544" s="480"/>
      <c r="AD544" s="480"/>
      <c r="AE544" s="480"/>
      <c r="AF544" s="480"/>
      <c r="AG544" s="480"/>
      <c r="AH544" s="480"/>
      <c r="AI544" s="480">
        <v>1000</v>
      </c>
      <c r="AJ544" s="480">
        <v>3</v>
      </c>
      <c r="AK544" s="480">
        <v>-0.7</v>
      </c>
      <c r="AL544" s="480">
        <v>10.64</v>
      </c>
      <c r="AM544" s="480">
        <v>1638</v>
      </c>
      <c r="AN544" s="480">
        <v>982</v>
      </c>
      <c r="AO544" s="480">
        <v>40</v>
      </c>
      <c r="AP544" s="480">
        <v>20</v>
      </c>
      <c r="AQ544" s="480">
        <v>1.609</v>
      </c>
      <c r="AR544" s="480">
        <v>243.4</v>
      </c>
      <c r="AS544" s="480">
        <v>1.46</v>
      </c>
      <c r="AT544" s="480"/>
      <c r="AU544" s="480"/>
      <c r="AV544" s="480"/>
      <c r="AW544" s="480"/>
      <c r="AX544" s="480"/>
      <c r="AY544" s="480"/>
      <c r="AZ544" s="480"/>
      <c r="BA544" s="480"/>
      <c r="BB544" s="480"/>
      <c r="BC544" s="480"/>
      <c r="BD544" s="480"/>
      <c r="BE544" s="480"/>
      <c r="BF544" s="480"/>
      <c r="BG544" s="480"/>
      <c r="BH544" s="480"/>
      <c r="BI544" s="480"/>
      <c r="BJ544" s="480"/>
      <c r="BK544" s="480"/>
      <c r="BL544" s="480"/>
    </row>
    <row r="545" spans="1:64">
      <c r="A545" s="480" t="s">
        <v>572</v>
      </c>
      <c r="B545" s="480" t="s">
        <v>70</v>
      </c>
      <c r="C545" s="480" t="s">
        <v>299</v>
      </c>
      <c r="D545" s="480" t="s">
        <v>300</v>
      </c>
      <c r="E545" s="480" t="s">
        <v>452</v>
      </c>
      <c r="F545" s="480">
        <v>2011</v>
      </c>
      <c r="G545" s="480"/>
      <c r="H545" s="480">
        <v>255</v>
      </c>
      <c r="I545" s="480">
        <v>0.1</v>
      </c>
      <c r="J545" s="480"/>
      <c r="K545" s="480"/>
      <c r="L545" s="480" t="s">
        <v>65</v>
      </c>
      <c r="M545" s="480">
        <v>60</v>
      </c>
      <c r="N545" s="480">
        <v>1</v>
      </c>
      <c r="O545" s="480">
        <v>1000</v>
      </c>
      <c r="P545" s="480">
        <v>25</v>
      </c>
      <c r="Q545" s="480">
        <v>30.2</v>
      </c>
      <c r="R545" s="480">
        <v>8.43</v>
      </c>
      <c r="S545" s="480">
        <v>37.4</v>
      </c>
      <c r="T545" s="480">
        <v>9</v>
      </c>
      <c r="U545" s="480">
        <v>6.3</v>
      </c>
      <c r="V545" s="480"/>
      <c r="W545" s="480">
        <v>-0.43</v>
      </c>
      <c r="X545" s="480">
        <v>2100</v>
      </c>
      <c r="Y545" s="480">
        <v>4.2</v>
      </c>
      <c r="Z545" s="480">
        <v>250</v>
      </c>
      <c r="AA545" s="480">
        <v>0.23</v>
      </c>
      <c r="AB545" s="480"/>
      <c r="AC545" s="480"/>
      <c r="AD545" s="480"/>
      <c r="AE545" s="480"/>
      <c r="AF545" s="480"/>
      <c r="AG545" s="480"/>
      <c r="AH545" s="480"/>
      <c r="AI545" s="480">
        <v>1000</v>
      </c>
      <c r="AJ545" s="480">
        <v>3</v>
      </c>
      <c r="AK545" s="480">
        <v>-0.7</v>
      </c>
      <c r="AL545" s="480"/>
      <c r="AM545" s="480">
        <v>1638</v>
      </c>
      <c r="AN545" s="480">
        <v>982</v>
      </c>
      <c r="AO545" s="480">
        <v>40</v>
      </c>
      <c r="AP545" s="480">
        <v>19</v>
      </c>
      <c r="AQ545" s="480">
        <v>1.609</v>
      </c>
      <c r="AR545" s="480">
        <v>243.4</v>
      </c>
      <c r="AS545" s="480">
        <v>1.46</v>
      </c>
      <c r="AT545" s="480"/>
      <c r="AU545" s="480"/>
      <c r="AV545" s="480"/>
      <c r="AW545" s="480"/>
      <c r="AX545" s="480"/>
      <c r="AY545" s="480"/>
      <c r="AZ545" s="480"/>
      <c r="BA545" s="480"/>
      <c r="BB545" s="480"/>
      <c r="BC545" s="480"/>
      <c r="BD545" s="480"/>
      <c r="BE545" s="480"/>
      <c r="BF545" s="480"/>
      <c r="BG545" s="480"/>
      <c r="BH545" s="480"/>
      <c r="BI545" s="480"/>
      <c r="BJ545" s="480"/>
      <c r="BK545" s="480"/>
      <c r="BL545" s="480"/>
    </row>
    <row r="546" spans="1:64">
      <c r="A546" s="480" t="s">
        <v>572</v>
      </c>
      <c r="B546" s="480" t="s">
        <v>70</v>
      </c>
      <c r="C546" s="480" t="s">
        <v>301</v>
      </c>
      <c r="D546" s="480" t="s">
        <v>302</v>
      </c>
      <c r="E546" s="480" t="s">
        <v>452</v>
      </c>
      <c r="F546" s="480">
        <v>2012</v>
      </c>
      <c r="G546" s="480"/>
      <c r="H546" s="480">
        <v>255</v>
      </c>
      <c r="I546" s="480">
        <v>0.1</v>
      </c>
      <c r="J546" s="480"/>
      <c r="K546" s="480"/>
      <c r="L546" s="480" t="s">
        <v>65</v>
      </c>
      <c r="M546" s="480">
        <v>60</v>
      </c>
      <c r="N546" s="480">
        <v>2</v>
      </c>
      <c r="O546" s="480">
        <v>1000</v>
      </c>
      <c r="P546" s="480">
        <v>25</v>
      </c>
      <c r="Q546" s="480">
        <v>30.2</v>
      </c>
      <c r="R546" s="480">
        <v>8.43</v>
      </c>
      <c r="S546" s="480">
        <v>37.4</v>
      </c>
      <c r="T546" s="480">
        <v>9</v>
      </c>
      <c r="U546" s="480">
        <v>6.3</v>
      </c>
      <c r="V546" s="480"/>
      <c r="W546" s="480">
        <v>-0.43</v>
      </c>
      <c r="X546" s="480">
        <v>2100</v>
      </c>
      <c r="Y546" s="480">
        <v>4.2</v>
      </c>
      <c r="Z546" s="480">
        <v>250</v>
      </c>
      <c r="AA546" s="480">
        <v>0.23</v>
      </c>
      <c r="AB546" s="480"/>
      <c r="AC546" s="480"/>
      <c r="AD546" s="480"/>
      <c r="AE546" s="480"/>
      <c r="AF546" s="480"/>
      <c r="AG546" s="480"/>
      <c r="AH546" s="480"/>
      <c r="AI546" s="480">
        <v>1000</v>
      </c>
      <c r="AJ546" s="480">
        <v>3</v>
      </c>
      <c r="AK546" s="480">
        <v>-0.7</v>
      </c>
      <c r="AL546" s="480"/>
      <c r="AM546" s="480">
        <v>1638</v>
      </c>
      <c r="AN546" s="480">
        <v>982</v>
      </c>
      <c r="AO546" s="480">
        <v>40</v>
      </c>
      <c r="AP546" s="480">
        <v>19</v>
      </c>
      <c r="AQ546" s="480">
        <v>1.609</v>
      </c>
      <c r="AR546" s="480">
        <v>121.7</v>
      </c>
      <c r="AS546" s="480">
        <v>1.46</v>
      </c>
      <c r="AT546" s="480"/>
      <c r="AU546" s="480"/>
      <c r="AV546" s="480"/>
      <c r="AW546" s="480"/>
      <c r="AX546" s="480"/>
      <c r="AY546" s="480"/>
      <c r="AZ546" s="480"/>
      <c r="BA546" s="480"/>
      <c r="BB546" s="480"/>
      <c r="BC546" s="480"/>
      <c r="BD546" s="480"/>
      <c r="BE546" s="480"/>
      <c r="BF546" s="480"/>
      <c r="BG546" s="480"/>
      <c r="BH546" s="480"/>
      <c r="BI546" s="480"/>
      <c r="BJ546" s="480"/>
      <c r="BK546" s="480"/>
      <c r="BL546" s="480"/>
    </row>
    <row r="547" spans="1:64">
      <c r="A547" s="480" t="s">
        <v>572</v>
      </c>
      <c r="B547" s="480" t="s">
        <v>70</v>
      </c>
      <c r="C547" s="480" t="s">
        <v>467</v>
      </c>
      <c r="D547" s="480" t="s">
        <v>468</v>
      </c>
      <c r="E547" s="480" t="s">
        <v>452</v>
      </c>
      <c r="F547" s="480">
        <v>2013</v>
      </c>
      <c r="G547" s="480"/>
      <c r="H547" s="480">
        <v>255</v>
      </c>
      <c r="I547" s="480">
        <v>0.1</v>
      </c>
      <c r="J547" s="480"/>
      <c r="K547" s="480"/>
      <c r="L547" s="480" t="s">
        <v>65</v>
      </c>
      <c r="M547" s="480">
        <v>60</v>
      </c>
      <c r="N547" s="480">
        <v>1</v>
      </c>
      <c r="O547" s="480">
        <v>1000</v>
      </c>
      <c r="P547" s="480">
        <v>25</v>
      </c>
      <c r="Q547" s="480">
        <v>30.2</v>
      </c>
      <c r="R547" s="480">
        <v>8.43</v>
      </c>
      <c r="S547" s="480">
        <v>37.4</v>
      </c>
      <c r="T547" s="480">
        <v>9</v>
      </c>
      <c r="U547" s="480">
        <v>5.8849999999999998</v>
      </c>
      <c r="V547" s="480"/>
      <c r="W547" s="480">
        <v>-0.43</v>
      </c>
      <c r="X547" s="480">
        <v>2100</v>
      </c>
      <c r="Y547" s="480">
        <v>4.2</v>
      </c>
      <c r="Z547" s="480">
        <v>250</v>
      </c>
      <c r="AA547" s="480">
        <v>0.23</v>
      </c>
      <c r="AB547" s="480"/>
      <c r="AC547" s="480"/>
      <c r="AD547" s="480"/>
      <c r="AE547" s="480"/>
      <c r="AF547" s="480"/>
      <c r="AG547" s="480"/>
      <c r="AH547" s="480"/>
      <c r="AI547" s="480">
        <v>1000</v>
      </c>
      <c r="AJ547" s="480">
        <v>3</v>
      </c>
      <c r="AK547" s="480">
        <v>-0.7</v>
      </c>
      <c r="AL547" s="480"/>
      <c r="AM547" s="480">
        <v>1650</v>
      </c>
      <c r="AN547" s="480">
        <v>992</v>
      </c>
      <c r="AO547" s="480">
        <v>35</v>
      </c>
      <c r="AP547" s="480">
        <v>18.5</v>
      </c>
      <c r="AQ547" s="480">
        <v>1.637</v>
      </c>
      <c r="AR547" s="480">
        <v>243.4</v>
      </c>
      <c r="AS547" s="480">
        <v>1.46</v>
      </c>
      <c r="AT547" s="480"/>
      <c r="AU547" s="480"/>
      <c r="AV547" s="480"/>
      <c r="AW547" s="480"/>
      <c r="AX547" s="480"/>
      <c r="AY547" s="480"/>
      <c r="AZ547" s="480"/>
      <c r="BA547" s="480"/>
      <c r="BB547" s="480"/>
      <c r="BC547" s="480"/>
      <c r="BD547" s="480"/>
      <c r="BE547" s="480"/>
      <c r="BF547" s="480"/>
      <c r="BG547" s="480"/>
      <c r="BH547" s="480"/>
      <c r="BI547" s="480"/>
      <c r="BJ547" s="480"/>
      <c r="BK547" s="480"/>
      <c r="BL547" s="480"/>
    </row>
    <row r="548" spans="1:64">
      <c r="A548" s="480" t="s">
        <v>572</v>
      </c>
      <c r="B548" s="480" t="s">
        <v>70</v>
      </c>
      <c r="C548" s="480" t="s">
        <v>305</v>
      </c>
      <c r="D548" s="480" t="s">
        <v>306</v>
      </c>
      <c r="E548" s="480" t="s">
        <v>66</v>
      </c>
      <c r="F548" s="480">
        <v>2012</v>
      </c>
      <c r="G548" s="480">
        <v>2012</v>
      </c>
      <c r="H548" s="480">
        <v>260</v>
      </c>
      <c r="I548" s="480">
        <v>0.1</v>
      </c>
      <c r="J548" s="480"/>
      <c r="K548" s="480"/>
      <c r="L548" s="480" t="s">
        <v>65</v>
      </c>
      <c r="M548" s="480">
        <v>60</v>
      </c>
      <c r="N548" s="480">
        <v>1</v>
      </c>
      <c r="O548" s="480">
        <v>1000</v>
      </c>
      <c r="P548" s="480">
        <v>25</v>
      </c>
      <c r="Q548" s="480">
        <v>30.4</v>
      </c>
      <c r="R548" s="480">
        <v>8.56</v>
      </c>
      <c r="S548" s="480">
        <v>37.5</v>
      </c>
      <c r="T548" s="480">
        <v>9.1199999999999992</v>
      </c>
      <c r="U548" s="480">
        <v>6.3</v>
      </c>
      <c r="V548" s="480"/>
      <c r="W548" s="480">
        <v>-0.43</v>
      </c>
      <c r="X548" s="480">
        <v>2100</v>
      </c>
      <c r="Y548" s="480">
        <v>4.2</v>
      </c>
      <c r="Z548" s="480">
        <v>250</v>
      </c>
      <c r="AA548" s="480">
        <v>0.2</v>
      </c>
      <c r="AB548" s="480"/>
      <c r="AC548" s="480"/>
      <c r="AD548" s="480"/>
      <c r="AE548" s="480"/>
      <c r="AF548" s="480"/>
      <c r="AG548" s="480"/>
      <c r="AH548" s="480"/>
      <c r="AI548" s="480">
        <v>1000</v>
      </c>
      <c r="AJ548" s="480">
        <v>3</v>
      </c>
      <c r="AK548" s="480">
        <v>-0.7</v>
      </c>
      <c r="AL548" s="480">
        <v>10.64</v>
      </c>
      <c r="AM548" s="480">
        <v>1638</v>
      </c>
      <c r="AN548" s="480">
        <v>982</v>
      </c>
      <c r="AO548" s="480">
        <v>40</v>
      </c>
      <c r="AP548" s="480">
        <v>20</v>
      </c>
      <c r="AQ548" s="480">
        <v>1.609</v>
      </c>
      <c r="AR548" s="480">
        <v>243.4</v>
      </c>
      <c r="AS548" s="480">
        <v>1.46</v>
      </c>
      <c r="AT548" s="480"/>
      <c r="AU548" s="480"/>
      <c r="AV548" s="480"/>
      <c r="AW548" s="480"/>
      <c r="AX548" s="480"/>
      <c r="AY548" s="480"/>
      <c r="AZ548" s="480"/>
      <c r="BA548" s="480"/>
      <c r="BB548" s="480"/>
      <c r="BC548" s="480"/>
      <c r="BD548" s="480"/>
      <c r="BE548" s="480"/>
      <c r="BF548" s="480"/>
      <c r="BG548" s="480"/>
      <c r="BH548" s="480"/>
      <c r="BI548" s="480"/>
      <c r="BJ548" s="480"/>
      <c r="BK548" s="480"/>
      <c r="BL548" s="480"/>
    </row>
    <row r="549" spans="1:64">
      <c r="A549" s="480" t="s">
        <v>572</v>
      </c>
      <c r="B549" s="480" t="s">
        <v>70</v>
      </c>
      <c r="C549" s="480" t="s">
        <v>307</v>
      </c>
      <c r="D549" s="480" t="s">
        <v>308</v>
      </c>
      <c r="E549" s="480" t="s">
        <v>452</v>
      </c>
      <c r="F549" s="480">
        <v>2011</v>
      </c>
      <c r="G549" s="480"/>
      <c r="H549" s="480">
        <v>260</v>
      </c>
      <c r="I549" s="480">
        <v>0.1</v>
      </c>
      <c r="J549" s="480"/>
      <c r="K549" s="480"/>
      <c r="L549" s="480" t="s">
        <v>65</v>
      </c>
      <c r="M549" s="480">
        <v>60</v>
      </c>
      <c r="N549" s="480">
        <v>1</v>
      </c>
      <c r="O549" s="480">
        <v>1000</v>
      </c>
      <c r="P549" s="480">
        <v>25</v>
      </c>
      <c r="Q549" s="480">
        <v>30.4</v>
      </c>
      <c r="R549" s="480">
        <v>8.56</v>
      </c>
      <c r="S549" s="480">
        <v>37.5</v>
      </c>
      <c r="T549" s="480">
        <v>9.1199999999999992</v>
      </c>
      <c r="U549" s="480">
        <v>6.3</v>
      </c>
      <c r="V549" s="480"/>
      <c r="W549" s="480">
        <v>-0.43</v>
      </c>
      <c r="X549" s="480">
        <v>2100</v>
      </c>
      <c r="Y549" s="480">
        <v>4.2</v>
      </c>
      <c r="Z549" s="480">
        <v>250</v>
      </c>
      <c r="AA549" s="480">
        <v>0.2</v>
      </c>
      <c r="AB549" s="480"/>
      <c r="AC549" s="480"/>
      <c r="AD549" s="480"/>
      <c r="AE549" s="480"/>
      <c r="AF549" s="480"/>
      <c r="AG549" s="480"/>
      <c r="AH549" s="480"/>
      <c r="AI549" s="480">
        <v>1000</v>
      </c>
      <c r="AJ549" s="480">
        <v>3</v>
      </c>
      <c r="AK549" s="480">
        <v>-0.7</v>
      </c>
      <c r="AL549" s="480"/>
      <c r="AM549" s="480">
        <v>1638</v>
      </c>
      <c r="AN549" s="480">
        <v>982</v>
      </c>
      <c r="AO549" s="480">
        <v>40</v>
      </c>
      <c r="AP549" s="480">
        <v>19</v>
      </c>
      <c r="AQ549" s="480">
        <v>1.609</v>
      </c>
      <c r="AR549" s="480">
        <v>243.4</v>
      </c>
      <c r="AS549" s="480">
        <v>1.46</v>
      </c>
      <c r="AT549" s="480"/>
      <c r="AU549" s="480"/>
      <c r="AV549" s="480"/>
      <c r="AW549" s="480"/>
      <c r="AX549" s="480"/>
      <c r="AY549" s="480"/>
      <c r="AZ549" s="480"/>
      <c r="BA549" s="480"/>
      <c r="BB549" s="480"/>
      <c r="BC549" s="480"/>
      <c r="BD549" s="480"/>
      <c r="BE549" s="480"/>
      <c r="BF549" s="480"/>
      <c r="BG549" s="480"/>
      <c r="BH549" s="480"/>
      <c r="BI549" s="480"/>
      <c r="BJ549" s="480"/>
      <c r="BK549" s="480"/>
      <c r="BL549" s="480"/>
    </row>
    <row r="550" spans="1:64">
      <c r="A550" s="480" t="s">
        <v>572</v>
      </c>
      <c r="B550" s="480" t="s">
        <v>70</v>
      </c>
      <c r="C550" s="480" t="s">
        <v>309</v>
      </c>
      <c r="D550" s="480" t="s">
        <v>310</v>
      </c>
      <c r="E550" s="480" t="s">
        <v>452</v>
      </c>
      <c r="F550" s="480">
        <v>2012</v>
      </c>
      <c r="G550" s="480"/>
      <c r="H550" s="480">
        <v>260</v>
      </c>
      <c r="I550" s="480">
        <v>0.1</v>
      </c>
      <c r="J550" s="480"/>
      <c r="K550" s="480"/>
      <c r="L550" s="480" t="s">
        <v>65</v>
      </c>
      <c r="M550" s="480">
        <v>60</v>
      </c>
      <c r="N550" s="480">
        <v>2</v>
      </c>
      <c r="O550" s="480">
        <v>1000</v>
      </c>
      <c r="P550" s="480">
        <v>25</v>
      </c>
      <c r="Q550" s="480">
        <v>30.4</v>
      </c>
      <c r="R550" s="480">
        <v>8.56</v>
      </c>
      <c r="S550" s="480">
        <v>37.5</v>
      </c>
      <c r="T550" s="480">
        <v>9.1199999999999992</v>
      </c>
      <c r="U550" s="480">
        <v>6.3</v>
      </c>
      <c r="V550" s="480"/>
      <c r="W550" s="480">
        <v>-0.43</v>
      </c>
      <c r="X550" s="480">
        <v>2100</v>
      </c>
      <c r="Y550" s="480">
        <v>4.2</v>
      </c>
      <c r="Z550" s="480">
        <v>250</v>
      </c>
      <c r="AA550" s="480">
        <v>0.2</v>
      </c>
      <c r="AB550" s="480"/>
      <c r="AC550" s="480"/>
      <c r="AD550" s="480"/>
      <c r="AE550" s="480"/>
      <c r="AF550" s="480"/>
      <c r="AG550" s="480"/>
      <c r="AH550" s="480"/>
      <c r="AI550" s="480">
        <v>1000</v>
      </c>
      <c r="AJ550" s="480">
        <v>3</v>
      </c>
      <c r="AK550" s="480">
        <v>-0.7</v>
      </c>
      <c r="AL550" s="480"/>
      <c r="AM550" s="480">
        <v>1638</v>
      </c>
      <c r="AN550" s="480">
        <v>982</v>
      </c>
      <c r="AO550" s="480">
        <v>40</v>
      </c>
      <c r="AP550" s="480">
        <v>19</v>
      </c>
      <c r="AQ550" s="480">
        <v>1.609</v>
      </c>
      <c r="AR550" s="480">
        <v>121.7</v>
      </c>
      <c r="AS550" s="480">
        <v>1.46</v>
      </c>
      <c r="AT550" s="480"/>
      <c r="AU550" s="480"/>
      <c r="AV550" s="480"/>
      <c r="AW550" s="480"/>
      <c r="AX550" s="480"/>
      <c r="AY550" s="480"/>
      <c r="AZ550" s="480"/>
      <c r="BA550" s="480"/>
      <c r="BB550" s="480"/>
      <c r="BC550" s="480"/>
      <c r="BD550" s="480"/>
      <c r="BE550" s="480"/>
      <c r="BF550" s="480"/>
      <c r="BG550" s="480"/>
      <c r="BH550" s="480"/>
      <c r="BI550" s="480"/>
      <c r="BJ550" s="480"/>
      <c r="BK550" s="480"/>
      <c r="BL550" s="480"/>
    </row>
    <row r="551" spans="1:64">
      <c r="A551" s="480" t="s">
        <v>572</v>
      </c>
      <c r="B551" s="480" t="s">
        <v>70</v>
      </c>
      <c r="C551" s="480" t="s">
        <v>469</v>
      </c>
      <c r="D551" s="480" t="s">
        <v>470</v>
      </c>
      <c r="E551" s="480" t="s">
        <v>452</v>
      </c>
      <c r="F551" s="480">
        <v>2013</v>
      </c>
      <c r="G551" s="480"/>
      <c r="H551" s="480">
        <v>260</v>
      </c>
      <c r="I551" s="480">
        <v>0.1</v>
      </c>
      <c r="J551" s="480"/>
      <c r="K551" s="480"/>
      <c r="L551" s="480" t="s">
        <v>65</v>
      </c>
      <c r="M551" s="480">
        <v>60</v>
      </c>
      <c r="N551" s="480">
        <v>1</v>
      </c>
      <c r="O551" s="480">
        <v>1000</v>
      </c>
      <c r="P551" s="480">
        <v>25</v>
      </c>
      <c r="Q551" s="480">
        <v>30.4</v>
      </c>
      <c r="R551" s="480">
        <v>8.56</v>
      </c>
      <c r="S551" s="480">
        <v>37.5</v>
      </c>
      <c r="T551" s="480">
        <v>9.1199999999999992</v>
      </c>
      <c r="U551" s="480">
        <v>5.9630000000000001</v>
      </c>
      <c r="V551" s="480"/>
      <c r="W551" s="480">
        <v>-0.43</v>
      </c>
      <c r="X551" s="480">
        <v>2100</v>
      </c>
      <c r="Y551" s="480">
        <v>4.2</v>
      </c>
      <c r="Z551" s="480">
        <v>250</v>
      </c>
      <c r="AA551" s="480">
        <v>0.2</v>
      </c>
      <c r="AB551" s="480"/>
      <c r="AC551" s="480"/>
      <c r="AD551" s="480"/>
      <c r="AE551" s="480"/>
      <c r="AF551" s="480"/>
      <c r="AG551" s="480"/>
      <c r="AH551" s="480"/>
      <c r="AI551" s="480">
        <v>1000</v>
      </c>
      <c r="AJ551" s="480">
        <v>3</v>
      </c>
      <c r="AK551" s="480">
        <v>-0.7</v>
      </c>
      <c r="AL551" s="480"/>
      <c r="AM551" s="480">
        <v>1650</v>
      </c>
      <c r="AN551" s="480">
        <v>992</v>
      </c>
      <c r="AO551" s="480">
        <v>35</v>
      </c>
      <c r="AP551" s="480">
        <v>18.5</v>
      </c>
      <c r="AQ551" s="480">
        <v>1.637</v>
      </c>
      <c r="AR551" s="480">
        <v>243.4</v>
      </c>
      <c r="AS551" s="480">
        <v>1.46</v>
      </c>
      <c r="AT551" s="480"/>
      <c r="AU551" s="480"/>
      <c r="AV551" s="480"/>
      <c r="AW551" s="480"/>
      <c r="AX551" s="480"/>
      <c r="AY551" s="480"/>
      <c r="AZ551" s="480"/>
      <c r="BA551" s="480"/>
      <c r="BB551" s="480"/>
      <c r="BC551" s="480"/>
      <c r="BD551" s="480"/>
      <c r="BE551" s="480"/>
      <c r="BF551" s="480"/>
      <c r="BG551" s="480"/>
      <c r="BH551" s="480"/>
      <c r="BI551" s="480"/>
      <c r="BJ551" s="480"/>
      <c r="BK551" s="480"/>
      <c r="BL551" s="480"/>
    </row>
    <row r="552" spans="1:64">
      <c r="A552" s="480" t="s">
        <v>572</v>
      </c>
      <c r="B552" s="480" t="s">
        <v>70</v>
      </c>
      <c r="C552" s="480" t="s">
        <v>321</v>
      </c>
      <c r="D552" s="480" t="s">
        <v>322</v>
      </c>
      <c r="E552" s="480" t="s">
        <v>452</v>
      </c>
      <c r="F552" s="480">
        <v>2010</v>
      </c>
      <c r="G552" s="480"/>
      <c r="H552" s="480">
        <v>300</v>
      </c>
      <c r="I552" s="480">
        <v>0.1</v>
      </c>
      <c r="J552" s="480"/>
      <c r="K552" s="480"/>
      <c r="L552" s="480" t="s">
        <v>65</v>
      </c>
      <c r="M552" s="480">
        <v>72</v>
      </c>
      <c r="N552" s="480">
        <v>1</v>
      </c>
      <c r="O552" s="480">
        <v>1000</v>
      </c>
      <c r="P552" s="480">
        <v>25</v>
      </c>
      <c r="Q552" s="480">
        <v>36.1</v>
      </c>
      <c r="R552" s="480">
        <v>8.3000000000000007</v>
      </c>
      <c r="S552" s="480">
        <v>44.6</v>
      </c>
      <c r="T552" s="480">
        <v>8.8699999999999992</v>
      </c>
      <c r="U552" s="480">
        <v>5.8</v>
      </c>
      <c r="V552" s="480"/>
      <c r="W552" s="480">
        <v>-0.43</v>
      </c>
      <c r="X552" s="480">
        <v>1200</v>
      </c>
      <c r="Y552" s="480">
        <v>5.5</v>
      </c>
      <c r="Z552" s="480">
        <v>300</v>
      </c>
      <c r="AA552" s="480">
        <v>0.26</v>
      </c>
      <c r="AB552" s="480"/>
      <c r="AC552" s="480"/>
      <c r="AD552" s="480"/>
      <c r="AE552" s="480"/>
      <c r="AF552" s="480"/>
      <c r="AG552" s="480"/>
      <c r="AH552" s="480"/>
      <c r="AI552" s="480">
        <v>1000</v>
      </c>
      <c r="AJ552" s="480">
        <v>3</v>
      </c>
      <c r="AK552" s="480">
        <v>-0.7</v>
      </c>
      <c r="AL552" s="480"/>
      <c r="AM552" s="480">
        <v>1954</v>
      </c>
      <c r="AN552" s="480">
        <v>982</v>
      </c>
      <c r="AO552" s="480">
        <v>40</v>
      </c>
      <c r="AP552" s="480">
        <v>23</v>
      </c>
      <c r="AQ552" s="480">
        <v>1.919</v>
      </c>
      <c r="AR552" s="480">
        <v>243.4</v>
      </c>
      <c r="AS552" s="480">
        <v>1.919</v>
      </c>
      <c r="AT552" s="480"/>
      <c r="AU552" s="480"/>
      <c r="AV552" s="480"/>
      <c r="AW552" s="480"/>
      <c r="AX552" s="480"/>
      <c r="AY552" s="480"/>
      <c r="AZ552" s="480"/>
      <c r="BA552" s="480"/>
      <c r="BB552" s="480"/>
      <c r="BC552" s="480"/>
      <c r="BD552" s="480"/>
      <c r="BE552" s="480"/>
      <c r="BF552" s="480"/>
      <c r="BG552" s="480"/>
      <c r="BH552" s="480"/>
      <c r="BI552" s="480"/>
      <c r="BJ552" s="480"/>
      <c r="BK552" s="480"/>
      <c r="BL552" s="480"/>
    </row>
    <row r="553" spans="1:64">
      <c r="A553" s="480" t="s">
        <v>573</v>
      </c>
      <c r="B553" s="480" t="s">
        <v>70</v>
      </c>
      <c r="C553" s="480" t="s">
        <v>71</v>
      </c>
      <c r="D553" s="480" t="s">
        <v>72</v>
      </c>
      <c r="E553" s="480" t="s">
        <v>67</v>
      </c>
      <c r="F553" s="480">
        <v>2010</v>
      </c>
      <c r="G553" s="480">
        <v>2012</v>
      </c>
      <c r="H553" s="480">
        <v>65</v>
      </c>
      <c r="I553" s="480">
        <v>0.1</v>
      </c>
      <c r="J553" s="480"/>
      <c r="K553" s="480"/>
      <c r="L553" s="480" t="s">
        <v>14</v>
      </c>
      <c r="M553" s="480">
        <v>36</v>
      </c>
      <c r="N553" s="480">
        <v>1</v>
      </c>
      <c r="O553" s="480">
        <v>1000</v>
      </c>
      <c r="P553" s="480">
        <v>25</v>
      </c>
      <c r="Q553" s="480">
        <v>17.600000000000001</v>
      </c>
      <c r="R553" s="480">
        <v>3.68</v>
      </c>
      <c r="S553" s="480">
        <v>22.1</v>
      </c>
      <c r="T553" s="480">
        <v>3.96</v>
      </c>
      <c r="U553" s="480">
        <v>2.4</v>
      </c>
      <c r="V553" s="480"/>
      <c r="W553" s="480">
        <v>-0.45</v>
      </c>
      <c r="X553" s="480">
        <v>1200</v>
      </c>
      <c r="Y553" s="480">
        <v>5.5</v>
      </c>
      <c r="Z553" s="480">
        <v>300</v>
      </c>
      <c r="AA553" s="480">
        <v>0.28999999999999998</v>
      </c>
      <c r="AB553" s="480"/>
      <c r="AC553" s="480"/>
      <c r="AD553" s="480"/>
      <c r="AE553" s="480"/>
      <c r="AF553" s="480"/>
      <c r="AG553" s="480"/>
      <c r="AH553" s="480"/>
      <c r="AI553" s="480">
        <v>1000</v>
      </c>
      <c r="AJ553" s="480">
        <v>2</v>
      </c>
      <c r="AK553" s="480">
        <v>-0.7</v>
      </c>
      <c r="AL553" s="480">
        <v>4.54</v>
      </c>
      <c r="AM553" s="480">
        <v>783</v>
      </c>
      <c r="AN553" s="480">
        <v>666</v>
      </c>
      <c r="AO553" s="480">
        <v>35</v>
      </c>
      <c r="AP553" s="480">
        <v>6.5</v>
      </c>
      <c r="AQ553" s="480">
        <v>0.52100000000000002</v>
      </c>
      <c r="AR553" s="480">
        <v>119.5</v>
      </c>
      <c r="AS553" s="480">
        <v>0.43</v>
      </c>
      <c r="AT553" s="480"/>
      <c r="AU553" s="480"/>
      <c r="AV553" s="480"/>
      <c r="AW553" s="480"/>
      <c r="AX553" s="480"/>
      <c r="AY553" s="480"/>
      <c r="AZ553" s="480"/>
      <c r="BA553" s="480"/>
      <c r="BB553" s="480"/>
      <c r="BC553" s="480"/>
      <c r="BD553" s="480"/>
      <c r="BE553" s="480"/>
      <c r="BF553" s="480"/>
      <c r="BG553" s="480"/>
      <c r="BH553" s="480"/>
      <c r="BI553" s="480"/>
      <c r="BJ553" s="480"/>
      <c r="BK553" s="480"/>
      <c r="BL553" s="480"/>
    </row>
    <row r="554" spans="1:64">
      <c r="A554" s="480" t="s">
        <v>573</v>
      </c>
      <c r="B554" s="480" t="s">
        <v>70</v>
      </c>
      <c r="C554" s="480" t="s">
        <v>73</v>
      </c>
      <c r="D554" s="480" t="s">
        <v>74</v>
      </c>
      <c r="E554" s="480" t="s">
        <v>67</v>
      </c>
      <c r="F554" s="480">
        <v>2010</v>
      </c>
      <c r="G554" s="480">
        <v>2012</v>
      </c>
      <c r="H554" s="480">
        <v>85</v>
      </c>
      <c r="I554" s="480">
        <v>0.1</v>
      </c>
      <c r="J554" s="480"/>
      <c r="K554" s="480"/>
      <c r="L554" s="480" t="s">
        <v>14</v>
      </c>
      <c r="M554" s="480">
        <v>36</v>
      </c>
      <c r="N554" s="480">
        <v>1</v>
      </c>
      <c r="O554" s="480">
        <v>1000</v>
      </c>
      <c r="P554" s="480">
        <v>25</v>
      </c>
      <c r="Q554" s="480">
        <v>17.8</v>
      </c>
      <c r="R554" s="480">
        <v>4.78</v>
      </c>
      <c r="S554" s="480">
        <v>22.1</v>
      </c>
      <c r="T554" s="480">
        <v>5.12</v>
      </c>
      <c r="U554" s="480">
        <v>3.1</v>
      </c>
      <c r="V554" s="480"/>
      <c r="W554" s="480">
        <v>-0.45</v>
      </c>
      <c r="X554" s="480">
        <v>1000</v>
      </c>
      <c r="Y554" s="480">
        <v>5.5</v>
      </c>
      <c r="Z554" s="480">
        <v>250</v>
      </c>
      <c r="AA554" s="480">
        <v>0.16</v>
      </c>
      <c r="AB554" s="480"/>
      <c r="AC554" s="480"/>
      <c r="AD554" s="480"/>
      <c r="AE554" s="480"/>
      <c r="AF554" s="480"/>
      <c r="AG554" s="480"/>
      <c r="AH554" s="480"/>
      <c r="AI554" s="480">
        <v>1000</v>
      </c>
      <c r="AJ554" s="480">
        <v>2</v>
      </c>
      <c r="AK554" s="480">
        <v>-0.7</v>
      </c>
      <c r="AL554" s="480">
        <v>3.92</v>
      </c>
      <c r="AM554" s="480">
        <v>1213</v>
      </c>
      <c r="AN554" s="480">
        <v>547</v>
      </c>
      <c r="AO554" s="480">
        <v>35</v>
      </c>
      <c r="AP554" s="480">
        <v>8</v>
      </c>
      <c r="AQ554" s="480">
        <v>0.66400000000000003</v>
      </c>
      <c r="AR554" s="480">
        <v>148.6</v>
      </c>
      <c r="AS554" s="480">
        <v>0.53500000000000003</v>
      </c>
      <c r="AT554" s="480"/>
      <c r="AU554" s="480"/>
      <c r="AV554" s="480"/>
      <c r="AW554" s="480"/>
      <c r="AX554" s="480"/>
      <c r="AY554" s="480"/>
      <c r="AZ554" s="480"/>
      <c r="BA554" s="480"/>
      <c r="BB554" s="480"/>
      <c r="BC554" s="480"/>
      <c r="BD554" s="480"/>
      <c r="BE554" s="480"/>
      <c r="BF554" s="480"/>
      <c r="BG554" s="480"/>
      <c r="BH554" s="480"/>
      <c r="BI554" s="480"/>
      <c r="BJ554" s="480"/>
      <c r="BK554" s="480"/>
      <c r="BL554" s="480"/>
    </row>
    <row r="555" spans="1:64">
      <c r="A555" s="480" t="s">
        <v>573</v>
      </c>
      <c r="B555" s="480" t="s">
        <v>70</v>
      </c>
      <c r="C555" s="480" t="s">
        <v>75</v>
      </c>
      <c r="D555" s="480" t="s">
        <v>76</v>
      </c>
      <c r="E555" s="480" t="s">
        <v>67</v>
      </c>
      <c r="F555" s="480">
        <v>2010</v>
      </c>
      <c r="G555" s="480">
        <v>2012</v>
      </c>
      <c r="H555" s="480">
        <v>130</v>
      </c>
      <c r="I555" s="480">
        <v>0.1</v>
      </c>
      <c r="J555" s="480"/>
      <c r="K555" s="480"/>
      <c r="L555" s="480" t="s">
        <v>14</v>
      </c>
      <c r="M555" s="480">
        <v>36</v>
      </c>
      <c r="N555" s="480">
        <v>1</v>
      </c>
      <c r="O555" s="480">
        <v>1000</v>
      </c>
      <c r="P555" s="480">
        <v>25</v>
      </c>
      <c r="Q555" s="480">
        <v>17.600000000000001</v>
      </c>
      <c r="R555" s="480">
        <v>7.38</v>
      </c>
      <c r="S555" s="480">
        <v>22.1</v>
      </c>
      <c r="T555" s="480">
        <v>7.95</v>
      </c>
      <c r="U555" s="480">
        <v>4.8</v>
      </c>
      <c r="V555" s="480"/>
      <c r="W555" s="480">
        <v>-0.45</v>
      </c>
      <c r="X555" s="480">
        <v>600</v>
      </c>
      <c r="Y555" s="480">
        <v>5.5</v>
      </c>
      <c r="Z555" s="480">
        <v>150</v>
      </c>
      <c r="AA555" s="480">
        <v>0.15</v>
      </c>
      <c r="AB555" s="480"/>
      <c r="AC555" s="480"/>
      <c r="AD555" s="480"/>
      <c r="AE555" s="480"/>
      <c r="AF555" s="480"/>
      <c r="AG555" s="480"/>
      <c r="AH555" s="480"/>
      <c r="AI555" s="480">
        <v>1000</v>
      </c>
      <c r="AJ555" s="480">
        <v>2</v>
      </c>
      <c r="AK555" s="480">
        <v>-0.7</v>
      </c>
      <c r="AL555" s="480">
        <v>3.92</v>
      </c>
      <c r="AM555" s="480">
        <v>1485</v>
      </c>
      <c r="AN555" s="480">
        <v>666</v>
      </c>
      <c r="AO555" s="480">
        <v>40</v>
      </c>
      <c r="AP555" s="480">
        <v>12</v>
      </c>
      <c r="AQ555" s="480">
        <v>0.98899999999999999</v>
      </c>
      <c r="AR555" s="480">
        <v>238.9</v>
      </c>
      <c r="AS555" s="480">
        <v>0.86</v>
      </c>
      <c r="AT555" s="480"/>
      <c r="AU555" s="480"/>
      <c r="AV555" s="480"/>
      <c r="AW555" s="480"/>
      <c r="AX555" s="480"/>
      <c r="AY555" s="480"/>
      <c r="AZ555" s="480"/>
      <c r="BA555" s="480"/>
      <c r="BB555" s="480"/>
      <c r="BC555" s="480"/>
      <c r="BD555" s="480"/>
      <c r="BE555" s="480"/>
      <c r="BF555" s="480"/>
      <c r="BG555" s="480"/>
      <c r="BH555" s="480"/>
      <c r="BI555" s="480"/>
      <c r="BJ555" s="480"/>
      <c r="BK555" s="480"/>
      <c r="BL555" s="480"/>
    </row>
    <row r="556" spans="1:64">
      <c r="A556" s="480" t="s">
        <v>573</v>
      </c>
      <c r="B556" s="480" t="s">
        <v>70</v>
      </c>
      <c r="C556" s="480" t="s">
        <v>77</v>
      </c>
      <c r="D556" s="480" t="s">
        <v>78</v>
      </c>
      <c r="E556" s="480" t="s">
        <v>66</v>
      </c>
      <c r="F556" s="480">
        <v>2010</v>
      </c>
      <c r="G556" s="480">
        <v>2012</v>
      </c>
      <c r="H556" s="480">
        <v>160</v>
      </c>
      <c r="I556" s="480">
        <v>0.1</v>
      </c>
      <c r="J556" s="480"/>
      <c r="K556" s="480"/>
      <c r="L556" s="480" t="s">
        <v>14</v>
      </c>
      <c r="M556" s="480">
        <v>72</v>
      </c>
      <c r="N556" s="480">
        <v>1</v>
      </c>
      <c r="O556" s="480">
        <v>1000</v>
      </c>
      <c r="P556" s="480">
        <v>25</v>
      </c>
      <c r="Q556" s="480">
        <v>35.1</v>
      </c>
      <c r="R556" s="480">
        <v>4.55</v>
      </c>
      <c r="S556" s="480">
        <v>43.8</v>
      </c>
      <c r="T556" s="480">
        <v>4.91</v>
      </c>
      <c r="U556" s="480">
        <v>3</v>
      </c>
      <c r="V556" s="480"/>
      <c r="W556" s="480">
        <v>-0.45</v>
      </c>
      <c r="X556" s="480">
        <v>2000</v>
      </c>
      <c r="Y556" s="480">
        <v>5.5</v>
      </c>
      <c r="Z556" s="480">
        <v>500</v>
      </c>
      <c r="AA556" s="480">
        <v>0.6</v>
      </c>
      <c r="AB556" s="480"/>
      <c r="AC556" s="480"/>
      <c r="AD556" s="480"/>
      <c r="AE556" s="480"/>
      <c r="AF556" s="480"/>
      <c r="AG556" s="480"/>
      <c r="AH556" s="480"/>
      <c r="AI556" s="480">
        <v>1000</v>
      </c>
      <c r="AJ556" s="480">
        <v>3</v>
      </c>
      <c r="AK556" s="480">
        <v>-0.7</v>
      </c>
      <c r="AL556" s="480">
        <v>3.92</v>
      </c>
      <c r="AM556" s="480">
        <v>1580</v>
      </c>
      <c r="AN556" s="480">
        <v>808</v>
      </c>
      <c r="AO556" s="480">
        <v>40</v>
      </c>
      <c r="AP556" s="480">
        <v>15.75</v>
      </c>
      <c r="AQ556" s="480">
        <v>1.278</v>
      </c>
      <c r="AR556" s="480">
        <v>148.6</v>
      </c>
      <c r="AS556" s="480">
        <v>1.07</v>
      </c>
      <c r="AT556" s="480"/>
      <c r="AU556" s="480"/>
      <c r="AV556" s="480"/>
      <c r="AW556" s="480"/>
      <c r="AX556" s="480"/>
      <c r="AY556" s="480"/>
      <c r="AZ556" s="480"/>
      <c r="BA556" s="480"/>
      <c r="BB556" s="480"/>
      <c r="BC556" s="480"/>
      <c r="BD556" s="480"/>
      <c r="BE556" s="480"/>
      <c r="BF556" s="480"/>
      <c r="BG556" s="480"/>
      <c r="BH556" s="480"/>
      <c r="BI556" s="480"/>
      <c r="BJ556" s="480"/>
      <c r="BK556" s="480"/>
      <c r="BL556" s="480"/>
    </row>
    <row r="557" spans="1:64">
      <c r="A557" s="480" t="s">
        <v>573</v>
      </c>
      <c r="B557" s="480" t="s">
        <v>70</v>
      </c>
      <c r="C557" s="480" t="s">
        <v>81</v>
      </c>
      <c r="D557" s="480" t="s">
        <v>82</v>
      </c>
      <c r="E557" s="480" t="s">
        <v>66</v>
      </c>
      <c r="F557" s="480">
        <v>2010</v>
      </c>
      <c r="G557" s="480">
        <v>2012</v>
      </c>
      <c r="H557" s="480">
        <v>165</v>
      </c>
      <c r="I557" s="480">
        <v>0.1</v>
      </c>
      <c r="J557" s="480"/>
      <c r="K557" s="480"/>
      <c r="L557" s="480" t="s">
        <v>14</v>
      </c>
      <c r="M557" s="480">
        <v>72</v>
      </c>
      <c r="N557" s="480">
        <v>1</v>
      </c>
      <c r="O557" s="480">
        <v>1000</v>
      </c>
      <c r="P557" s="480">
        <v>25</v>
      </c>
      <c r="Q557" s="480">
        <v>35.299999999999997</v>
      </c>
      <c r="R557" s="480">
        <v>4.68</v>
      </c>
      <c r="S557" s="480">
        <v>44.1</v>
      </c>
      <c r="T557" s="480">
        <v>5.01</v>
      </c>
      <c r="U557" s="480">
        <v>3</v>
      </c>
      <c r="V557" s="480"/>
      <c r="W557" s="480">
        <v>-0.45</v>
      </c>
      <c r="X557" s="480">
        <v>2000</v>
      </c>
      <c r="Y557" s="480">
        <v>5.5</v>
      </c>
      <c r="Z557" s="480">
        <v>550</v>
      </c>
      <c r="AA557" s="480">
        <v>0.55000000000000004</v>
      </c>
      <c r="AB557" s="480"/>
      <c r="AC557" s="480"/>
      <c r="AD557" s="480"/>
      <c r="AE557" s="480"/>
      <c r="AF557" s="480"/>
      <c r="AG557" s="480"/>
      <c r="AH557" s="480"/>
      <c r="AI557" s="480">
        <v>1000</v>
      </c>
      <c r="AJ557" s="480">
        <v>3</v>
      </c>
      <c r="AK557" s="480">
        <v>-0.7</v>
      </c>
      <c r="AL557" s="480">
        <v>3.92</v>
      </c>
      <c r="AM557" s="480">
        <v>1580</v>
      </c>
      <c r="AN557" s="480">
        <v>808</v>
      </c>
      <c r="AO557" s="480">
        <v>40</v>
      </c>
      <c r="AP557" s="480">
        <v>15.75</v>
      </c>
      <c r="AQ557" s="480">
        <v>1.278</v>
      </c>
      <c r="AR557" s="480">
        <v>148.6</v>
      </c>
      <c r="AS557" s="480">
        <v>1.07</v>
      </c>
      <c r="AT557" s="480"/>
      <c r="AU557" s="480"/>
      <c r="AV557" s="480"/>
      <c r="AW557" s="480"/>
      <c r="AX557" s="480"/>
      <c r="AY557" s="480"/>
      <c r="AZ557" s="480"/>
      <c r="BA557" s="480"/>
      <c r="BB557" s="480"/>
      <c r="BC557" s="480"/>
      <c r="BD557" s="480"/>
      <c r="BE557" s="480"/>
      <c r="BF557" s="480"/>
      <c r="BG557" s="480"/>
      <c r="BH557" s="480"/>
      <c r="BI557" s="480"/>
      <c r="BJ557" s="480"/>
      <c r="BK557" s="480"/>
      <c r="BL557" s="480"/>
    </row>
    <row r="558" spans="1:64">
      <c r="A558" s="480" t="s">
        <v>573</v>
      </c>
      <c r="B558" s="480" t="s">
        <v>70</v>
      </c>
      <c r="C558" s="480" t="s">
        <v>85</v>
      </c>
      <c r="D558" s="480" t="s">
        <v>86</v>
      </c>
      <c r="E558" s="480" t="s">
        <v>66</v>
      </c>
      <c r="F558" s="480">
        <v>2010</v>
      </c>
      <c r="G558" s="480">
        <v>2012</v>
      </c>
      <c r="H558" s="480">
        <v>170</v>
      </c>
      <c r="I558" s="480">
        <v>0.1</v>
      </c>
      <c r="J558" s="480"/>
      <c r="K558" s="480"/>
      <c r="L558" s="480" t="s">
        <v>14</v>
      </c>
      <c r="M558" s="480">
        <v>72</v>
      </c>
      <c r="N558" s="480">
        <v>1</v>
      </c>
      <c r="O558" s="480">
        <v>1000</v>
      </c>
      <c r="P558" s="480">
        <v>25</v>
      </c>
      <c r="Q558" s="480">
        <v>35.6</v>
      </c>
      <c r="R558" s="480">
        <v>4.78</v>
      </c>
      <c r="S558" s="480">
        <v>44.3</v>
      </c>
      <c r="T558" s="480">
        <v>5.12</v>
      </c>
      <c r="U558" s="480">
        <v>3.1</v>
      </c>
      <c r="V558" s="480"/>
      <c r="W558" s="480">
        <v>-0.45</v>
      </c>
      <c r="X558" s="480">
        <v>2000</v>
      </c>
      <c r="Y558" s="480">
        <v>5.5</v>
      </c>
      <c r="Z558" s="480">
        <v>500</v>
      </c>
      <c r="AA558" s="480">
        <v>0.52</v>
      </c>
      <c r="AB558" s="480"/>
      <c r="AC558" s="480"/>
      <c r="AD558" s="480"/>
      <c r="AE558" s="480"/>
      <c r="AF558" s="480"/>
      <c r="AG558" s="480"/>
      <c r="AH558" s="480"/>
      <c r="AI558" s="480">
        <v>1000</v>
      </c>
      <c r="AJ558" s="480">
        <v>3</v>
      </c>
      <c r="AK558" s="480">
        <v>-0.7</v>
      </c>
      <c r="AL558" s="480">
        <v>6.14</v>
      </c>
      <c r="AM558" s="480">
        <v>1580</v>
      </c>
      <c r="AN558" s="480">
        <v>808</v>
      </c>
      <c r="AO558" s="480">
        <v>40</v>
      </c>
      <c r="AP558" s="480">
        <v>15.75</v>
      </c>
      <c r="AQ558" s="480">
        <v>1.278</v>
      </c>
      <c r="AR558" s="480">
        <v>148.6</v>
      </c>
      <c r="AS558" s="480">
        <v>1.07</v>
      </c>
      <c r="AT558" s="480"/>
      <c r="AU558" s="480"/>
      <c r="AV558" s="480"/>
      <c r="AW558" s="480"/>
      <c r="AX558" s="480"/>
      <c r="AY558" s="480"/>
      <c r="AZ558" s="480"/>
      <c r="BA558" s="480"/>
      <c r="BB558" s="480"/>
      <c r="BC558" s="480"/>
      <c r="BD558" s="480"/>
      <c r="BE558" s="480"/>
      <c r="BF558" s="480"/>
      <c r="BG558" s="480"/>
      <c r="BH558" s="480"/>
      <c r="BI558" s="480"/>
      <c r="BJ558" s="480"/>
      <c r="BK558" s="480"/>
      <c r="BL558" s="480"/>
    </row>
    <row r="559" spans="1:64">
      <c r="A559" s="480" t="s">
        <v>573</v>
      </c>
      <c r="B559" s="480" t="s">
        <v>70</v>
      </c>
      <c r="C559" s="480" t="s">
        <v>89</v>
      </c>
      <c r="D559" s="480" t="s">
        <v>90</v>
      </c>
      <c r="E559" s="480" t="s">
        <v>66</v>
      </c>
      <c r="F559" s="480">
        <v>2010</v>
      </c>
      <c r="G559" s="480">
        <v>2012</v>
      </c>
      <c r="H559" s="480">
        <v>175</v>
      </c>
      <c r="I559" s="480">
        <v>0.1</v>
      </c>
      <c r="J559" s="480"/>
      <c r="K559" s="480"/>
      <c r="L559" s="480" t="s">
        <v>14</v>
      </c>
      <c r="M559" s="480">
        <v>72</v>
      </c>
      <c r="N559" s="480">
        <v>1</v>
      </c>
      <c r="O559" s="480">
        <v>1000</v>
      </c>
      <c r="P559" s="480">
        <v>25</v>
      </c>
      <c r="Q559" s="480">
        <v>35.799999999999997</v>
      </c>
      <c r="R559" s="480">
        <v>4.8899999999999997</v>
      </c>
      <c r="S559" s="480">
        <v>44.4</v>
      </c>
      <c r="T559" s="480">
        <v>5.23</v>
      </c>
      <c r="U559" s="480">
        <v>3.1</v>
      </c>
      <c r="V559" s="480"/>
      <c r="W559" s="480">
        <v>-0.45</v>
      </c>
      <c r="X559" s="480">
        <v>2000</v>
      </c>
      <c r="Y559" s="480">
        <v>5.5</v>
      </c>
      <c r="Z559" s="480">
        <v>550</v>
      </c>
      <c r="AA559" s="480">
        <v>0.48</v>
      </c>
      <c r="AB559" s="480"/>
      <c r="AC559" s="480"/>
      <c r="AD559" s="480"/>
      <c r="AE559" s="480"/>
      <c r="AF559" s="480"/>
      <c r="AG559" s="480"/>
      <c r="AH559" s="480"/>
      <c r="AI559" s="480">
        <v>1000</v>
      </c>
      <c r="AJ559" s="480">
        <v>3</v>
      </c>
      <c r="AK559" s="480">
        <v>-0.7</v>
      </c>
      <c r="AL559" s="480">
        <v>3.92</v>
      </c>
      <c r="AM559" s="480">
        <v>1580</v>
      </c>
      <c r="AN559" s="480">
        <v>808</v>
      </c>
      <c r="AO559" s="480">
        <v>40</v>
      </c>
      <c r="AP559" s="480">
        <v>15.75</v>
      </c>
      <c r="AQ559" s="480">
        <v>1.278</v>
      </c>
      <c r="AR559" s="480">
        <v>148.6</v>
      </c>
      <c r="AS559" s="480">
        <v>1.07</v>
      </c>
      <c r="AT559" s="480"/>
      <c r="AU559" s="480"/>
      <c r="AV559" s="480"/>
      <c r="AW559" s="480"/>
      <c r="AX559" s="480"/>
      <c r="AY559" s="480"/>
      <c r="AZ559" s="480"/>
      <c r="BA559" s="480"/>
      <c r="BB559" s="480"/>
      <c r="BC559" s="480"/>
      <c r="BD559" s="480"/>
      <c r="BE559" s="480"/>
      <c r="BF559" s="480"/>
      <c r="BG559" s="480"/>
      <c r="BH559" s="480"/>
      <c r="BI559" s="480"/>
      <c r="BJ559" s="480"/>
      <c r="BK559" s="480"/>
      <c r="BL559" s="480"/>
    </row>
    <row r="560" spans="1:64">
      <c r="A560" s="480" t="s">
        <v>573</v>
      </c>
      <c r="B560" s="480" t="s">
        <v>70</v>
      </c>
      <c r="C560" s="480" t="s">
        <v>93</v>
      </c>
      <c r="D560" s="480" t="s">
        <v>94</v>
      </c>
      <c r="E560" s="480" t="s">
        <v>66</v>
      </c>
      <c r="F560" s="480">
        <v>2010</v>
      </c>
      <c r="G560" s="480">
        <v>2012</v>
      </c>
      <c r="H560" s="480">
        <v>180</v>
      </c>
      <c r="I560" s="480">
        <v>0.1</v>
      </c>
      <c r="J560" s="480"/>
      <c r="K560" s="480"/>
      <c r="L560" s="480" t="s">
        <v>14</v>
      </c>
      <c r="M560" s="480">
        <v>72</v>
      </c>
      <c r="N560" s="480">
        <v>1</v>
      </c>
      <c r="O560" s="480">
        <v>1000</v>
      </c>
      <c r="P560" s="480">
        <v>25</v>
      </c>
      <c r="Q560" s="480">
        <v>36.1</v>
      </c>
      <c r="R560" s="480">
        <v>4.99</v>
      </c>
      <c r="S560" s="480">
        <v>44.6</v>
      </c>
      <c r="T560" s="480">
        <v>5.34</v>
      </c>
      <c r="U560" s="480">
        <v>3.2</v>
      </c>
      <c r="V560" s="480"/>
      <c r="W560" s="480">
        <v>-0.45</v>
      </c>
      <c r="X560" s="480">
        <v>2000</v>
      </c>
      <c r="Y560" s="480">
        <v>5.5</v>
      </c>
      <c r="Z560" s="480">
        <v>500</v>
      </c>
      <c r="AA560" s="480">
        <v>0.45</v>
      </c>
      <c r="AB560" s="480"/>
      <c r="AC560" s="480"/>
      <c r="AD560" s="480"/>
      <c r="AE560" s="480"/>
      <c r="AF560" s="480"/>
      <c r="AG560" s="480"/>
      <c r="AH560" s="480"/>
      <c r="AI560" s="480">
        <v>1000</v>
      </c>
      <c r="AJ560" s="480">
        <v>3</v>
      </c>
      <c r="AK560" s="480">
        <v>-0.7</v>
      </c>
      <c r="AL560" s="480">
        <v>3.92</v>
      </c>
      <c r="AM560" s="480">
        <v>1580</v>
      </c>
      <c r="AN560" s="480">
        <v>808</v>
      </c>
      <c r="AO560" s="480">
        <v>40</v>
      </c>
      <c r="AP560" s="480">
        <v>15.75</v>
      </c>
      <c r="AQ560" s="480">
        <v>1.278</v>
      </c>
      <c r="AR560" s="480">
        <v>148.6</v>
      </c>
      <c r="AS560" s="480">
        <v>1.07</v>
      </c>
      <c r="AT560" s="480"/>
      <c r="AU560" s="480"/>
      <c r="AV560" s="480"/>
      <c r="AW560" s="480"/>
      <c r="AX560" s="480"/>
      <c r="AY560" s="480"/>
      <c r="AZ560" s="480"/>
      <c r="BA560" s="480"/>
      <c r="BB560" s="480"/>
      <c r="BC560" s="480"/>
      <c r="BD560" s="480"/>
      <c r="BE560" s="480"/>
      <c r="BF560" s="480"/>
      <c r="BG560" s="480"/>
      <c r="BH560" s="480"/>
      <c r="BI560" s="480"/>
      <c r="BJ560" s="480"/>
      <c r="BK560" s="480"/>
      <c r="BL560" s="480"/>
    </row>
    <row r="561" spans="1:64">
      <c r="A561" s="480" t="s">
        <v>573</v>
      </c>
      <c r="B561" s="480" t="s">
        <v>70</v>
      </c>
      <c r="C561" s="480" t="s">
        <v>97</v>
      </c>
      <c r="D561" s="480" t="s">
        <v>98</v>
      </c>
      <c r="E561" s="480" t="s">
        <v>66</v>
      </c>
      <c r="F561" s="480">
        <v>2010</v>
      </c>
      <c r="G561" s="480">
        <v>2012</v>
      </c>
      <c r="H561" s="480">
        <v>185</v>
      </c>
      <c r="I561" s="480">
        <v>0.1</v>
      </c>
      <c r="J561" s="480"/>
      <c r="K561" s="480"/>
      <c r="L561" s="480" t="s">
        <v>14</v>
      </c>
      <c r="M561" s="480">
        <v>72</v>
      </c>
      <c r="N561" s="480">
        <v>1</v>
      </c>
      <c r="O561" s="480">
        <v>1000</v>
      </c>
      <c r="P561" s="480">
        <v>25</v>
      </c>
      <c r="Q561" s="480">
        <v>36.4</v>
      </c>
      <c r="R561" s="480">
        <v>5.09</v>
      </c>
      <c r="S561" s="480">
        <v>44.6</v>
      </c>
      <c r="T561" s="480">
        <v>5.46</v>
      </c>
      <c r="U561" s="480">
        <v>3.3</v>
      </c>
      <c r="V561" s="480"/>
      <c r="W561" s="480">
        <v>-0.45</v>
      </c>
      <c r="X561" s="480">
        <v>2000</v>
      </c>
      <c r="Y561" s="480">
        <v>5.5</v>
      </c>
      <c r="Z561" s="480">
        <v>500</v>
      </c>
      <c r="AA561" s="480">
        <v>0.4</v>
      </c>
      <c r="AB561" s="480"/>
      <c r="AC561" s="480"/>
      <c r="AD561" s="480"/>
      <c r="AE561" s="480"/>
      <c r="AF561" s="480"/>
      <c r="AG561" s="480"/>
      <c r="AH561" s="480"/>
      <c r="AI561" s="480">
        <v>1000</v>
      </c>
      <c r="AJ561" s="480">
        <v>3</v>
      </c>
      <c r="AK561" s="480">
        <v>-0.7</v>
      </c>
      <c r="AL561" s="480">
        <v>6.55</v>
      </c>
      <c r="AM561" s="480">
        <v>1580</v>
      </c>
      <c r="AN561" s="480">
        <v>808</v>
      </c>
      <c r="AO561" s="480">
        <v>40</v>
      </c>
      <c r="AP561" s="480">
        <v>15.75</v>
      </c>
      <c r="AQ561" s="480">
        <v>1.278</v>
      </c>
      <c r="AR561" s="480">
        <v>148.6</v>
      </c>
      <c r="AS561" s="480">
        <v>1.07</v>
      </c>
      <c r="AT561" s="480"/>
      <c r="AU561" s="480"/>
      <c r="AV561" s="480"/>
      <c r="AW561" s="480"/>
      <c r="AX561" s="480"/>
      <c r="AY561" s="480"/>
      <c r="AZ561" s="480"/>
      <c r="BA561" s="480"/>
      <c r="BB561" s="480"/>
      <c r="BC561" s="480"/>
      <c r="BD561" s="480"/>
      <c r="BE561" s="480"/>
      <c r="BF561" s="480"/>
      <c r="BG561" s="480"/>
      <c r="BH561" s="480"/>
      <c r="BI561" s="480"/>
      <c r="BJ561" s="480"/>
      <c r="BK561" s="480"/>
      <c r="BL561" s="480"/>
    </row>
    <row r="562" spans="1:64">
      <c r="A562" s="480" t="s">
        <v>573</v>
      </c>
      <c r="B562" s="480" t="s">
        <v>70</v>
      </c>
      <c r="C562" s="480" t="s">
        <v>101</v>
      </c>
      <c r="D562" s="480" t="s">
        <v>102</v>
      </c>
      <c r="E562" s="480" t="s">
        <v>66</v>
      </c>
      <c r="F562" s="480">
        <v>2010</v>
      </c>
      <c r="G562" s="480">
        <v>2012</v>
      </c>
      <c r="H562" s="480">
        <v>190</v>
      </c>
      <c r="I562" s="480">
        <v>0.1</v>
      </c>
      <c r="J562" s="480"/>
      <c r="K562" s="480"/>
      <c r="L562" s="480" t="s">
        <v>14</v>
      </c>
      <c r="M562" s="480">
        <v>72</v>
      </c>
      <c r="N562" s="480">
        <v>1</v>
      </c>
      <c r="O562" s="480">
        <v>1000</v>
      </c>
      <c r="P562" s="480">
        <v>25</v>
      </c>
      <c r="Q562" s="480">
        <v>36.6</v>
      </c>
      <c r="R562" s="480">
        <v>5.19</v>
      </c>
      <c r="S562" s="480">
        <v>44.8</v>
      </c>
      <c r="T562" s="480">
        <v>5.52</v>
      </c>
      <c r="U562" s="480">
        <v>3.3</v>
      </c>
      <c r="V562" s="480"/>
      <c r="W562" s="480">
        <v>-0.45</v>
      </c>
      <c r="X562" s="480">
        <v>2000</v>
      </c>
      <c r="Y562" s="480">
        <v>5.5</v>
      </c>
      <c r="Z562" s="480">
        <v>550</v>
      </c>
      <c r="AA562" s="480">
        <v>0.34</v>
      </c>
      <c r="AB562" s="480"/>
      <c r="AC562" s="480"/>
      <c r="AD562" s="480"/>
      <c r="AE562" s="480"/>
      <c r="AF562" s="480"/>
      <c r="AG562" s="480"/>
      <c r="AH562" s="480"/>
      <c r="AI562" s="480">
        <v>1000</v>
      </c>
      <c r="AJ562" s="480">
        <v>3</v>
      </c>
      <c r="AK562" s="480">
        <v>-0.7</v>
      </c>
      <c r="AL562" s="480">
        <v>3.92</v>
      </c>
      <c r="AM562" s="480">
        <v>1580</v>
      </c>
      <c r="AN562" s="480">
        <v>808</v>
      </c>
      <c r="AO562" s="480">
        <v>40</v>
      </c>
      <c r="AP562" s="480">
        <v>15.75</v>
      </c>
      <c r="AQ562" s="480">
        <v>1.278</v>
      </c>
      <c r="AR562" s="480">
        <v>148.6</v>
      </c>
      <c r="AS562" s="480">
        <v>1.07</v>
      </c>
      <c r="AT562" s="480"/>
      <c r="AU562" s="480"/>
      <c r="AV562" s="480"/>
      <c r="AW562" s="480"/>
      <c r="AX562" s="480"/>
      <c r="AY562" s="480"/>
      <c r="AZ562" s="480"/>
      <c r="BA562" s="480"/>
      <c r="BB562" s="480"/>
      <c r="BC562" s="480"/>
      <c r="BD562" s="480"/>
      <c r="BE562" s="480"/>
      <c r="BF562" s="480"/>
      <c r="BG562" s="480"/>
      <c r="BH562" s="480"/>
      <c r="BI562" s="480"/>
      <c r="BJ562" s="480"/>
      <c r="BK562" s="480"/>
      <c r="BL562" s="480"/>
    </row>
    <row r="563" spans="1:64">
      <c r="A563" s="480" t="s">
        <v>573</v>
      </c>
      <c r="B563" s="480" t="s">
        <v>70</v>
      </c>
      <c r="C563" s="480" t="s">
        <v>105</v>
      </c>
      <c r="D563" s="480" t="s">
        <v>456</v>
      </c>
      <c r="E563" s="480" t="s">
        <v>452</v>
      </c>
      <c r="F563" s="480">
        <v>2011</v>
      </c>
      <c r="G563" s="480"/>
      <c r="H563" s="480">
        <v>195</v>
      </c>
      <c r="I563" s="480">
        <v>0.1</v>
      </c>
      <c r="J563" s="480"/>
      <c r="K563" s="480"/>
      <c r="L563" s="480" t="s">
        <v>14</v>
      </c>
      <c r="M563" s="480">
        <v>72</v>
      </c>
      <c r="N563" s="480">
        <v>1</v>
      </c>
      <c r="O563" s="480">
        <v>1000</v>
      </c>
      <c r="P563" s="480">
        <v>25</v>
      </c>
      <c r="Q563" s="480">
        <v>37</v>
      </c>
      <c r="R563" s="480">
        <v>5.27</v>
      </c>
      <c r="S563" s="480">
        <v>45</v>
      </c>
      <c r="T563" s="480">
        <v>5.62</v>
      </c>
      <c r="U563" s="480">
        <v>3.4</v>
      </c>
      <c r="V563" s="480"/>
      <c r="W563" s="480">
        <v>-0.45</v>
      </c>
      <c r="X563" s="480">
        <v>2000</v>
      </c>
      <c r="Y563" s="480">
        <v>5.5</v>
      </c>
      <c r="Z563" s="480">
        <v>550</v>
      </c>
      <c r="AA563" s="480">
        <v>0.59499999999999997</v>
      </c>
      <c r="AB563" s="480"/>
      <c r="AC563" s="480"/>
      <c r="AD563" s="480"/>
      <c r="AE563" s="480"/>
      <c r="AF563" s="480"/>
      <c r="AG563" s="480"/>
      <c r="AH563" s="480"/>
      <c r="AI563" s="480">
        <v>1000</v>
      </c>
      <c r="AJ563" s="480">
        <v>3</v>
      </c>
      <c r="AK563" s="480">
        <v>-0.7</v>
      </c>
      <c r="AL563" s="480">
        <v>3.92</v>
      </c>
      <c r="AM563" s="480">
        <v>1595</v>
      </c>
      <c r="AN563" s="480">
        <v>801</v>
      </c>
      <c r="AO563" s="480">
        <v>40</v>
      </c>
      <c r="AP563" s="480">
        <v>15.3</v>
      </c>
      <c r="AQ563" s="480">
        <v>1.2769999999999999</v>
      </c>
      <c r="AR563" s="480">
        <v>154.82</v>
      </c>
      <c r="AS563" s="480">
        <v>1.115</v>
      </c>
      <c r="AT563" s="480"/>
      <c r="AU563" s="480"/>
      <c r="AV563" s="480"/>
      <c r="AW563" s="480"/>
      <c r="AX563" s="480"/>
      <c r="AY563" s="480"/>
      <c r="AZ563" s="480"/>
      <c r="BA563" s="480"/>
      <c r="BB563" s="480"/>
      <c r="BC563" s="480"/>
      <c r="BD563" s="480"/>
      <c r="BE563" s="480"/>
      <c r="BF563" s="480"/>
      <c r="BG563" s="480"/>
      <c r="BH563" s="480"/>
      <c r="BI563" s="480"/>
      <c r="BJ563" s="480"/>
      <c r="BK563" s="480"/>
      <c r="BL563" s="480"/>
    </row>
    <row r="564" spans="1:64">
      <c r="A564" s="480" t="s">
        <v>573</v>
      </c>
      <c r="B564" s="480" t="s">
        <v>70</v>
      </c>
      <c r="C564" s="480" t="s">
        <v>107</v>
      </c>
      <c r="D564" s="480" t="s">
        <v>108</v>
      </c>
      <c r="E564" s="480" t="s">
        <v>66</v>
      </c>
      <c r="F564" s="480">
        <v>2011</v>
      </c>
      <c r="G564" s="480">
        <v>2012</v>
      </c>
      <c r="H564" s="480">
        <v>195</v>
      </c>
      <c r="I564" s="480">
        <v>0.1</v>
      </c>
      <c r="J564" s="480"/>
      <c r="K564" s="480"/>
      <c r="L564" s="480" t="s">
        <v>14</v>
      </c>
      <c r="M564" s="480">
        <v>48</v>
      </c>
      <c r="N564" s="480">
        <v>1</v>
      </c>
      <c r="O564" s="480">
        <v>1000</v>
      </c>
      <c r="P564" s="480">
        <v>25</v>
      </c>
      <c r="Q564" s="480">
        <v>24.2</v>
      </c>
      <c r="R564" s="480">
        <v>8.0399999999999991</v>
      </c>
      <c r="S564" s="480">
        <v>29.9</v>
      </c>
      <c r="T564" s="480">
        <v>8.56</v>
      </c>
      <c r="U564" s="480">
        <v>5.0999999999999996</v>
      </c>
      <c r="V564" s="480"/>
      <c r="W564" s="480">
        <v>-0.45</v>
      </c>
      <c r="X564" s="480">
        <v>1000</v>
      </c>
      <c r="Y564" s="480">
        <v>5.5</v>
      </c>
      <c r="Z564" s="480">
        <v>240</v>
      </c>
      <c r="AA564" s="480">
        <v>0.18</v>
      </c>
      <c r="AB564" s="480"/>
      <c r="AC564" s="480"/>
      <c r="AD564" s="480"/>
      <c r="AE564" s="480"/>
      <c r="AF564" s="480"/>
      <c r="AG564" s="480"/>
      <c r="AH564" s="480"/>
      <c r="AI564" s="480">
        <v>1000</v>
      </c>
      <c r="AJ564" s="480">
        <v>3</v>
      </c>
      <c r="AK564" s="480">
        <v>-0.7</v>
      </c>
      <c r="AL564" s="480">
        <v>3.92</v>
      </c>
      <c r="AM564" s="480">
        <v>1324</v>
      </c>
      <c r="AN564" s="480">
        <v>982</v>
      </c>
      <c r="AO564" s="480">
        <v>40</v>
      </c>
      <c r="AP564" s="480">
        <v>16</v>
      </c>
      <c r="AQ564" s="480">
        <v>1.3</v>
      </c>
      <c r="AR564" s="480">
        <v>238.9</v>
      </c>
      <c r="AS564" s="480">
        <v>1.147</v>
      </c>
      <c r="AT564" s="480"/>
      <c r="AU564" s="480"/>
      <c r="AV564" s="480"/>
      <c r="AW564" s="480"/>
      <c r="AX564" s="480"/>
      <c r="AY564" s="480"/>
      <c r="AZ564" s="480"/>
      <c r="BA564" s="480"/>
      <c r="BB564" s="480"/>
      <c r="BC564" s="480"/>
      <c r="BD564" s="480"/>
      <c r="BE564" s="480"/>
      <c r="BF564" s="480"/>
      <c r="BG564" s="480"/>
      <c r="BH564" s="480"/>
      <c r="BI564" s="480"/>
      <c r="BJ564" s="480"/>
      <c r="BK564" s="480"/>
      <c r="BL564" s="480"/>
    </row>
    <row r="565" spans="1:64">
      <c r="A565" s="480" t="s">
        <v>573</v>
      </c>
      <c r="B565" s="480" t="s">
        <v>70</v>
      </c>
      <c r="C565" s="480" t="s">
        <v>109</v>
      </c>
      <c r="D565" s="480" t="s">
        <v>110</v>
      </c>
      <c r="E565" s="480" t="s">
        <v>452</v>
      </c>
      <c r="F565" s="480">
        <v>2012</v>
      </c>
      <c r="G565" s="480"/>
      <c r="H565" s="480">
        <v>200</v>
      </c>
      <c r="I565" s="480">
        <v>0.1</v>
      </c>
      <c r="J565" s="480"/>
      <c r="K565" s="480"/>
      <c r="L565" s="480" t="s">
        <v>14</v>
      </c>
      <c r="M565" s="480">
        <v>72</v>
      </c>
      <c r="N565" s="480">
        <v>1</v>
      </c>
      <c r="O565" s="480">
        <v>1000</v>
      </c>
      <c r="P565" s="480">
        <v>25</v>
      </c>
      <c r="Q565" s="480">
        <v>37.4</v>
      </c>
      <c r="R565" s="480">
        <v>5.35</v>
      </c>
      <c r="S565" s="480">
        <v>45.3</v>
      </c>
      <c r="T565" s="480">
        <v>5.71</v>
      </c>
      <c r="U565" s="480">
        <v>3.3</v>
      </c>
      <c r="V565" s="480"/>
      <c r="W565" s="480">
        <v>-0.45</v>
      </c>
      <c r="X565" s="480">
        <v>2000</v>
      </c>
      <c r="Y565" s="480">
        <v>5.5</v>
      </c>
      <c r="Z565" s="480">
        <v>500</v>
      </c>
      <c r="AA565" s="480">
        <v>0.56000000000000005</v>
      </c>
      <c r="AB565" s="480"/>
      <c r="AC565" s="480"/>
      <c r="AD565" s="480"/>
      <c r="AE565" s="480"/>
      <c r="AF565" s="480"/>
      <c r="AG565" s="480"/>
      <c r="AH565" s="480"/>
      <c r="AI565" s="480">
        <v>1000</v>
      </c>
      <c r="AJ565" s="480">
        <v>3</v>
      </c>
      <c r="AK565" s="480">
        <v>-0.7</v>
      </c>
      <c r="AL565" s="480">
        <v>6.55</v>
      </c>
      <c r="AM565" s="480">
        <v>1595</v>
      </c>
      <c r="AN565" s="480">
        <v>801</v>
      </c>
      <c r="AO565" s="480">
        <v>40</v>
      </c>
      <c r="AP565" s="480">
        <v>15.3</v>
      </c>
      <c r="AQ565" s="480">
        <v>1.2769999999999999</v>
      </c>
      <c r="AR565" s="480">
        <v>154.82</v>
      </c>
      <c r="AS565" s="480">
        <v>1.115</v>
      </c>
      <c r="AT565" s="480"/>
      <c r="AU565" s="480"/>
      <c r="AV565" s="480"/>
      <c r="AW565" s="480"/>
      <c r="AX565" s="480"/>
      <c r="AY565" s="480"/>
      <c r="AZ565" s="480"/>
      <c r="BA565" s="480"/>
      <c r="BB565" s="480"/>
      <c r="BC565" s="480"/>
      <c r="BD565" s="480"/>
      <c r="BE565" s="480"/>
      <c r="BF565" s="480"/>
      <c r="BG565" s="480"/>
      <c r="BH565" s="480"/>
      <c r="BI565" s="480"/>
      <c r="BJ565" s="480"/>
      <c r="BK565" s="480"/>
      <c r="BL565" s="480"/>
    </row>
    <row r="566" spans="1:64">
      <c r="A566" s="480" t="s">
        <v>573</v>
      </c>
      <c r="B566" s="480" t="s">
        <v>70</v>
      </c>
      <c r="C566" s="480" t="s">
        <v>111</v>
      </c>
      <c r="D566" s="480" t="s">
        <v>112</v>
      </c>
      <c r="E566" s="480" t="s">
        <v>452</v>
      </c>
      <c r="F566" s="480">
        <v>2011</v>
      </c>
      <c r="G566" s="480"/>
      <c r="H566" s="480">
        <v>200</v>
      </c>
      <c r="I566" s="480">
        <v>0.1</v>
      </c>
      <c r="J566" s="480"/>
      <c r="K566" s="480"/>
      <c r="L566" s="480" t="s">
        <v>14</v>
      </c>
      <c r="M566" s="480">
        <v>48</v>
      </c>
      <c r="N566" s="480">
        <v>1</v>
      </c>
      <c r="O566" s="480">
        <v>1000</v>
      </c>
      <c r="P566" s="480">
        <v>25</v>
      </c>
      <c r="Q566" s="480">
        <v>24.3</v>
      </c>
      <c r="R566" s="480">
        <v>8.2200000000000006</v>
      </c>
      <c r="S566" s="480">
        <v>30</v>
      </c>
      <c r="T566" s="480">
        <v>8.74</v>
      </c>
      <c r="U566" s="480">
        <v>5.0999999999999996</v>
      </c>
      <c r="V566" s="480"/>
      <c r="W566" s="480">
        <v>-0.45</v>
      </c>
      <c r="X566" s="480">
        <v>1000</v>
      </c>
      <c r="Y566" s="480">
        <v>5.5</v>
      </c>
      <c r="Z566" s="480">
        <v>240</v>
      </c>
      <c r="AA566" s="480">
        <v>0.26500000000000001</v>
      </c>
      <c r="AB566" s="480"/>
      <c r="AC566" s="480"/>
      <c r="AD566" s="480"/>
      <c r="AE566" s="480"/>
      <c r="AF566" s="480"/>
      <c r="AG566" s="480"/>
      <c r="AH566" s="480"/>
      <c r="AI566" s="480">
        <v>1000</v>
      </c>
      <c r="AJ566" s="480">
        <v>3</v>
      </c>
      <c r="AK566" s="480">
        <v>-0.7</v>
      </c>
      <c r="AL566" s="480"/>
      <c r="AM566" s="480">
        <v>1324</v>
      </c>
      <c r="AN566" s="480">
        <v>984</v>
      </c>
      <c r="AO566" s="480">
        <v>40</v>
      </c>
      <c r="AP566" s="480">
        <v>15.3</v>
      </c>
      <c r="AQ566" s="480">
        <v>1.3</v>
      </c>
      <c r="AR566" s="480">
        <v>238.9</v>
      </c>
      <c r="AS566" s="480">
        <v>1.147</v>
      </c>
      <c r="AT566" s="480"/>
      <c r="AU566" s="480"/>
      <c r="AV566" s="480"/>
      <c r="AW566" s="480"/>
      <c r="AX566" s="480"/>
      <c r="AY566" s="480"/>
      <c r="AZ566" s="480"/>
      <c r="BA566" s="480"/>
      <c r="BB566" s="480"/>
      <c r="BC566" s="480"/>
      <c r="BD566" s="480"/>
      <c r="BE566" s="480"/>
      <c r="BF566" s="480"/>
      <c r="BG566" s="480"/>
      <c r="BH566" s="480"/>
      <c r="BI566" s="480"/>
      <c r="BJ566" s="480"/>
      <c r="BK566" s="480"/>
      <c r="BL566" s="480"/>
    </row>
    <row r="567" spans="1:64">
      <c r="A567" s="480" t="s">
        <v>573</v>
      </c>
      <c r="B567" s="480" t="s">
        <v>70</v>
      </c>
      <c r="C567" s="480" t="s">
        <v>113</v>
      </c>
      <c r="D567" s="480" t="s">
        <v>114</v>
      </c>
      <c r="E567" s="480" t="s">
        <v>68</v>
      </c>
      <c r="F567" s="480">
        <v>2012</v>
      </c>
      <c r="G567" s="480">
        <v>2013</v>
      </c>
      <c r="H567" s="480">
        <v>200</v>
      </c>
      <c r="I567" s="480">
        <v>0.1</v>
      </c>
      <c r="J567" s="480"/>
      <c r="K567" s="480"/>
      <c r="L567" s="480" t="s">
        <v>14</v>
      </c>
      <c r="M567" s="480">
        <v>48</v>
      </c>
      <c r="N567" s="480">
        <v>1</v>
      </c>
      <c r="O567" s="480">
        <v>1000</v>
      </c>
      <c r="P567" s="480">
        <v>25</v>
      </c>
      <c r="Q567" s="480">
        <v>24.3</v>
      </c>
      <c r="R567" s="480">
        <v>8.2200000000000006</v>
      </c>
      <c r="S567" s="480">
        <v>30</v>
      </c>
      <c r="T567" s="480">
        <v>8.74</v>
      </c>
      <c r="U567" s="480">
        <v>5.0999999999999996</v>
      </c>
      <c r="V567" s="480"/>
      <c r="W567" s="480">
        <v>-0.45</v>
      </c>
      <c r="X567" s="480">
        <v>1000</v>
      </c>
      <c r="Y567" s="480">
        <v>5.5</v>
      </c>
      <c r="Z567" s="480">
        <v>240</v>
      </c>
      <c r="AA567" s="480">
        <v>0.17</v>
      </c>
      <c r="AB567" s="480"/>
      <c r="AC567" s="480"/>
      <c r="AD567" s="480"/>
      <c r="AE567" s="480"/>
      <c r="AF567" s="480"/>
      <c r="AG567" s="480"/>
      <c r="AH567" s="480"/>
      <c r="AI567" s="480">
        <v>1000</v>
      </c>
      <c r="AJ567" s="480">
        <v>3</v>
      </c>
      <c r="AK567" s="480">
        <v>-0.7</v>
      </c>
      <c r="AL567" s="480">
        <v>3.92</v>
      </c>
      <c r="AM567" s="480">
        <v>1324</v>
      </c>
      <c r="AN567" s="480">
        <v>982</v>
      </c>
      <c r="AO567" s="480">
        <v>40</v>
      </c>
      <c r="AP567" s="480">
        <v>16</v>
      </c>
      <c r="AQ567" s="480">
        <v>1.3</v>
      </c>
      <c r="AR567" s="480">
        <v>238.9</v>
      </c>
      <c r="AS567" s="480">
        <v>1.147</v>
      </c>
      <c r="AT567" s="480"/>
      <c r="AU567" s="480"/>
      <c r="AV567" s="480"/>
      <c r="AW567" s="480"/>
      <c r="AX567" s="480"/>
      <c r="AY567" s="480"/>
      <c r="AZ567" s="480"/>
      <c r="BA567" s="480"/>
      <c r="BB567" s="480"/>
      <c r="BC567" s="480"/>
      <c r="BD567" s="480"/>
      <c r="BE567" s="480"/>
      <c r="BF567" s="480"/>
      <c r="BG567" s="480"/>
      <c r="BH567" s="480"/>
      <c r="BI567" s="480"/>
      <c r="BJ567" s="480"/>
      <c r="BK567" s="480"/>
      <c r="BL567" s="480"/>
    </row>
    <row r="568" spans="1:64">
      <c r="A568" s="480" t="s">
        <v>573</v>
      </c>
      <c r="B568" s="480" t="s">
        <v>70</v>
      </c>
      <c r="C568" s="480" t="s">
        <v>117</v>
      </c>
      <c r="D568" s="480" t="s">
        <v>118</v>
      </c>
      <c r="E568" s="480" t="s">
        <v>452</v>
      </c>
      <c r="F568" s="480">
        <v>2012</v>
      </c>
      <c r="G568" s="480"/>
      <c r="H568" s="480">
        <v>205</v>
      </c>
      <c r="I568" s="480">
        <v>0.1</v>
      </c>
      <c r="J568" s="480"/>
      <c r="K568" s="480"/>
      <c r="L568" s="480" t="s">
        <v>14</v>
      </c>
      <c r="M568" s="480">
        <v>72</v>
      </c>
      <c r="N568" s="480">
        <v>1</v>
      </c>
      <c r="O568" s="480">
        <v>1000</v>
      </c>
      <c r="P568" s="480">
        <v>25</v>
      </c>
      <c r="Q568" s="480">
        <v>37.700000000000003</v>
      </c>
      <c r="R568" s="480">
        <v>5.43</v>
      </c>
      <c r="S568" s="480">
        <v>45.4</v>
      </c>
      <c r="T568" s="480">
        <v>5.81</v>
      </c>
      <c r="U568" s="480">
        <v>3.5</v>
      </c>
      <c r="V568" s="480"/>
      <c r="W568" s="480">
        <v>-0.45</v>
      </c>
      <c r="X568" s="480">
        <v>2000</v>
      </c>
      <c r="Y568" s="480">
        <v>5.5</v>
      </c>
      <c r="Z568" s="480">
        <v>500</v>
      </c>
      <c r="AA568" s="480">
        <v>0.53</v>
      </c>
      <c r="AB568" s="480"/>
      <c r="AC568" s="480"/>
      <c r="AD568" s="480"/>
      <c r="AE568" s="480"/>
      <c r="AF568" s="480"/>
      <c r="AG568" s="480"/>
      <c r="AH568" s="480"/>
      <c r="AI568" s="480">
        <v>1000</v>
      </c>
      <c r="AJ568" s="480">
        <v>3</v>
      </c>
      <c r="AK568" s="480">
        <v>-0.7</v>
      </c>
      <c r="AL568" s="480"/>
      <c r="AM568" s="480">
        <v>1595</v>
      </c>
      <c r="AN568" s="480">
        <v>801</v>
      </c>
      <c r="AO568" s="480">
        <v>40</v>
      </c>
      <c r="AP568" s="480">
        <v>15.3</v>
      </c>
      <c r="AQ568" s="480">
        <v>1.2769999999999999</v>
      </c>
      <c r="AR568" s="480">
        <v>154.82</v>
      </c>
      <c r="AS568" s="480">
        <v>1.115</v>
      </c>
      <c r="AT568" s="480"/>
      <c r="AU568" s="480"/>
      <c r="AV568" s="480"/>
      <c r="AW568" s="480"/>
      <c r="AX568" s="480"/>
      <c r="AY568" s="480"/>
      <c r="AZ568" s="480"/>
      <c r="BA568" s="480"/>
      <c r="BB568" s="480"/>
      <c r="BC568" s="480"/>
      <c r="BD568" s="480"/>
      <c r="BE568" s="480"/>
      <c r="BF568" s="480"/>
      <c r="BG568" s="480"/>
      <c r="BH568" s="480"/>
      <c r="BI568" s="480"/>
      <c r="BJ568" s="480"/>
      <c r="BK568" s="480"/>
      <c r="BL568" s="480"/>
    </row>
    <row r="569" spans="1:64">
      <c r="A569" s="480" t="s">
        <v>573</v>
      </c>
      <c r="B569" s="480" t="s">
        <v>70</v>
      </c>
      <c r="C569" s="480" t="s">
        <v>119</v>
      </c>
      <c r="D569" s="480" t="s">
        <v>120</v>
      </c>
      <c r="E569" s="480" t="s">
        <v>68</v>
      </c>
      <c r="F569" s="480">
        <v>2012</v>
      </c>
      <c r="G569" s="480">
        <v>2013</v>
      </c>
      <c r="H569" s="480">
        <v>205</v>
      </c>
      <c r="I569" s="480">
        <v>0.1</v>
      </c>
      <c r="J569" s="480"/>
      <c r="K569" s="480"/>
      <c r="L569" s="480" t="s">
        <v>14</v>
      </c>
      <c r="M569" s="480">
        <v>48</v>
      </c>
      <c r="N569" s="480">
        <v>1</v>
      </c>
      <c r="O569" s="480">
        <v>1000</v>
      </c>
      <c r="P569" s="480">
        <v>25</v>
      </c>
      <c r="Q569" s="480">
        <v>24.5</v>
      </c>
      <c r="R569" s="480">
        <v>8.3800000000000008</v>
      </c>
      <c r="S569" s="480">
        <v>30.2</v>
      </c>
      <c r="T569" s="480">
        <v>8.9</v>
      </c>
      <c r="U569" s="480">
        <v>5.4</v>
      </c>
      <c r="V569" s="480"/>
      <c r="W569" s="480">
        <v>-0.45</v>
      </c>
      <c r="X569" s="480">
        <v>1000</v>
      </c>
      <c r="Y569" s="480">
        <v>5.5</v>
      </c>
      <c r="Z569" s="480">
        <v>240</v>
      </c>
      <c r="AA569" s="480">
        <v>0.16500000000000001</v>
      </c>
      <c r="AB569" s="480"/>
      <c r="AC569" s="480"/>
      <c r="AD569" s="480"/>
      <c r="AE569" s="480"/>
      <c r="AF569" s="480"/>
      <c r="AG569" s="480"/>
      <c r="AH569" s="480"/>
      <c r="AI569" s="480">
        <v>1000</v>
      </c>
      <c r="AJ569" s="480">
        <v>3</v>
      </c>
      <c r="AK569" s="480">
        <v>-0.7</v>
      </c>
      <c r="AL569" s="480">
        <v>10.49</v>
      </c>
      <c r="AM569" s="480">
        <v>1324</v>
      </c>
      <c r="AN569" s="480">
        <v>982</v>
      </c>
      <c r="AO569" s="480">
        <v>40</v>
      </c>
      <c r="AP569" s="480">
        <v>16</v>
      </c>
      <c r="AQ569" s="480">
        <v>1.3</v>
      </c>
      <c r="AR569" s="480">
        <v>238.9</v>
      </c>
      <c r="AS569" s="480">
        <v>1.147</v>
      </c>
      <c r="AT569" s="480"/>
      <c r="AU569" s="480"/>
      <c r="AV569" s="480"/>
      <c r="AW569" s="480"/>
      <c r="AX569" s="480"/>
      <c r="AY569" s="480"/>
      <c r="AZ569" s="480"/>
      <c r="BA569" s="480"/>
      <c r="BB569" s="480"/>
      <c r="BC569" s="480"/>
      <c r="BD569" s="480"/>
      <c r="BE569" s="480"/>
      <c r="BF569" s="480"/>
      <c r="BG569" s="480"/>
      <c r="BH569" s="480"/>
      <c r="BI569" s="480"/>
      <c r="BJ569" s="480"/>
      <c r="BK569" s="480"/>
      <c r="BL569" s="480"/>
    </row>
    <row r="570" spans="1:64">
      <c r="A570" s="480" t="s">
        <v>573</v>
      </c>
      <c r="B570" s="480" t="s">
        <v>70</v>
      </c>
      <c r="C570" s="480" t="s">
        <v>457</v>
      </c>
      <c r="D570" s="480" t="s">
        <v>458</v>
      </c>
      <c r="E570" s="480" t="s">
        <v>452</v>
      </c>
      <c r="F570" s="480">
        <v>2013</v>
      </c>
      <c r="G570" s="480"/>
      <c r="H570" s="480">
        <v>205</v>
      </c>
      <c r="I570" s="480">
        <v>0.1</v>
      </c>
      <c r="J570" s="480"/>
      <c r="K570" s="480"/>
      <c r="L570" s="480" t="s">
        <v>14</v>
      </c>
      <c r="M570" s="480">
        <v>48</v>
      </c>
      <c r="N570" s="480">
        <v>1</v>
      </c>
      <c r="O570" s="480">
        <v>1000</v>
      </c>
      <c r="P570" s="480">
        <v>25</v>
      </c>
      <c r="Q570" s="480">
        <v>24.5</v>
      </c>
      <c r="R570" s="480">
        <v>8.3800000000000008</v>
      </c>
      <c r="S570" s="480">
        <v>30.2</v>
      </c>
      <c r="T570" s="480">
        <v>8.9</v>
      </c>
      <c r="U570" s="480">
        <v>5.3049999999999997</v>
      </c>
      <c r="V570" s="480"/>
      <c r="W570" s="480">
        <v>-0.45</v>
      </c>
      <c r="X570" s="480"/>
      <c r="Y570" s="480"/>
      <c r="Z570" s="480"/>
      <c r="AA570" s="480">
        <v>0.26</v>
      </c>
      <c r="AB570" s="480"/>
      <c r="AC570" s="480"/>
      <c r="AD570" s="480"/>
      <c r="AE570" s="480"/>
      <c r="AF570" s="480"/>
      <c r="AG570" s="480"/>
      <c r="AH570" s="480"/>
      <c r="AI570" s="480">
        <v>1000</v>
      </c>
      <c r="AJ570" s="480">
        <v>3</v>
      </c>
      <c r="AK570" s="480">
        <v>-0.7</v>
      </c>
      <c r="AL570" s="480"/>
      <c r="AM570" s="480">
        <v>1324</v>
      </c>
      <c r="AN570" s="480">
        <v>984</v>
      </c>
      <c r="AO570" s="480">
        <v>40</v>
      </c>
      <c r="AP570" s="480">
        <v>15.3</v>
      </c>
      <c r="AQ570" s="480">
        <v>1.3</v>
      </c>
      <c r="AR570" s="480">
        <v>243.4</v>
      </c>
      <c r="AS570" s="480">
        <v>1.1679999999999999</v>
      </c>
      <c r="AT570" s="480"/>
      <c r="AU570" s="480"/>
      <c r="AV570" s="480"/>
      <c r="AW570" s="480"/>
      <c r="AX570" s="480"/>
      <c r="AY570" s="480"/>
      <c r="AZ570" s="480"/>
      <c r="BA570" s="480"/>
      <c r="BB570" s="480"/>
      <c r="BC570" s="480"/>
      <c r="BD570" s="480"/>
      <c r="BE570" s="480"/>
      <c r="BF570" s="480"/>
      <c r="BG570" s="480"/>
      <c r="BH570" s="480"/>
      <c r="BI570" s="480"/>
      <c r="BJ570" s="480"/>
      <c r="BK570" s="480"/>
      <c r="BL570" s="480"/>
    </row>
    <row r="571" spans="1:64">
      <c r="A571" s="480" t="s">
        <v>573</v>
      </c>
      <c r="B571" s="480" t="s">
        <v>70</v>
      </c>
      <c r="C571" s="480" t="s">
        <v>121</v>
      </c>
      <c r="D571" s="480" t="s">
        <v>122</v>
      </c>
      <c r="E571" s="480" t="s">
        <v>452</v>
      </c>
      <c r="F571" s="480">
        <v>2012</v>
      </c>
      <c r="G571" s="480"/>
      <c r="H571" s="480">
        <v>210</v>
      </c>
      <c r="I571" s="480">
        <v>0.1</v>
      </c>
      <c r="J571" s="480"/>
      <c r="K571" s="480"/>
      <c r="L571" s="480" t="s">
        <v>14</v>
      </c>
      <c r="M571" s="480">
        <v>48</v>
      </c>
      <c r="N571" s="480">
        <v>1</v>
      </c>
      <c r="O571" s="480">
        <v>1000</v>
      </c>
      <c r="P571" s="480">
        <v>25</v>
      </c>
      <c r="Q571" s="480">
        <v>24.6</v>
      </c>
      <c r="R571" s="480">
        <v>8.5399999999999991</v>
      </c>
      <c r="S571" s="480">
        <v>30.3</v>
      </c>
      <c r="T571" s="480">
        <v>9.06</v>
      </c>
      <c r="U571" s="480">
        <v>5.4</v>
      </c>
      <c r="V571" s="480"/>
      <c r="W571" s="480">
        <v>-0.45</v>
      </c>
      <c r="X571" s="480">
        <v>1000</v>
      </c>
      <c r="Y571" s="480">
        <v>5.5</v>
      </c>
      <c r="Z571" s="480">
        <v>240</v>
      </c>
      <c r="AA571" s="480">
        <v>0.255</v>
      </c>
      <c r="AB571" s="480"/>
      <c r="AC571" s="480"/>
      <c r="AD571" s="480"/>
      <c r="AE571" s="480"/>
      <c r="AF571" s="480"/>
      <c r="AG571" s="480"/>
      <c r="AH571" s="480"/>
      <c r="AI571" s="480">
        <v>1000</v>
      </c>
      <c r="AJ571" s="480">
        <v>3</v>
      </c>
      <c r="AK571" s="480">
        <v>-0.7</v>
      </c>
      <c r="AL571" s="480"/>
      <c r="AM571" s="480">
        <v>1324</v>
      </c>
      <c r="AN571" s="480">
        <v>984</v>
      </c>
      <c r="AO571" s="480">
        <v>40</v>
      </c>
      <c r="AP571" s="480">
        <v>15.3</v>
      </c>
      <c r="AQ571" s="480">
        <v>1.3</v>
      </c>
      <c r="AR571" s="480">
        <v>238.9</v>
      </c>
      <c r="AS571" s="480">
        <v>1.147</v>
      </c>
      <c r="AT571" s="480"/>
      <c r="AU571" s="480"/>
      <c r="AV571" s="480"/>
      <c r="AW571" s="480"/>
      <c r="AX571" s="480"/>
      <c r="AY571" s="480"/>
      <c r="AZ571" s="480"/>
      <c r="BA571" s="480"/>
      <c r="BB571" s="480"/>
      <c r="BC571" s="480"/>
      <c r="BD571" s="480"/>
      <c r="BE571" s="480"/>
      <c r="BF571" s="480"/>
      <c r="BG571" s="480"/>
      <c r="BH571" s="480"/>
      <c r="BI571" s="480"/>
      <c r="BJ571" s="480"/>
      <c r="BK571" s="480"/>
      <c r="BL571" s="480"/>
    </row>
    <row r="572" spans="1:64">
      <c r="A572" s="480" t="s">
        <v>573</v>
      </c>
      <c r="B572" s="480" t="s">
        <v>70</v>
      </c>
      <c r="C572" s="480" t="s">
        <v>471</v>
      </c>
      <c r="D572" s="480" t="s">
        <v>472</v>
      </c>
      <c r="E572" s="480" t="s">
        <v>452</v>
      </c>
      <c r="F572" s="480">
        <v>2013</v>
      </c>
      <c r="G572" s="480"/>
      <c r="H572" s="480">
        <v>210</v>
      </c>
      <c r="I572" s="480">
        <v>0.1</v>
      </c>
      <c r="J572" s="480"/>
      <c r="K572" s="480"/>
      <c r="L572" s="480" t="s">
        <v>14</v>
      </c>
      <c r="M572" s="480">
        <v>72</v>
      </c>
      <c r="N572" s="480">
        <v>1</v>
      </c>
      <c r="O572" s="480">
        <v>1000</v>
      </c>
      <c r="P572" s="480">
        <v>25</v>
      </c>
      <c r="Q572" s="480">
        <v>37.9</v>
      </c>
      <c r="R572" s="480">
        <v>5.54</v>
      </c>
      <c r="S572" s="480">
        <v>45.6</v>
      </c>
      <c r="T572" s="480">
        <v>5.93</v>
      </c>
      <c r="U572" s="480">
        <v>3.36</v>
      </c>
      <c r="V572" s="480">
        <v>-180</v>
      </c>
      <c r="W572" s="480">
        <v>-0.43</v>
      </c>
      <c r="X572" s="480"/>
      <c r="Y572" s="480"/>
      <c r="Z572" s="480"/>
      <c r="AA572" s="480">
        <v>0.52</v>
      </c>
      <c r="AB572" s="480"/>
      <c r="AC572" s="480"/>
      <c r="AD572" s="480"/>
      <c r="AE572" s="480"/>
      <c r="AF572" s="480"/>
      <c r="AG572" s="480"/>
      <c r="AH572" s="480"/>
      <c r="AI572" s="480">
        <v>1000</v>
      </c>
      <c r="AJ572" s="480">
        <v>3</v>
      </c>
      <c r="AK572" s="480">
        <v>-0.7</v>
      </c>
      <c r="AL572" s="480"/>
      <c r="AM572" s="480">
        <v>1595</v>
      </c>
      <c r="AN572" s="480">
        <v>801</v>
      </c>
      <c r="AO572" s="480">
        <v>40</v>
      </c>
      <c r="AP572" s="480">
        <v>15.3</v>
      </c>
      <c r="AQ572" s="480">
        <v>1.2769999999999999</v>
      </c>
      <c r="AR572" s="480">
        <v>154.82</v>
      </c>
      <c r="AS572" s="480">
        <v>1.115</v>
      </c>
      <c r="AT572" s="480"/>
      <c r="AU572" s="480"/>
      <c r="AV572" s="480"/>
      <c r="AW572" s="480"/>
      <c r="AX572" s="480"/>
      <c r="AY572" s="480"/>
      <c r="AZ572" s="480"/>
      <c r="BA572" s="480"/>
      <c r="BB572" s="480"/>
      <c r="BC572" s="480"/>
      <c r="BD572" s="480"/>
      <c r="BE572" s="480"/>
      <c r="BF572" s="480"/>
      <c r="BG572" s="480"/>
      <c r="BH572" s="480"/>
      <c r="BI572" s="480"/>
      <c r="BJ572" s="480"/>
      <c r="BK572" s="480"/>
      <c r="BL572" s="480"/>
    </row>
    <row r="573" spans="1:64">
      <c r="A573" s="480" t="s">
        <v>573</v>
      </c>
      <c r="B573" s="480" t="s">
        <v>70</v>
      </c>
      <c r="C573" s="480" t="s">
        <v>473</v>
      </c>
      <c r="D573" s="480" t="s">
        <v>474</v>
      </c>
      <c r="E573" s="480" t="s">
        <v>452</v>
      </c>
      <c r="F573" s="480">
        <v>2013</v>
      </c>
      <c r="G573" s="480"/>
      <c r="H573" s="480">
        <v>210</v>
      </c>
      <c r="I573" s="480">
        <v>0.1</v>
      </c>
      <c r="J573" s="480"/>
      <c r="K573" s="480"/>
      <c r="L573" s="480" t="s">
        <v>14</v>
      </c>
      <c r="M573" s="480">
        <v>48</v>
      </c>
      <c r="N573" s="480">
        <v>1</v>
      </c>
      <c r="O573" s="480">
        <v>1000</v>
      </c>
      <c r="P573" s="480">
        <v>25</v>
      </c>
      <c r="Q573" s="480">
        <v>24.6</v>
      </c>
      <c r="R573" s="480">
        <v>8.5399999999999991</v>
      </c>
      <c r="S573" s="480">
        <v>30.3</v>
      </c>
      <c r="T573" s="480">
        <v>9.06</v>
      </c>
      <c r="U573" s="480">
        <v>5.4</v>
      </c>
      <c r="V573" s="480">
        <v>-115</v>
      </c>
      <c r="W573" s="480">
        <v>-0.43</v>
      </c>
      <c r="X573" s="480"/>
      <c r="Y573" s="480"/>
      <c r="Z573" s="480"/>
      <c r="AA573" s="480">
        <v>0.255</v>
      </c>
      <c r="AB573" s="480"/>
      <c r="AC573" s="480"/>
      <c r="AD573" s="480"/>
      <c r="AE573" s="480"/>
      <c r="AF573" s="480"/>
      <c r="AG573" s="480"/>
      <c r="AH573" s="480"/>
      <c r="AI573" s="480">
        <v>1000</v>
      </c>
      <c r="AJ573" s="480">
        <v>3</v>
      </c>
      <c r="AK573" s="480">
        <v>-0.7</v>
      </c>
      <c r="AL573" s="480"/>
      <c r="AM573" s="480">
        <v>1324</v>
      </c>
      <c r="AN573" s="480">
        <v>984</v>
      </c>
      <c r="AO573" s="480">
        <v>40</v>
      </c>
      <c r="AP573" s="480">
        <v>15.3</v>
      </c>
      <c r="AQ573" s="480">
        <v>1.3</v>
      </c>
      <c r="AR573" s="480">
        <v>238.9</v>
      </c>
      <c r="AS573" s="480">
        <v>1.147</v>
      </c>
      <c r="AT573" s="480"/>
      <c r="AU573" s="480"/>
      <c r="AV573" s="480"/>
      <c r="AW573" s="480"/>
      <c r="AX573" s="480"/>
      <c r="AY573" s="480"/>
      <c r="AZ573" s="480"/>
      <c r="BA573" s="480"/>
      <c r="BB573" s="480"/>
      <c r="BC573" s="480"/>
      <c r="BD573" s="480"/>
      <c r="BE573" s="480"/>
      <c r="BF573" s="480"/>
      <c r="BG573" s="480"/>
      <c r="BH573" s="480"/>
      <c r="BI573" s="480"/>
      <c r="BJ573" s="480"/>
      <c r="BK573" s="480"/>
      <c r="BL573" s="480"/>
    </row>
    <row r="574" spans="1:64">
      <c r="A574" s="480" t="s">
        <v>573</v>
      </c>
      <c r="B574" s="480" t="s">
        <v>70</v>
      </c>
      <c r="C574" s="480" t="s">
        <v>123</v>
      </c>
      <c r="D574" s="480" t="s">
        <v>124</v>
      </c>
      <c r="E574" s="480" t="s">
        <v>452</v>
      </c>
      <c r="F574" s="480">
        <v>2012</v>
      </c>
      <c r="G574" s="480"/>
      <c r="H574" s="480">
        <v>215</v>
      </c>
      <c r="I574" s="480">
        <v>0.1</v>
      </c>
      <c r="J574" s="480"/>
      <c r="K574" s="480"/>
      <c r="L574" s="480" t="s">
        <v>14</v>
      </c>
      <c r="M574" s="480">
        <v>48</v>
      </c>
      <c r="N574" s="480">
        <v>1</v>
      </c>
      <c r="O574" s="480">
        <v>1000</v>
      </c>
      <c r="P574" s="480">
        <v>25</v>
      </c>
      <c r="Q574" s="480">
        <v>24.7</v>
      </c>
      <c r="R574" s="480">
        <v>8.6999999999999993</v>
      </c>
      <c r="S574" s="480">
        <v>30.4</v>
      </c>
      <c r="T574" s="480">
        <v>9.2200000000000006</v>
      </c>
      <c r="U574" s="480">
        <v>5.5</v>
      </c>
      <c r="V574" s="480"/>
      <c r="W574" s="480">
        <v>-0.45</v>
      </c>
      <c r="X574" s="480">
        <v>1000</v>
      </c>
      <c r="Y574" s="480">
        <v>5.5</v>
      </c>
      <c r="Z574" s="480">
        <v>240</v>
      </c>
      <c r="AA574" s="480">
        <v>0.25</v>
      </c>
      <c r="AB574" s="480"/>
      <c r="AC574" s="480"/>
      <c r="AD574" s="480"/>
      <c r="AE574" s="480"/>
      <c r="AF574" s="480"/>
      <c r="AG574" s="480"/>
      <c r="AH574" s="480"/>
      <c r="AI574" s="480">
        <v>1000</v>
      </c>
      <c r="AJ574" s="480">
        <v>3</v>
      </c>
      <c r="AK574" s="480">
        <v>-0.7</v>
      </c>
      <c r="AL574" s="480"/>
      <c r="AM574" s="480">
        <v>1324</v>
      </c>
      <c r="AN574" s="480">
        <v>984</v>
      </c>
      <c r="AO574" s="480">
        <v>40</v>
      </c>
      <c r="AP574" s="480">
        <v>15.3</v>
      </c>
      <c r="AQ574" s="480">
        <v>1.3</v>
      </c>
      <c r="AR574" s="480">
        <v>238.9</v>
      </c>
      <c r="AS574" s="480">
        <v>1.147</v>
      </c>
      <c r="AT574" s="480"/>
      <c r="AU574" s="480"/>
      <c r="AV574" s="480"/>
      <c r="AW574" s="480"/>
      <c r="AX574" s="480"/>
      <c r="AY574" s="480"/>
      <c r="AZ574" s="480"/>
      <c r="BA574" s="480"/>
      <c r="BB574" s="480"/>
      <c r="BC574" s="480"/>
      <c r="BD574" s="480"/>
      <c r="BE574" s="480"/>
      <c r="BF574" s="480"/>
      <c r="BG574" s="480"/>
      <c r="BH574" s="480"/>
      <c r="BI574" s="480"/>
      <c r="BJ574" s="480"/>
      <c r="BK574" s="480"/>
      <c r="BL574" s="480"/>
    </row>
    <row r="575" spans="1:64">
      <c r="A575" s="480" t="s">
        <v>573</v>
      </c>
      <c r="B575" s="480" t="s">
        <v>70</v>
      </c>
      <c r="C575" s="480" t="s">
        <v>125</v>
      </c>
      <c r="D575" s="480" t="s">
        <v>126</v>
      </c>
      <c r="E575" s="480" t="s">
        <v>66</v>
      </c>
      <c r="F575" s="480">
        <v>2010</v>
      </c>
      <c r="G575" s="480">
        <v>2013</v>
      </c>
      <c r="H575" s="480">
        <v>220</v>
      </c>
      <c r="I575" s="480">
        <v>0.1</v>
      </c>
      <c r="J575" s="480"/>
      <c r="K575" s="480"/>
      <c r="L575" s="480" t="s">
        <v>14</v>
      </c>
      <c r="M575" s="480">
        <v>96</v>
      </c>
      <c r="N575" s="480">
        <v>1</v>
      </c>
      <c r="O575" s="480">
        <v>1000</v>
      </c>
      <c r="P575" s="480">
        <v>25</v>
      </c>
      <c r="Q575" s="480">
        <v>47</v>
      </c>
      <c r="R575" s="480">
        <v>4.68</v>
      </c>
      <c r="S575" s="480">
        <v>58.8</v>
      </c>
      <c r="T575" s="480">
        <v>5.01</v>
      </c>
      <c r="U575" s="480">
        <v>3</v>
      </c>
      <c r="V575" s="480"/>
      <c r="W575" s="480">
        <v>-0.45</v>
      </c>
      <c r="X575" s="480">
        <v>3000</v>
      </c>
      <c r="Y575" s="480">
        <v>5.5</v>
      </c>
      <c r="Z575" s="480">
        <v>700</v>
      </c>
      <c r="AA575" s="480">
        <v>0.75</v>
      </c>
      <c r="AB575" s="480"/>
      <c r="AC575" s="480"/>
      <c r="AD575" s="480"/>
      <c r="AE575" s="480"/>
      <c r="AF575" s="480"/>
      <c r="AG575" s="480"/>
      <c r="AH575" s="480"/>
      <c r="AI575" s="480">
        <v>1000</v>
      </c>
      <c r="AJ575" s="480">
        <v>4</v>
      </c>
      <c r="AK575" s="480">
        <v>-0.7</v>
      </c>
      <c r="AL575" s="480">
        <v>6.01</v>
      </c>
      <c r="AM575" s="480">
        <v>1602</v>
      </c>
      <c r="AN575" s="480">
        <v>1061</v>
      </c>
      <c r="AO575" s="480">
        <v>40</v>
      </c>
      <c r="AP575" s="480">
        <v>21</v>
      </c>
      <c r="AQ575" s="480">
        <v>1.7</v>
      </c>
      <c r="AR575" s="480">
        <v>148.6</v>
      </c>
      <c r="AS575" s="480">
        <v>1.427</v>
      </c>
      <c r="AT575" s="480"/>
      <c r="AU575" s="480"/>
      <c r="AV575" s="480"/>
      <c r="AW575" s="480"/>
      <c r="AX575" s="480"/>
      <c r="AY575" s="480"/>
      <c r="AZ575" s="480"/>
      <c r="BA575" s="480"/>
      <c r="BB575" s="480"/>
      <c r="BC575" s="480"/>
      <c r="BD575" s="480"/>
      <c r="BE575" s="480"/>
      <c r="BF575" s="480"/>
      <c r="BG575" s="480"/>
      <c r="BH575" s="480"/>
      <c r="BI575" s="480"/>
      <c r="BJ575" s="480"/>
      <c r="BK575" s="480"/>
      <c r="BL575" s="480"/>
    </row>
    <row r="576" spans="1:64">
      <c r="A576" s="480" t="s">
        <v>573</v>
      </c>
      <c r="B576" s="480" t="s">
        <v>70</v>
      </c>
      <c r="C576" s="480" t="s">
        <v>459</v>
      </c>
      <c r="D576" s="480" t="s">
        <v>460</v>
      </c>
      <c r="E576" s="480" t="s">
        <v>452</v>
      </c>
      <c r="F576" s="480">
        <v>2013</v>
      </c>
      <c r="G576" s="480"/>
      <c r="H576" s="480">
        <v>220</v>
      </c>
      <c r="I576" s="480">
        <v>0.1</v>
      </c>
      <c r="J576" s="480"/>
      <c r="K576" s="480"/>
      <c r="L576" s="480" t="s">
        <v>14</v>
      </c>
      <c r="M576" s="480">
        <v>48</v>
      </c>
      <c r="N576" s="480">
        <v>1</v>
      </c>
      <c r="O576" s="480">
        <v>1000</v>
      </c>
      <c r="P576" s="480">
        <v>25</v>
      </c>
      <c r="Q576" s="480">
        <v>24.8</v>
      </c>
      <c r="R576" s="480">
        <v>8.86</v>
      </c>
      <c r="S576" s="480">
        <v>30.5</v>
      </c>
      <c r="T576" s="480">
        <v>9.3800000000000008</v>
      </c>
      <c r="U576" s="480">
        <v>6.5369999999999999</v>
      </c>
      <c r="V576" s="480"/>
      <c r="W576" s="480">
        <v>-0.45</v>
      </c>
      <c r="X576" s="480"/>
      <c r="Y576" s="480"/>
      <c r="Z576" s="480"/>
      <c r="AA576" s="480">
        <v>0.24</v>
      </c>
      <c r="AB576" s="480"/>
      <c r="AC576" s="480"/>
      <c r="AD576" s="480"/>
      <c r="AE576" s="480"/>
      <c r="AF576" s="480"/>
      <c r="AG576" s="480"/>
      <c r="AH576" s="480"/>
      <c r="AI576" s="480">
        <v>1000</v>
      </c>
      <c r="AJ576" s="480">
        <v>3</v>
      </c>
      <c r="AK576" s="480">
        <v>-0.7</v>
      </c>
      <c r="AL576" s="480"/>
      <c r="AM576" s="480">
        <v>1324</v>
      </c>
      <c r="AN576" s="480">
        <v>984</v>
      </c>
      <c r="AO576" s="480">
        <v>40</v>
      </c>
      <c r="AP576" s="480">
        <v>15.3</v>
      </c>
      <c r="AQ576" s="480">
        <v>1.3</v>
      </c>
      <c r="AR576" s="480">
        <v>243.4</v>
      </c>
      <c r="AS576" s="480">
        <v>1.1679999999999999</v>
      </c>
      <c r="AT576" s="480"/>
      <c r="AU576" s="480"/>
      <c r="AV576" s="480"/>
      <c r="AW576" s="480"/>
      <c r="AX576" s="480"/>
      <c r="AY576" s="480"/>
      <c r="AZ576" s="480"/>
      <c r="BA576" s="480"/>
      <c r="BB576" s="480"/>
      <c r="BC576" s="480"/>
      <c r="BD576" s="480"/>
      <c r="BE576" s="480"/>
      <c r="BF576" s="480"/>
      <c r="BG576" s="480"/>
      <c r="BH576" s="480"/>
      <c r="BI576" s="480"/>
      <c r="BJ576" s="480"/>
      <c r="BK576" s="480"/>
      <c r="BL576" s="480"/>
    </row>
    <row r="577" spans="1:64">
      <c r="A577" s="480" t="s">
        <v>573</v>
      </c>
      <c r="B577" s="480" t="s">
        <v>70</v>
      </c>
      <c r="C577" s="480" t="s">
        <v>475</v>
      </c>
      <c r="D577" s="480" t="s">
        <v>476</v>
      </c>
      <c r="E577" s="480" t="s">
        <v>452</v>
      </c>
      <c r="F577" s="480">
        <v>2013</v>
      </c>
      <c r="G577" s="480"/>
      <c r="H577" s="480">
        <v>220</v>
      </c>
      <c r="I577" s="480">
        <v>0.1</v>
      </c>
      <c r="J577" s="480"/>
      <c r="K577" s="480"/>
      <c r="L577" s="480" t="s">
        <v>14</v>
      </c>
      <c r="M577" s="480">
        <v>50</v>
      </c>
      <c r="N577" s="480">
        <v>1</v>
      </c>
      <c r="O577" s="480">
        <v>1000</v>
      </c>
      <c r="P577" s="480">
        <v>25</v>
      </c>
      <c r="Q577" s="480">
        <v>25.7</v>
      </c>
      <c r="R577" s="480">
        <v>8.56</v>
      </c>
      <c r="S577" s="480">
        <v>31.6</v>
      </c>
      <c r="T577" s="480">
        <v>9.08</v>
      </c>
      <c r="U577" s="480">
        <v>5.41</v>
      </c>
      <c r="V577" s="480">
        <v>-120</v>
      </c>
      <c r="W577" s="480">
        <v>-0.43</v>
      </c>
      <c r="X577" s="480"/>
      <c r="Y577" s="480"/>
      <c r="Z577" s="480"/>
      <c r="AA577" s="480">
        <v>0.26500000000000001</v>
      </c>
      <c r="AB577" s="480"/>
      <c r="AC577" s="480"/>
      <c r="AD577" s="480"/>
      <c r="AE577" s="480"/>
      <c r="AF577" s="480"/>
      <c r="AG577" s="480"/>
      <c r="AH577" s="480"/>
      <c r="AI577" s="480">
        <v>1000</v>
      </c>
      <c r="AJ577" s="480">
        <v>3</v>
      </c>
      <c r="AK577" s="480">
        <v>-0.7</v>
      </c>
      <c r="AL577" s="480"/>
      <c r="AM577" s="480">
        <v>1638</v>
      </c>
      <c r="AN577" s="480">
        <v>826</v>
      </c>
      <c r="AO577" s="480">
        <v>40</v>
      </c>
      <c r="AP577" s="480">
        <v>16.2</v>
      </c>
      <c r="AQ577" s="480">
        <v>1.3529880000000001</v>
      </c>
      <c r="AR577" s="480">
        <v>238.9</v>
      </c>
      <c r="AS577" s="480">
        <v>1.1950000000000001</v>
      </c>
      <c r="AT577" s="480"/>
      <c r="AU577" s="480"/>
      <c r="AV577" s="480"/>
      <c r="AW577" s="480"/>
      <c r="AX577" s="480"/>
      <c r="AY577" s="480"/>
      <c r="AZ577" s="480"/>
      <c r="BA577" s="480"/>
      <c r="BB577" s="480"/>
      <c r="BC577" s="480"/>
      <c r="BD577" s="480"/>
      <c r="BE577" s="480"/>
      <c r="BF577" s="480"/>
      <c r="BG577" s="480"/>
      <c r="BH577" s="480"/>
      <c r="BI577" s="480"/>
      <c r="BJ577" s="480"/>
      <c r="BK577" s="480"/>
      <c r="BL577" s="480"/>
    </row>
    <row r="578" spans="1:64">
      <c r="A578" s="480" t="s">
        <v>573</v>
      </c>
      <c r="B578" s="480" t="s">
        <v>70</v>
      </c>
      <c r="C578" s="480" t="s">
        <v>131</v>
      </c>
      <c r="D578" s="480" t="s">
        <v>132</v>
      </c>
      <c r="E578" s="480" t="s">
        <v>66</v>
      </c>
      <c r="F578" s="480">
        <v>2010</v>
      </c>
      <c r="G578" s="480">
        <v>2013</v>
      </c>
      <c r="H578" s="480">
        <v>225</v>
      </c>
      <c r="I578" s="480">
        <v>0.1</v>
      </c>
      <c r="J578" s="480"/>
      <c r="K578" s="480"/>
      <c r="L578" s="480" t="s">
        <v>14</v>
      </c>
      <c r="M578" s="480">
        <v>60</v>
      </c>
      <c r="N578" s="480">
        <v>1</v>
      </c>
      <c r="O578" s="480">
        <v>1000</v>
      </c>
      <c r="P578" s="480">
        <v>25</v>
      </c>
      <c r="Q578" s="480">
        <v>29.7</v>
      </c>
      <c r="R578" s="480">
        <v>7.58</v>
      </c>
      <c r="S578" s="480">
        <v>37</v>
      </c>
      <c r="T578" s="480">
        <v>8.07</v>
      </c>
      <c r="U578" s="480">
        <v>4.8</v>
      </c>
      <c r="V578" s="480"/>
      <c r="W578" s="480">
        <v>-0.45</v>
      </c>
      <c r="X578" s="480">
        <v>1200</v>
      </c>
      <c r="Y578" s="480">
        <v>5.5</v>
      </c>
      <c r="Z578" s="480">
        <v>300</v>
      </c>
      <c r="AA578" s="480">
        <v>0.26</v>
      </c>
      <c r="AB578" s="480"/>
      <c r="AC578" s="480"/>
      <c r="AD578" s="480"/>
      <c r="AE578" s="480"/>
      <c r="AF578" s="480"/>
      <c r="AG578" s="480"/>
      <c r="AH578" s="480"/>
      <c r="AI578" s="480">
        <v>1000</v>
      </c>
      <c r="AJ578" s="480">
        <v>3</v>
      </c>
      <c r="AK578" s="480">
        <v>-0.7</v>
      </c>
      <c r="AL578" s="480">
        <v>9.68</v>
      </c>
      <c r="AM578" s="480">
        <v>1638</v>
      </c>
      <c r="AN578" s="480">
        <v>982</v>
      </c>
      <c r="AO578" s="480">
        <v>40</v>
      </c>
      <c r="AP578" s="480">
        <v>19.2</v>
      </c>
      <c r="AQ578" s="480">
        <v>1.609</v>
      </c>
      <c r="AR578" s="480">
        <v>238.9</v>
      </c>
      <c r="AS578" s="480">
        <v>1.4330000000000001</v>
      </c>
      <c r="AT578" s="480"/>
      <c r="AU578" s="480"/>
      <c r="AV578" s="480"/>
      <c r="AW578" s="480"/>
      <c r="AX578" s="480"/>
      <c r="AY578" s="480"/>
      <c r="AZ578" s="480"/>
      <c r="BA578" s="480"/>
      <c r="BB578" s="480"/>
      <c r="BC578" s="480"/>
      <c r="BD578" s="480"/>
      <c r="BE578" s="480"/>
      <c r="BF578" s="480"/>
      <c r="BG578" s="480"/>
      <c r="BH578" s="480"/>
      <c r="BI578" s="480"/>
      <c r="BJ578" s="480"/>
      <c r="BK578" s="480"/>
      <c r="BL578" s="480"/>
    </row>
    <row r="579" spans="1:64">
      <c r="A579" s="480" t="s">
        <v>573</v>
      </c>
      <c r="B579" s="480" t="s">
        <v>70</v>
      </c>
      <c r="C579" s="480" t="s">
        <v>477</v>
      </c>
      <c r="D579" s="480" t="s">
        <v>478</v>
      </c>
      <c r="E579" s="480" t="s">
        <v>452</v>
      </c>
      <c r="F579" s="480">
        <v>2013</v>
      </c>
      <c r="G579" s="480"/>
      <c r="H579" s="480">
        <v>225</v>
      </c>
      <c r="I579" s="480">
        <v>0.1</v>
      </c>
      <c r="J579" s="480"/>
      <c r="K579" s="480"/>
      <c r="L579" s="480" t="s">
        <v>14</v>
      </c>
      <c r="M579" s="480">
        <v>50</v>
      </c>
      <c r="N579" s="480">
        <v>1</v>
      </c>
      <c r="O579" s="480">
        <v>1000</v>
      </c>
      <c r="P579" s="480">
        <v>25</v>
      </c>
      <c r="Q579" s="480">
        <v>26</v>
      </c>
      <c r="R579" s="480">
        <v>8.67</v>
      </c>
      <c r="S579" s="480">
        <v>31.8</v>
      </c>
      <c r="T579" s="480">
        <v>9.19</v>
      </c>
      <c r="U579" s="480">
        <v>5.48</v>
      </c>
      <c r="V579" s="480">
        <v>-121</v>
      </c>
      <c r="W579" s="480">
        <v>-0.43</v>
      </c>
      <c r="X579" s="480"/>
      <c r="Y579" s="480"/>
      <c r="Z579" s="480"/>
      <c r="AA579" s="480">
        <v>0.255</v>
      </c>
      <c r="AB579" s="480"/>
      <c r="AC579" s="480"/>
      <c r="AD579" s="480"/>
      <c r="AE579" s="480"/>
      <c r="AF579" s="480"/>
      <c r="AG579" s="480"/>
      <c r="AH579" s="480"/>
      <c r="AI579" s="480">
        <v>1000</v>
      </c>
      <c r="AJ579" s="480">
        <v>3</v>
      </c>
      <c r="AK579" s="480">
        <v>-0.7</v>
      </c>
      <c r="AL579" s="480"/>
      <c r="AM579" s="480">
        <v>1638</v>
      </c>
      <c r="AN579" s="480">
        <v>826</v>
      </c>
      <c r="AO579" s="480">
        <v>40</v>
      </c>
      <c r="AP579" s="480">
        <v>16.2</v>
      </c>
      <c r="AQ579" s="480">
        <v>1.3529880000000001</v>
      </c>
      <c r="AR579" s="480">
        <v>238.9</v>
      </c>
      <c r="AS579" s="480">
        <v>1.1950000000000001</v>
      </c>
      <c r="AT579" s="480"/>
      <c r="AU579" s="480"/>
      <c r="AV579" s="480"/>
      <c r="AW579" s="480"/>
      <c r="AX579" s="480"/>
      <c r="AY579" s="480"/>
      <c r="AZ579" s="480"/>
      <c r="BA579" s="480"/>
      <c r="BB579" s="480"/>
      <c r="BC579" s="480"/>
      <c r="BD579" s="480"/>
      <c r="BE579" s="480"/>
      <c r="BF579" s="480"/>
      <c r="BG579" s="480"/>
      <c r="BH579" s="480"/>
      <c r="BI579" s="480"/>
      <c r="BJ579" s="480"/>
      <c r="BK579" s="480"/>
      <c r="BL579" s="480"/>
    </row>
    <row r="580" spans="1:64">
      <c r="A580" s="480" t="s">
        <v>573</v>
      </c>
      <c r="B580" s="480" t="s">
        <v>70</v>
      </c>
      <c r="C580" s="480" t="s">
        <v>135</v>
      </c>
      <c r="D580" s="480" t="s">
        <v>136</v>
      </c>
      <c r="E580" s="480" t="s">
        <v>66</v>
      </c>
      <c r="F580" s="480">
        <v>2010</v>
      </c>
      <c r="G580" s="480">
        <v>2013</v>
      </c>
      <c r="H580" s="480">
        <v>230</v>
      </c>
      <c r="I580" s="480">
        <v>0.1</v>
      </c>
      <c r="J580" s="480"/>
      <c r="K580" s="480"/>
      <c r="L580" s="480" t="s">
        <v>14</v>
      </c>
      <c r="M580" s="480">
        <v>60</v>
      </c>
      <c r="N580" s="480">
        <v>1</v>
      </c>
      <c r="O580" s="480">
        <v>1000</v>
      </c>
      <c r="P580" s="480">
        <v>25</v>
      </c>
      <c r="Q580" s="480">
        <v>29.9</v>
      </c>
      <c r="R580" s="480">
        <v>7.7</v>
      </c>
      <c r="S580" s="480">
        <v>37.1</v>
      </c>
      <c r="T580" s="480">
        <v>8.2200000000000006</v>
      </c>
      <c r="U580" s="480">
        <v>4.9000000000000004</v>
      </c>
      <c r="V580" s="480"/>
      <c r="W580" s="480">
        <v>-0.45</v>
      </c>
      <c r="X580" s="480">
        <v>1200</v>
      </c>
      <c r="Y580" s="480">
        <v>5.5</v>
      </c>
      <c r="Z580" s="480">
        <v>300</v>
      </c>
      <c r="AA580" s="480">
        <v>0.25</v>
      </c>
      <c r="AB580" s="480"/>
      <c r="AC580" s="480"/>
      <c r="AD580" s="480"/>
      <c r="AE580" s="480"/>
      <c r="AF580" s="480"/>
      <c r="AG580" s="480"/>
      <c r="AH580" s="480"/>
      <c r="AI580" s="480">
        <v>1000</v>
      </c>
      <c r="AJ580" s="480">
        <v>3</v>
      </c>
      <c r="AK580" s="480">
        <v>-0.7</v>
      </c>
      <c r="AL580" s="480">
        <v>9.86</v>
      </c>
      <c r="AM580" s="480">
        <v>1638</v>
      </c>
      <c r="AN580" s="480">
        <v>982</v>
      </c>
      <c r="AO580" s="480">
        <v>40</v>
      </c>
      <c r="AP580" s="480">
        <v>19.2</v>
      </c>
      <c r="AQ580" s="480">
        <v>1.609</v>
      </c>
      <c r="AR580" s="480">
        <v>238.9</v>
      </c>
      <c r="AS580" s="480">
        <v>1.4330000000000001</v>
      </c>
      <c r="AT580" s="480"/>
      <c r="AU580" s="480"/>
      <c r="AV580" s="480"/>
      <c r="AW580" s="480"/>
      <c r="AX580" s="480"/>
      <c r="AY580" s="480"/>
      <c r="AZ580" s="480"/>
      <c r="BA580" s="480"/>
      <c r="BB580" s="480"/>
      <c r="BC580" s="480"/>
      <c r="BD580" s="480"/>
      <c r="BE580" s="480"/>
      <c r="BF580" s="480"/>
      <c r="BG580" s="480"/>
      <c r="BH580" s="480"/>
      <c r="BI580" s="480"/>
      <c r="BJ580" s="480"/>
      <c r="BK580" s="480"/>
      <c r="BL580" s="480"/>
    </row>
    <row r="581" spans="1:64">
      <c r="A581" s="480" t="s">
        <v>573</v>
      </c>
      <c r="B581" s="480" t="s">
        <v>70</v>
      </c>
      <c r="C581" s="480" t="s">
        <v>479</v>
      </c>
      <c r="D581" s="480" t="s">
        <v>480</v>
      </c>
      <c r="E581" s="480" t="s">
        <v>452</v>
      </c>
      <c r="F581" s="480">
        <v>2013</v>
      </c>
      <c r="G581" s="480"/>
      <c r="H581" s="480">
        <v>230</v>
      </c>
      <c r="I581" s="480">
        <v>0.1</v>
      </c>
      <c r="J581" s="480"/>
      <c r="K581" s="480"/>
      <c r="L581" s="480" t="s">
        <v>14</v>
      </c>
      <c r="M581" s="480">
        <v>50</v>
      </c>
      <c r="N581" s="480">
        <v>1</v>
      </c>
      <c r="O581" s="480">
        <v>1000</v>
      </c>
      <c r="P581" s="480">
        <v>25</v>
      </c>
      <c r="Q581" s="480">
        <v>26.1</v>
      </c>
      <c r="R581" s="480">
        <v>8.81</v>
      </c>
      <c r="S581" s="480">
        <v>31.9</v>
      </c>
      <c r="T581" s="480">
        <v>9.33</v>
      </c>
      <c r="U581" s="480">
        <v>5.56</v>
      </c>
      <c r="V581" s="480">
        <v>-121</v>
      </c>
      <c r="W581" s="480">
        <v>-0.43</v>
      </c>
      <c r="X581" s="480"/>
      <c r="Y581" s="480"/>
      <c r="Z581" s="480"/>
      <c r="AA581" s="480">
        <v>0.25</v>
      </c>
      <c r="AB581" s="480"/>
      <c r="AC581" s="480"/>
      <c r="AD581" s="480"/>
      <c r="AE581" s="480"/>
      <c r="AF581" s="480"/>
      <c r="AG581" s="480"/>
      <c r="AH581" s="480"/>
      <c r="AI581" s="480">
        <v>1000</v>
      </c>
      <c r="AJ581" s="480">
        <v>3</v>
      </c>
      <c r="AK581" s="480">
        <v>-0.7</v>
      </c>
      <c r="AL581" s="480"/>
      <c r="AM581" s="480">
        <v>1638</v>
      </c>
      <c r="AN581" s="480">
        <v>826</v>
      </c>
      <c r="AO581" s="480">
        <v>40</v>
      </c>
      <c r="AP581" s="480">
        <v>16.2</v>
      </c>
      <c r="AQ581" s="480">
        <v>1.3529880000000001</v>
      </c>
      <c r="AR581" s="480">
        <v>238.9</v>
      </c>
      <c r="AS581" s="480">
        <v>1.1950000000000001</v>
      </c>
      <c r="AT581" s="480"/>
      <c r="AU581" s="480"/>
      <c r="AV581" s="480"/>
      <c r="AW581" s="480"/>
      <c r="AX581" s="480"/>
      <c r="AY581" s="480"/>
      <c r="AZ581" s="480"/>
      <c r="BA581" s="480"/>
      <c r="BB581" s="480"/>
      <c r="BC581" s="480"/>
      <c r="BD581" s="480"/>
      <c r="BE581" s="480"/>
      <c r="BF581" s="480"/>
      <c r="BG581" s="480"/>
      <c r="BH581" s="480"/>
      <c r="BI581" s="480"/>
      <c r="BJ581" s="480"/>
      <c r="BK581" s="480"/>
      <c r="BL581" s="480"/>
    </row>
    <row r="582" spans="1:64">
      <c r="A582" s="480" t="s">
        <v>573</v>
      </c>
      <c r="B582" s="480" t="s">
        <v>70</v>
      </c>
      <c r="C582" s="480" t="s">
        <v>139</v>
      </c>
      <c r="D582" s="480" t="s">
        <v>140</v>
      </c>
      <c r="E582" s="480" t="s">
        <v>66</v>
      </c>
      <c r="F582" s="480">
        <v>2010</v>
      </c>
      <c r="G582" s="480">
        <v>2013</v>
      </c>
      <c r="H582" s="480">
        <v>235</v>
      </c>
      <c r="I582" s="480">
        <v>0.1</v>
      </c>
      <c r="J582" s="480"/>
      <c r="K582" s="480"/>
      <c r="L582" s="480" t="s">
        <v>14</v>
      </c>
      <c r="M582" s="480">
        <v>60</v>
      </c>
      <c r="N582" s="480">
        <v>1</v>
      </c>
      <c r="O582" s="480">
        <v>1000</v>
      </c>
      <c r="P582" s="480">
        <v>25</v>
      </c>
      <c r="Q582" s="480">
        <v>30.1</v>
      </c>
      <c r="R582" s="480">
        <v>7.82</v>
      </c>
      <c r="S582" s="480">
        <v>37.200000000000003</v>
      </c>
      <c r="T582" s="480">
        <v>8.34</v>
      </c>
      <c r="U582" s="480">
        <v>5</v>
      </c>
      <c r="V582" s="480"/>
      <c r="W582" s="480">
        <v>-0.45</v>
      </c>
      <c r="X582" s="480">
        <v>1200</v>
      </c>
      <c r="Y582" s="480">
        <v>5.5</v>
      </c>
      <c r="Z582" s="480">
        <v>300</v>
      </c>
      <c r="AA582" s="480">
        <v>0.23</v>
      </c>
      <c r="AB582" s="480"/>
      <c r="AC582" s="480"/>
      <c r="AD582" s="480"/>
      <c r="AE582" s="480"/>
      <c r="AF582" s="480"/>
      <c r="AG582" s="480"/>
      <c r="AH582" s="480"/>
      <c r="AI582" s="480">
        <v>1000</v>
      </c>
      <c r="AJ582" s="480">
        <v>3</v>
      </c>
      <c r="AK582" s="480">
        <v>-0.7</v>
      </c>
      <c r="AL582" s="480">
        <v>10.01</v>
      </c>
      <c r="AM582" s="480">
        <v>1638</v>
      </c>
      <c r="AN582" s="480">
        <v>982</v>
      </c>
      <c r="AO582" s="480">
        <v>40</v>
      </c>
      <c r="AP582" s="480">
        <v>19.2</v>
      </c>
      <c r="AQ582" s="480">
        <v>1.609</v>
      </c>
      <c r="AR582" s="480">
        <v>238.9</v>
      </c>
      <c r="AS582" s="480">
        <v>1.4330000000000001</v>
      </c>
      <c r="AT582" s="480"/>
      <c r="AU582" s="480"/>
      <c r="AV582" s="480"/>
      <c r="AW582" s="480"/>
      <c r="AX582" s="480"/>
      <c r="AY582" s="480"/>
      <c r="AZ582" s="480"/>
      <c r="BA582" s="480"/>
      <c r="BB582" s="480"/>
      <c r="BC582" s="480"/>
      <c r="BD582" s="480"/>
      <c r="BE582" s="480"/>
      <c r="BF582" s="480"/>
      <c r="BG582" s="480"/>
      <c r="BH582" s="480"/>
      <c r="BI582" s="480"/>
      <c r="BJ582" s="480"/>
      <c r="BK582" s="480"/>
      <c r="BL582" s="480"/>
    </row>
    <row r="583" spans="1:64">
      <c r="A583" s="480" t="s">
        <v>573</v>
      </c>
      <c r="B583" s="480" t="s">
        <v>70</v>
      </c>
      <c r="C583" s="480" t="s">
        <v>141</v>
      </c>
      <c r="D583" s="480" t="s">
        <v>142</v>
      </c>
      <c r="E583" s="480" t="s">
        <v>66</v>
      </c>
      <c r="F583" s="480">
        <v>2012</v>
      </c>
      <c r="G583" s="480">
        <v>2013</v>
      </c>
      <c r="H583" s="480">
        <v>235</v>
      </c>
      <c r="I583" s="480">
        <v>0.1</v>
      </c>
      <c r="J583" s="480"/>
      <c r="K583" s="480"/>
      <c r="L583" s="480" t="s">
        <v>14</v>
      </c>
      <c r="M583" s="480">
        <v>60</v>
      </c>
      <c r="N583" s="480">
        <v>1</v>
      </c>
      <c r="O583" s="480">
        <v>1000</v>
      </c>
      <c r="P583" s="480">
        <v>25</v>
      </c>
      <c r="Q583" s="480">
        <v>30.1</v>
      </c>
      <c r="R583" s="480">
        <v>7.82</v>
      </c>
      <c r="S583" s="480">
        <v>37.200000000000003</v>
      </c>
      <c r="T583" s="480">
        <v>8.34</v>
      </c>
      <c r="U583" s="480">
        <v>5.8</v>
      </c>
      <c r="V583" s="480"/>
      <c r="W583" s="480">
        <v>-0.45</v>
      </c>
      <c r="X583" s="480">
        <v>1200</v>
      </c>
      <c r="Y583" s="480">
        <v>5.5</v>
      </c>
      <c r="Z583" s="480">
        <v>300</v>
      </c>
      <c r="AA583" s="480">
        <v>0.23</v>
      </c>
      <c r="AB583" s="480"/>
      <c r="AC583" s="480"/>
      <c r="AD583" s="480"/>
      <c r="AE583" s="480"/>
      <c r="AF583" s="480"/>
      <c r="AG583" s="480"/>
      <c r="AH583" s="480"/>
      <c r="AI583" s="480">
        <v>1000</v>
      </c>
      <c r="AJ583" s="480">
        <v>3</v>
      </c>
      <c r="AK583" s="480">
        <v>-0.7</v>
      </c>
      <c r="AL583" s="480">
        <v>10.01</v>
      </c>
      <c r="AM583" s="480">
        <v>1638</v>
      </c>
      <c r="AN583" s="480">
        <v>982</v>
      </c>
      <c r="AO583" s="480">
        <v>40</v>
      </c>
      <c r="AP583" s="480">
        <v>20</v>
      </c>
      <c r="AQ583" s="480">
        <v>1.609</v>
      </c>
      <c r="AR583" s="480">
        <v>238.9</v>
      </c>
      <c r="AS583" s="480">
        <v>1.4330000000000001</v>
      </c>
      <c r="AT583" s="480"/>
      <c r="AU583" s="480"/>
      <c r="AV583" s="480"/>
      <c r="AW583" s="480"/>
      <c r="AX583" s="480"/>
      <c r="AY583" s="480"/>
      <c r="AZ583" s="480"/>
      <c r="BA583" s="480"/>
      <c r="BB583" s="480"/>
      <c r="BC583" s="480"/>
      <c r="BD583" s="480"/>
      <c r="BE583" s="480"/>
      <c r="BF583" s="480"/>
      <c r="BG583" s="480"/>
      <c r="BH583" s="480"/>
      <c r="BI583" s="480"/>
      <c r="BJ583" s="480"/>
      <c r="BK583" s="480"/>
      <c r="BL583" s="480"/>
    </row>
    <row r="584" spans="1:64">
      <c r="A584" s="480" t="s">
        <v>573</v>
      </c>
      <c r="B584" s="480" t="s">
        <v>70</v>
      </c>
      <c r="C584" s="480" t="s">
        <v>145</v>
      </c>
      <c r="D584" s="480" t="s">
        <v>146</v>
      </c>
      <c r="E584" s="480" t="s">
        <v>66</v>
      </c>
      <c r="F584" s="480">
        <v>2010</v>
      </c>
      <c r="G584" s="480">
        <v>2013</v>
      </c>
      <c r="H584" s="480">
        <v>240</v>
      </c>
      <c r="I584" s="480">
        <v>0.1</v>
      </c>
      <c r="J584" s="480"/>
      <c r="K584" s="480"/>
      <c r="L584" s="480" t="s">
        <v>14</v>
      </c>
      <c r="M584" s="480">
        <v>60</v>
      </c>
      <c r="N584" s="480">
        <v>1</v>
      </c>
      <c r="O584" s="480">
        <v>1000</v>
      </c>
      <c r="P584" s="480">
        <v>25</v>
      </c>
      <c r="Q584" s="480">
        <v>30.2</v>
      </c>
      <c r="R584" s="480">
        <v>7.95</v>
      </c>
      <c r="S584" s="480">
        <v>37.299999999999997</v>
      </c>
      <c r="T584" s="480">
        <v>8.4600000000000009</v>
      </c>
      <c r="U584" s="480">
        <v>5.0999999999999996</v>
      </c>
      <c r="V584" s="480"/>
      <c r="W584" s="480">
        <v>-0.45</v>
      </c>
      <c r="X584" s="480">
        <v>1200</v>
      </c>
      <c r="Y584" s="480">
        <v>5.5</v>
      </c>
      <c r="Z584" s="480">
        <v>300</v>
      </c>
      <c r="AA584" s="480">
        <v>0.22</v>
      </c>
      <c r="AB584" s="480"/>
      <c r="AC584" s="480"/>
      <c r="AD584" s="480"/>
      <c r="AE584" s="480"/>
      <c r="AF584" s="480"/>
      <c r="AG584" s="480"/>
      <c r="AH584" s="480"/>
      <c r="AI584" s="480">
        <v>1000</v>
      </c>
      <c r="AJ584" s="480">
        <v>3</v>
      </c>
      <c r="AK584" s="480">
        <v>-0.7</v>
      </c>
      <c r="AL584" s="480">
        <v>10.15</v>
      </c>
      <c r="AM584" s="480">
        <v>1638</v>
      </c>
      <c r="AN584" s="480">
        <v>982</v>
      </c>
      <c r="AO584" s="480">
        <v>40</v>
      </c>
      <c r="AP584" s="480">
        <v>19.2</v>
      </c>
      <c r="AQ584" s="480">
        <v>1.609</v>
      </c>
      <c r="AR584" s="480">
        <v>238.9</v>
      </c>
      <c r="AS584" s="480">
        <v>1.4330000000000001</v>
      </c>
      <c r="AT584" s="480"/>
      <c r="AU584" s="480"/>
      <c r="AV584" s="480"/>
      <c r="AW584" s="480"/>
      <c r="AX584" s="480"/>
      <c r="AY584" s="480"/>
      <c r="AZ584" s="480"/>
      <c r="BA584" s="480"/>
      <c r="BB584" s="480"/>
      <c r="BC584" s="480"/>
      <c r="BD584" s="480"/>
      <c r="BE584" s="480"/>
      <c r="BF584" s="480"/>
      <c r="BG584" s="480"/>
      <c r="BH584" s="480"/>
      <c r="BI584" s="480"/>
      <c r="BJ584" s="480"/>
      <c r="BK584" s="480"/>
      <c r="BL584" s="480"/>
    </row>
    <row r="585" spans="1:64">
      <c r="A585" s="480" t="s">
        <v>573</v>
      </c>
      <c r="B585" s="480" t="s">
        <v>70</v>
      </c>
      <c r="C585" s="480" t="s">
        <v>147</v>
      </c>
      <c r="D585" s="480" t="s">
        <v>148</v>
      </c>
      <c r="E585" s="480" t="s">
        <v>66</v>
      </c>
      <c r="F585" s="480">
        <v>2012</v>
      </c>
      <c r="G585" s="480">
        <v>2013</v>
      </c>
      <c r="H585" s="480">
        <v>240</v>
      </c>
      <c r="I585" s="480">
        <v>0.1</v>
      </c>
      <c r="J585" s="480"/>
      <c r="K585" s="480"/>
      <c r="L585" s="480" t="s">
        <v>14</v>
      </c>
      <c r="M585" s="480">
        <v>60</v>
      </c>
      <c r="N585" s="480">
        <v>1</v>
      </c>
      <c r="O585" s="480">
        <v>1000</v>
      </c>
      <c r="P585" s="480">
        <v>25</v>
      </c>
      <c r="Q585" s="480">
        <v>30.2</v>
      </c>
      <c r="R585" s="480">
        <v>7.95</v>
      </c>
      <c r="S585" s="480">
        <v>37.299999999999997</v>
      </c>
      <c r="T585" s="480">
        <v>8.4600000000000009</v>
      </c>
      <c r="U585" s="480">
        <v>5.0999999999999996</v>
      </c>
      <c r="V585" s="480"/>
      <c r="W585" s="480">
        <v>-0.45</v>
      </c>
      <c r="X585" s="480">
        <v>1200</v>
      </c>
      <c r="Y585" s="480">
        <v>5.5</v>
      </c>
      <c r="Z585" s="480">
        <v>300</v>
      </c>
      <c r="AA585" s="480">
        <v>0.22</v>
      </c>
      <c r="AB585" s="480"/>
      <c r="AC585" s="480"/>
      <c r="AD585" s="480"/>
      <c r="AE585" s="480"/>
      <c r="AF585" s="480"/>
      <c r="AG585" s="480"/>
      <c r="AH585" s="480"/>
      <c r="AI585" s="480">
        <v>1000</v>
      </c>
      <c r="AJ585" s="480">
        <v>3</v>
      </c>
      <c r="AK585" s="480">
        <v>-0.7</v>
      </c>
      <c r="AL585" s="480">
        <v>10.15</v>
      </c>
      <c r="AM585" s="480">
        <v>1638</v>
      </c>
      <c r="AN585" s="480">
        <v>982</v>
      </c>
      <c r="AO585" s="480">
        <v>40</v>
      </c>
      <c r="AP585" s="480">
        <v>20</v>
      </c>
      <c r="AQ585" s="480">
        <v>1.609</v>
      </c>
      <c r="AR585" s="480">
        <v>238.9</v>
      </c>
      <c r="AS585" s="480">
        <v>1.4330000000000001</v>
      </c>
      <c r="AT585" s="480"/>
      <c r="AU585" s="480"/>
      <c r="AV585" s="480"/>
      <c r="AW585" s="480"/>
      <c r="AX585" s="480"/>
      <c r="AY585" s="480"/>
      <c r="AZ585" s="480"/>
      <c r="BA585" s="480"/>
      <c r="BB585" s="480"/>
      <c r="BC585" s="480"/>
      <c r="BD585" s="480"/>
      <c r="BE585" s="480"/>
      <c r="BF585" s="480"/>
      <c r="BG585" s="480"/>
      <c r="BH585" s="480"/>
      <c r="BI585" s="480"/>
      <c r="BJ585" s="480"/>
      <c r="BK585" s="480"/>
      <c r="BL585" s="480"/>
    </row>
    <row r="586" spans="1:64">
      <c r="A586" s="480" t="s">
        <v>573</v>
      </c>
      <c r="B586" s="480" t="s">
        <v>70</v>
      </c>
      <c r="C586" s="480" t="s">
        <v>149</v>
      </c>
      <c r="D586" s="480" t="s">
        <v>150</v>
      </c>
      <c r="E586" s="480" t="s">
        <v>452</v>
      </c>
      <c r="F586" s="480">
        <v>2010</v>
      </c>
      <c r="G586" s="480"/>
      <c r="H586" s="480">
        <v>245</v>
      </c>
      <c r="I586" s="480">
        <v>0.1</v>
      </c>
      <c r="J586" s="480"/>
      <c r="K586" s="480"/>
      <c r="L586" s="480" t="s">
        <v>14</v>
      </c>
      <c r="M586" s="480">
        <v>60</v>
      </c>
      <c r="N586" s="480">
        <v>1</v>
      </c>
      <c r="O586" s="480">
        <v>1000</v>
      </c>
      <c r="P586" s="480">
        <v>25</v>
      </c>
      <c r="Q586" s="480">
        <v>30.3</v>
      </c>
      <c r="R586" s="480">
        <v>8.09</v>
      </c>
      <c r="S586" s="480">
        <v>37.4</v>
      </c>
      <c r="T586" s="480">
        <v>8.61</v>
      </c>
      <c r="U586" s="480">
        <v>5.2</v>
      </c>
      <c r="V586" s="480"/>
      <c r="W586" s="480">
        <v>-0.45</v>
      </c>
      <c r="X586" s="480">
        <v>1200</v>
      </c>
      <c r="Y586" s="480">
        <v>5.5</v>
      </c>
      <c r="Z586" s="480">
        <v>300</v>
      </c>
      <c r="AA586" s="480">
        <v>0.34</v>
      </c>
      <c r="AB586" s="480"/>
      <c r="AC586" s="480"/>
      <c r="AD586" s="480"/>
      <c r="AE586" s="480"/>
      <c r="AF586" s="480"/>
      <c r="AG586" s="480"/>
      <c r="AH586" s="480"/>
      <c r="AI586" s="480">
        <v>1000</v>
      </c>
      <c r="AJ586" s="480">
        <v>3</v>
      </c>
      <c r="AK586" s="480">
        <v>-0.7</v>
      </c>
      <c r="AL586" s="480">
        <v>10.33</v>
      </c>
      <c r="AM586" s="480">
        <v>1638</v>
      </c>
      <c r="AN586" s="480">
        <v>982</v>
      </c>
      <c r="AO586" s="480">
        <v>40</v>
      </c>
      <c r="AP586" s="480">
        <v>19</v>
      </c>
      <c r="AQ586" s="480">
        <v>1.609</v>
      </c>
      <c r="AR586" s="480">
        <v>238.9</v>
      </c>
      <c r="AS586" s="480">
        <v>1.4330000000000001</v>
      </c>
      <c r="AT586" s="480"/>
      <c r="AU586" s="480"/>
      <c r="AV586" s="480"/>
      <c r="AW586" s="480"/>
      <c r="AX586" s="480"/>
      <c r="AY586" s="480"/>
      <c r="AZ586" s="480"/>
      <c r="BA586" s="480"/>
      <c r="BB586" s="480"/>
      <c r="BC586" s="480"/>
      <c r="BD586" s="480"/>
      <c r="BE586" s="480"/>
      <c r="BF586" s="480"/>
      <c r="BG586" s="480"/>
      <c r="BH586" s="480"/>
      <c r="BI586" s="480"/>
      <c r="BJ586" s="480"/>
      <c r="BK586" s="480"/>
      <c r="BL586" s="480"/>
    </row>
    <row r="587" spans="1:64">
      <c r="A587" s="480" t="s">
        <v>573</v>
      </c>
      <c r="B587" s="480" t="s">
        <v>70</v>
      </c>
      <c r="C587" s="480" t="s">
        <v>151</v>
      </c>
      <c r="D587" s="480" t="s">
        <v>152</v>
      </c>
      <c r="E587" s="480" t="s">
        <v>66</v>
      </c>
      <c r="F587" s="480">
        <v>2012</v>
      </c>
      <c r="G587" s="480">
        <v>2013</v>
      </c>
      <c r="H587" s="480">
        <v>245</v>
      </c>
      <c r="I587" s="480">
        <v>0.1</v>
      </c>
      <c r="J587" s="480"/>
      <c r="K587" s="480"/>
      <c r="L587" s="480" t="s">
        <v>14</v>
      </c>
      <c r="M587" s="480">
        <v>60</v>
      </c>
      <c r="N587" s="480">
        <v>1</v>
      </c>
      <c r="O587" s="480">
        <v>1000</v>
      </c>
      <c r="P587" s="480">
        <v>25</v>
      </c>
      <c r="Q587" s="480">
        <v>30.3</v>
      </c>
      <c r="R587" s="480">
        <v>8.09</v>
      </c>
      <c r="S587" s="480">
        <v>37.4</v>
      </c>
      <c r="T587" s="480">
        <v>8.61</v>
      </c>
      <c r="U587" s="480">
        <v>6</v>
      </c>
      <c r="V587" s="480"/>
      <c r="W587" s="480">
        <v>-0.45</v>
      </c>
      <c r="X587" s="480">
        <v>1200</v>
      </c>
      <c r="Y587" s="480">
        <v>5.5</v>
      </c>
      <c r="Z587" s="480">
        <v>300</v>
      </c>
      <c r="AA587" s="480">
        <v>0.22</v>
      </c>
      <c r="AB587" s="480"/>
      <c r="AC587" s="480"/>
      <c r="AD587" s="480"/>
      <c r="AE587" s="480"/>
      <c r="AF587" s="480"/>
      <c r="AG587" s="480"/>
      <c r="AH587" s="480"/>
      <c r="AI587" s="480">
        <v>1000</v>
      </c>
      <c r="AJ587" s="480">
        <v>3</v>
      </c>
      <c r="AK587" s="480">
        <v>-0.7</v>
      </c>
      <c r="AL587" s="480">
        <v>10.33</v>
      </c>
      <c r="AM587" s="480">
        <v>1638</v>
      </c>
      <c r="AN587" s="480">
        <v>982</v>
      </c>
      <c r="AO587" s="480">
        <v>40</v>
      </c>
      <c r="AP587" s="480">
        <v>20</v>
      </c>
      <c r="AQ587" s="480">
        <v>1.609</v>
      </c>
      <c r="AR587" s="480">
        <v>238.9</v>
      </c>
      <c r="AS587" s="480">
        <v>1.4330000000000001</v>
      </c>
      <c r="AT587" s="480"/>
      <c r="AU587" s="480"/>
      <c r="AV587" s="480"/>
      <c r="AW587" s="480"/>
      <c r="AX587" s="480"/>
      <c r="AY587" s="480"/>
      <c r="AZ587" s="480"/>
      <c r="BA587" s="480"/>
      <c r="BB587" s="480"/>
      <c r="BC587" s="480"/>
      <c r="BD587" s="480"/>
      <c r="BE587" s="480"/>
      <c r="BF587" s="480"/>
      <c r="BG587" s="480"/>
      <c r="BH587" s="480"/>
      <c r="BI587" s="480"/>
      <c r="BJ587" s="480"/>
      <c r="BK587" s="480"/>
      <c r="BL587" s="480"/>
    </row>
    <row r="588" spans="1:64">
      <c r="A588" s="480" t="s">
        <v>573</v>
      </c>
      <c r="B588" s="480" t="s">
        <v>70</v>
      </c>
      <c r="C588" s="480" t="s">
        <v>153</v>
      </c>
      <c r="D588" s="480" t="s">
        <v>154</v>
      </c>
      <c r="E588" s="480" t="s">
        <v>452</v>
      </c>
      <c r="F588" s="480">
        <v>2010</v>
      </c>
      <c r="G588" s="480"/>
      <c r="H588" s="480">
        <v>250</v>
      </c>
      <c r="I588" s="480">
        <v>0.1</v>
      </c>
      <c r="J588" s="480"/>
      <c r="K588" s="480"/>
      <c r="L588" s="480" t="s">
        <v>14</v>
      </c>
      <c r="M588" s="480">
        <v>60</v>
      </c>
      <c r="N588" s="480">
        <v>1</v>
      </c>
      <c r="O588" s="480">
        <v>1000</v>
      </c>
      <c r="P588" s="480">
        <v>25</v>
      </c>
      <c r="Q588" s="480">
        <v>30.4</v>
      </c>
      <c r="R588" s="480">
        <v>8.2200000000000006</v>
      </c>
      <c r="S588" s="480">
        <v>37.5</v>
      </c>
      <c r="T588" s="480">
        <v>8.74</v>
      </c>
      <c r="U588" s="480">
        <v>5.2</v>
      </c>
      <c r="V588" s="480"/>
      <c r="W588" s="480">
        <v>-0.45</v>
      </c>
      <c r="X588" s="480">
        <v>1200</v>
      </c>
      <c r="Y588" s="480">
        <v>5.5</v>
      </c>
      <c r="Z588" s="480">
        <v>300</v>
      </c>
      <c r="AA588" s="480">
        <v>0.33500000000000002</v>
      </c>
      <c r="AB588" s="480"/>
      <c r="AC588" s="480"/>
      <c r="AD588" s="480"/>
      <c r="AE588" s="480"/>
      <c r="AF588" s="480"/>
      <c r="AG588" s="480"/>
      <c r="AH588" s="480"/>
      <c r="AI588" s="480">
        <v>1000</v>
      </c>
      <c r="AJ588" s="480">
        <v>3</v>
      </c>
      <c r="AK588" s="480">
        <v>-0.7</v>
      </c>
      <c r="AL588" s="480">
        <v>10.49</v>
      </c>
      <c r="AM588" s="480">
        <v>1638</v>
      </c>
      <c r="AN588" s="480">
        <v>982</v>
      </c>
      <c r="AO588" s="480">
        <v>40</v>
      </c>
      <c r="AP588" s="480">
        <v>19</v>
      </c>
      <c r="AQ588" s="480">
        <v>1.609</v>
      </c>
      <c r="AR588" s="480">
        <v>238.9</v>
      </c>
      <c r="AS588" s="480">
        <v>1.4330000000000001</v>
      </c>
      <c r="AT588" s="480"/>
      <c r="AU588" s="480"/>
      <c r="AV588" s="480"/>
      <c r="AW588" s="480"/>
      <c r="AX588" s="480"/>
      <c r="AY588" s="480"/>
      <c r="AZ588" s="480"/>
      <c r="BA588" s="480"/>
      <c r="BB588" s="480"/>
      <c r="BC588" s="480"/>
      <c r="BD588" s="480"/>
      <c r="BE588" s="480"/>
      <c r="BF588" s="480"/>
      <c r="BG588" s="480"/>
      <c r="BH588" s="480"/>
      <c r="BI588" s="480"/>
      <c r="BJ588" s="480"/>
      <c r="BK588" s="480"/>
      <c r="BL588" s="480"/>
    </row>
    <row r="589" spans="1:64">
      <c r="A589" s="480" t="s">
        <v>573</v>
      </c>
      <c r="B589" s="480" t="s">
        <v>70</v>
      </c>
      <c r="C589" s="480" t="s">
        <v>155</v>
      </c>
      <c r="D589" s="480" t="s">
        <v>156</v>
      </c>
      <c r="E589" s="480" t="s">
        <v>66</v>
      </c>
      <c r="F589" s="480">
        <v>2012</v>
      </c>
      <c r="G589" s="480">
        <v>2013</v>
      </c>
      <c r="H589" s="480">
        <v>250</v>
      </c>
      <c r="I589" s="480">
        <v>0.1</v>
      </c>
      <c r="J589" s="480"/>
      <c r="K589" s="480"/>
      <c r="L589" s="480" t="s">
        <v>14</v>
      </c>
      <c r="M589" s="480">
        <v>60</v>
      </c>
      <c r="N589" s="480">
        <v>1</v>
      </c>
      <c r="O589" s="480">
        <v>1000</v>
      </c>
      <c r="P589" s="480">
        <v>25</v>
      </c>
      <c r="Q589" s="480">
        <v>30.4</v>
      </c>
      <c r="R589" s="480">
        <v>8.2200000000000006</v>
      </c>
      <c r="S589" s="480">
        <v>37.5</v>
      </c>
      <c r="T589" s="480">
        <v>8.74</v>
      </c>
      <c r="U589" s="480">
        <v>6.1</v>
      </c>
      <c r="V589" s="480"/>
      <c r="W589" s="480">
        <v>-0.45</v>
      </c>
      <c r="X589" s="480">
        <v>1200</v>
      </c>
      <c r="Y589" s="480">
        <v>5.5</v>
      </c>
      <c r="Z589" s="480">
        <v>300</v>
      </c>
      <c r="AA589" s="480">
        <v>0.21</v>
      </c>
      <c r="AB589" s="480"/>
      <c r="AC589" s="480"/>
      <c r="AD589" s="480"/>
      <c r="AE589" s="480"/>
      <c r="AF589" s="480"/>
      <c r="AG589" s="480"/>
      <c r="AH589" s="480"/>
      <c r="AI589" s="480">
        <v>1000</v>
      </c>
      <c r="AJ589" s="480">
        <v>3</v>
      </c>
      <c r="AK589" s="480">
        <v>-0.7</v>
      </c>
      <c r="AL589" s="480">
        <v>10.49</v>
      </c>
      <c r="AM589" s="480">
        <v>1638</v>
      </c>
      <c r="AN589" s="480">
        <v>982</v>
      </c>
      <c r="AO589" s="480">
        <v>40</v>
      </c>
      <c r="AP589" s="480">
        <v>20</v>
      </c>
      <c r="AQ589" s="480">
        <v>1.609</v>
      </c>
      <c r="AR589" s="480">
        <v>238.9</v>
      </c>
      <c r="AS589" s="480">
        <v>1.4330000000000001</v>
      </c>
      <c r="AT589" s="480"/>
      <c r="AU589" s="480"/>
      <c r="AV589" s="480"/>
      <c r="AW589" s="480"/>
      <c r="AX589" s="480"/>
      <c r="AY589" s="480"/>
      <c r="AZ589" s="480"/>
      <c r="BA589" s="480"/>
      <c r="BB589" s="480"/>
      <c r="BC589" s="480"/>
      <c r="BD589" s="480"/>
      <c r="BE589" s="480"/>
      <c r="BF589" s="480"/>
      <c r="BG589" s="480"/>
      <c r="BH589" s="480"/>
      <c r="BI589" s="480"/>
      <c r="BJ589" s="480"/>
      <c r="BK589" s="480"/>
      <c r="BL589" s="480"/>
    </row>
    <row r="590" spans="1:64">
      <c r="A590" s="480" t="s">
        <v>573</v>
      </c>
      <c r="B590" s="480" t="s">
        <v>70</v>
      </c>
      <c r="C590" s="480" t="s">
        <v>157</v>
      </c>
      <c r="D590" s="480" t="s">
        <v>158</v>
      </c>
      <c r="E590" s="480" t="s">
        <v>66</v>
      </c>
      <c r="F590" s="480">
        <v>2012</v>
      </c>
      <c r="G590" s="480">
        <v>2013</v>
      </c>
      <c r="H590" s="480">
        <v>255</v>
      </c>
      <c r="I590" s="480">
        <v>0.1</v>
      </c>
      <c r="J590" s="480"/>
      <c r="K590" s="480"/>
      <c r="L590" s="480" t="s">
        <v>14</v>
      </c>
      <c r="M590" s="480">
        <v>60</v>
      </c>
      <c r="N590" s="480">
        <v>1</v>
      </c>
      <c r="O590" s="480">
        <v>1000</v>
      </c>
      <c r="P590" s="480">
        <v>25</v>
      </c>
      <c r="Q590" s="480">
        <v>30.5</v>
      </c>
      <c r="R590" s="480">
        <v>8.35</v>
      </c>
      <c r="S590" s="480">
        <v>37.700000000000003</v>
      </c>
      <c r="T590" s="480">
        <v>8.8699999999999992</v>
      </c>
      <c r="U590" s="480">
        <v>6.2</v>
      </c>
      <c r="V590" s="480"/>
      <c r="W590" s="480">
        <v>-0.45</v>
      </c>
      <c r="X590" s="480">
        <v>2000</v>
      </c>
      <c r="Y590" s="480">
        <v>5.5</v>
      </c>
      <c r="Z590" s="480">
        <v>300</v>
      </c>
      <c r="AA590" s="480">
        <v>0.22</v>
      </c>
      <c r="AB590" s="480"/>
      <c r="AC590" s="480"/>
      <c r="AD590" s="480"/>
      <c r="AE590" s="480"/>
      <c r="AF590" s="480"/>
      <c r="AG590" s="480"/>
      <c r="AH590" s="480"/>
      <c r="AI590" s="480">
        <v>1000</v>
      </c>
      <c r="AJ590" s="480">
        <v>3</v>
      </c>
      <c r="AK590" s="480">
        <v>-0.7</v>
      </c>
      <c r="AL590" s="480">
        <v>10.65</v>
      </c>
      <c r="AM590" s="480">
        <v>1638</v>
      </c>
      <c r="AN590" s="480">
        <v>982</v>
      </c>
      <c r="AO590" s="480">
        <v>40</v>
      </c>
      <c r="AP590" s="480">
        <v>20</v>
      </c>
      <c r="AQ590" s="480">
        <v>1.609</v>
      </c>
      <c r="AR590" s="480">
        <v>238.9</v>
      </c>
      <c r="AS590" s="480">
        <v>1.4330000000000001</v>
      </c>
      <c r="AT590" s="480"/>
      <c r="AU590" s="480"/>
      <c r="AV590" s="480"/>
      <c r="AW590" s="480"/>
      <c r="AX590" s="480"/>
      <c r="AY590" s="480"/>
      <c r="AZ590" s="480"/>
      <c r="BA590" s="480"/>
      <c r="BB590" s="480"/>
      <c r="BC590" s="480"/>
      <c r="BD590" s="480"/>
      <c r="BE590" s="480"/>
      <c r="BF590" s="480"/>
      <c r="BG590" s="480"/>
      <c r="BH590" s="480"/>
      <c r="BI590" s="480"/>
      <c r="BJ590" s="480"/>
      <c r="BK590" s="480"/>
      <c r="BL590" s="480"/>
    </row>
    <row r="591" spans="1:64">
      <c r="A591" s="480" t="s">
        <v>573</v>
      </c>
      <c r="B591" s="480" t="s">
        <v>70</v>
      </c>
      <c r="C591" s="480" t="s">
        <v>159</v>
      </c>
      <c r="D591" s="480" t="s">
        <v>160</v>
      </c>
      <c r="E591" s="480" t="s">
        <v>66</v>
      </c>
      <c r="F591" s="480">
        <v>2012</v>
      </c>
      <c r="G591" s="480">
        <v>2013</v>
      </c>
      <c r="H591" s="480">
        <v>255</v>
      </c>
      <c r="I591" s="480">
        <v>0.1</v>
      </c>
      <c r="J591" s="480"/>
      <c r="K591" s="480"/>
      <c r="L591" s="480" t="s">
        <v>14</v>
      </c>
      <c r="M591" s="480">
        <v>96</v>
      </c>
      <c r="N591" s="480">
        <v>1</v>
      </c>
      <c r="O591" s="480">
        <v>1000</v>
      </c>
      <c r="P591" s="480">
        <v>25</v>
      </c>
      <c r="Q591" s="480">
        <v>49</v>
      </c>
      <c r="R591" s="480">
        <v>5.21</v>
      </c>
      <c r="S591" s="480">
        <v>59.8</v>
      </c>
      <c r="T591" s="480">
        <v>5.55</v>
      </c>
      <c r="U591" s="480">
        <v>3.3</v>
      </c>
      <c r="V591" s="480"/>
      <c r="W591" s="480">
        <v>-0.45</v>
      </c>
      <c r="X591" s="480">
        <v>3000</v>
      </c>
      <c r="Y591" s="480">
        <v>5.5</v>
      </c>
      <c r="Z591" s="480">
        <v>700</v>
      </c>
      <c r="AA591" s="480">
        <v>0.44</v>
      </c>
      <c r="AB591" s="480"/>
      <c r="AC591" s="480"/>
      <c r="AD591" s="480"/>
      <c r="AE591" s="480"/>
      <c r="AF591" s="480"/>
      <c r="AG591" s="480"/>
      <c r="AH591" s="480"/>
      <c r="AI591" s="480">
        <v>1000</v>
      </c>
      <c r="AJ591" s="480">
        <v>4</v>
      </c>
      <c r="AK591" s="480">
        <v>-0.7</v>
      </c>
      <c r="AL591" s="480">
        <v>6.59</v>
      </c>
      <c r="AM591" s="480">
        <v>1602</v>
      </c>
      <c r="AN591" s="480">
        <v>1061</v>
      </c>
      <c r="AO591" s="480">
        <v>40</v>
      </c>
      <c r="AP591" s="480">
        <v>21</v>
      </c>
      <c r="AQ591" s="480">
        <v>1.7</v>
      </c>
      <c r="AR591" s="480">
        <v>148.6</v>
      </c>
      <c r="AS591" s="480">
        <v>1.427</v>
      </c>
      <c r="AT591" s="480"/>
      <c r="AU591" s="480"/>
      <c r="AV591" s="480"/>
      <c r="AW591" s="480"/>
      <c r="AX591" s="480"/>
      <c r="AY591" s="480"/>
      <c r="AZ591" s="480"/>
      <c r="BA591" s="480"/>
      <c r="BB591" s="480"/>
      <c r="BC591" s="480"/>
      <c r="BD591" s="480"/>
      <c r="BE591" s="480"/>
      <c r="BF591" s="480"/>
      <c r="BG591" s="480"/>
      <c r="BH591" s="480"/>
      <c r="BI591" s="480"/>
      <c r="BJ591" s="480"/>
      <c r="BK591" s="480"/>
      <c r="BL591" s="480"/>
    </row>
    <row r="592" spans="1:64">
      <c r="A592" s="480" t="s">
        <v>573</v>
      </c>
      <c r="B592" s="480" t="s">
        <v>70</v>
      </c>
      <c r="C592" s="480" t="s">
        <v>161</v>
      </c>
      <c r="D592" s="480" t="s">
        <v>162</v>
      </c>
      <c r="E592" s="480" t="s">
        <v>452</v>
      </c>
      <c r="F592" s="480">
        <v>2011</v>
      </c>
      <c r="G592" s="480"/>
      <c r="H592" s="480">
        <v>255</v>
      </c>
      <c r="I592" s="480">
        <v>0.1</v>
      </c>
      <c r="J592" s="480"/>
      <c r="K592" s="480"/>
      <c r="L592" s="480" t="s">
        <v>14</v>
      </c>
      <c r="M592" s="480">
        <v>60</v>
      </c>
      <c r="N592" s="480">
        <v>1</v>
      </c>
      <c r="O592" s="480">
        <v>1000</v>
      </c>
      <c r="P592" s="480">
        <v>25</v>
      </c>
      <c r="Q592" s="480">
        <v>30.5</v>
      </c>
      <c r="R592" s="480">
        <v>8.35</v>
      </c>
      <c r="S592" s="480">
        <v>37.700000000000003</v>
      </c>
      <c r="T592" s="480">
        <v>8.8699999999999992</v>
      </c>
      <c r="U592" s="480">
        <v>5.3</v>
      </c>
      <c r="V592" s="480"/>
      <c r="W592" s="480">
        <v>-0.45</v>
      </c>
      <c r="X592" s="480">
        <v>1200</v>
      </c>
      <c r="Y592" s="480">
        <v>5.5</v>
      </c>
      <c r="Z592" s="480">
        <v>300</v>
      </c>
      <c r="AA592" s="480">
        <v>0.33500000000000002</v>
      </c>
      <c r="AB592" s="480"/>
      <c r="AC592" s="480"/>
      <c r="AD592" s="480"/>
      <c r="AE592" s="480"/>
      <c r="AF592" s="480"/>
      <c r="AG592" s="480"/>
      <c r="AH592" s="480"/>
      <c r="AI592" s="480">
        <v>1000</v>
      </c>
      <c r="AJ592" s="480">
        <v>3</v>
      </c>
      <c r="AK592" s="480">
        <v>-0.7</v>
      </c>
      <c r="AL592" s="480">
        <v>3.92</v>
      </c>
      <c r="AM592" s="480">
        <v>1638</v>
      </c>
      <c r="AN592" s="480">
        <v>982</v>
      </c>
      <c r="AO592" s="480">
        <v>40</v>
      </c>
      <c r="AP592" s="480">
        <v>19</v>
      </c>
      <c r="AQ592" s="480">
        <v>1.609</v>
      </c>
      <c r="AR592" s="480">
        <v>238.9</v>
      </c>
      <c r="AS592" s="480">
        <v>1.4330000000000001</v>
      </c>
      <c r="AT592" s="480"/>
      <c r="AU592" s="480"/>
      <c r="AV592" s="480"/>
      <c r="AW592" s="480"/>
      <c r="AX592" s="480"/>
      <c r="AY592" s="480"/>
      <c r="AZ592" s="480"/>
      <c r="BA592" s="480"/>
      <c r="BB592" s="480"/>
      <c r="BC592" s="480"/>
      <c r="BD592" s="480"/>
      <c r="BE592" s="480"/>
      <c r="BF592" s="480"/>
      <c r="BG592" s="480"/>
      <c r="BH592" s="480"/>
      <c r="BI592" s="480"/>
      <c r="BJ592" s="480"/>
      <c r="BK592" s="480"/>
      <c r="BL592" s="480"/>
    </row>
    <row r="593" spans="1:64">
      <c r="A593" s="480" t="s">
        <v>573</v>
      </c>
      <c r="B593" s="480" t="s">
        <v>70</v>
      </c>
      <c r="C593" s="480" t="s">
        <v>163</v>
      </c>
      <c r="D593" s="480" t="s">
        <v>164</v>
      </c>
      <c r="E593" s="480" t="s">
        <v>452</v>
      </c>
      <c r="F593" s="480">
        <v>2012</v>
      </c>
      <c r="G593" s="480"/>
      <c r="H593" s="480">
        <v>260</v>
      </c>
      <c r="I593" s="480">
        <v>0.1</v>
      </c>
      <c r="J593" s="480"/>
      <c r="K593" s="480"/>
      <c r="L593" s="480" t="s">
        <v>14</v>
      </c>
      <c r="M593" s="480">
        <v>60</v>
      </c>
      <c r="N593" s="480">
        <v>1</v>
      </c>
      <c r="O593" s="480">
        <v>1000</v>
      </c>
      <c r="P593" s="480">
        <v>25</v>
      </c>
      <c r="Q593" s="480">
        <v>30.7</v>
      </c>
      <c r="R593" s="480">
        <v>8.48</v>
      </c>
      <c r="S593" s="480">
        <v>37.799999999999997</v>
      </c>
      <c r="T593" s="480">
        <v>8.99</v>
      </c>
      <c r="U593" s="480">
        <v>6.3</v>
      </c>
      <c r="V593" s="480"/>
      <c r="W593" s="480">
        <v>-0.45</v>
      </c>
      <c r="X593" s="480">
        <v>1200</v>
      </c>
      <c r="Y593" s="480">
        <v>5.5</v>
      </c>
      <c r="Z593" s="480">
        <v>300</v>
      </c>
      <c r="AA593" s="480">
        <v>0.32</v>
      </c>
      <c r="AB593" s="480"/>
      <c r="AC593" s="480"/>
      <c r="AD593" s="480"/>
      <c r="AE593" s="480"/>
      <c r="AF593" s="480"/>
      <c r="AG593" s="480"/>
      <c r="AH593" s="480"/>
      <c r="AI593" s="480">
        <v>1000</v>
      </c>
      <c r="AJ593" s="480">
        <v>3</v>
      </c>
      <c r="AK593" s="480">
        <v>-0.7</v>
      </c>
      <c r="AL593" s="480">
        <v>10.94</v>
      </c>
      <c r="AM593" s="480">
        <v>1638</v>
      </c>
      <c r="AN593" s="480">
        <v>982</v>
      </c>
      <c r="AO593" s="480">
        <v>40</v>
      </c>
      <c r="AP593" s="480">
        <v>19</v>
      </c>
      <c r="AQ593" s="480">
        <v>1.609</v>
      </c>
      <c r="AR593" s="480">
        <v>238.9</v>
      </c>
      <c r="AS593" s="480">
        <v>1.4330000000000001</v>
      </c>
      <c r="AT593" s="480"/>
      <c r="AU593" s="480"/>
      <c r="AV593" s="480"/>
      <c r="AW593" s="480"/>
      <c r="AX593" s="480"/>
      <c r="AY593" s="480"/>
      <c r="AZ593" s="480"/>
      <c r="BA593" s="480"/>
      <c r="BB593" s="480"/>
      <c r="BC593" s="480"/>
      <c r="BD593" s="480"/>
      <c r="BE593" s="480"/>
      <c r="BF593" s="480"/>
      <c r="BG593" s="480"/>
      <c r="BH593" s="480"/>
      <c r="BI593" s="480"/>
      <c r="BJ593" s="480"/>
      <c r="BK593" s="480"/>
      <c r="BL593" s="480"/>
    </row>
    <row r="594" spans="1:64">
      <c r="A594" s="480" t="s">
        <v>573</v>
      </c>
      <c r="B594" s="480" t="s">
        <v>70</v>
      </c>
      <c r="C594" s="480" t="s">
        <v>165</v>
      </c>
      <c r="D594" s="480" t="s">
        <v>166</v>
      </c>
      <c r="E594" s="480" t="s">
        <v>66</v>
      </c>
      <c r="F594" s="480">
        <v>2012</v>
      </c>
      <c r="G594" s="480">
        <v>2013</v>
      </c>
      <c r="H594" s="480">
        <v>260</v>
      </c>
      <c r="I594" s="480">
        <v>0.1</v>
      </c>
      <c r="J594" s="480"/>
      <c r="K594" s="480"/>
      <c r="L594" s="480" t="s">
        <v>14</v>
      </c>
      <c r="M594" s="480">
        <v>96</v>
      </c>
      <c r="N594" s="480">
        <v>1</v>
      </c>
      <c r="O594" s="480">
        <v>1000</v>
      </c>
      <c r="P594" s="480">
        <v>25</v>
      </c>
      <c r="Q594" s="480">
        <v>49.3</v>
      </c>
      <c r="R594" s="480">
        <v>5.27</v>
      </c>
      <c r="S594" s="480">
        <v>60</v>
      </c>
      <c r="T594" s="480">
        <v>5.62</v>
      </c>
      <c r="U594" s="480">
        <v>3.3</v>
      </c>
      <c r="V594" s="480"/>
      <c r="W594" s="480">
        <v>-0.45</v>
      </c>
      <c r="X594" s="480">
        <v>3000</v>
      </c>
      <c r="Y594" s="480">
        <v>5.5</v>
      </c>
      <c r="Z594" s="480">
        <v>700</v>
      </c>
      <c r="AA594" s="480">
        <v>0.42</v>
      </c>
      <c r="AB594" s="480"/>
      <c r="AC594" s="480"/>
      <c r="AD594" s="480"/>
      <c r="AE594" s="480"/>
      <c r="AF594" s="480"/>
      <c r="AG594" s="480"/>
      <c r="AH594" s="480"/>
      <c r="AI594" s="480">
        <v>1000</v>
      </c>
      <c r="AJ594" s="480">
        <v>4</v>
      </c>
      <c r="AK594" s="480">
        <v>-0.7</v>
      </c>
      <c r="AL594" s="480">
        <v>6.59</v>
      </c>
      <c r="AM594" s="480">
        <v>1602</v>
      </c>
      <c r="AN594" s="480">
        <v>1061</v>
      </c>
      <c r="AO594" s="480">
        <v>40</v>
      </c>
      <c r="AP594" s="480">
        <v>21</v>
      </c>
      <c r="AQ594" s="480">
        <v>1.7</v>
      </c>
      <c r="AR594" s="480">
        <v>148.6</v>
      </c>
      <c r="AS594" s="480">
        <v>1.427</v>
      </c>
      <c r="AT594" s="480"/>
      <c r="AU594" s="480"/>
      <c r="AV594" s="480"/>
      <c r="AW594" s="480"/>
      <c r="AX594" s="480"/>
      <c r="AY594" s="480"/>
      <c r="AZ594" s="480"/>
      <c r="BA594" s="480"/>
      <c r="BB594" s="480"/>
      <c r="BC594" s="480"/>
      <c r="BD594" s="480"/>
      <c r="BE594" s="480"/>
      <c r="BF594" s="480"/>
      <c r="BG594" s="480"/>
      <c r="BH594" s="480"/>
      <c r="BI594" s="480"/>
      <c r="BJ594" s="480"/>
      <c r="BK594" s="480"/>
      <c r="BL594" s="480"/>
    </row>
    <row r="595" spans="1:64">
      <c r="A595" s="480" t="s">
        <v>573</v>
      </c>
      <c r="B595" s="480" t="s">
        <v>70</v>
      </c>
      <c r="C595" s="480" t="s">
        <v>167</v>
      </c>
      <c r="D595" s="480" t="s">
        <v>168</v>
      </c>
      <c r="E595" s="480" t="s">
        <v>452</v>
      </c>
      <c r="F595" s="480">
        <v>2011</v>
      </c>
      <c r="G595" s="480"/>
      <c r="H595" s="480">
        <v>260</v>
      </c>
      <c r="I595" s="480">
        <v>0.1</v>
      </c>
      <c r="J595" s="480"/>
      <c r="K595" s="480"/>
      <c r="L595" s="480" t="s">
        <v>14</v>
      </c>
      <c r="M595" s="480">
        <v>60</v>
      </c>
      <c r="N595" s="480">
        <v>1</v>
      </c>
      <c r="O595" s="480">
        <v>1000</v>
      </c>
      <c r="P595" s="480">
        <v>25</v>
      </c>
      <c r="Q595" s="480">
        <v>30.7</v>
      </c>
      <c r="R595" s="480">
        <v>8.48</v>
      </c>
      <c r="S595" s="480">
        <v>37.799999999999997</v>
      </c>
      <c r="T595" s="480">
        <v>8.99</v>
      </c>
      <c r="U595" s="480">
        <v>6.3</v>
      </c>
      <c r="V595" s="480"/>
      <c r="W595" s="480">
        <v>-0.45</v>
      </c>
      <c r="X595" s="480">
        <v>1200</v>
      </c>
      <c r="Y595" s="480">
        <v>5.5</v>
      </c>
      <c r="Z595" s="480">
        <v>300</v>
      </c>
      <c r="AA595" s="480">
        <v>0.32</v>
      </c>
      <c r="AB595" s="480"/>
      <c r="AC595" s="480"/>
      <c r="AD595" s="480"/>
      <c r="AE595" s="480"/>
      <c r="AF595" s="480"/>
      <c r="AG595" s="480"/>
      <c r="AH595" s="480"/>
      <c r="AI595" s="480">
        <v>1000</v>
      </c>
      <c r="AJ595" s="480">
        <v>3</v>
      </c>
      <c r="AK595" s="480">
        <v>-0.7</v>
      </c>
      <c r="AL595" s="480">
        <v>10.94</v>
      </c>
      <c r="AM595" s="480">
        <v>1638</v>
      </c>
      <c r="AN595" s="480">
        <v>982</v>
      </c>
      <c r="AO595" s="480">
        <v>40</v>
      </c>
      <c r="AP595" s="480">
        <v>19</v>
      </c>
      <c r="AQ595" s="480">
        <v>1.609</v>
      </c>
      <c r="AR595" s="480">
        <v>238.9</v>
      </c>
      <c r="AS595" s="480">
        <v>1.4330000000000001</v>
      </c>
      <c r="AT595" s="480"/>
      <c r="AU595" s="480"/>
      <c r="AV595" s="480"/>
      <c r="AW595" s="480"/>
      <c r="AX595" s="480"/>
      <c r="AY595" s="480"/>
      <c r="AZ595" s="480"/>
      <c r="BA595" s="480"/>
      <c r="BB595" s="480"/>
      <c r="BC595" s="480"/>
      <c r="BD595" s="480"/>
      <c r="BE595" s="480"/>
      <c r="BF595" s="480"/>
      <c r="BG595" s="480"/>
      <c r="BH595" s="480"/>
      <c r="BI595" s="480"/>
      <c r="BJ595" s="480"/>
      <c r="BK595" s="480"/>
      <c r="BL595" s="480"/>
    </row>
    <row r="596" spans="1:64">
      <c r="A596" s="480" t="s">
        <v>573</v>
      </c>
      <c r="B596" s="480" t="s">
        <v>70</v>
      </c>
      <c r="C596" s="480" t="s">
        <v>169</v>
      </c>
      <c r="D596" s="480" t="s">
        <v>170</v>
      </c>
      <c r="E596" s="480" t="s">
        <v>66</v>
      </c>
      <c r="F596" s="480">
        <v>2010</v>
      </c>
      <c r="G596" s="480">
        <v>2013</v>
      </c>
      <c r="H596" s="480">
        <v>265</v>
      </c>
      <c r="I596" s="480">
        <v>0.1</v>
      </c>
      <c r="J596" s="480"/>
      <c r="K596" s="480"/>
      <c r="L596" s="480" t="s">
        <v>14</v>
      </c>
      <c r="M596" s="480">
        <v>72</v>
      </c>
      <c r="N596" s="480">
        <v>1</v>
      </c>
      <c r="O596" s="480">
        <v>1000</v>
      </c>
      <c r="P596" s="480">
        <v>25</v>
      </c>
      <c r="Q596" s="480">
        <v>35.5</v>
      </c>
      <c r="R596" s="480">
        <v>7.47</v>
      </c>
      <c r="S596" s="480">
        <v>44.3</v>
      </c>
      <c r="T596" s="480">
        <v>7.98</v>
      </c>
      <c r="U596" s="480">
        <v>4.8</v>
      </c>
      <c r="V596" s="480"/>
      <c r="W596" s="480">
        <v>-0.45</v>
      </c>
      <c r="X596" s="480">
        <v>1400</v>
      </c>
      <c r="Y596" s="480">
        <v>5.5</v>
      </c>
      <c r="Z596" s="480">
        <v>350</v>
      </c>
      <c r="AA596" s="480">
        <v>0.34</v>
      </c>
      <c r="AB596" s="480"/>
      <c r="AC596" s="480"/>
      <c r="AD596" s="480"/>
      <c r="AE596" s="480"/>
      <c r="AF596" s="480"/>
      <c r="AG596" s="480"/>
      <c r="AH596" s="480"/>
      <c r="AI596" s="480">
        <v>1000</v>
      </c>
      <c r="AJ596" s="480">
        <v>3</v>
      </c>
      <c r="AK596" s="480">
        <v>-0.7</v>
      </c>
      <c r="AL596" s="480">
        <v>9.58</v>
      </c>
      <c r="AM596" s="480">
        <v>1954</v>
      </c>
      <c r="AN596" s="480">
        <v>982</v>
      </c>
      <c r="AO596" s="480">
        <v>40</v>
      </c>
      <c r="AP596" s="480">
        <v>27</v>
      </c>
      <c r="AQ596" s="480">
        <v>1.919</v>
      </c>
      <c r="AR596" s="480">
        <v>238.9</v>
      </c>
      <c r="AS596" s="480">
        <v>1.72</v>
      </c>
      <c r="AT596" s="480"/>
      <c r="AU596" s="480"/>
      <c r="AV596" s="480"/>
      <c r="AW596" s="480"/>
      <c r="AX596" s="480"/>
      <c r="AY596" s="480"/>
      <c r="AZ596" s="480"/>
      <c r="BA596" s="480"/>
      <c r="BB596" s="480"/>
      <c r="BC596" s="480"/>
      <c r="BD596" s="480"/>
      <c r="BE596" s="480"/>
      <c r="BF596" s="480"/>
      <c r="BG596" s="480"/>
      <c r="BH596" s="480"/>
      <c r="BI596" s="480"/>
      <c r="BJ596" s="480"/>
      <c r="BK596" s="480"/>
      <c r="BL596" s="480"/>
    </row>
    <row r="597" spans="1:64">
      <c r="A597" s="480" t="s">
        <v>573</v>
      </c>
      <c r="B597" s="480" t="s">
        <v>70</v>
      </c>
      <c r="C597" s="480" t="s">
        <v>461</v>
      </c>
      <c r="D597" s="480" t="s">
        <v>462</v>
      </c>
      <c r="E597" s="480" t="s">
        <v>452</v>
      </c>
      <c r="F597" s="480">
        <v>2013</v>
      </c>
      <c r="G597" s="480"/>
      <c r="H597" s="480">
        <v>265</v>
      </c>
      <c r="I597" s="480">
        <v>0.1</v>
      </c>
      <c r="J597" s="480"/>
      <c r="K597" s="480"/>
      <c r="L597" s="480" t="s">
        <v>14</v>
      </c>
      <c r="M597" s="480">
        <v>60</v>
      </c>
      <c r="N597" s="480">
        <v>1</v>
      </c>
      <c r="O597" s="480">
        <v>1000</v>
      </c>
      <c r="P597" s="480">
        <v>25</v>
      </c>
      <c r="Q597" s="480">
        <v>30.8</v>
      </c>
      <c r="R597" s="480">
        <v>8.61</v>
      </c>
      <c r="S597" s="480">
        <v>37.9</v>
      </c>
      <c r="T597" s="480">
        <v>9.1199999999999992</v>
      </c>
      <c r="U597" s="480">
        <v>6.3550000000000004</v>
      </c>
      <c r="V597" s="480"/>
      <c r="W597" s="480">
        <v>-0.45</v>
      </c>
      <c r="X597" s="480"/>
      <c r="Y597" s="480"/>
      <c r="Z597" s="480"/>
      <c r="AA597" s="480">
        <v>0.315</v>
      </c>
      <c r="AB597" s="480"/>
      <c r="AC597" s="480"/>
      <c r="AD597" s="480"/>
      <c r="AE597" s="480"/>
      <c r="AF597" s="480"/>
      <c r="AG597" s="480"/>
      <c r="AH597" s="480"/>
      <c r="AI597" s="480">
        <v>1000</v>
      </c>
      <c r="AJ597" s="480">
        <v>3</v>
      </c>
      <c r="AK597" s="480">
        <v>-0.7</v>
      </c>
      <c r="AL597" s="480"/>
      <c r="AM597" s="480">
        <v>1638</v>
      </c>
      <c r="AN597" s="480">
        <v>982</v>
      </c>
      <c r="AO597" s="480">
        <v>40</v>
      </c>
      <c r="AP597" s="480">
        <v>19</v>
      </c>
      <c r="AQ597" s="480">
        <v>1.609</v>
      </c>
      <c r="AR597" s="480">
        <v>243.4</v>
      </c>
      <c r="AS597" s="480">
        <v>1.46</v>
      </c>
      <c r="AT597" s="480"/>
      <c r="AU597" s="480"/>
      <c r="AV597" s="480"/>
      <c r="AW597" s="480"/>
      <c r="AX597" s="480"/>
      <c r="AY597" s="480"/>
      <c r="AZ597" s="480"/>
      <c r="BA597" s="480"/>
      <c r="BB597" s="480"/>
      <c r="BC597" s="480"/>
      <c r="BD597" s="480"/>
      <c r="BE597" s="480"/>
      <c r="BF597" s="480"/>
      <c r="BG597" s="480"/>
      <c r="BH597" s="480"/>
      <c r="BI597" s="480"/>
      <c r="BJ597" s="480"/>
      <c r="BK597" s="480"/>
      <c r="BL597" s="480"/>
    </row>
    <row r="598" spans="1:64">
      <c r="A598" s="480" t="s">
        <v>573</v>
      </c>
      <c r="B598" s="480" t="s">
        <v>70</v>
      </c>
      <c r="C598" s="480" t="s">
        <v>481</v>
      </c>
      <c r="D598" s="480" t="s">
        <v>482</v>
      </c>
      <c r="E598" s="480" t="s">
        <v>452</v>
      </c>
      <c r="F598" s="480">
        <v>2013</v>
      </c>
      <c r="G598" s="480"/>
      <c r="H598" s="480">
        <v>265</v>
      </c>
      <c r="I598" s="480">
        <v>0.1</v>
      </c>
      <c r="J598" s="480"/>
      <c r="K598" s="480"/>
      <c r="L598" s="480" t="s">
        <v>14</v>
      </c>
      <c r="M598" s="480">
        <v>60</v>
      </c>
      <c r="N598" s="480">
        <v>1</v>
      </c>
      <c r="O598" s="480">
        <v>1000</v>
      </c>
      <c r="P598" s="480">
        <v>25</v>
      </c>
      <c r="Q598" s="480">
        <v>30.9</v>
      </c>
      <c r="R598" s="480">
        <v>8.61</v>
      </c>
      <c r="S598" s="480">
        <v>37.9</v>
      </c>
      <c r="T598" s="480">
        <v>9.11</v>
      </c>
      <c r="U598" s="480">
        <v>6.38</v>
      </c>
      <c r="V598" s="480">
        <v>-151</v>
      </c>
      <c r="W598" s="480">
        <v>-0.43</v>
      </c>
      <c r="X598" s="480"/>
      <c r="Y598" s="480"/>
      <c r="Z598" s="480"/>
      <c r="AA598" s="480">
        <v>0.31</v>
      </c>
      <c r="AB598" s="480"/>
      <c r="AC598" s="480"/>
      <c r="AD598" s="480"/>
      <c r="AE598" s="480"/>
      <c r="AF598" s="480"/>
      <c r="AG598" s="480"/>
      <c r="AH598" s="480"/>
      <c r="AI598" s="480">
        <v>1000</v>
      </c>
      <c r="AJ598" s="480">
        <v>3</v>
      </c>
      <c r="AK598" s="480">
        <v>-0.7</v>
      </c>
      <c r="AL598" s="480">
        <v>10.94</v>
      </c>
      <c r="AM598" s="480">
        <v>1638</v>
      </c>
      <c r="AN598" s="480">
        <v>982</v>
      </c>
      <c r="AO598" s="480">
        <v>40</v>
      </c>
      <c r="AP598" s="480">
        <v>19</v>
      </c>
      <c r="AQ598" s="480">
        <v>1.609</v>
      </c>
      <c r="AR598" s="480">
        <v>238.9</v>
      </c>
      <c r="AS598" s="480">
        <v>1.4330000000000001</v>
      </c>
      <c r="AT598" s="480"/>
      <c r="AU598" s="480"/>
      <c r="AV598" s="480"/>
      <c r="AW598" s="480"/>
      <c r="AX598" s="480"/>
      <c r="AY598" s="480"/>
      <c r="AZ598" s="480"/>
      <c r="BA598" s="480"/>
      <c r="BB598" s="480"/>
      <c r="BC598" s="480"/>
      <c r="BD598" s="480"/>
      <c r="BE598" s="480"/>
      <c r="BF598" s="480"/>
      <c r="BG598" s="480"/>
      <c r="BH598" s="480"/>
      <c r="BI598" s="480"/>
      <c r="BJ598" s="480"/>
      <c r="BK598" s="480"/>
      <c r="BL598" s="480"/>
    </row>
    <row r="599" spans="1:64">
      <c r="A599" s="480" t="s">
        <v>573</v>
      </c>
      <c r="B599" s="480" t="s">
        <v>70</v>
      </c>
      <c r="C599" s="480" t="s">
        <v>463</v>
      </c>
      <c r="D599" s="480" t="s">
        <v>464</v>
      </c>
      <c r="E599" s="480" t="s">
        <v>452</v>
      </c>
      <c r="F599" s="480">
        <v>2013</v>
      </c>
      <c r="G599" s="480"/>
      <c r="H599" s="480">
        <v>270</v>
      </c>
      <c r="I599" s="480">
        <v>0.1</v>
      </c>
      <c r="J599" s="480"/>
      <c r="K599" s="480"/>
      <c r="L599" s="480" t="s">
        <v>14</v>
      </c>
      <c r="M599" s="480">
        <v>60</v>
      </c>
      <c r="N599" s="480">
        <v>1</v>
      </c>
      <c r="O599" s="480">
        <v>1000</v>
      </c>
      <c r="P599" s="480">
        <v>25</v>
      </c>
      <c r="Q599" s="480">
        <v>30.9</v>
      </c>
      <c r="R599" s="480">
        <v>8.74</v>
      </c>
      <c r="S599" s="480">
        <v>38</v>
      </c>
      <c r="T599" s="480">
        <v>9.25</v>
      </c>
      <c r="U599" s="480">
        <v>6.4459999999999997</v>
      </c>
      <c r="V599" s="480"/>
      <c r="W599" s="480">
        <v>-0.45</v>
      </c>
      <c r="X599" s="480"/>
      <c r="Y599" s="480"/>
      <c r="Z599" s="480"/>
      <c r="AA599" s="480">
        <v>0.31</v>
      </c>
      <c r="AB599" s="480"/>
      <c r="AC599" s="480"/>
      <c r="AD599" s="480"/>
      <c r="AE599" s="480"/>
      <c r="AF599" s="480"/>
      <c r="AG599" s="480"/>
      <c r="AH599" s="480"/>
      <c r="AI599" s="480">
        <v>1000</v>
      </c>
      <c r="AJ599" s="480">
        <v>3</v>
      </c>
      <c r="AK599" s="480">
        <v>-0.7</v>
      </c>
      <c r="AL599" s="480"/>
      <c r="AM599" s="480">
        <v>1638</v>
      </c>
      <c r="AN599" s="480">
        <v>982</v>
      </c>
      <c r="AO599" s="480">
        <v>40</v>
      </c>
      <c r="AP599" s="480">
        <v>19</v>
      </c>
      <c r="AQ599" s="480">
        <v>1.609</v>
      </c>
      <c r="AR599" s="480">
        <v>243.4</v>
      </c>
      <c r="AS599" s="480">
        <v>1.46</v>
      </c>
      <c r="AT599" s="480"/>
      <c r="AU599" s="480"/>
      <c r="AV599" s="480"/>
      <c r="AW599" s="480"/>
      <c r="AX599" s="480"/>
      <c r="AY599" s="480"/>
      <c r="AZ599" s="480"/>
      <c r="BA599" s="480"/>
      <c r="BB599" s="480"/>
      <c r="BC599" s="480"/>
      <c r="BD599" s="480"/>
      <c r="BE599" s="480"/>
      <c r="BF599" s="480"/>
      <c r="BG599" s="480"/>
      <c r="BH599" s="480"/>
      <c r="BI599" s="480"/>
      <c r="BJ599" s="480"/>
      <c r="BK599" s="480"/>
      <c r="BL599" s="480"/>
    </row>
    <row r="600" spans="1:64">
      <c r="A600" s="480" t="s">
        <v>573</v>
      </c>
      <c r="B600" s="480" t="s">
        <v>70</v>
      </c>
      <c r="C600" s="480" t="s">
        <v>483</v>
      </c>
      <c r="D600" s="480" t="s">
        <v>484</v>
      </c>
      <c r="E600" s="480" t="s">
        <v>452</v>
      </c>
      <c r="F600" s="480">
        <v>2013</v>
      </c>
      <c r="G600" s="480"/>
      <c r="H600" s="480">
        <v>270</v>
      </c>
      <c r="I600" s="480">
        <v>0.1</v>
      </c>
      <c r="J600" s="480"/>
      <c r="K600" s="480"/>
      <c r="L600" s="480" t="s">
        <v>14</v>
      </c>
      <c r="M600" s="480">
        <v>60</v>
      </c>
      <c r="N600" s="480">
        <v>1</v>
      </c>
      <c r="O600" s="480">
        <v>1000</v>
      </c>
      <c r="P600" s="480">
        <v>25</v>
      </c>
      <c r="Q600" s="480">
        <v>31.1</v>
      </c>
      <c r="R600" s="480">
        <v>8.67</v>
      </c>
      <c r="S600" s="480">
        <v>38.200000000000003</v>
      </c>
      <c r="T600" s="480">
        <v>9.19</v>
      </c>
      <c r="U600" s="480">
        <v>6.44</v>
      </c>
      <c r="V600" s="480">
        <v>-153</v>
      </c>
      <c r="W600" s="480">
        <v>-0.43</v>
      </c>
      <c r="X600" s="480"/>
      <c r="Y600" s="480"/>
      <c r="Z600" s="480"/>
      <c r="AA600" s="480">
        <v>0.315</v>
      </c>
      <c r="AB600" s="480"/>
      <c r="AC600" s="480"/>
      <c r="AD600" s="480"/>
      <c r="AE600" s="480"/>
      <c r="AF600" s="480"/>
      <c r="AG600" s="480"/>
      <c r="AH600" s="480"/>
      <c r="AI600" s="480">
        <v>1000</v>
      </c>
      <c r="AJ600" s="480">
        <v>3</v>
      </c>
      <c r="AK600" s="480">
        <v>-0.7</v>
      </c>
      <c r="AL600" s="480"/>
      <c r="AM600" s="480">
        <v>1638</v>
      </c>
      <c r="AN600" s="480">
        <v>982</v>
      </c>
      <c r="AO600" s="480">
        <v>40</v>
      </c>
      <c r="AP600" s="480">
        <v>19</v>
      </c>
      <c r="AQ600" s="480">
        <v>1.609</v>
      </c>
      <c r="AR600" s="480">
        <v>238.9</v>
      </c>
      <c r="AS600" s="480">
        <v>1.4330000000000001</v>
      </c>
      <c r="AT600" s="480"/>
      <c r="AU600" s="480"/>
      <c r="AV600" s="480"/>
      <c r="AW600" s="480"/>
      <c r="AX600" s="480"/>
      <c r="AY600" s="480"/>
      <c r="AZ600" s="480"/>
      <c r="BA600" s="480"/>
      <c r="BB600" s="480"/>
      <c r="BC600" s="480"/>
      <c r="BD600" s="480"/>
      <c r="BE600" s="480"/>
      <c r="BF600" s="480"/>
      <c r="BG600" s="480"/>
      <c r="BH600" s="480"/>
      <c r="BI600" s="480"/>
      <c r="BJ600" s="480"/>
      <c r="BK600" s="480"/>
      <c r="BL600" s="480"/>
    </row>
    <row r="601" spans="1:64">
      <c r="A601" s="480" t="s">
        <v>573</v>
      </c>
      <c r="B601" s="480" t="s">
        <v>70</v>
      </c>
      <c r="C601" s="480" t="s">
        <v>173</v>
      </c>
      <c r="D601" s="480" t="s">
        <v>174</v>
      </c>
      <c r="E601" s="480" t="s">
        <v>66</v>
      </c>
      <c r="F601" s="480">
        <v>2010</v>
      </c>
      <c r="G601" s="480">
        <v>2013</v>
      </c>
      <c r="H601" s="480">
        <v>280</v>
      </c>
      <c r="I601" s="480">
        <v>0.1</v>
      </c>
      <c r="J601" s="480"/>
      <c r="K601" s="480"/>
      <c r="L601" s="480" t="s">
        <v>14</v>
      </c>
      <c r="M601" s="480">
        <v>72</v>
      </c>
      <c r="N601" s="480">
        <v>1</v>
      </c>
      <c r="O601" s="480">
        <v>1000</v>
      </c>
      <c r="P601" s="480">
        <v>25</v>
      </c>
      <c r="Q601" s="480">
        <v>36</v>
      </c>
      <c r="R601" s="480">
        <v>7.78</v>
      </c>
      <c r="S601" s="480">
        <v>44.6</v>
      </c>
      <c r="T601" s="480">
        <v>8.3000000000000007</v>
      </c>
      <c r="U601" s="480">
        <v>5</v>
      </c>
      <c r="V601" s="480"/>
      <c r="W601" s="480">
        <v>-0.45</v>
      </c>
      <c r="X601" s="480">
        <v>1400</v>
      </c>
      <c r="Y601" s="480">
        <v>5.5</v>
      </c>
      <c r="Z601" s="480">
        <v>350</v>
      </c>
      <c r="AA601" s="480">
        <v>0.28999999999999998</v>
      </c>
      <c r="AB601" s="480"/>
      <c r="AC601" s="480"/>
      <c r="AD601" s="480"/>
      <c r="AE601" s="480"/>
      <c r="AF601" s="480"/>
      <c r="AG601" s="480"/>
      <c r="AH601" s="480"/>
      <c r="AI601" s="480">
        <v>1000</v>
      </c>
      <c r="AJ601" s="480">
        <v>3</v>
      </c>
      <c r="AK601" s="480">
        <v>-0.7</v>
      </c>
      <c r="AL601" s="480">
        <v>9.9600000000000009</v>
      </c>
      <c r="AM601" s="480">
        <v>1954</v>
      </c>
      <c r="AN601" s="480">
        <v>982</v>
      </c>
      <c r="AO601" s="480">
        <v>40</v>
      </c>
      <c r="AP601" s="480">
        <v>27</v>
      </c>
      <c r="AQ601" s="480">
        <v>1.919</v>
      </c>
      <c r="AR601" s="480">
        <v>238.9</v>
      </c>
      <c r="AS601" s="480">
        <v>1.72</v>
      </c>
      <c r="AT601" s="480"/>
      <c r="AU601" s="480"/>
      <c r="AV601" s="480"/>
      <c r="AW601" s="480"/>
      <c r="AX601" s="480"/>
      <c r="AY601" s="480"/>
      <c r="AZ601" s="480"/>
      <c r="BA601" s="480"/>
      <c r="BB601" s="480"/>
      <c r="BC601" s="480"/>
      <c r="BD601" s="480"/>
      <c r="BE601" s="480"/>
      <c r="BF601" s="480"/>
      <c r="BG601" s="480"/>
      <c r="BH601" s="480"/>
      <c r="BI601" s="480"/>
      <c r="BJ601" s="480"/>
      <c r="BK601" s="480"/>
      <c r="BL601" s="480"/>
    </row>
    <row r="602" spans="1:64">
      <c r="A602" s="480" t="s">
        <v>573</v>
      </c>
      <c r="B602" s="480" t="s">
        <v>70</v>
      </c>
      <c r="C602" s="480" t="s">
        <v>181</v>
      </c>
      <c r="D602" s="480" t="s">
        <v>182</v>
      </c>
      <c r="E602" s="480" t="s">
        <v>452</v>
      </c>
      <c r="F602" s="480">
        <v>2010</v>
      </c>
      <c r="G602" s="480"/>
      <c r="H602" s="480">
        <v>300</v>
      </c>
      <c r="I602" s="480">
        <v>0.1</v>
      </c>
      <c r="J602" s="480"/>
      <c r="K602" s="480"/>
      <c r="L602" s="480" t="s">
        <v>14</v>
      </c>
      <c r="M602" s="480">
        <v>72</v>
      </c>
      <c r="N602" s="480">
        <v>1</v>
      </c>
      <c r="O602" s="480">
        <v>1000</v>
      </c>
      <c r="P602" s="480">
        <v>25</v>
      </c>
      <c r="Q602" s="480">
        <v>36.5</v>
      </c>
      <c r="R602" s="480">
        <v>8.2200000000000006</v>
      </c>
      <c r="S602" s="480">
        <v>45</v>
      </c>
      <c r="T602" s="480">
        <v>8.74</v>
      </c>
      <c r="U602" s="480">
        <v>5.2</v>
      </c>
      <c r="V602" s="480"/>
      <c r="W602" s="480">
        <v>-0.45</v>
      </c>
      <c r="X602" s="480">
        <v>1400</v>
      </c>
      <c r="Y602" s="480">
        <v>5.5</v>
      </c>
      <c r="Z602" s="480">
        <v>350</v>
      </c>
      <c r="AA602" s="480">
        <v>0.4</v>
      </c>
      <c r="AB602" s="480"/>
      <c r="AC602" s="480"/>
      <c r="AD602" s="480"/>
      <c r="AE602" s="480"/>
      <c r="AF602" s="480"/>
      <c r="AG602" s="480"/>
      <c r="AH602" s="480"/>
      <c r="AI602" s="480">
        <v>1000</v>
      </c>
      <c r="AJ602" s="480">
        <v>3</v>
      </c>
      <c r="AK602" s="480">
        <v>-0.7</v>
      </c>
      <c r="AL602" s="480">
        <v>10.49</v>
      </c>
      <c r="AM602" s="480">
        <v>1954</v>
      </c>
      <c r="AN602" s="480">
        <v>982</v>
      </c>
      <c r="AO602" s="480">
        <v>40</v>
      </c>
      <c r="AP602" s="480">
        <v>23</v>
      </c>
      <c r="AQ602" s="480">
        <v>1.919</v>
      </c>
      <c r="AR602" s="480">
        <v>238.9</v>
      </c>
      <c r="AS602" s="480">
        <v>1.919</v>
      </c>
      <c r="AT602" s="480"/>
      <c r="AU602" s="480"/>
      <c r="AV602" s="480"/>
      <c r="AW602" s="480"/>
      <c r="AX602" s="480"/>
      <c r="AY602" s="480"/>
      <c r="AZ602" s="480"/>
      <c r="BA602" s="480"/>
      <c r="BB602" s="480"/>
      <c r="BC602" s="480"/>
      <c r="BD602" s="480"/>
      <c r="BE602" s="480"/>
      <c r="BF602" s="480"/>
      <c r="BG602" s="480"/>
      <c r="BH602" s="480"/>
      <c r="BI602" s="480"/>
      <c r="BJ602" s="480"/>
      <c r="BK602" s="480"/>
      <c r="BL602" s="480"/>
    </row>
    <row r="603" spans="1:64">
      <c r="A603" s="480" t="s">
        <v>573</v>
      </c>
      <c r="B603" s="480" t="s">
        <v>70</v>
      </c>
      <c r="C603" s="480" t="s">
        <v>185</v>
      </c>
      <c r="D603" s="480" t="s">
        <v>186</v>
      </c>
      <c r="E603" s="480" t="s">
        <v>452</v>
      </c>
      <c r="F603" s="480">
        <v>2010</v>
      </c>
      <c r="G603" s="480"/>
      <c r="H603" s="480">
        <v>310</v>
      </c>
      <c r="I603" s="480">
        <v>0.1</v>
      </c>
      <c r="J603" s="480"/>
      <c r="K603" s="480"/>
      <c r="L603" s="480" t="s">
        <v>14</v>
      </c>
      <c r="M603" s="480">
        <v>72</v>
      </c>
      <c r="N603" s="480">
        <v>1</v>
      </c>
      <c r="O603" s="480">
        <v>1000</v>
      </c>
      <c r="P603" s="480">
        <v>25</v>
      </c>
      <c r="Q603" s="480">
        <v>36.700000000000003</v>
      </c>
      <c r="R603" s="480">
        <v>8.44</v>
      </c>
      <c r="S603" s="480">
        <v>45.3</v>
      </c>
      <c r="T603" s="480">
        <v>8.9499999999999993</v>
      </c>
      <c r="U603" s="480">
        <v>5.4</v>
      </c>
      <c r="V603" s="480"/>
      <c r="W603" s="480">
        <v>-0.45</v>
      </c>
      <c r="X603" s="480">
        <v>1400</v>
      </c>
      <c r="Y603" s="480">
        <v>5.5</v>
      </c>
      <c r="Z603" s="480">
        <v>350</v>
      </c>
      <c r="AA603" s="480">
        <v>0.39</v>
      </c>
      <c r="AB603" s="480"/>
      <c r="AC603" s="480"/>
      <c r="AD603" s="480"/>
      <c r="AE603" s="480"/>
      <c r="AF603" s="480"/>
      <c r="AG603" s="480"/>
      <c r="AH603" s="480"/>
      <c r="AI603" s="480">
        <v>1000</v>
      </c>
      <c r="AJ603" s="480">
        <v>3</v>
      </c>
      <c r="AK603" s="480">
        <v>-0.7</v>
      </c>
      <c r="AL603" s="480">
        <v>10.74</v>
      </c>
      <c r="AM603" s="480">
        <v>1954</v>
      </c>
      <c r="AN603" s="480">
        <v>982</v>
      </c>
      <c r="AO603" s="480">
        <v>40</v>
      </c>
      <c r="AP603" s="480">
        <v>23</v>
      </c>
      <c r="AQ603" s="480">
        <v>1.919</v>
      </c>
      <c r="AR603" s="480">
        <v>238.9</v>
      </c>
      <c r="AS603" s="480">
        <v>1.919</v>
      </c>
      <c r="AT603" s="480"/>
      <c r="AU603" s="480"/>
      <c r="AV603" s="480"/>
      <c r="AW603" s="480"/>
      <c r="AX603" s="480"/>
      <c r="AY603" s="480"/>
      <c r="AZ603" s="480"/>
      <c r="BA603" s="480"/>
      <c r="BB603" s="480"/>
      <c r="BC603" s="480"/>
      <c r="BD603" s="480"/>
      <c r="BE603" s="480"/>
      <c r="BF603" s="480"/>
      <c r="BG603" s="480"/>
      <c r="BH603" s="480"/>
      <c r="BI603" s="480"/>
      <c r="BJ603" s="480"/>
      <c r="BK603" s="480"/>
      <c r="BL603" s="480"/>
    </row>
    <row r="604" spans="1:64">
      <c r="A604" s="480" t="s">
        <v>573</v>
      </c>
      <c r="B604" s="480" t="s">
        <v>70</v>
      </c>
      <c r="C604" s="480" t="s">
        <v>485</v>
      </c>
      <c r="D604" s="480" t="s">
        <v>486</v>
      </c>
      <c r="E604" s="480" t="s">
        <v>452</v>
      </c>
      <c r="F604" s="480">
        <v>2013</v>
      </c>
      <c r="G604" s="480"/>
      <c r="H604" s="480">
        <v>315</v>
      </c>
      <c r="I604" s="480">
        <v>0.1</v>
      </c>
      <c r="J604" s="480"/>
      <c r="K604" s="480"/>
      <c r="L604" s="480" t="s">
        <v>14</v>
      </c>
      <c r="M604" s="480">
        <v>72</v>
      </c>
      <c r="N604" s="480">
        <v>1</v>
      </c>
      <c r="O604" s="480">
        <v>1000</v>
      </c>
      <c r="P604" s="480">
        <v>25</v>
      </c>
      <c r="Q604" s="480">
        <v>36.9</v>
      </c>
      <c r="R604" s="480">
        <v>8.5299999999999994</v>
      </c>
      <c r="S604" s="480">
        <v>45.5</v>
      </c>
      <c r="T604" s="480">
        <v>9.0399999999999991</v>
      </c>
      <c r="U604" s="480">
        <v>5.45</v>
      </c>
      <c r="V604" s="480">
        <v>-177</v>
      </c>
      <c r="W604" s="480">
        <v>-0.43</v>
      </c>
      <c r="X604" s="480"/>
      <c r="Y604" s="480"/>
      <c r="Z604" s="480"/>
      <c r="AA604" s="480">
        <v>0.39</v>
      </c>
      <c r="AB604" s="480"/>
      <c r="AC604" s="480"/>
      <c r="AD604" s="480"/>
      <c r="AE604" s="480"/>
      <c r="AF604" s="480"/>
      <c r="AG604" s="480"/>
      <c r="AH604" s="480"/>
      <c r="AI604" s="480">
        <v>1000</v>
      </c>
      <c r="AJ604" s="480">
        <v>3</v>
      </c>
      <c r="AK604" s="480">
        <v>-0.7</v>
      </c>
      <c r="AL604" s="480"/>
      <c r="AM604" s="480">
        <v>1954</v>
      </c>
      <c r="AN604" s="480">
        <v>982</v>
      </c>
      <c r="AO604" s="480">
        <v>40</v>
      </c>
      <c r="AP604" s="480">
        <v>23</v>
      </c>
      <c r="AQ604" s="480">
        <v>1.919</v>
      </c>
      <c r="AR604" s="480">
        <v>238.9</v>
      </c>
      <c r="AS604" s="480">
        <v>1.919</v>
      </c>
      <c r="AT604" s="480"/>
      <c r="AU604" s="480"/>
      <c r="AV604" s="480"/>
      <c r="AW604" s="480"/>
      <c r="AX604" s="480"/>
      <c r="AY604" s="480"/>
      <c r="AZ604" s="480"/>
      <c r="BA604" s="480"/>
      <c r="BB604" s="480"/>
      <c r="BC604" s="480"/>
      <c r="BD604" s="480"/>
      <c r="BE604" s="480"/>
      <c r="BF604" s="480"/>
      <c r="BG604" s="480"/>
      <c r="BH604" s="480"/>
      <c r="BI604" s="480"/>
      <c r="BJ604" s="480"/>
      <c r="BK604" s="480"/>
      <c r="BL604" s="480"/>
    </row>
    <row r="605" spans="1:64">
      <c r="A605" s="480" t="s">
        <v>573</v>
      </c>
      <c r="B605" s="480" t="s">
        <v>70</v>
      </c>
      <c r="C605" s="480" t="s">
        <v>487</v>
      </c>
      <c r="D605" s="480" t="s">
        <v>488</v>
      </c>
      <c r="E605" s="480" t="s">
        <v>452</v>
      </c>
      <c r="F605" s="480">
        <v>2013</v>
      </c>
      <c r="G605" s="480"/>
      <c r="H605" s="480">
        <v>320</v>
      </c>
      <c r="I605" s="480">
        <v>0.1</v>
      </c>
      <c r="J605" s="480"/>
      <c r="K605" s="480"/>
      <c r="L605" s="480" t="s">
        <v>14</v>
      </c>
      <c r="M605" s="480">
        <v>72</v>
      </c>
      <c r="N605" s="480">
        <v>1</v>
      </c>
      <c r="O605" s="480">
        <v>1000</v>
      </c>
      <c r="P605" s="480">
        <v>25</v>
      </c>
      <c r="Q605" s="480">
        <v>37.200000000000003</v>
      </c>
      <c r="R605" s="480">
        <v>8.61</v>
      </c>
      <c r="S605" s="480">
        <v>45.6</v>
      </c>
      <c r="T605" s="480">
        <v>9.1300000000000008</v>
      </c>
      <c r="U605" s="480">
        <v>5.51</v>
      </c>
      <c r="V605" s="480">
        <v>-177</v>
      </c>
      <c r="W605" s="480">
        <v>-0.43</v>
      </c>
      <c r="X605" s="480"/>
      <c r="Y605" s="480"/>
      <c r="Z605" s="480"/>
      <c r="AA605" s="480">
        <v>0.375</v>
      </c>
      <c r="AB605" s="480"/>
      <c r="AC605" s="480"/>
      <c r="AD605" s="480"/>
      <c r="AE605" s="480"/>
      <c r="AF605" s="480"/>
      <c r="AG605" s="480"/>
      <c r="AH605" s="480"/>
      <c r="AI605" s="480">
        <v>1000</v>
      </c>
      <c r="AJ605" s="480">
        <v>3</v>
      </c>
      <c r="AK605" s="480">
        <v>-0.7</v>
      </c>
      <c r="AL605" s="480"/>
      <c r="AM605" s="480">
        <v>1954</v>
      </c>
      <c r="AN605" s="480">
        <v>982</v>
      </c>
      <c r="AO605" s="480">
        <v>40</v>
      </c>
      <c r="AP605" s="480">
        <v>23</v>
      </c>
      <c r="AQ605" s="480">
        <v>1.919</v>
      </c>
      <c r="AR605" s="480">
        <v>238.9</v>
      </c>
      <c r="AS605" s="480">
        <v>1.919</v>
      </c>
      <c r="AT605" s="480"/>
      <c r="AU605" s="480"/>
      <c r="AV605" s="480"/>
      <c r="AW605" s="480"/>
      <c r="AX605" s="480"/>
      <c r="AY605" s="480"/>
      <c r="AZ605" s="480"/>
      <c r="BA605" s="480"/>
      <c r="BB605" s="480"/>
      <c r="BC605" s="480"/>
      <c r="BD605" s="480"/>
      <c r="BE605" s="480"/>
      <c r="BF605" s="480"/>
      <c r="BG605" s="480"/>
      <c r="BH605" s="480"/>
      <c r="BI605" s="480"/>
      <c r="BJ605" s="480"/>
      <c r="BK605" s="480"/>
      <c r="BL605" s="480"/>
    </row>
    <row r="606" spans="1:64">
      <c r="A606" s="480" t="s">
        <v>573</v>
      </c>
      <c r="B606" s="480" t="s">
        <v>70</v>
      </c>
      <c r="C606" s="480" t="s">
        <v>191</v>
      </c>
      <c r="D606" s="480" t="s">
        <v>192</v>
      </c>
      <c r="E606" s="480" t="s">
        <v>66</v>
      </c>
      <c r="F606" s="480">
        <v>2010</v>
      </c>
      <c r="G606" s="480">
        <v>2012</v>
      </c>
      <c r="H606" s="480">
        <v>160</v>
      </c>
      <c r="I606" s="480">
        <v>0.1</v>
      </c>
      <c r="J606" s="480"/>
      <c r="K606" s="480"/>
      <c r="L606" s="480" t="s">
        <v>65</v>
      </c>
      <c r="M606" s="480">
        <v>72</v>
      </c>
      <c r="N606" s="480">
        <v>1</v>
      </c>
      <c r="O606" s="480">
        <v>1000</v>
      </c>
      <c r="P606" s="480">
        <v>25</v>
      </c>
      <c r="Q606" s="480">
        <v>34.799999999999997</v>
      </c>
      <c r="R606" s="480">
        <v>4.5999999999999996</v>
      </c>
      <c r="S606" s="480">
        <v>43.4</v>
      </c>
      <c r="T606" s="480">
        <v>4.99</v>
      </c>
      <c r="U606" s="480">
        <v>3.2</v>
      </c>
      <c r="V606" s="480"/>
      <c r="W606" s="480">
        <v>-0.43</v>
      </c>
      <c r="X606" s="480">
        <v>1800</v>
      </c>
      <c r="Y606" s="480">
        <v>5.5</v>
      </c>
      <c r="Z606" s="480">
        <v>450</v>
      </c>
      <c r="AA606" s="480">
        <v>0.6</v>
      </c>
      <c r="AB606" s="480"/>
      <c r="AC606" s="480"/>
      <c r="AD606" s="480"/>
      <c r="AE606" s="480"/>
      <c r="AF606" s="480"/>
      <c r="AG606" s="480"/>
      <c r="AH606" s="480"/>
      <c r="AI606" s="480">
        <v>1000</v>
      </c>
      <c r="AJ606" s="480">
        <v>3</v>
      </c>
      <c r="AK606" s="480">
        <v>-0.7</v>
      </c>
      <c r="AL606" s="480">
        <v>3.92</v>
      </c>
      <c r="AM606" s="480">
        <v>1580</v>
      </c>
      <c r="AN606" s="480">
        <v>808</v>
      </c>
      <c r="AO606" s="480">
        <v>40</v>
      </c>
      <c r="AP606" s="480">
        <v>15.75</v>
      </c>
      <c r="AQ606" s="480">
        <v>1.278</v>
      </c>
      <c r="AR606" s="480">
        <v>156.30000000000001</v>
      </c>
      <c r="AS606" s="480">
        <v>1.125</v>
      </c>
      <c r="AT606" s="480"/>
      <c r="AU606" s="480"/>
      <c r="AV606" s="480"/>
      <c r="AW606" s="480"/>
      <c r="AX606" s="480"/>
      <c r="AY606" s="480"/>
      <c r="AZ606" s="480"/>
      <c r="BA606" s="480"/>
      <c r="BB606" s="480"/>
      <c r="BC606" s="480"/>
      <c r="BD606" s="480"/>
      <c r="BE606" s="480"/>
      <c r="BF606" s="480"/>
      <c r="BG606" s="480"/>
      <c r="BH606" s="480"/>
      <c r="BI606" s="480"/>
      <c r="BJ606" s="480"/>
      <c r="BK606" s="480"/>
      <c r="BL606" s="480"/>
    </row>
    <row r="607" spans="1:64">
      <c r="A607" s="480" t="s">
        <v>573</v>
      </c>
      <c r="B607" s="480" t="s">
        <v>70</v>
      </c>
      <c r="C607" s="480" t="s">
        <v>195</v>
      </c>
      <c r="D607" s="480" t="s">
        <v>196</v>
      </c>
      <c r="E607" s="480" t="s">
        <v>66</v>
      </c>
      <c r="F607" s="480">
        <v>2011</v>
      </c>
      <c r="G607" s="480">
        <v>2012</v>
      </c>
      <c r="H607" s="480">
        <v>160</v>
      </c>
      <c r="I607" s="480">
        <v>0.1</v>
      </c>
      <c r="J607" s="480"/>
      <c r="K607" s="480"/>
      <c r="L607" s="480" t="s">
        <v>65</v>
      </c>
      <c r="M607" s="480">
        <v>48</v>
      </c>
      <c r="N607" s="480">
        <v>1</v>
      </c>
      <c r="O607" s="480">
        <v>1000</v>
      </c>
      <c r="P607" s="480">
        <v>25</v>
      </c>
      <c r="Q607" s="480">
        <v>23.1</v>
      </c>
      <c r="R607" s="480">
        <v>6.93</v>
      </c>
      <c r="S607" s="480">
        <v>28.9</v>
      </c>
      <c r="T607" s="480">
        <v>7.67</v>
      </c>
      <c r="U607" s="480">
        <v>6.1</v>
      </c>
      <c r="V607" s="480"/>
      <c r="W607" s="480">
        <v>-0.42</v>
      </c>
      <c r="X607" s="480">
        <v>600</v>
      </c>
      <c r="Y607" s="480">
        <v>5.5</v>
      </c>
      <c r="Z607" s="480">
        <v>160</v>
      </c>
      <c r="AA607" s="480">
        <v>0.32</v>
      </c>
      <c r="AB607" s="480"/>
      <c r="AC607" s="480"/>
      <c r="AD607" s="480"/>
      <c r="AE607" s="480"/>
      <c r="AF607" s="480"/>
      <c r="AG607" s="480"/>
      <c r="AH607" s="480"/>
      <c r="AI607" s="480">
        <v>1000</v>
      </c>
      <c r="AJ607" s="480">
        <v>5</v>
      </c>
      <c r="AK607" s="480">
        <v>-0.7</v>
      </c>
      <c r="AL607" s="480">
        <v>3.92</v>
      </c>
      <c r="AM607" s="480">
        <v>1324</v>
      </c>
      <c r="AN607" s="480">
        <v>982</v>
      </c>
      <c r="AO607" s="480">
        <v>40</v>
      </c>
      <c r="AP607" s="480">
        <v>16</v>
      </c>
      <c r="AQ607" s="480">
        <v>1.3</v>
      </c>
      <c r="AR607" s="480">
        <v>243.4</v>
      </c>
      <c r="AS607" s="480">
        <v>1.1679999999999999</v>
      </c>
      <c r="AT607" s="480"/>
      <c r="AU607" s="480"/>
      <c r="AV607" s="480"/>
      <c r="AW607" s="480"/>
      <c r="AX607" s="480"/>
      <c r="AY607" s="480"/>
      <c r="AZ607" s="480"/>
      <c r="BA607" s="480"/>
      <c r="BB607" s="480"/>
      <c r="BC607" s="480"/>
      <c r="BD607" s="480"/>
      <c r="BE607" s="480"/>
      <c r="BF607" s="480"/>
      <c r="BG607" s="480"/>
      <c r="BH607" s="480"/>
      <c r="BI607" s="480"/>
      <c r="BJ607" s="480"/>
      <c r="BK607" s="480"/>
      <c r="BL607" s="480"/>
    </row>
    <row r="608" spans="1:64">
      <c r="A608" s="480" t="s">
        <v>573</v>
      </c>
      <c r="B608" s="480" t="s">
        <v>70</v>
      </c>
      <c r="C608" s="480" t="s">
        <v>197</v>
      </c>
      <c r="D608" s="480" t="s">
        <v>198</v>
      </c>
      <c r="E608" s="480" t="s">
        <v>66</v>
      </c>
      <c r="F608" s="480">
        <v>2010</v>
      </c>
      <c r="G608" s="480">
        <v>2012</v>
      </c>
      <c r="H608" s="480">
        <v>165</v>
      </c>
      <c r="I608" s="480">
        <v>0.1</v>
      </c>
      <c r="J608" s="480"/>
      <c r="K608" s="480"/>
      <c r="L608" s="480" t="s">
        <v>65</v>
      </c>
      <c r="M608" s="480">
        <v>48</v>
      </c>
      <c r="N608" s="480">
        <v>1</v>
      </c>
      <c r="O608" s="480">
        <v>1000</v>
      </c>
      <c r="P608" s="480">
        <v>25</v>
      </c>
      <c r="Q608" s="480">
        <v>23.1</v>
      </c>
      <c r="R608" s="480">
        <v>7.13</v>
      </c>
      <c r="S608" s="480">
        <v>29</v>
      </c>
      <c r="T608" s="480">
        <v>7.82</v>
      </c>
      <c r="U608" s="480">
        <v>5.0999999999999996</v>
      </c>
      <c r="V608" s="480"/>
      <c r="W608" s="480">
        <v>-0.43</v>
      </c>
      <c r="X608" s="480">
        <v>700</v>
      </c>
      <c r="Y608" s="480">
        <v>5.5</v>
      </c>
      <c r="Z608" s="480">
        <v>170</v>
      </c>
      <c r="AA608" s="480">
        <v>0.31</v>
      </c>
      <c r="AB608" s="480"/>
      <c r="AC608" s="480"/>
      <c r="AD608" s="480"/>
      <c r="AE608" s="480"/>
      <c r="AF608" s="480"/>
      <c r="AG608" s="480"/>
      <c r="AH608" s="480"/>
      <c r="AI608" s="480">
        <v>1000</v>
      </c>
      <c r="AJ608" s="480">
        <v>3</v>
      </c>
      <c r="AK608" s="480">
        <v>-0.7</v>
      </c>
      <c r="AL608" s="480">
        <v>3.92</v>
      </c>
      <c r="AM608" s="480">
        <v>1324</v>
      </c>
      <c r="AN608" s="480">
        <v>982</v>
      </c>
      <c r="AO608" s="480">
        <v>40</v>
      </c>
      <c r="AP608" s="480">
        <v>16</v>
      </c>
      <c r="AQ608" s="480">
        <v>1.3</v>
      </c>
      <c r="AR608" s="480">
        <v>243.4</v>
      </c>
      <c r="AS608" s="480">
        <v>1.1679999999999999</v>
      </c>
      <c r="AT608" s="480"/>
      <c r="AU608" s="480"/>
      <c r="AV608" s="480"/>
      <c r="AW608" s="480"/>
      <c r="AX608" s="480"/>
      <c r="AY608" s="480"/>
      <c r="AZ608" s="480"/>
      <c r="BA608" s="480"/>
      <c r="BB608" s="480"/>
      <c r="BC608" s="480"/>
      <c r="BD608" s="480"/>
      <c r="BE608" s="480"/>
      <c r="BF608" s="480"/>
      <c r="BG608" s="480"/>
      <c r="BH608" s="480"/>
      <c r="BI608" s="480"/>
      <c r="BJ608" s="480"/>
      <c r="BK608" s="480"/>
      <c r="BL608" s="480"/>
    </row>
    <row r="609" spans="1:64">
      <c r="A609" s="480" t="s">
        <v>573</v>
      </c>
      <c r="B609" s="480" t="s">
        <v>70</v>
      </c>
      <c r="C609" s="480" t="s">
        <v>199</v>
      </c>
      <c r="D609" s="480" t="s">
        <v>200</v>
      </c>
      <c r="E609" s="480" t="s">
        <v>66</v>
      </c>
      <c r="F609" s="480">
        <v>2011</v>
      </c>
      <c r="G609" s="480">
        <v>2012</v>
      </c>
      <c r="H609" s="480">
        <v>165</v>
      </c>
      <c r="I609" s="480">
        <v>0.1</v>
      </c>
      <c r="J609" s="480"/>
      <c r="K609" s="480"/>
      <c r="L609" s="480" t="s">
        <v>65</v>
      </c>
      <c r="M609" s="480">
        <v>48</v>
      </c>
      <c r="N609" s="480">
        <v>1</v>
      </c>
      <c r="O609" s="480">
        <v>1000</v>
      </c>
      <c r="P609" s="480">
        <v>25</v>
      </c>
      <c r="Q609" s="480">
        <v>23.1</v>
      </c>
      <c r="R609" s="480">
        <v>7.13</v>
      </c>
      <c r="S609" s="480">
        <v>29</v>
      </c>
      <c r="T609" s="480">
        <v>7.82</v>
      </c>
      <c r="U609" s="480">
        <v>6.3</v>
      </c>
      <c r="V609" s="480"/>
      <c r="W609" s="480">
        <v>-0.42</v>
      </c>
      <c r="X609" s="480">
        <v>700</v>
      </c>
      <c r="Y609" s="480">
        <v>5.5</v>
      </c>
      <c r="Z609" s="480">
        <v>170</v>
      </c>
      <c r="AA609" s="480">
        <v>0.31</v>
      </c>
      <c r="AB609" s="480"/>
      <c r="AC609" s="480"/>
      <c r="AD609" s="480"/>
      <c r="AE609" s="480"/>
      <c r="AF609" s="480"/>
      <c r="AG609" s="480"/>
      <c r="AH609" s="480"/>
      <c r="AI609" s="480">
        <v>1000</v>
      </c>
      <c r="AJ609" s="480">
        <v>5</v>
      </c>
      <c r="AK609" s="480">
        <v>-0.7</v>
      </c>
      <c r="AL609" s="480">
        <v>3.92</v>
      </c>
      <c r="AM609" s="480">
        <v>1324</v>
      </c>
      <c r="AN609" s="480">
        <v>982</v>
      </c>
      <c r="AO609" s="480">
        <v>40</v>
      </c>
      <c r="AP609" s="480">
        <v>16</v>
      </c>
      <c r="AQ609" s="480">
        <v>1.3</v>
      </c>
      <c r="AR609" s="480">
        <v>243.4</v>
      </c>
      <c r="AS609" s="480">
        <v>1.1679999999999999</v>
      </c>
      <c r="AT609" s="480"/>
      <c r="AU609" s="480"/>
      <c r="AV609" s="480"/>
      <c r="AW609" s="480"/>
      <c r="AX609" s="480"/>
      <c r="AY609" s="480"/>
      <c r="AZ609" s="480"/>
      <c r="BA609" s="480"/>
      <c r="BB609" s="480"/>
      <c r="BC609" s="480"/>
      <c r="BD609" s="480"/>
      <c r="BE609" s="480"/>
      <c r="BF609" s="480"/>
      <c r="BG609" s="480"/>
      <c r="BH609" s="480"/>
      <c r="BI609" s="480"/>
      <c r="BJ609" s="480"/>
      <c r="BK609" s="480"/>
      <c r="BL609" s="480"/>
    </row>
    <row r="610" spans="1:64">
      <c r="A610" s="480" t="s">
        <v>573</v>
      </c>
      <c r="B610" s="480" t="s">
        <v>70</v>
      </c>
      <c r="C610" s="480" t="s">
        <v>201</v>
      </c>
      <c r="D610" s="480" t="s">
        <v>202</v>
      </c>
      <c r="E610" s="480" t="s">
        <v>66</v>
      </c>
      <c r="F610" s="480">
        <v>2010</v>
      </c>
      <c r="G610" s="480">
        <v>2012</v>
      </c>
      <c r="H610" s="480">
        <v>170</v>
      </c>
      <c r="I610" s="480">
        <v>0.1</v>
      </c>
      <c r="J610" s="480"/>
      <c r="K610" s="480"/>
      <c r="L610" s="480" t="s">
        <v>65</v>
      </c>
      <c r="M610" s="480">
        <v>48</v>
      </c>
      <c r="N610" s="480">
        <v>1</v>
      </c>
      <c r="O610" s="480">
        <v>1000</v>
      </c>
      <c r="P610" s="480">
        <v>25</v>
      </c>
      <c r="Q610" s="480">
        <v>23.2</v>
      </c>
      <c r="R610" s="480">
        <v>7.32</v>
      </c>
      <c r="S610" s="480">
        <v>29.2</v>
      </c>
      <c r="T610" s="480">
        <v>7.92</v>
      </c>
      <c r="U610" s="480">
        <v>5.0999999999999996</v>
      </c>
      <c r="V610" s="480"/>
      <c r="W610" s="480">
        <v>-0.43</v>
      </c>
      <c r="X610" s="480">
        <v>800</v>
      </c>
      <c r="Y610" s="480">
        <v>5.5</v>
      </c>
      <c r="Z610" s="480">
        <v>190</v>
      </c>
      <c r="AA610" s="480">
        <v>0.28000000000000003</v>
      </c>
      <c r="AB610" s="480"/>
      <c r="AC610" s="480"/>
      <c r="AD610" s="480"/>
      <c r="AE610" s="480"/>
      <c r="AF610" s="480"/>
      <c r="AG610" s="480"/>
      <c r="AH610" s="480"/>
      <c r="AI610" s="480">
        <v>1000</v>
      </c>
      <c r="AJ610" s="480">
        <v>3</v>
      </c>
      <c r="AK610" s="480">
        <v>-0.7</v>
      </c>
      <c r="AL610" s="480">
        <v>3.92</v>
      </c>
      <c r="AM610" s="480">
        <v>1324</v>
      </c>
      <c r="AN610" s="480">
        <v>982</v>
      </c>
      <c r="AO610" s="480">
        <v>40</v>
      </c>
      <c r="AP610" s="480">
        <v>16</v>
      </c>
      <c r="AQ610" s="480">
        <v>1.3</v>
      </c>
      <c r="AR610" s="480">
        <v>243.4</v>
      </c>
      <c r="AS610" s="480">
        <v>1.1679999999999999</v>
      </c>
      <c r="AT610" s="480"/>
      <c r="AU610" s="480"/>
      <c r="AV610" s="480"/>
      <c r="AW610" s="480"/>
      <c r="AX610" s="480"/>
      <c r="AY610" s="480"/>
      <c r="AZ610" s="480"/>
      <c r="BA610" s="480"/>
      <c r="BB610" s="480"/>
      <c r="BC610" s="480"/>
      <c r="BD610" s="480"/>
      <c r="BE610" s="480"/>
      <c r="BF610" s="480"/>
      <c r="BG610" s="480"/>
      <c r="BH610" s="480"/>
      <c r="BI610" s="480"/>
      <c r="BJ610" s="480"/>
      <c r="BK610" s="480"/>
      <c r="BL610" s="480"/>
    </row>
    <row r="611" spans="1:64">
      <c r="A611" s="480" t="s">
        <v>573</v>
      </c>
      <c r="B611" s="480" t="s">
        <v>70</v>
      </c>
      <c r="C611" s="480" t="s">
        <v>203</v>
      </c>
      <c r="D611" s="480" t="s">
        <v>204</v>
      </c>
      <c r="E611" s="480" t="s">
        <v>66</v>
      </c>
      <c r="F611" s="480">
        <v>2011</v>
      </c>
      <c r="G611" s="480">
        <v>2012</v>
      </c>
      <c r="H611" s="480">
        <v>170</v>
      </c>
      <c r="I611" s="480">
        <v>0.1</v>
      </c>
      <c r="J611" s="480"/>
      <c r="K611" s="480"/>
      <c r="L611" s="480" t="s">
        <v>65</v>
      </c>
      <c r="M611" s="480">
        <v>48</v>
      </c>
      <c r="N611" s="480">
        <v>1</v>
      </c>
      <c r="O611" s="480">
        <v>1000</v>
      </c>
      <c r="P611" s="480">
        <v>25</v>
      </c>
      <c r="Q611" s="480">
        <v>23.2</v>
      </c>
      <c r="R611" s="480">
        <v>7.32</v>
      </c>
      <c r="S611" s="480">
        <v>29.2</v>
      </c>
      <c r="T611" s="480">
        <v>7.92</v>
      </c>
      <c r="U611" s="480">
        <v>6.3</v>
      </c>
      <c r="V611" s="480"/>
      <c r="W611" s="480">
        <v>-0.42</v>
      </c>
      <c r="X611" s="480">
        <v>800</v>
      </c>
      <c r="Y611" s="480">
        <v>5.5</v>
      </c>
      <c r="Z611" s="480">
        <v>190</v>
      </c>
      <c r="AA611" s="480">
        <v>0.28000000000000003</v>
      </c>
      <c r="AB611" s="480"/>
      <c r="AC611" s="480"/>
      <c r="AD611" s="480"/>
      <c r="AE611" s="480"/>
      <c r="AF611" s="480"/>
      <c r="AG611" s="480"/>
      <c r="AH611" s="480"/>
      <c r="AI611" s="480">
        <v>1000</v>
      </c>
      <c r="AJ611" s="480">
        <v>5</v>
      </c>
      <c r="AK611" s="480">
        <v>-0.7</v>
      </c>
      <c r="AL611" s="480">
        <v>3.92</v>
      </c>
      <c r="AM611" s="480">
        <v>1324</v>
      </c>
      <c r="AN611" s="480">
        <v>982</v>
      </c>
      <c r="AO611" s="480">
        <v>40</v>
      </c>
      <c r="AP611" s="480">
        <v>16</v>
      </c>
      <c r="AQ611" s="480">
        <v>1.3</v>
      </c>
      <c r="AR611" s="480">
        <v>243.4</v>
      </c>
      <c r="AS611" s="480">
        <v>1.1679999999999999</v>
      </c>
      <c r="AT611" s="480"/>
      <c r="AU611" s="480"/>
      <c r="AV611" s="480"/>
      <c r="AW611" s="480"/>
      <c r="AX611" s="480"/>
      <c r="AY611" s="480"/>
      <c r="AZ611" s="480"/>
      <c r="BA611" s="480"/>
      <c r="BB611" s="480"/>
      <c r="BC611" s="480"/>
      <c r="BD611" s="480"/>
      <c r="BE611" s="480"/>
      <c r="BF611" s="480"/>
      <c r="BG611" s="480"/>
      <c r="BH611" s="480"/>
      <c r="BI611" s="480"/>
      <c r="BJ611" s="480"/>
      <c r="BK611" s="480"/>
      <c r="BL611" s="480"/>
    </row>
    <row r="612" spans="1:64">
      <c r="A612" s="480" t="s">
        <v>573</v>
      </c>
      <c r="B612" s="480" t="s">
        <v>70</v>
      </c>
      <c r="C612" s="480" t="s">
        <v>205</v>
      </c>
      <c r="D612" s="480" t="s">
        <v>206</v>
      </c>
      <c r="E612" s="480" t="s">
        <v>66</v>
      </c>
      <c r="F612" s="480">
        <v>2010</v>
      </c>
      <c r="G612" s="480">
        <v>2012</v>
      </c>
      <c r="H612" s="480">
        <v>175</v>
      </c>
      <c r="I612" s="480">
        <v>0.1</v>
      </c>
      <c r="J612" s="480"/>
      <c r="K612" s="480"/>
      <c r="L612" s="480" t="s">
        <v>65</v>
      </c>
      <c r="M612" s="480">
        <v>48</v>
      </c>
      <c r="N612" s="480">
        <v>1</v>
      </c>
      <c r="O612" s="480">
        <v>1000</v>
      </c>
      <c r="P612" s="480">
        <v>25</v>
      </c>
      <c r="Q612" s="480">
        <v>23.4</v>
      </c>
      <c r="R612" s="480">
        <v>7.49</v>
      </c>
      <c r="S612" s="480">
        <v>29.3</v>
      </c>
      <c r="T612" s="480">
        <v>8.0399999999999991</v>
      </c>
      <c r="U612" s="480">
        <v>5.2</v>
      </c>
      <c r="V612" s="480"/>
      <c r="W612" s="480">
        <v>-0.43</v>
      </c>
      <c r="X612" s="480">
        <v>900</v>
      </c>
      <c r="Y612" s="480">
        <v>5.5</v>
      </c>
      <c r="Z612" s="480">
        <v>220</v>
      </c>
      <c r="AA612" s="480">
        <v>0.24</v>
      </c>
      <c r="AB612" s="480"/>
      <c r="AC612" s="480"/>
      <c r="AD612" s="480"/>
      <c r="AE612" s="480"/>
      <c r="AF612" s="480"/>
      <c r="AG612" s="480"/>
      <c r="AH612" s="480"/>
      <c r="AI612" s="480">
        <v>1000</v>
      </c>
      <c r="AJ612" s="480">
        <v>3</v>
      </c>
      <c r="AK612" s="480">
        <v>-0.7</v>
      </c>
      <c r="AL612" s="480">
        <v>3.92</v>
      </c>
      <c r="AM612" s="480">
        <v>1324</v>
      </c>
      <c r="AN612" s="480">
        <v>982</v>
      </c>
      <c r="AO612" s="480">
        <v>40</v>
      </c>
      <c r="AP612" s="480">
        <v>16</v>
      </c>
      <c r="AQ612" s="480">
        <v>1.3</v>
      </c>
      <c r="AR612" s="480">
        <v>243.4</v>
      </c>
      <c r="AS612" s="480">
        <v>1.1679999999999999</v>
      </c>
      <c r="AT612" s="480"/>
      <c r="AU612" s="480"/>
      <c r="AV612" s="480"/>
      <c r="AW612" s="480"/>
      <c r="AX612" s="480"/>
      <c r="AY612" s="480"/>
      <c r="AZ612" s="480"/>
      <c r="BA612" s="480"/>
      <c r="BB612" s="480"/>
      <c r="BC612" s="480"/>
      <c r="BD612" s="480"/>
      <c r="BE612" s="480"/>
      <c r="BF612" s="480"/>
      <c r="BG612" s="480"/>
      <c r="BH612" s="480"/>
      <c r="BI612" s="480"/>
      <c r="BJ612" s="480"/>
      <c r="BK612" s="480"/>
      <c r="BL612" s="480"/>
    </row>
    <row r="613" spans="1:64">
      <c r="A613" s="480" t="s">
        <v>573</v>
      </c>
      <c r="B613" s="480" t="s">
        <v>70</v>
      </c>
      <c r="C613" s="480" t="s">
        <v>207</v>
      </c>
      <c r="D613" s="480" t="s">
        <v>208</v>
      </c>
      <c r="E613" s="480" t="s">
        <v>66</v>
      </c>
      <c r="F613" s="480">
        <v>2011</v>
      </c>
      <c r="G613" s="480">
        <v>2012</v>
      </c>
      <c r="H613" s="480">
        <v>175</v>
      </c>
      <c r="I613" s="480">
        <v>0.1</v>
      </c>
      <c r="J613" s="480"/>
      <c r="K613" s="480"/>
      <c r="L613" s="480" t="s">
        <v>65</v>
      </c>
      <c r="M613" s="480">
        <v>48</v>
      </c>
      <c r="N613" s="480">
        <v>1</v>
      </c>
      <c r="O613" s="480">
        <v>1000</v>
      </c>
      <c r="P613" s="480">
        <v>25</v>
      </c>
      <c r="Q613" s="480">
        <v>23.4</v>
      </c>
      <c r="R613" s="480">
        <v>7.49</v>
      </c>
      <c r="S613" s="480">
        <v>29.3</v>
      </c>
      <c r="T613" s="480">
        <v>8.0399999999999991</v>
      </c>
      <c r="U613" s="480">
        <v>6.4</v>
      </c>
      <c r="V613" s="480"/>
      <c r="W613" s="480">
        <v>-0.42</v>
      </c>
      <c r="X613" s="480">
        <v>900</v>
      </c>
      <c r="Y613" s="480">
        <v>5.5</v>
      </c>
      <c r="Z613" s="480">
        <v>220</v>
      </c>
      <c r="AA613" s="480">
        <v>0.24</v>
      </c>
      <c r="AB613" s="480"/>
      <c r="AC613" s="480"/>
      <c r="AD613" s="480"/>
      <c r="AE613" s="480"/>
      <c r="AF613" s="480"/>
      <c r="AG613" s="480"/>
      <c r="AH613" s="480"/>
      <c r="AI613" s="480">
        <v>1000</v>
      </c>
      <c r="AJ613" s="480">
        <v>5</v>
      </c>
      <c r="AK613" s="480">
        <v>-0.7</v>
      </c>
      <c r="AL613" s="480">
        <v>3.92</v>
      </c>
      <c r="AM613" s="480">
        <v>1324</v>
      </c>
      <c r="AN613" s="480">
        <v>982</v>
      </c>
      <c r="AO613" s="480">
        <v>40</v>
      </c>
      <c r="AP613" s="480">
        <v>16</v>
      </c>
      <c r="AQ613" s="480">
        <v>1.3</v>
      </c>
      <c r="AR613" s="480">
        <v>243.4</v>
      </c>
      <c r="AS613" s="480">
        <v>1.1679999999999999</v>
      </c>
      <c r="AT613" s="480"/>
      <c r="AU613" s="480"/>
      <c r="AV613" s="480"/>
      <c r="AW613" s="480"/>
      <c r="AX613" s="480"/>
      <c r="AY613" s="480"/>
      <c r="AZ613" s="480"/>
      <c r="BA613" s="480"/>
      <c r="BB613" s="480"/>
      <c r="BC613" s="480"/>
      <c r="BD613" s="480"/>
      <c r="BE613" s="480"/>
      <c r="BF613" s="480"/>
      <c r="BG613" s="480"/>
      <c r="BH613" s="480"/>
      <c r="BI613" s="480"/>
      <c r="BJ613" s="480"/>
      <c r="BK613" s="480"/>
      <c r="BL613" s="480"/>
    </row>
    <row r="614" spans="1:64">
      <c r="A614" s="480" t="s">
        <v>573</v>
      </c>
      <c r="B614" s="480" t="s">
        <v>70</v>
      </c>
      <c r="C614" s="480" t="s">
        <v>209</v>
      </c>
      <c r="D614" s="480" t="s">
        <v>210</v>
      </c>
      <c r="E614" s="480" t="s">
        <v>66</v>
      </c>
      <c r="F614" s="480">
        <v>2010</v>
      </c>
      <c r="G614" s="480">
        <v>2012</v>
      </c>
      <c r="H614" s="480">
        <v>180</v>
      </c>
      <c r="I614" s="480">
        <v>0.1</v>
      </c>
      <c r="J614" s="480"/>
      <c r="K614" s="480"/>
      <c r="L614" s="480" t="s">
        <v>65</v>
      </c>
      <c r="M614" s="480">
        <v>48</v>
      </c>
      <c r="N614" s="480">
        <v>1</v>
      </c>
      <c r="O614" s="480">
        <v>1000</v>
      </c>
      <c r="P614" s="480">
        <v>25</v>
      </c>
      <c r="Q614" s="480">
        <v>23.5</v>
      </c>
      <c r="R614" s="480">
        <v>7.65</v>
      </c>
      <c r="S614" s="480">
        <v>29.4</v>
      </c>
      <c r="T614" s="480">
        <v>8.19</v>
      </c>
      <c r="U614" s="480">
        <v>5.3</v>
      </c>
      <c r="V614" s="480"/>
      <c r="W614" s="480">
        <v>-0.43</v>
      </c>
      <c r="X614" s="480">
        <v>900</v>
      </c>
      <c r="Y614" s="480">
        <v>5.5</v>
      </c>
      <c r="Z614" s="480">
        <v>220</v>
      </c>
      <c r="AA614" s="480">
        <v>0.23</v>
      </c>
      <c r="AB614" s="480"/>
      <c r="AC614" s="480"/>
      <c r="AD614" s="480"/>
      <c r="AE614" s="480"/>
      <c r="AF614" s="480"/>
      <c r="AG614" s="480"/>
      <c r="AH614" s="480"/>
      <c r="AI614" s="480">
        <v>1000</v>
      </c>
      <c r="AJ614" s="480">
        <v>3</v>
      </c>
      <c r="AK614" s="480">
        <v>-0.7</v>
      </c>
      <c r="AL614" s="480">
        <v>3.92</v>
      </c>
      <c r="AM614" s="480">
        <v>1324</v>
      </c>
      <c r="AN614" s="480">
        <v>982</v>
      </c>
      <c r="AO614" s="480">
        <v>40</v>
      </c>
      <c r="AP614" s="480">
        <v>16</v>
      </c>
      <c r="AQ614" s="480">
        <v>1.3</v>
      </c>
      <c r="AR614" s="480">
        <v>243.4</v>
      </c>
      <c r="AS614" s="480">
        <v>1.1679999999999999</v>
      </c>
      <c r="AT614" s="480"/>
      <c r="AU614" s="480"/>
      <c r="AV614" s="480"/>
      <c r="AW614" s="480"/>
      <c r="AX614" s="480"/>
      <c r="AY614" s="480"/>
      <c r="AZ614" s="480"/>
      <c r="BA614" s="480"/>
      <c r="BB614" s="480"/>
      <c r="BC614" s="480"/>
      <c r="BD614" s="480"/>
      <c r="BE614" s="480"/>
      <c r="BF614" s="480"/>
      <c r="BG614" s="480"/>
      <c r="BH614" s="480"/>
      <c r="BI614" s="480"/>
      <c r="BJ614" s="480"/>
      <c r="BK614" s="480"/>
      <c r="BL614" s="480"/>
    </row>
    <row r="615" spans="1:64">
      <c r="A615" s="480" t="s">
        <v>573</v>
      </c>
      <c r="B615" s="480" t="s">
        <v>70</v>
      </c>
      <c r="C615" s="480" t="s">
        <v>211</v>
      </c>
      <c r="D615" s="480" t="s">
        <v>212</v>
      </c>
      <c r="E615" s="480" t="s">
        <v>66</v>
      </c>
      <c r="F615" s="480">
        <v>2011</v>
      </c>
      <c r="G615" s="480">
        <v>2012</v>
      </c>
      <c r="H615" s="480">
        <v>180</v>
      </c>
      <c r="I615" s="480">
        <v>0.1</v>
      </c>
      <c r="J615" s="480"/>
      <c r="K615" s="480"/>
      <c r="L615" s="480" t="s">
        <v>65</v>
      </c>
      <c r="M615" s="480">
        <v>48</v>
      </c>
      <c r="N615" s="480">
        <v>1</v>
      </c>
      <c r="O615" s="480">
        <v>1000</v>
      </c>
      <c r="P615" s="480">
        <v>25</v>
      </c>
      <c r="Q615" s="480">
        <v>23.5</v>
      </c>
      <c r="R615" s="480">
        <v>7.65</v>
      </c>
      <c r="S615" s="480">
        <v>29.4</v>
      </c>
      <c r="T615" s="480">
        <v>8.19</v>
      </c>
      <c r="U615" s="480">
        <v>6.6</v>
      </c>
      <c r="V615" s="480"/>
      <c r="W615" s="480">
        <v>-0.42</v>
      </c>
      <c r="X615" s="480">
        <v>900</v>
      </c>
      <c r="Y615" s="480">
        <v>5.5</v>
      </c>
      <c r="Z615" s="480">
        <v>220</v>
      </c>
      <c r="AA615" s="480">
        <v>0.23</v>
      </c>
      <c r="AB615" s="480"/>
      <c r="AC615" s="480"/>
      <c r="AD615" s="480"/>
      <c r="AE615" s="480"/>
      <c r="AF615" s="480"/>
      <c r="AG615" s="480"/>
      <c r="AH615" s="480"/>
      <c r="AI615" s="480">
        <v>1000</v>
      </c>
      <c r="AJ615" s="480">
        <v>5</v>
      </c>
      <c r="AK615" s="480">
        <v>-0.7</v>
      </c>
      <c r="AL615" s="480">
        <v>3.92</v>
      </c>
      <c r="AM615" s="480">
        <v>1324</v>
      </c>
      <c r="AN615" s="480">
        <v>982</v>
      </c>
      <c r="AO615" s="480">
        <v>40</v>
      </c>
      <c r="AP615" s="480">
        <v>16</v>
      </c>
      <c r="AQ615" s="480">
        <v>1.3</v>
      </c>
      <c r="AR615" s="480">
        <v>243.4</v>
      </c>
      <c r="AS615" s="480">
        <v>1.1679999999999999</v>
      </c>
      <c r="AT615" s="480"/>
      <c r="AU615" s="480"/>
      <c r="AV615" s="480"/>
      <c r="AW615" s="480"/>
      <c r="AX615" s="480"/>
      <c r="AY615" s="480"/>
      <c r="AZ615" s="480"/>
      <c r="BA615" s="480"/>
      <c r="BB615" s="480"/>
      <c r="BC615" s="480"/>
      <c r="BD615" s="480"/>
      <c r="BE615" s="480"/>
      <c r="BF615" s="480"/>
      <c r="BG615" s="480"/>
      <c r="BH615" s="480"/>
      <c r="BI615" s="480"/>
      <c r="BJ615" s="480"/>
      <c r="BK615" s="480"/>
      <c r="BL615" s="480"/>
    </row>
    <row r="616" spans="1:64">
      <c r="A616" s="480" t="s">
        <v>573</v>
      </c>
      <c r="B616" s="480" t="s">
        <v>70</v>
      </c>
      <c r="C616" s="480" t="s">
        <v>215</v>
      </c>
      <c r="D616" s="480" t="s">
        <v>216</v>
      </c>
      <c r="E616" s="480" t="s">
        <v>66</v>
      </c>
      <c r="F616" s="480">
        <v>2010</v>
      </c>
      <c r="G616" s="480">
        <v>2012</v>
      </c>
      <c r="H616" s="480">
        <v>185</v>
      </c>
      <c r="I616" s="480">
        <v>0.1</v>
      </c>
      <c r="J616" s="480"/>
      <c r="K616" s="480"/>
      <c r="L616" s="480" t="s">
        <v>65</v>
      </c>
      <c r="M616" s="480">
        <v>60</v>
      </c>
      <c r="N616" s="480">
        <v>1</v>
      </c>
      <c r="O616" s="480">
        <v>1000</v>
      </c>
      <c r="P616" s="480">
        <v>25</v>
      </c>
      <c r="Q616" s="480">
        <v>28.5</v>
      </c>
      <c r="R616" s="480">
        <v>6.49</v>
      </c>
      <c r="S616" s="480">
        <v>35.9</v>
      </c>
      <c r="T616" s="480">
        <v>7.27</v>
      </c>
      <c r="U616" s="480">
        <v>5.8</v>
      </c>
      <c r="V616" s="480"/>
      <c r="W616" s="480">
        <v>-0.42</v>
      </c>
      <c r="X616" s="480">
        <v>700</v>
      </c>
      <c r="Y616" s="480">
        <v>5.5</v>
      </c>
      <c r="Z616" s="480">
        <v>180</v>
      </c>
      <c r="AA616" s="480">
        <v>0.46</v>
      </c>
      <c r="AB616" s="480"/>
      <c r="AC616" s="480"/>
      <c r="AD616" s="480"/>
      <c r="AE616" s="480"/>
      <c r="AF616" s="480"/>
      <c r="AG616" s="480"/>
      <c r="AH616" s="480"/>
      <c r="AI616" s="480">
        <v>1000</v>
      </c>
      <c r="AJ616" s="480">
        <v>5</v>
      </c>
      <c r="AK616" s="480">
        <v>-0.7</v>
      </c>
      <c r="AL616" s="480">
        <v>3.92</v>
      </c>
      <c r="AM616" s="480">
        <v>1638</v>
      </c>
      <c r="AN616" s="480">
        <v>982</v>
      </c>
      <c r="AO616" s="480">
        <v>40</v>
      </c>
      <c r="AP616" s="480">
        <v>19.2</v>
      </c>
      <c r="AQ616" s="480">
        <v>1.609</v>
      </c>
      <c r="AR616" s="480">
        <v>243.4</v>
      </c>
      <c r="AS616" s="480">
        <v>1.46</v>
      </c>
      <c r="AT616" s="480"/>
      <c r="AU616" s="480"/>
      <c r="AV616" s="480"/>
      <c r="AW616" s="480"/>
      <c r="AX616" s="480"/>
      <c r="AY616" s="480"/>
      <c r="AZ616" s="480"/>
      <c r="BA616" s="480"/>
      <c r="BB616" s="480"/>
      <c r="BC616" s="480"/>
      <c r="BD616" s="480"/>
      <c r="BE616" s="480"/>
      <c r="BF616" s="480"/>
      <c r="BG616" s="480"/>
      <c r="BH616" s="480"/>
      <c r="BI616" s="480"/>
      <c r="BJ616" s="480"/>
      <c r="BK616" s="480"/>
      <c r="BL616" s="480"/>
    </row>
    <row r="617" spans="1:64">
      <c r="A617" s="480" t="s">
        <v>573</v>
      </c>
      <c r="B617" s="480" t="s">
        <v>70</v>
      </c>
      <c r="C617" s="480" t="s">
        <v>217</v>
      </c>
      <c r="D617" s="480" t="s">
        <v>218</v>
      </c>
      <c r="E617" s="480" t="s">
        <v>66</v>
      </c>
      <c r="F617" s="480">
        <v>2011</v>
      </c>
      <c r="G617" s="480">
        <v>2012</v>
      </c>
      <c r="H617" s="480">
        <v>185</v>
      </c>
      <c r="I617" s="480">
        <v>0.1</v>
      </c>
      <c r="J617" s="480"/>
      <c r="K617" s="480"/>
      <c r="L617" s="480" t="s">
        <v>65</v>
      </c>
      <c r="M617" s="480">
        <v>48</v>
      </c>
      <c r="N617" s="480">
        <v>1</v>
      </c>
      <c r="O617" s="480">
        <v>1000</v>
      </c>
      <c r="P617" s="480">
        <v>25</v>
      </c>
      <c r="Q617" s="480">
        <v>23.7</v>
      </c>
      <c r="R617" s="480">
        <v>7.82</v>
      </c>
      <c r="S617" s="480">
        <v>29.4</v>
      </c>
      <c r="T617" s="480">
        <v>8.39</v>
      </c>
      <c r="U617" s="480">
        <v>6.7</v>
      </c>
      <c r="V617" s="480"/>
      <c r="W617" s="480">
        <v>-0.42</v>
      </c>
      <c r="X617" s="480">
        <v>800</v>
      </c>
      <c r="Y617" s="480">
        <v>5.5</v>
      </c>
      <c r="Z617" s="480">
        <v>200</v>
      </c>
      <c r="AA617" s="480">
        <v>0.2</v>
      </c>
      <c r="AB617" s="480"/>
      <c r="AC617" s="480"/>
      <c r="AD617" s="480"/>
      <c r="AE617" s="480"/>
      <c r="AF617" s="480"/>
      <c r="AG617" s="480"/>
      <c r="AH617" s="480"/>
      <c r="AI617" s="480">
        <v>1000</v>
      </c>
      <c r="AJ617" s="480">
        <v>5</v>
      </c>
      <c r="AK617" s="480">
        <v>-0.7</v>
      </c>
      <c r="AL617" s="480">
        <v>3.92</v>
      </c>
      <c r="AM617" s="480">
        <v>1324</v>
      </c>
      <c r="AN617" s="480">
        <v>982</v>
      </c>
      <c r="AO617" s="480">
        <v>40</v>
      </c>
      <c r="AP617" s="480">
        <v>16</v>
      </c>
      <c r="AQ617" s="480">
        <v>1.3</v>
      </c>
      <c r="AR617" s="480">
        <v>243.4</v>
      </c>
      <c r="AS617" s="480">
        <v>1.1679999999999999</v>
      </c>
      <c r="AT617" s="480"/>
      <c r="AU617" s="480"/>
      <c r="AV617" s="480"/>
      <c r="AW617" s="480"/>
      <c r="AX617" s="480"/>
      <c r="AY617" s="480"/>
      <c r="AZ617" s="480"/>
      <c r="BA617" s="480"/>
      <c r="BB617" s="480"/>
      <c r="BC617" s="480"/>
      <c r="BD617" s="480"/>
      <c r="BE617" s="480"/>
      <c r="BF617" s="480"/>
      <c r="BG617" s="480"/>
      <c r="BH617" s="480"/>
      <c r="BI617" s="480"/>
      <c r="BJ617" s="480"/>
      <c r="BK617" s="480"/>
      <c r="BL617" s="480"/>
    </row>
    <row r="618" spans="1:64">
      <c r="A618" s="480" t="s">
        <v>573</v>
      </c>
      <c r="B618" s="480" t="s">
        <v>70</v>
      </c>
      <c r="C618" s="480" t="s">
        <v>219</v>
      </c>
      <c r="D618" s="480" t="s">
        <v>220</v>
      </c>
      <c r="E618" s="480" t="s">
        <v>66</v>
      </c>
      <c r="F618" s="480">
        <v>2010</v>
      </c>
      <c r="G618" s="480">
        <v>2012</v>
      </c>
      <c r="H618" s="480">
        <v>190</v>
      </c>
      <c r="I618" s="480">
        <v>0.1</v>
      </c>
      <c r="J618" s="480"/>
      <c r="K618" s="480"/>
      <c r="L618" s="480" t="s">
        <v>65</v>
      </c>
      <c r="M618" s="480">
        <v>48</v>
      </c>
      <c r="N618" s="480">
        <v>1</v>
      </c>
      <c r="O618" s="480">
        <v>1000</v>
      </c>
      <c r="P618" s="480">
        <v>25</v>
      </c>
      <c r="Q618" s="480">
        <v>23.9</v>
      </c>
      <c r="R618" s="480">
        <v>7.95</v>
      </c>
      <c r="S618" s="480">
        <v>29.6</v>
      </c>
      <c r="T618" s="480">
        <v>8.5</v>
      </c>
      <c r="U618" s="480">
        <v>5.5</v>
      </c>
      <c r="V618" s="480"/>
      <c r="W618" s="480">
        <v>-0.43</v>
      </c>
      <c r="X618" s="480">
        <v>900</v>
      </c>
      <c r="Y618" s="480">
        <v>5.5</v>
      </c>
      <c r="Z618" s="480">
        <v>220</v>
      </c>
      <c r="AA618" s="480">
        <v>0.19</v>
      </c>
      <c r="AB618" s="480"/>
      <c r="AC618" s="480"/>
      <c r="AD618" s="480"/>
      <c r="AE618" s="480"/>
      <c r="AF618" s="480"/>
      <c r="AG618" s="480"/>
      <c r="AH618" s="480"/>
      <c r="AI618" s="480">
        <v>1000</v>
      </c>
      <c r="AJ618" s="480">
        <v>3</v>
      </c>
      <c r="AK618" s="480">
        <v>-0.7</v>
      </c>
      <c r="AL618" s="480">
        <v>3.92</v>
      </c>
      <c r="AM618" s="480">
        <v>1324</v>
      </c>
      <c r="AN618" s="480">
        <v>982</v>
      </c>
      <c r="AO618" s="480">
        <v>40</v>
      </c>
      <c r="AP618" s="480">
        <v>16</v>
      </c>
      <c r="AQ618" s="480">
        <v>1.3</v>
      </c>
      <c r="AR618" s="480">
        <v>243.4</v>
      </c>
      <c r="AS618" s="480">
        <v>1.1679999999999999</v>
      </c>
      <c r="AT618" s="480"/>
      <c r="AU618" s="480"/>
      <c r="AV618" s="480"/>
      <c r="AW618" s="480"/>
      <c r="AX618" s="480"/>
      <c r="AY618" s="480"/>
      <c r="AZ618" s="480"/>
      <c r="BA618" s="480"/>
      <c r="BB618" s="480"/>
      <c r="BC618" s="480"/>
      <c r="BD618" s="480"/>
      <c r="BE618" s="480"/>
      <c r="BF618" s="480"/>
      <c r="BG618" s="480"/>
      <c r="BH618" s="480"/>
      <c r="BI618" s="480"/>
      <c r="BJ618" s="480"/>
      <c r="BK618" s="480"/>
      <c r="BL618" s="480"/>
    </row>
    <row r="619" spans="1:64">
      <c r="A619" s="480" t="s">
        <v>573</v>
      </c>
      <c r="B619" s="480" t="s">
        <v>70</v>
      </c>
      <c r="C619" s="480" t="s">
        <v>221</v>
      </c>
      <c r="D619" s="480" t="s">
        <v>222</v>
      </c>
      <c r="E619" s="480" t="s">
        <v>66</v>
      </c>
      <c r="F619" s="480">
        <v>2011</v>
      </c>
      <c r="G619" s="480">
        <v>2012</v>
      </c>
      <c r="H619" s="480">
        <v>190</v>
      </c>
      <c r="I619" s="480">
        <v>0.1</v>
      </c>
      <c r="J619" s="480"/>
      <c r="K619" s="480"/>
      <c r="L619" s="480" t="s">
        <v>65</v>
      </c>
      <c r="M619" s="480">
        <v>48</v>
      </c>
      <c r="N619" s="480">
        <v>1</v>
      </c>
      <c r="O619" s="480">
        <v>1000</v>
      </c>
      <c r="P619" s="480">
        <v>25</v>
      </c>
      <c r="Q619" s="480">
        <v>23.9</v>
      </c>
      <c r="R619" s="480">
        <v>7.95</v>
      </c>
      <c r="S619" s="480">
        <v>29.6</v>
      </c>
      <c r="T619" s="480">
        <v>8.5</v>
      </c>
      <c r="U619" s="480">
        <v>6.8</v>
      </c>
      <c r="V619" s="480"/>
      <c r="W619" s="480">
        <v>-0.42</v>
      </c>
      <c r="X619" s="480">
        <v>900</v>
      </c>
      <c r="Y619" s="480">
        <v>5.5</v>
      </c>
      <c r="Z619" s="480">
        <v>220</v>
      </c>
      <c r="AA619" s="480">
        <v>0.19</v>
      </c>
      <c r="AB619" s="480"/>
      <c r="AC619" s="480"/>
      <c r="AD619" s="480"/>
      <c r="AE619" s="480"/>
      <c r="AF619" s="480"/>
      <c r="AG619" s="480"/>
      <c r="AH619" s="480"/>
      <c r="AI619" s="480">
        <v>1000</v>
      </c>
      <c r="AJ619" s="480">
        <v>5</v>
      </c>
      <c r="AK619" s="480">
        <v>-0.7</v>
      </c>
      <c r="AL619" s="480">
        <v>3.92</v>
      </c>
      <c r="AM619" s="480">
        <v>1324</v>
      </c>
      <c r="AN619" s="480">
        <v>982</v>
      </c>
      <c r="AO619" s="480">
        <v>40</v>
      </c>
      <c r="AP619" s="480">
        <v>16</v>
      </c>
      <c r="AQ619" s="480">
        <v>1.3</v>
      </c>
      <c r="AR619" s="480">
        <v>243.4</v>
      </c>
      <c r="AS619" s="480">
        <v>1.1679999999999999</v>
      </c>
      <c r="AT619" s="480"/>
      <c r="AU619" s="480"/>
      <c r="AV619" s="480"/>
      <c r="AW619" s="480"/>
      <c r="AX619" s="480"/>
      <c r="AY619" s="480"/>
      <c r="AZ619" s="480"/>
      <c r="BA619" s="480"/>
      <c r="BB619" s="480"/>
      <c r="BC619" s="480"/>
      <c r="BD619" s="480"/>
      <c r="BE619" s="480"/>
      <c r="BF619" s="480"/>
      <c r="BG619" s="480"/>
      <c r="BH619" s="480"/>
      <c r="BI619" s="480"/>
      <c r="BJ619" s="480"/>
      <c r="BK619" s="480"/>
      <c r="BL619" s="480"/>
    </row>
    <row r="620" spans="1:64">
      <c r="A620" s="480" t="s">
        <v>573</v>
      </c>
      <c r="B620" s="480" t="s">
        <v>70</v>
      </c>
      <c r="C620" s="480" t="s">
        <v>223</v>
      </c>
      <c r="D620" s="480" t="s">
        <v>224</v>
      </c>
      <c r="E620" s="480" t="s">
        <v>452</v>
      </c>
      <c r="F620" s="480">
        <v>2011</v>
      </c>
      <c r="G620" s="480"/>
      <c r="H620" s="480">
        <v>195</v>
      </c>
      <c r="I620" s="480">
        <v>0.1</v>
      </c>
      <c r="J620" s="480"/>
      <c r="K620" s="480"/>
      <c r="L620" s="480" t="s">
        <v>65</v>
      </c>
      <c r="M620" s="480">
        <v>48</v>
      </c>
      <c r="N620" s="480">
        <v>1</v>
      </c>
      <c r="O620" s="480">
        <v>1000</v>
      </c>
      <c r="P620" s="480">
        <v>25</v>
      </c>
      <c r="Q620" s="480">
        <v>24</v>
      </c>
      <c r="R620" s="480">
        <v>8.1300000000000008</v>
      </c>
      <c r="S620" s="480">
        <v>29.6</v>
      </c>
      <c r="T620" s="480">
        <v>8.69</v>
      </c>
      <c r="U620" s="480">
        <v>5.0999999999999996</v>
      </c>
      <c r="V620" s="480"/>
      <c r="W620" s="480">
        <v>-0.43</v>
      </c>
      <c r="X620" s="480">
        <v>1000</v>
      </c>
      <c r="Y620" s="480">
        <v>5.5</v>
      </c>
      <c r="Z620" s="480">
        <v>220</v>
      </c>
      <c r="AA620" s="480">
        <v>0.27</v>
      </c>
      <c r="AB620" s="480"/>
      <c r="AC620" s="480"/>
      <c r="AD620" s="480"/>
      <c r="AE620" s="480"/>
      <c r="AF620" s="480"/>
      <c r="AG620" s="480"/>
      <c r="AH620" s="480"/>
      <c r="AI620" s="480">
        <v>1000</v>
      </c>
      <c r="AJ620" s="480">
        <v>3</v>
      </c>
      <c r="AK620" s="480">
        <v>-0.7</v>
      </c>
      <c r="AL620" s="480"/>
      <c r="AM620" s="480">
        <v>1324</v>
      </c>
      <c r="AN620" s="480">
        <v>984</v>
      </c>
      <c r="AO620" s="480">
        <v>40</v>
      </c>
      <c r="AP620" s="480">
        <v>15.3</v>
      </c>
      <c r="AQ620" s="480">
        <v>1.3</v>
      </c>
      <c r="AR620" s="480">
        <v>243.4</v>
      </c>
      <c r="AS620" s="480">
        <v>1.1679999999999999</v>
      </c>
      <c r="AT620" s="480"/>
      <c r="AU620" s="480"/>
      <c r="AV620" s="480"/>
      <c r="AW620" s="480"/>
      <c r="AX620" s="480"/>
      <c r="AY620" s="480"/>
      <c r="AZ620" s="480"/>
      <c r="BA620" s="480"/>
      <c r="BB620" s="480"/>
      <c r="BC620" s="480"/>
      <c r="BD620" s="480"/>
      <c r="BE620" s="480"/>
      <c r="BF620" s="480"/>
      <c r="BG620" s="480"/>
      <c r="BH620" s="480"/>
      <c r="BI620" s="480"/>
      <c r="BJ620" s="480"/>
      <c r="BK620" s="480"/>
      <c r="BL620" s="480"/>
    </row>
    <row r="621" spans="1:64">
      <c r="A621" s="480" t="s">
        <v>573</v>
      </c>
      <c r="B621" s="480" t="s">
        <v>70</v>
      </c>
      <c r="C621" s="480" t="s">
        <v>225</v>
      </c>
      <c r="D621" s="480" t="s">
        <v>226</v>
      </c>
      <c r="E621" s="480" t="s">
        <v>68</v>
      </c>
      <c r="F621" s="480">
        <v>2012</v>
      </c>
      <c r="G621" s="480">
        <v>2012</v>
      </c>
      <c r="H621" s="480">
        <v>195</v>
      </c>
      <c r="I621" s="480">
        <v>0.1</v>
      </c>
      <c r="J621" s="480"/>
      <c r="K621" s="480"/>
      <c r="L621" s="480" t="s">
        <v>65</v>
      </c>
      <c r="M621" s="480">
        <v>48</v>
      </c>
      <c r="N621" s="480">
        <v>1</v>
      </c>
      <c r="O621" s="480">
        <v>1000</v>
      </c>
      <c r="P621" s="480">
        <v>25</v>
      </c>
      <c r="Q621" s="480">
        <v>24</v>
      </c>
      <c r="R621" s="480">
        <v>8.1300000000000008</v>
      </c>
      <c r="S621" s="480">
        <v>29.6</v>
      </c>
      <c r="T621" s="480">
        <v>8.69</v>
      </c>
      <c r="U621" s="480">
        <v>5.0999999999999996</v>
      </c>
      <c r="V621" s="480"/>
      <c r="W621" s="480">
        <v>-0.43</v>
      </c>
      <c r="X621" s="480">
        <v>1000</v>
      </c>
      <c r="Y621" s="480">
        <v>5.5</v>
      </c>
      <c r="Z621" s="480">
        <v>220</v>
      </c>
      <c r="AA621" s="480">
        <v>0.18</v>
      </c>
      <c r="AB621" s="480"/>
      <c r="AC621" s="480"/>
      <c r="AD621" s="480"/>
      <c r="AE621" s="480"/>
      <c r="AF621" s="480"/>
      <c r="AG621" s="480"/>
      <c r="AH621" s="480"/>
      <c r="AI621" s="480">
        <v>1000</v>
      </c>
      <c r="AJ621" s="480">
        <v>3</v>
      </c>
      <c r="AK621" s="480">
        <v>-0.7</v>
      </c>
      <c r="AL621" s="480">
        <v>10.27</v>
      </c>
      <c r="AM621" s="480">
        <v>1324</v>
      </c>
      <c r="AN621" s="480">
        <v>982</v>
      </c>
      <c r="AO621" s="480">
        <v>40</v>
      </c>
      <c r="AP621" s="480">
        <v>16</v>
      </c>
      <c r="AQ621" s="480">
        <v>1.3</v>
      </c>
      <c r="AR621" s="480">
        <v>243.4</v>
      </c>
      <c r="AS621" s="480">
        <v>1.1679999999999999</v>
      </c>
      <c r="AT621" s="480"/>
      <c r="AU621" s="480"/>
      <c r="AV621" s="480"/>
      <c r="AW621" s="480"/>
      <c r="AX621" s="480"/>
      <c r="AY621" s="480"/>
      <c r="AZ621" s="480"/>
      <c r="BA621" s="480"/>
      <c r="BB621" s="480"/>
      <c r="BC621" s="480"/>
      <c r="BD621" s="480"/>
      <c r="BE621" s="480"/>
      <c r="BF621" s="480"/>
      <c r="BG621" s="480"/>
      <c r="BH621" s="480"/>
      <c r="BI621" s="480"/>
      <c r="BJ621" s="480"/>
      <c r="BK621" s="480"/>
      <c r="BL621" s="480"/>
    </row>
    <row r="622" spans="1:64">
      <c r="A622" s="480" t="s">
        <v>573</v>
      </c>
      <c r="B622" s="480" t="s">
        <v>70</v>
      </c>
      <c r="C622" s="480" t="s">
        <v>227</v>
      </c>
      <c r="D622" s="480" t="s">
        <v>228</v>
      </c>
      <c r="E622" s="480" t="s">
        <v>452</v>
      </c>
      <c r="F622" s="480">
        <v>2011</v>
      </c>
      <c r="G622" s="480"/>
      <c r="H622" s="480">
        <v>200</v>
      </c>
      <c r="I622" s="480">
        <v>0.1</v>
      </c>
      <c r="J622" s="480"/>
      <c r="K622" s="480"/>
      <c r="L622" s="480" t="s">
        <v>65</v>
      </c>
      <c r="M622" s="480">
        <v>48</v>
      </c>
      <c r="N622" s="480">
        <v>1</v>
      </c>
      <c r="O622" s="480">
        <v>1000</v>
      </c>
      <c r="P622" s="480">
        <v>25</v>
      </c>
      <c r="Q622" s="480">
        <v>24.1</v>
      </c>
      <c r="R622" s="480">
        <v>8.3000000000000007</v>
      </c>
      <c r="S622" s="480">
        <v>29.8</v>
      </c>
      <c r="T622" s="480">
        <v>8.8699999999999992</v>
      </c>
      <c r="U622" s="480">
        <v>5.3</v>
      </c>
      <c r="V622" s="480"/>
      <c r="W622" s="480">
        <v>-0.43</v>
      </c>
      <c r="X622" s="480">
        <v>1000</v>
      </c>
      <c r="Y622" s="480">
        <v>5.5</v>
      </c>
      <c r="Z622" s="480">
        <v>220</v>
      </c>
      <c r="AA622" s="480">
        <v>0.26700000000000002</v>
      </c>
      <c r="AB622" s="480"/>
      <c r="AC622" s="480"/>
      <c r="AD622" s="480"/>
      <c r="AE622" s="480"/>
      <c r="AF622" s="480"/>
      <c r="AG622" s="480"/>
      <c r="AH622" s="480"/>
      <c r="AI622" s="480">
        <v>1000</v>
      </c>
      <c r="AJ622" s="480">
        <v>3</v>
      </c>
      <c r="AK622" s="480">
        <v>-0.7</v>
      </c>
      <c r="AL622" s="480"/>
      <c r="AM622" s="480">
        <v>1324</v>
      </c>
      <c r="AN622" s="480">
        <v>984</v>
      </c>
      <c r="AO622" s="480">
        <v>40</v>
      </c>
      <c r="AP622" s="480">
        <v>15.3</v>
      </c>
      <c r="AQ622" s="480">
        <v>1.3</v>
      </c>
      <c r="AR622" s="480">
        <v>243.4</v>
      </c>
      <c r="AS622" s="480">
        <v>1.1679999999999999</v>
      </c>
      <c r="AT622" s="480"/>
      <c r="AU622" s="480"/>
      <c r="AV622" s="480"/>
      <c r="AW622" s="480"/>
      <c r="AX622" s="480"/>
      <c r="AY622" s="480"/>
      <c r="AZ622" s="480"/>
      <c r="BA622" s="480"/>
      <c r="BB622" s="480"/>
      <c r="BC622" s="480"/>
      <c r="BD622" s="480"/>
      <c r="BE622" s="480"/>
      <c r="BF622" s="480"/>
      <c r="BG622" s="480"/>
      <c r="BH622" s="480"/>
      <c r="BI622" s="480"/>
      <c r="BJ622" s="480"/>
      <c r="BK622" s="480"/>
      <c r="BL622" s="480"/>
    </row>
    <row r="623" spans="1:64">
      <c r="A623" s="480" t="s">
        <v>573</v>
      </c>
      <c r="B623" s="480" t="s">
        <v>70</v>
      </c>
      <c r="C623" s="480" t="s">
        <v>229</v>
      </c>
      <c r="D623" s="480" t="s">
        <v>230</v>
      </c>
      <c r="E623" s="480" t="s">
        <v>66</v>
      </c>
      <c r="F623" s="480">
        <v>2011</v>
      </c>
      <c r="G623" s="480">
        <v>2012</v>
      </c>
      <c r="H623" s="480">
        <v>200</v>
      </c>
      <c r="I623" s="480">
        <v>0.1</v>
      </c>
      <c r="J623" s="480"/>
      <c r="K623" s="480"/>
      <c r="L623" s="480" t="s">
        <v>65</v>
      </c>
      <c r="M623" s="480">
        <v>60</v>
      </c>
      <c r="N623" s="480">
        <v>1</v>
      </c>
      <c r="O623" s="480">
        <v>1000</v>
      </c>
      <c r="P623" s="480">
        <v>25</v>
      </c>
      <c r="Q623" s="480">
        <v>28.9</v>
      </c>
      <c r="R623" s="480">
        <v>6.93</v>
      </c>
      <c r="S623" s="480">
        <v>36.200000000000003</v>
      </c>
      <c r="T623" s="480">
        <v>7.67</v>
      </c>
      <c r="U623" s="480">
        <v>6.1</v>
      </c>
      <c r="V623" s="480"/>
      <c r="W623" s="480">
        <v>-0.42</v>
      </c>
      <c r="X623" s="480">
        <v>800</v>
      </c>
      <c r="Y623" s="480">
        <v>5.5</v>
      </c>
      <c r="Z623" s="480">
        <v>200</v>
      </c>
      <c r="AA623" s="480">
        <v>0.4</v>
      </c>
      <c r="AB623" s="480"/>
      <c r="AC623" s="480"/>
      <c r="AD623" s="480"/>
      <c r="AE623" s="480"/>
      <c r="AF623" s="480"/>
      <c r="AG623" s="480"/>
      <c r="AH623" s="480"/>
      <c r="AI623" s="480">
        <v>1000</v>
      </c>
      <c r="AJ623" s="480">
        <v>5</v>
      </c>
      <c r="AK623" s="480">
        <v>-0.7</v>
      </c>
      <c r="AL623" s="480">
        <v>9.1999999999999993</v>
      </c>
      <c r="AM623" s="480">
        <v>1638</v>
      </c>
      <c r="AN623" s="480">
        <v>982</v>
      </c>
      <c r="AO623" s="480">
        <v>40</v>
      </c>
      <c r="AP623" s="480">
        <v>19.2</v>
      </c>
      <c r="AQ623" s="480">
        <v>1.609</v>
      </c>
      <c r="AR623" s="480">
        <v>243.4</v>
      </c>
      <c r="AS623" s="480">
        <v>1.46</v>
      </c>
      <c r="AT623" s="480"/>
      <c r="AU623" s="480"/>
      <c r="AV623" s="480"/>
      <c r="AW623" s="480"/>
      <c r="AX623" s="480"/>
      <c r="AY623" s="480"/>
      <c r="AZ623" s="480"/>
      <c r="BA623" s="480"/>
      <c r="BB623" s="480"/>
      <c r="BC623" s="480"/>
      <c r="BD623" s="480"/>
      <c r="BE623" s="480"/>
      <c r="BF623" s="480"/>
      <c r="BG623" s="480"/>
      <c r="BH623" s="480"/>
      <c r="BI623" s="480"/>
      <c r="BJ623" s="480"/>
      <c r="BK623" s="480"/>
      <c r="BL623" s="480"/>
    </row>
    <row r="624" spans="1:64">
      <c r="A624" s="480" t="s">
        <v>573</v>
      </c>
      <c r="B624" s="480" t="s">
        <v>70</v>
      </c>
      <c r="C624" s="480" t="s">
        <v>231</v>
      </c>
      <c r="D624" s="480" t="s">
        <v>232</v>
      </c>
      <c r="E624" s="480" t="s">
        <v>68</v>
      </c>
      <c r="F624" s="480">
        <v>2012</v>
      </c>
      <c r="G624" s="480">
        <v>2012</v>
      </c>
      <c r="H624" s="480">
        <v>200</v>
      </c>
      <c r="I624" s="480">
        <v>0.1</v>
      </c>
      <c r="J624" s="480"/>
      <c r="K624" s="480"/>
      <c r="L624" s="480" t="s">
        <v>65</v>
      </c>
      <c r="M624" s="480">
        <v>48</v>
      </c>
      <c r="N624" s="480">
        <v>1</v>
      </c>
      <c r="O624" s="480">
        <v>1000</v>
      </c>
      <c r="P624" s="480">
        <v>25</v>
      </c>
      <c r="Q624" s="480">
        <v>24.1</v>
      </c>
      <c r="R624" s="480">
        <v>8.3000000000000007</v>
      </c>
      <c r="S624" s="480">
        <v>29.8</v>
      </c>
      <c r="T624" s="480">
        <v>8.8699999999999992</v>
      </c>
      <c r="U624" s="480">
        <v>5.3</v>
      </c>
      <c r="V624" s="480"/>
      <c r="W624" s="480">
        <v>-0.43</v>
      </c>
      <c r="X624" s="480">
        <v>1000</v>
      </c>
      <c r="Y624" s="480">
        <v>5.5</v>
      </c>
      <c r="Z624" s="480">
        <v>220</v>
      </c>
      <c r="AA624" s="480">
        <v>0.18</v>
      </c>
      <c r="AB624" s="480"/>
      <c r="AC624" s="480"/>
      <c r="AD624" s="480"/>
      <c r="AE624" s="480"/>
      <c r="AF624" s="480"/>
      <c r="AG624" s="480"/>
      <c r="AH624" s="480"/>
      <c r="AI624" s="480">
        <v>1000</v>
      </c>
      <c r="AJ624" s="480">
        <v>3</v>
      </c>
      <c r="AK624" s="480">
        <v>-0.7</v>
      </c>
      <c r="AL624" s="480">
        <v>10.49</v>
      </c>
      <c r="AM624" s="480">
        <v>1324</v>
      </c>
      <c r="AN624" s="480">
        <v>982</v>
      </c>
      <c r="AO624" s="480">
        <v>40</v>
      </c>
      <c r="AP624" s="480">
        <v>16</v>
      </c>
      <c r="AQ624" s="480">
        <v>1.3</v>
      </c>
      <c r="AR624" s="480">
        <v>243.4</v>
      </c>
      <c r="AS624" s="480">
        <v>1.1679999999999999</v>
      </c>
      <c r="AT624" s="480"/>
      <c r="AU624" s="480"/>
      <c r="AV624" s="480"/>
      <c r="AW624" s="480"/>
      <c r="AX624" s="480"/>
      <c r="AY624" s="480"/>
      <c r="AZ624" s="480"/>
      <c r="BA624" s="480"/>
      <c r="BB624" s="480"/>
      <c r="BC624" s="480"/>
      <c r="BD624" s="480"/>
      <c r="BE624" s="480"/>
      <c r="BF624" s="480"/>
      <c r="BG624" s="480"/>
      <c r="BH624" s="480"/>
      <c r="BI624" s="480"/>
      <c r="BJ624" s="480"/>
      <c r="BK624" s="480"/>
      <c r="BL624" s="480"/>
    </row>
    <row r="625" spans="1:64">
      <c r="A625" s="480" t="s">
        <v>573</v>
      </c>
      <c r="B625" s="480" t="s">
        <v>70</v>
      </c>
      <c r="C625" s="480" t="s">
        <v>233</v>
      </c>
      <c r="D625" s="480" t="s">
        <v>234</v>
      </c>
      <c r="E625" s="480" t="s">
        <v>452</v>
      </c>
      <c r="F625" s="480">
        <v>2011</v>
      </c>
      <c r="G625" s="480"/>
      <c r="H625" s="480">
        <v>205</v>
      </c>
      <c r="I625" s="480">
        <v>0.1</v>
      </c>
      <c r="J625" s="480"/>
      <c r="K625" s="480"/>
      <c r="L625" s="480" t="s">
        <v>65</v>
      </c>
      <c r="M625" s="480">
        <v>48</v>
      </c>
      <c r="N625" s="480">
        <v>1</v>
      </c>
      <c r="O625" s="480">
        <v>1000</v>
      </c>
      <c r="P625" s="480">
        <v>25</v>
      </c>
      <c r="Q625" s="480">
        <v>24.2</v>
      </c>
      <c r="R625" s="480">
        <v>8.4700000000000006</v>
      </c>
      <c r="S625" s="480">
        <v>29.9</v>
      </c>
      <c r="T625" s="480">
        <v>9.0299999999999994</v>
      </c>
      <c r="U625" s="480">
        <v>5.4</v>
      </c>
      <c r="V625" s="480"/>
      <c r="W625" s="480">
        <v>-0.43</v>
      </c>
      <c r="X625" s="480">
        <v>1000</v>
      </c>
      <c r="Y625" s="480">
        <v>5.5</v>
      </c>
      <c r="Z625" s="480">
        <v>220</v>
      </c>
      <c r="AA625" s="480">
        <v>0.26</v>
      </c>
      <c r="AB625" s="480"/>
      <c r="AC625" s="480"/>
      <c r="AD625" s="480"/>
      <c r="AE625" s="480"/>
      <c r="AF625" s="480"/>
      <c r="AG625" s="480"/>
      <c r="AH625" s="480"/>
      <c r="AI625" s="480">
        <v>1000</v>
      </c>
      <c r="AJ625" s="480">
        <v>3</v>
      </c>
      <c r="AK625" s="480">
        <v>-0.7</v>
      </c>
      <c r="AL625" s="480"/>
      <c r="AM625" s="480">
        <v>1324</v>
      </c>
      <c r="AN625" s="480">
        <v>984</v>
      </c>
      <c r="AO625" s="480">
        <v>40</v>
      </c>
      <c r="AP625" s="480">
        <v>15.3</v>
      </c>
      <c r="AQ625" s="480">
        <v>1.3</v>
      </c>
      <c r="AR625" s="480">
        <v>243.4</v>
      </c>
      <c r="AS625" s="480">
        <v>1.1679999999999999</v>
      </c>
      <c r="AT625" s="480"/>
      <c r="AU625" s="480"/>
      <c r="AV625" s="480"/>
      <c r="AW625" s="480"/>
      <c r="AX625" s="480"/>
      <c r="AY625" s="480"/>
      <c r="AZ625" s="480"/>
      <c r="BA625" s="480"/>
      <c r="BB625" s="480"/>
      <c r="BC625" s="480"/>
      <c r="BD625" s="480"/>
      <c r="BE625" s="480"/>
      <c r="BF625" s="480"/>
      <c r="BG625" s="480"/>
      <c r="BH625" s="480"/>
      <c r="BI625" s="480"/>
      <c r="BJ625" s="480"/>
      <c r="BK625" s="480"/>
      <c r="BL625" s="480"/>
    </row>
    <row r="626" spans="1:64">
      <c r="A626" s="480" t="s">
        <v>573</v>
      </c>
      <c r="B626" s="480" t="s">
        <v>70</v>
      </c>
      <c r="C626" s="480" t="s">
        <v>235</v>
      </c>
      <c r="D626" s="480" t="s">
        <v>236</v>
      </c>
      <c r="E626" s="480" t="s">
        <v>66</v>
      </c>
      <c r="F626" s="480">
        <v>2011</v>
      </c>
      <c r="G626" s="480">
        <v>2012</v>
      </c>
      <c r="H626" s="480">
        <v>205</v>
      </c>
      <c r="I626" s="480">
        <v>0.1</v>
      </c>
      <c r="J626" s="480"/>
      <c r="K626" s="480"/>
      <c r="L626" s="480" t="s">
        <v>65</v>
      </c>
      <c r="M626" s="480">
        <v>60</v>
      </c>
      <c r="N626" s="480">
        <v>1</v>
      </c>
      <c r="O626" s="480">
        <v>1000</v>
      </c>
      <c r="P626" s="480">
        <v>25</v>
      </c>
      <c r="Q626" s="480">
        <v>28.9</v>
      </c>
      <c r="R626" s="480">
        <v>7.09</v>
      </c>
      <c r="S626" s="480">
        <v>36.200000000000003</v>
      </c>
      <c r="T626" s="480">
        <v>7.78</v>
      </c>
      <c r="U626" s="480">
        <v>6.2</v>
      </c>
      <c r="V626" s="480"/>
      <c r="W626" s="480">
        <v>-0.42</v>
      </c>
      <c r="X626" s="480">
        <v>1000</v>
      </c>
      <c r="Y626" s="480">
        <v>5.5</v>
      </c>
      <c r="Z626" s="480">
        <v>200</v>
      </c>
      <c r="AA626" s="480">
        <v>0.37</v>
      </c>
      <c r="AB626" s="480"/>
      <c r="AC626" s="480"/>
      <c r="AD626" s="480"/>
      <c r="AE626" s="480"/>
      <c r="AF626" s="480"/>
      <c r="AG626" s="480"/>
      <c r="AH626" s="480"/>
      <c r="AI626" s="480">
        <v>1000</v>
      </c>
      <c r="AJ626" s="480">
        <v>5</v>
      </c>
      <c r="AK626" s="480">
        <v>-0.7</v>
      </c>
      <c r="AL626" s="480">
        <v>3.92</v>
      </c>
      <c r="AM626" s="480">
        <v>1638</v>
      </c>
      <c r="AN626" s="480">
        <v>982</v>
      </c>
      <c r="AO626" s="480">
        <v>40</v>
      </c>
      <c r="AP626" s="480">
        <v>19.2</v>
      </c>
      <c r="AQ626" s="480">
        <v>1.609</v>
      </c>
      <c r="AR626" s="480">
        <v>243.4</v>
      </c>
      <c r="AS626" s="480">
        <v>1.46</v>
      </c>
      <c r="AT626" s="480"/>
      <c r="AU626" s="480"/>
      <c r="AV626" s="480"/>
      <c r="AW626" s="480"/>
      <c r="AX626" s="480"/>
      <c r="AY626" s="480"/>
      <c r="AZ626" s="480"/>
      <c r="BA626" s="480"/>
      <c r="BB626" s="480"/>
      <c r="BC626" s="480"/>
      <c r="BD626" s="480"/>
      <c r="BE626" s="480"/>
      <c r="BF626" s="480"/>
      <c r="BG626" s="480"/>
      <c r="BH626" s="480"/>
      <c r="BI626" s="480"/>
      <c r="BJ626" s="480"/>
      <c r="BK626" s="480"/>
      <c r="BL626" s="480"/>
    </row>
    <row r="627" spans="1:64">
      <c r="A627" s="480" t="s">
        <v>573</v>
      </c>
      <c r="B627" s="480" t="s">
        <v>70</v>
      </c>
      <c r="C627" s="480" t="s">
        <v>237</v>
      </c>
      <c r="D627" s="480" t="s">
        <v>238</v>
      </c>
      <c r="E627" s="480" t="s">
        <v>68</v>
      </c>
      <c r="F627" s="480">
        <v>2012</v>
      </c>
      <c r="G627" s="480">
        <v>2012</v>
      </c>
      <c r="H627" s="480">
        <v>205</v>
      </c>
      <c r="I627" s="480">
        <v>0.1</v>
      </c>
      <c r="J627" s="480"/>
      <c r="K627" s="480"/>
      <c r="L627" s="480" t="s">
        <v>65</v>
      </c>
      <c r="M627" s="480">
        <v>48</v>
      </c>
      <c r="N627" s="480">
        <v>1</v>
      </c>
      <c r="O627" s="480">
        <v>1000</v>
      </c>
      <c r="P627" s="480">
        <v>25</v>
      </c>
      <c r="Q627" s="480">
        <v>24.2</v>
      </c>
      <c r="R627" s="480">
        <v>8.4700000000000006</v>
      </c>
      <c r="S627" s="480">
        <v>29.9</v>
      </c>
      <c r="T627" s="480">
        <v>9.0299999999999994</v>
      </c>
      <c r="U627" s="480">
        <v>5.4</v>
      </c>
      <c r="V627" s="480"/>
      <c r="W627" s="480">
        <v>-0.43</v>
      </c>
      <c r="X627" s="480">
        <v>1000</v>
      </c>
      <c r="Y627" s="480">
        <v>5.5</v>
      </c>
      <c r="Z627" s="480">
        <v>220</v>
      </c>
      <c r="AA627" s="480">
        <v>0.17</v>
      </c>
      <c r="AB627" s="480"/>
      <c r="AC627" s="480"/>
      <c r="AD627" s="480"/>
      <c r="AE627" s="480"/>
      <c r="AF627" s="480"/>
      <c r="AG627" s="480"/>
      <c r="AH627" s="480"/>
      <c r="AI627" s="480">
        <v>1000</v>
      </c>
      <c r="AJ627" s="480">
        <v>3</v>
      </c>
      <c r="AK627" s="480">
        <v>-0.7</v>
      </c>
      <c r="AL627" s="480">
        <v>10.84</v>
      </c>
      <c r="AM627" s="480">
        <v>1324</v>
      </c>
      <c r="AN627" s="480">
        <v>982</v>
      </c>
      <c r="AO627" s="480">
        <v>40</v>
      </c>
      <c r="AP627" s="480">
        <v>16</v>
      </c>
      <c r="AQ627" s="480">
        <v>1.3</v>
      </c>
      <c r="AR627" s="480">
        <v>243.4</v>
      </c>
      <c r="AS627" s="480">
        <v>1.1679999999999999</v>
      </c>
      <c r="AT627" s="480"/>
      <c r="AU627" s="480"/>
      <c r="AV627" s="480"/>
      <c r="AW627" s="480"/>
      <c r="AX627" s="480"/>
      <c r="AY627" s="480"/>
      <c r="AZ627" s="480"/>
      <c r="BA627" s="480"/>
      <c r="BB627" s="480"/>
      <c r="BC627" s="480"/>
      <c r="BD627" s="480"/>
      <c r="BE627" s="480"/>
      <c r="BF627" s="480"/>
      <c r="BG627" s="480"/>
      <c r="BH627" s="480"/>
      <c r="BI627" s="480"/>
      <c r="BJ627" s="480"/>
      <c r="BK627" s="480"/>
      <c r="BL627" s="480"/>
    </row>
    <row r="628" spans="1:64">
      <c r="A628" s="480" t="s">
        <v>573</v>
      </c>
      <c r="B628" s="480" t="s">
        <v>70</v>
      </c>
      <c r="C628" s="480" t="s">
        <v>239</v>
      </c>
      <c r="D628" s="480" t="s">
        <v>240</v>
      </c>
      <c r="E628" s="480" t="s">
        <v>66</v>
      </c>
      <c r="F628" s="480">
        <v>2010</v>
      </c>
      <c r="G628" s="480">
        <v>2012</v>
      </c>
      <c r="H628" s="480">
        <v>210</v>
      </c>
      <c r="I628" s="480">
        <v>0.1</v>
      </c>
      <c r="J628" s="480"/>
      <c r="K628" s="480"/>
      <c r="L628" s="480" t="s">
        <v>65</v>
      </c>
      <c r="M628" s="480">
        <v>60</v>
      </c>
      <c r="N628" s="480">
        <v>1</v>
      </c>
      <c r="O628" s="480">
        <v>1000</v>
      </c>
      <c r="P628" s="480">
        <v>25</v>
      </c>
      <c r="Q628" s="480">
        <v>29</v>
      </c>
      <c r="R628" s="480">
        <v>7.25</v>
      </c>
      <c r="S628" s="480">
        <v>36.4</v>
      </c>
      <c r="T628" s="480">
        <v>7.89</v>
      </c>
      <c r="U628" s="480">
        <v>5.0999999999999996</v>
      </c>
      <c r="V628" s="480"/>
      <c r="W628" s="480">
        <v>-0.43</v>
      </c>
      <c r="X628" s="480">
        <v>900</v>
      </c>
      <c r="Y628" s="480">
        <v>5.5</v>
      </c>
      <c r="Z628" s="480">
        <v>220</v>
      </c>
      <c r="AA628" s="480">
        <v>0.36</v>
      </c>
      <c r="AB628" s="480"/>
      <c r="AC628" s="480"/>
      <c r="AD628" s="480"/>
      <c r="AE628" s="480"/>
      <c r="AF628" s="480"/>
      <c r="AG628" s="480"/>
      <c r="AH628" s="480"/>
      <c r="AI628" s="480">
        <v>1000</v>
      </c>
      <c r="AJ628" s="480">
        <v>3</v>
      </c>
      <c r="AK628" s="480">
        <v>-0.7</v>
      </c>
      <c r="AL628" s="480">
        <v>3.92</v>
      </c>
      <c r="AM628" s="480">
        <v>1638</v>
      </c>
      <c r="AN628" s="480">
        <v>982</v>
      </c>
      <c r="AO628" s="480">
        <v>40</v>
      </c>
      <c r="AP628" s="480">
        <v>19.2</v>
      </c>
      <c r="AQ628" s="480">
        <v>1.609</v>
      </c>
      <c r="AR628" s="480">
        <v>243.4</v>
      </c>
      <c r="AS628" s="480">
        <v>1.46</v>
      </c>
      <c r="AT628" s="480"/>
      <c r="AU628" s="480"/>
      <c r="AV628" s="480"/>
      <c r="AW628" s="480"/>
      <c r="AX628" s="480"/>
      <c r="AY628" s="480"/>
      <c r="AZ628" s="480"/>
      <c r="BA628" s="480"/>
      <c r="BB628" s="480"/>
      <c r="BC628" s="480"/>
      <c r="BD628" s="480"/>
      <c r="BE628" s="480"/>
      <c r="BF628" s="480"/>
      <c r="BG628" s="480"/>
      <c r="BH628" s="480"/>
      <c r="BI628" s="480"/>
      <c r="BJ628" s="480"/>
      <c r="BK628" s="480"/>
      <c r="BL628" s="480"/>
    </row>
    <row r="629" spans="1:64">
      <c r="A629" s="480" t="s">
        <v>573</v>
      </c>
      <c r="B629" s="480" t="s">
        <v>70</v>
      </c>
      <c r="C629" s="480" t="s">
        <v>241</v>
      </c>
      <c r="D629" s="480" t="s">
        <v>242</v>
      </c>
      <c r="E629" s="480" t="s">
        <v>452</v>
      </c>
      <c r="F629" s="480">
        <v>2011</v>
      </c>
      <c r="G629" s="480"/>
      <c r="H629" s="480">
        <v>210</v>
      </c>
      <c r="I629" s="480">
        <v>0.1</v>
      </c>
      <c r="J629" s="480"/>
      <c r="K629" s="480"/>
      <c r="L629" s="480" t="s">
        <v>65</v>
      </c>
      <c r="M629" s="480">
        <v>48</v>
      </c>
      <c r="N629" s="480">
        <v>1</v>
      </c>
      <c r="O629" s="480">
        <v>1000</v>
      </c>
      <c r="P629" s="480">
        <v>25</v>
      </c>
      <c r="Q629" s="480">
        <v>24.3</v>
      </c>
      <c r="R629" s="480">
        <v>8.6300000000000008</v>
      </c>
      <c r="S629" s="480">
        <v>30</v>
      </c>
      <c r="T629" s="480">
        <v>9.19</v>
      </c>
      <c r="U629" s="480">
        <v>5.0999999999999996</v>
      </c>
      <c r="V629" s="480"/>
      <c r="W629" s="480">
        <v>-0.43</v>
      </c>
      <c r="X629" s="480">
        <v>1000</v>
      </c>
      <c r="Y629" s="480">
        <v>5.5</v>
      </c>
      <c r="Z629" s="480">
        <v>220</v>
      </c>
      <c r="AA629" s="480">
        <v>0.255</v>
      </c>
      <c r="AB629" s="480"/>
      <c r="AC629" s="480"/>
      <c r="AD629" s="480"/>
      <c r="AE629" s="480"/>
      <c r="AF629" s="480"/>
      <c r="AG629" s="480"/>
      <c r="AH629" s="480"/>
      <c r="AI629" s="480">
        <v>1000</v>
      </c>
      <c r="AJ629" s="480">
        <v>3</v>
      </c>
      <c r="AK629" s="480">
        <v>-0.7</v>
      </c>
      <c r="AL629" s="480"/>
      <c r="AM629" s="480">
        <v>1324</v>
      </c>
      <c r="AN629" s="480">
        <v>984</v>
      </c>
      <c r="AO629" s="480">
        <v>40</v>
      </c>
      <c r="AP629" s="480">
        <v>15.3</v>
      </c>
      <c r="AQ629" s="480">
        <v>1.3</v>
      </c>
      <c r="AR629" s="480">
        <v>243.4</v>
      </c>
      <c r="AS629" s="480">
        <v>1.1679999999999999</v>
      </c>
      <c r="AT629" s="480"/>
      <c r="AU629" s="480"/>
      <c r="AV629" s="480"/>
      <c r="AW629" s="480"/>
      <c r="AX629" s="480"/>
      <c r="AY629" s="480"/>
      <c r="AZ629" s="480"/>
      <c r="BA629" s="480"/>
      <c r="BB629" s="480"/>
      <c r="BC629" s="480"/>
      <c r="BD629" s="480"/>
      <c r="BE629" s="480"/>
      <c r="BF629" s="480"/>
      <c r="BG629" s="480"/>
      <c r="BH629" s="480"/>
      <c r="BI629" s="480"/>
      <c r="BJ629" s="480"/>
      <c r="BK629" s="480"/>
      <c r="BL629" s="480"/>
    </row>
    <row r="630" spans="1:64">
      <c r="A630" s="480" t="s">
        <v>573</v>
      </c>
      <c r="B630" s="480" t="s">
        <v>70</v>
      </c>
      <c r="C630" s="480" t="s">
        <v>243</v>
      </c>
      <c r="D630" s="480" t="s">
        <v>244</v>
      </c>
      <c r="E630" s="480" t="s">
        <v>66</v>
      </c>
      <c r="F630" s="480">
        <v>2011</v>
      </c>
      <c r="G630" s="480">
        <v>2012</v>
      </c>
      <c r="H630" s="480">
        <v>210</v>
      </c>
      <c r="I630" s="480">
        <v>0.1</v>
      </c>
      <c r="J630" s="480"/>
      <c r="K630" s="480"/>
      <c r="L630" s="480" t="s">
        <v>65</v>
      </c>
      <c r="M630" s="480">
        <v>60</v>
      </c>
      <c r="N630" s="480">
        <v>1</v>
      </c>
      <c r="O630" s="480">
        <v>1000</v>
      </c>
      <c r="P630" s="480">
        <v>25</v>
      </c>
      <c r="Q630" s="480">
        <v>29</v>
      </c>
      <c r="R630" s="480">
        <v>7.25</v>
      </c>
      <c r="S630" s="480">
        <v>36.4</v>
      </c>
      <c r="T630" s="480">
        <v>7.89</v>
      </c>
      <c r="U630" s="480">
        <v>6.3</v>
      </c>
      <c r="V630" s="480"/>
      <c r="W630" s="480">
        <v>-0.42</v>
      </c>
      <c r="X630" s="480">
        <v>900</v>
      </c>
      <c r="Y630" s="480">
        <v>5.5</v>
      </c>
      <c r="Z630" s="480">
        <v>220</v>
      </c>
      <c r="AA630" s="480">
        <v>0.36</v>
      </c>
      <c r="AB630" s="480"/>
      <c r="AC630" s="480"/>
      <c r="AD630" s="480"/>
      <c r="AE630" s="480"/>
      <c r="AF630" s="480"/>
      <c r="AG630" s="480"/>
      <c r="AH630" s="480"/>
      <c r="AI630" s="480">
        <v>1000</v>
      </c>
      <c r="AJ630" s="480">
        <v>5</v>
      </c>
      <c r="AK630" s="480">
        <v>-0.7</v>
      </c>
      <c r="AL630" s="480">
        <v>3.92</v>
      </c>
      <c r="AM630" s="480">
        <v>1638</v>
      </c>
      <c r="AN630" s="480">
        <v>982</v>
      </c>
      <c r="AO630" s="480">
        <v>40</v>
      </c>
      <c r="AP630" s="480">
        <v>19.2</v>
      </c>
      <c r="AQ630" s="480">
        <v>1.609</v>
      </c>
      <c r="AR630" s="480">
        <v>243.4</v>
      </c>
      <c r="AS630" s="480">
        <v>1.46</v>
      </c>
      <c r="AT630" s="480"/>
      <c r="AU630" s="480"/>
      <c r="AV630" s="480"/>
      <c r="AW630" s="480"/>
      <c r="AX630" s="480"/>
      <c r="AY630" s="480"/>
      <c r="AZ630" s="480"/>
      <c r="BA630" s="480"/>
      <c r="BB630" s="480"/>
      <c r="BC630" s="480"/>
      <c r="BD630" s="480"/>
      <c r="BE630" s="480"/>
      <c r="BF630" s="480"/>
      <c r="BG630" s="480"/>
      <c r="BH630" s="480"/>
      <c r="BI630" s="480"/>
      <c r="BJ630" s="480"/>
      <c r="BK630" s="480"/>
      <c r="BL630" s="480"/>
    </row>
    <row r="631" spans="1:64">
      <c r="A631" s="480" t="s">
        <v>573</v>
      </c>
      <c r="B631" s="480" t="s">
        <v>70</v>
      </c>
      <c r="C631" s="480" t="s">
        <v>245</v>
      </c>
      <c r="D631" s="480" t="s">
        <v>246</v>
      </c>
      <c r="E631" s="480" t="s">
        <v>68</v>
      </c>
      <c r="F631" s="480">
        <v>2012</v>
      </c>
      <c r="G631" s="480">
        <v>2012</v>
      </c>
      <c r="H631" s="480">
        <v>210</v>
      </c>
      <c r="I631" s="480">
        <v>0.1</v>
      </c>
      <c r="J631" s="480"/>
      <c r="K631" s="480"/>
      <c r="L631" s="480" t="s">
        <v>65</v>
      </c>
      <c r="M631" s="480">
        <v>48</v>
      </c>
      <c r="N631" s="480">
        <v>1</v>
      </c>
      <c r="O631" s="480">
        <v>1000</v>
      </c>
      <c r="P631" s="480">
        <v>25</v>
      </c>
      <c r="Q631" s="480">
        <v>24.3</v>
      </c>
      <c r="R631" s="480">
        <v>8.6300000000000008</v>
      </c>
      <c r="S631" s="480">
        <v>30</v>
      </c>
      <c r="T631" s="480">
        <v>9.19</v>
      </c>
      <c r="U631" s="480">
        <v>5.0999999999999996</v>
      </c>
      <c r="V631" s="480"/>
      <c r="W631" s="480">
        <v>-0.43</v>
      </c>
      <c r="X631" s="480">
        <v>1000</v>
      </c>
      <c r="Y631" s="480">
        <v>5.5</v>
      </c>
      <c r="Z631" s="480">
        <v>220</v>
      </c>
      <c r="AA631" s="480">
        <v>0.17</v>
      </c>
      <c r="AB631" s="480"/>
      <c r="AC631" s="480"/>
      <c r="AD631" s="480"/>
      <c r="AE631" s="480"/>
      <c r="AF631" s="480"/>
      <c r="AG631" s="480"/>
      <c r="AH631" s="480"/>
      <c r="AI631" s="480">
        <v>1000</v>
      </c>
      <c r="AJ631" s="480">
        <v>3</v>
      </c>
      <c r="AK631" s="480">
        <v>-0.7</v>
      </c>
      <c r="AL631" s="480">
        <v>10.84</v>
      </c>
      <c r="AM631" s="480">
        <v>1324</v>
      </c>
      <c r="AN631" s="480">
        <v>982</v>
      </c>
      <c r="AO631" s="480">
        <v>40</v>
      </c>
      <c r="AP631" s="480">
        <v>16</v>
      </c>
      <c r="AQ631" s="480">
        <v>1.3</v>
      </c>
      <c r="AR631" s="480">
        <v>243.4</v>
      </c>
      <c r="AS631" s="480">
        <v>1.1679999999999999</v>
      </c>
      <c r="AT631" s="480"/>
      <c r="AU631" s="480"/>
      <c r="AV631" s="480"/>
      <c r="AW631" s="480"/>
      <c r="AX631" s="480"/>
      <c r="AY631" s="480"/>
      <c r="AZ631" s="480"/>
      <c r="BA631" s="480"/>
      <c r="BB631" s="480"/>
      <c r="BC631" s="480"/>
      <c r="BD631" s="480"/>
      <c r="BE631" s="480"/>
      <c r="BF631" s="480"/>
      <c r="BG631" s="480"/>
      <c r="BH631" s="480"/>
      <c r="BI631" s="480"/>
      <c r="BJ631" s="480"/>
      <c r="BK631" s="480"/>
      <c r="BL631" s="480"/>
    </row>
    <row r="632" spans="1:64">
      <c r="A632" s="480" t="s">
        <v>573</v>
      </c>
      <c r="B632" s="480" t="s">
        <v>70</v>
      </c>
      <c r="C632" s="480" t="s">
        <v>489</v>
      </c>
      <c r="D632" s="480" t="s">
        <v>490</v>
      </c>
      <c r="E632" s="480" t="s">
        <v>452</v>
      </c>
      <c r="F632" s="480">
        <v>2013</v>
      </c>
      <c r="G632" s="480"/>
      <c r="H632" s="480">
        <v>210</v>
      </c>
      <c r="I632" s="480">
        <v>0.1</v>
      </c>
      <c r="J632" s="480"/>
      <c r="K632" s="480"/>
      <c r="L632" s="480" t="s">
        <v>65</v>
      </c>
      <c r="M632" s="480">
        <v>50</v>
      </c>
      <c r="N632" s="480">
        <v>1</v>
      </c>
      <c r="O632" s="480">
        <v>1000</v>
      </c>
      <c r="P632" s="480">
        <v>25</v>
      </c>
      <c r="Q632" s="480">
        <v>25.1</v>
      </c>
      <c r="R632" s="480">
        <v>8.35</v>
      </c>
      <c r="S632" s="480">
        <v>31.1</v>
      </c>
      <c r="T632" s="480">
        <v>8.92</v>
      </c>
      <c r="U632" s="480">
        <v>5.82</v>
      </c>
      <c r="V632" s="480">
        <v>-115</v>
      </c>
      <c r="W632" s="480">
        <v>-0.4</v>
      </c>
      <c r="X632" s="480"/>
      <c r="Y632" s="480"/>
      <c r="Z632" s="480"/>
      <c r="AA632" s="480">
        <v>0.28499999999999998</v>
      </c>
      <c r="AB632" s="480"/>
      <c r="AC632" s="480"/>
      <c r="AD632" s="480"/>
      <c r="AE632" s="480"/>
      <c r="AF632" s="480"/>
      <c r="AG632" s="480"/>
      <c r="AH632" s="480"/>
      <c r="AI632" s="480">
        <v>1000</v>
      </c>
      <c r="AJ632" s="480">
        <v>3</v>
      </c>
      <c r="AK632" s="480">
        <v>-0.7</v>
      </c>
      <c r="AL632" s="480"/>
      <c r="AM632" s="480">
        <v>1638</v>
      </c>
      <c r="AN632" s="480">
        <v>826</v>
      </c>
      <c r="AO632" s="480">
        <v>40</v>
      </c>
      <c r="AP632" s="480">
        <v>16.2</v>
      </c>
      <c r="AQ632" s="480">
        <v>1.3529880000000001</v>
      </c>
      <c r="AR632" s="480">
        <v>238.9</v>
      </c>
      <c r="AS632" s="480">
        <v>1.1950000000000001</v>
      </c>
      <c r="AT632" s="480"/>
      <c r="AU632" s="480"/>
      <c r="AV632" s="480"/>
      <c r="AW632" s="480"/>
      <c r="AX632" s="480"/>
      <c r="AY632" s="480"/>
      <c r="AZ632" s="480"/>
      <c r="BA632" s="480"/>
      <c r="BB632" s="480"/>
      <c r="BC632" s="480"/>
      <c r="BD632" s="480"/>
      <c r="BE632" s="480"/>
      <c r="BF632" s="480"/>
      <c r="BG632" s="480"/>
      <c r="BH632" s="480"/>
      <c r="BI632" s="480"/>
      <c r="BJ632" s="480"/>
      <c r="BK632" s="480"/>
      <c r="BL632" s="480"/>
    </row>
    <row r="633" spans="1:64">
      <c r="A633" s="480" t="s">
        <v>573</v>
      </c>
      <c r="B633" s="480" t="s">
        <v>70</v>
      </c>
      <c r="C633" s="480" t="s">
        <v>247</v>
      </c>
      <c r="D633" s="480" t="s">
        <v>248</v>
      </c>
      <c r="E633" s="480" t="s">
        <v>66</v>
      </c>
      <c r="F633" s="480">
        <v>2010</v>
      </c>
      <c r="G633" s="480">
        <v>2012</v>
      </c>
      <c r="H633" s="480">
        <v>215</v>
      </c>
      <c r="I633" s="480">
        <v>0.1</v>
      </c>
      <c r="J633" s="480"/>
      <c r="K633" s="480"/>
      <c r="L633" s="480" t="s">
        <v>65</v>
      </c>
      <c r="M633" s="480">
        <v>60</v>
      </c>
      <c r="N633" s="480">
        <v>1</v>
      </c>
      <c r="O633" s="480">
        <v>1000</v>
      </c>
      <c r="P633" s="480">
        <v>25</v>
      </c>
      <c r="Q633" s="480">
        <v>29</v>
      </c>
      <c r="R633" s="480">
        <v>7.4</v>
      </c>
      <c r="S633" s="480">
        <v>36.5</v>
      </c>
      <c r="T633" s="480">
        <v>8.01</v>
      </c>
      <c r="U633" s="480">
        <v>5.2</v>
      </c>
      <c r="V633" s="480"/>
      <c r="W633" s="480">
        <v>-0.43</v>
      </c>
      <c r="X633" s="480">
        <v>2100</v>
      </c>
      <c r="Y633" s="480">
        <v>4.2</v>
      </c>
      <c r="Z633" s="480">
        <v>240</v>
      </c>
      <c r="AA633" s="480">
        <v>0.35</v>
      </c>
      <c r="AB633" s="480"/>
      <c r="AC633" s="480"/>
      <c r="AD633" s="480"/>
      <c r="AE633" s="480"/>
      <c r="AF633" s="480"/>
      <c r="AG633" s="480"/>
      <c r="AH633" s="480"/>
      <c r="AI633" s="480">
        <v>1000</v>
      </c>
      <c r="AJ633" s="480">
        <v>3</v>
      </c>
      <c r="AK633" s="480">
        <v>-0.7</v>
      </c>
      <c r="AL633" s="480">
        <v>3.92</v>
      </c>
      <c r="AM633" s="480">
        <v>1638</v>
      </c>
      <c r="AN633" s="480">
        <v>982</v>
      </c>
      <c r="AO633" s="480">
        <v>40</v>
      </c>
      <c r="AP633" s="480">
        <v>19.2</v>
      </c>
      <c r="AQ633" s="480">
        <v>1.609</v>
      </c>
      <c r="AR633" s="480">
        <v>243.4</v>
      </c>
      <c r="AS633" s="480">
        <v>1.46</v>
      </c>
      <c r="AT633" s="480"/>
      <c r="AU633" s="480"/>
      <c r="AV633" s="480"/>
      <c r="AW633" s="480"/>
      <c r="AX633" s="480"/>
      <c r="AY633" s="480"/>
      <c r="AZ633" s="480"/>
      <c r="BA633" s="480"/>
      <c r="BB633" s="480"/>
      <c r="BC633" s="480"/>
      <c r="BD633" s="480"/>
      <c r="BE633" s="480"/>
      <c r="BF633" s="480"/>
      <c r="BG633" s="480"/>
      <c r="BH633" s="480"/>
      <c r="BI633" s="480"/>
      <c r="BJ633" s="480"/>
      <c r="BK633" s="480"/>
      <c r="BL633" s="480"/>
    </row>
    <row r="634" spans="1:64">
      <c r="A634" s="480" t="s">
        <v>573</v>
      </c>
      <c r="B634" s="480" t="s">
        <v>70</v>
      </c>
      <c r="C634" s="480" t="s">
        <v>249</v>
      </c>
      <c r="D634" s="480" t="s">
        <v>250</v>
      </c>
      <c r="E634" s="480" t="s">
        <v>66</v>
      </c>
      <c r="F634" s="480">
        <v>2011</v>
      </c>
      <c r="G634" s="480">
        <v>2012</v>
      </c>
      <c r="H634" s="480">
        <v>215</v>
      </c>
      <c r="I634" s="480">
        <v>0.1</v>
      </c>
      <c r="J634" s="480"/>
      <c r="K634" s="480"/>
      <c r="L634" s="480" t="s">
        <v>65</v>
      </c>
      <c r="M634" s="480">
        <v>60</v>
      </c>
      <c r="N634" s="480">
        <v>1</v>
      </c>
      <c r="O634" s="480">
        <v>1000</v>
      </c>
      <c r="P634" s="480">
        <v>25</v>
      </c>
      <c r="Q634" s="480">
        <v>29</v>
      </c>
      <c r="R634" s="480">
        <v>7.4</v>
      </c>
      <c r="S634" s="480">
        <v>36.5</v>
      </c>
      <c r="T634" s="480">
        <v>8.01</v>
      </c>
      <c r="U634" s="480">
        <v>6.4</v>
      </c>
      <c r="V634" s="480"/>
      <c r="W634" s="480">
        <v>-0.42</v>
      </c>
      <c r="X634" s="480">
        <v>1000</v>
      </c>
      <c r="Y634" s="480">
        <v>5.5</v>
      </c>
      <c r="Z634" s="480">
        <v>240</v>
      </c>
      <c r="AA634" s="480">
        <v>0.35</v>
      </c>
      <c r="AB634" s="480"/>
      <c r="AC634" s="480"/>
      <c r="AD634" s="480"/>
      <c r="AE634" s="480"/>
      <c r="AF634" s="480"/>
      <c r="AG634" s="480"/>
      <c r="AH634" s="480"/>
      <c r="AI634" s="480">
        <v>1000</v>
      </c>
      <c r="AJ634" s="480">
        <v>5</v>
      </c>
      <c r="AK634" s="480">
        <v>-0.7</v>
      </c>
      <c r="AL634" s="480">
        <v>3.92</v>
      </c>
      <c r="AM634" s="480">
        <v>1638</v>
      </c>
      <c r="AN634" s="480">
        <v>982</v>
      </c>
      <c r="AO634" s="480">
        <v>40</v>
      </c>
      <c r="AP634" s="480">
        <v>19.2</v>
      </c>
      <c r="AQ634" s="480">
        <v>1.609</v>
      </c>
      <c r="AR634" s="480">
        <v>243.4</v>
      </c>
      <c r="AS634" s="480">
        <v>1.46</v>
      </c>
      <c r="AT634" s="480"/>
      <c r="AU634" s="480"/>
      <c r="AV634" s="480"/>
      <c r="AW634" s="480"/>
      <c r="AX634" s="480"/>
      <c r="AY634" s="480"/>
      <c r="AZ634" s="480"/>
      <c r="BA634" s="480"/>
      <c r="BB634" s="480"/>
      <c r="BC634" s="480"/>
      <c r="BD634" s="480"/>
      <c r="BE634" s="480"/>
      <c r="BF634" s="480"/>
      <c r="BG634" s="480"/>
      <c r="BH634" s="480"/>
      <c r="BI634" s="480"/>
      <c r="BJ634" s="480"/>
      <c r="BK634" s="480"/>
      <c r="BL634" s="480"/>
    </row>
    <row r="635" spans="1:64">
      <c r="A635" s="480" t="s">
        <v>573</v>
      </c>
      <c r="B635" s="480" t="s">
        <v>70</v>
      </c>
      <c r="C635" s="480" t="s">
        <v>251</v>
      </c>
      <c r="D635" s="480" t="s">
        <v>252</v>
      </c>
      <c r="E635" s="480" t="s">
        <v>68</v>
      </c>
      <c r="F635" s="480">
        <v>2012</v>
      </c>
      <c r="G635" s="480">
        <v>2012</v>
      </c>
      <c r="H635" s="480">
        <v>215</v>
      </c>
      <c r="I635" s="480">
        <v>0.1</v>
      </c>
      <c r="J635" s="480"/>
      <c r="K635" s="480"/>
      <c r="L635" s="480" t="s">
        <v>65</v>
      </c>
      <c r="M635" s="480">
        <v>48</v>
      </c>
      <c r="N635" s="480">
        <v>1</v>
      </c>
      <c r="O635" s="480">
        <v>1000</v>
      </c>
      <c r="P635" s="480">
        <v>25</v>
      </c>
      <c r="Q635" s="480">
        <v>24.5</v>
      </c>
      <c r="R635" s="480">
        <v>8.7799999999999994</v>
      </c>
      <c r="S635" s="480">
        <v>30.2</v>
      </c>
      <c r="T635" s="480">
        <v>9.35</v>
      </c>
      <c r="U635" s="480">
        <v>5.6</v>
      </c>
      <c r="V635" s="480"/>
      <c r="W635" s="480">
        <v>-0.43</v>
      </c>
      <c r="X635" s="480">
        <v>1000</v>
      </c>
      <c r="Y635" s="480">
        <v>5.5</v>
      </c>
      <c r="Z635" s="480">
        <v>220</v>
      </c>
      <c r="AA635" s="480">
        <v>0.16500000000000001</v>
      </c>
      <c r="AB635" s="480"/>
      <c r="AC635" s="480"/>
      <c r="AD635" s="480"/>
      <c r="AE635" s="480"/>
      <c r="AF635" s="480"/>
      <c r="AG635" s="480"/>
      <c r="AH635" s="480"/>
      <c r="AI635" s="480">
        <v>1000</v>
      </c>
      <c r="AJ635" s="480">
        <v>3</v>
      </c>
      <c r="AK635" s="480">
        <v>-0.7</v>
      </c>
      <c r="AL635" s="480">
        <v>10.84</v>
      </c>
      <c r="AM635" s="480">
        <v>1324</v>
      </c>
      <c r="AN635" s="480">
        <v>982</v>
      </c>
      <c r="AO635" s="480">
        <v>40</v>
      </c>
      <c r="AP635" s="480">
        <v>16</v>
      </c>
      <c r="AQ635" s="480">
        <v>1.3</v>
      </c>
      <c r="AR635" s="480">
        <v>243.4</v>
      </c>
      <c r="AS635" s="480">
        <v>1.1679999999999999</v>
      </c>
      <c r="AT635" s="480"/>
      <c r="AU635" s="480"/>
      <c r="AV635" s="480"/>
      <c r="AW635" s="480"/>
      <c r="AX635" s="480"/>
      <c r="AY635" s="480"/>
      <c r="AZ635" s="480"/>
      <c r="BA635" s="480"/>
      <c r="BB635" s="480"/>
      <c r="BC635" s="480"/>
      <c r="BD635" s="480"/>
      <c r="BE635" s="480"/>
      <c r="BF635" s="480"/>
      <c r="BG635" s="480"/>
      <c r="BH635" s="480"/>
      <c r="BI635" s="480"/>
      <c r="BJ635" s="480"/>
      <c r="BK635" s="480"/>
      <c r="BL635" s="480"/>
    </row>
    <row r="636" spans="1:64">
      <c r="A636" s="480" t="s">
        <v>573</v>
      </c>
      <c r="B636" s="480" t="s">
        <v>70</v>
      </c>
      <c r="C636" s="480" t="s">
        <v>491</v>
      </c>
      <c r="D636" s="480" t="s">
        <v>492</v>
      </c>
      <c r="E636" s="480" t="s">
        <v>452</v>
      </c>
      <c r="F636" s="480">
        <v>2013</v>
      </c>
      <c r="G636" s="480"/>
      <c r="H636" s="480">
        <v>215</v>
      </c>
      <c r="I636" s="480">
        <v>0.1</v>
      </c>
      <c r="J636" s="480"/>
      <c r="K636" s="480"/>
      <c r="L636" s="480" t="s">
        <v>65</v>
      </c>
      <c r="M636" s="480">
        <v>50</v>
      </c>
      <c r="N636" s="480">
        <v>1</v>
      </c>
      <c r="O636" s="480">
        <v>1000</v>
      </c>
      <c r="P636" s="480">
        <v>25</v>
      </c>
      <c r="Q636" s="480">
        <v>25.3</v>
      </c>
      <c r="R636" s="480">
        <v>8.51</v>
      </c>
      <c r="S636" s="480">
        <v>31.2</v>
      </c>
      <c r="T636" s="480">
        <v>9.07</v>
      </c>
      <c r="U636" s="480">
        <v>5.92</v>
      </c>
      <c r="V636" s="480">
        <v>-115</v>
      </c>
      <c r="W636" s="480">
        <v>-0.4</v>
      </c>
      <c r="X636" s="480"/>
      <c r="Y636" s="480"/>
      <c r="Z636" s="480"/>
      <c r="AA636" s="480">
        <v>0.27500000000000002</v>
      </c>
      <c r="AB636" s="480"/>
      <c r="AC636" s="480"/>
      <c r="AD636" s="480"/>
      <c r="AE636" s="480"/>
      <c r="AF636" s="480"/>
      <c r="AG636" s="480"/>
      <c r="AH636" s="480"/>
      <c r="AI636" s="480">
        <v>1000</v>
      </c>
      <c r="AJ636" s="480">
        <v>3</v>
      </c>
      <c r="AK636" s="480">
        <v>-0.7</v>
      </c>
      <c r="AL636" s="480"/>
      <c r="AM636" s="480">
        <v>1638</v>
      </c>
      <c r="AN636" s="480">
        <v>826</v>
      </c>
      <c r="AO636" s="480">
        <v>40</v>
      </c>
      <c r="AP636" s="480">
        <v>16.2</v>
      </c>
      <c r="AQ636" s="480">
        <v>1.3529880000000001</v>
      </c>
      <c r="AR636" s="480">
        <v>238.9</v>
      </c>
      <c r="AS636" s="480">
        <v>1.1950000000000001</v>
      </c>
      <c r="AT636" s="480"/>
      <c r="AU636" s="480"/>
      <c r="AV636" s="480"/>
      <c r="AW636" s="480"/>
      <c r="AX636" s="480"/>
      <c r="AY636" s="480"/>
      <c r="AZ636" s="480"/>
      <c r="BA636" s="480"/>
      <c r="BB636" s="480"/>
      <c r="BC636" s="480"/>
      <c r="BD636" s="480"/>
      <c r="BE636" s="480"/>
      <c r="BF636" s="480"/>
      <c r="BG636" s="480"/>
      <c r="BH636" s="480"/>
      <c r="BI636" s="480"/>
      <c r="BJ636" s="480"/>
      <c r="BK636" s="480"/>
      <c r="BL636" s="480"/>
    </row>
    <row r="637" spans="1:64">
      <c r="A637" s="480" t="s">
        <v>573</v>
      </c>
      <c r="B637" s="480" t="s">
        <v>70</v>
      </c>
      <c r="C637" s="480" t="s">
        <v>253</v>
      </c>
      <c r="D637" s="480" t="s">
        <v>254</v>
      </c>
      <c r="E637" s="480" t="s">
        <v>66</v>
      </c>
      <c r="F637" s="480">
        <v>2010</v>
      </c>
      <c r="G637" s="480">
        <v>2012</v>
      </c>
      <c r="H637" s="480">
        <v>220</v>
      </c>
      <c r="I637" s="480">
        <v>0.1</v>
      </c>
      <c r="J637" s="480"/>
      <c r="K637" s="480"/>
      <c r="L637" s="480" t="s">
        <v>65</v>
      </c>
      <c r="M637" s="480">
        <v>60</v>
      </c>
      <c r="N637" s="480">
        <v>1</v>
      </c>
      <c r="O637" s="480">
        <v>1000</v>
      </c>
      <c r="P637" s="480">
        <v>25</v>
      </c>
      <c r="Q637" s="480">
        <v>29.2</v>
      </c>
      <c r="R637" s="480">
        <v>7.53</v>
      </c>
      <c r="S637" s="480">
        <v>36.6</v>
      </c>
      <c r="T637" s="480">
        <v>8.09</v>
      </c>
      <c r="U637" s="480">
        <v>5.3</v>
      </c>
      <c r="V637" s="480"/>
      <c r="W637" s="480">
        <v>-0.43</v>
      </c>
      <c r="X637" s="480">
        <v>2100</v>
      </c>
      <c r="Y637" s="480">
        <v>4.2</v>
      </c>
      <c r="Z637" s="480">
        <v>250</v>
      </c>
      <c r="AA637" s="480">
        <v>0.3</v>
      </c>
      <c r="AB637" s="480"/>
      <c r="AC637" s="480"/>
      <c r="AD637" s="480"/>
      <c r="AE637" s="480"/>
      <c r="AF637" s="480"/>
      <c r="AG637" s="480"/>
      <c r="AH637" s="480"/>
      <c r="AI637" s="480">
        <v>1000</v>
      </c>
      <c r="AJ637" s="480">
        <v>3</v>
      </c>
      <c r="AK637" s="480">
        <v>-0.7</v>
      </c>
      <c r="AL637" s="480">
        <v>3.92</v>
      </c>
      <c r="AM637" s="480">
        <v>1638</v>
      </c>
      <c r="AN637" s="480">
        <v>982</v>
      </c>
      <c r="AO637" s="480">
        <v>40</v>
      </c>
      <c r="AP637" s="480">
        <v>19.2</v>
      </c>
      <c r="AQ637" s="480">
        <v>1.609</v>
      </c>
      <c r="AR637" s="480">
        <v>243.4</v>
      </c>
      <c r="AS637" s="480">
        <v>1.46</v>
      </c>
      <c r="AT637" s="480"/>
      <c r="AU637" s="480"/>
      <c r="AV637" s="480"/>
      <c r="AW637" s="480"/>
      <c r="AX637" s="480"/>
      <c r="AY637" s="480"/>
      <c r="AZ637" s="480"/>
      <c r="BA637" s="480"/>
      <c r="BB637" s="480"/>
      <c r="BC637" s="480"/>
      <c r="BD637" s="480"/>
      <c r="BE637" s="480"/>
      <c r="BF637" s="480"/>
      <c r="BG637" s="480"/>
      <c r="BH637" s="480"/>
      <c r="BI637" s="480"/>
      <c r="BJ637" s="480"/>
      <c r="BK637" s="480"/>
      <c r="BL637" s="480"/>
    </row>
    <row r="638" spans="1:64">
      <c r="A638" s="480" t="s">
        <v>573</v>
      </c>
      <c r="B638" s="480" t="s">
        <v>70</v>
      </c>
      <c r="C638" s="480" t="s">
        <v>255</v>
      </c>
      <c r="D638" s="480" t="s">
        <v>256</v>
      </c>
      <c r="E638" s="480" t="s">
        <v>66</v>
      </c>
      <c r="F638" s="480">
        <v>2011</v>
      </c>
      <c r="G638" s="480">
        <v>2012</v>
      </c>
      <c r="H638" s="480">
        <v>220</v>
      </c>
      <c r="I638" s="480">
        <v>0.1</v>
      </c>
      <c r="J638" s="480"/>
      <c r="K638" s="480"/>
      <c r="L638" s="480" t="s">
        <v>65</v>
      </c>
      <c r="M638" s="480">
        <v>60</v>
      </c>
      <c r="N638" s="480">
        <v>1</v>
      </c>
      <c r="O638" s="480">
        <v>1000</v>
      </c>
      <c r="P638" s="480">
        <v>25</v>
      </c>
      <c r="Q638" s="480">
        <v>29.2</v>
      </c>
      <c r="R638" s="480">
        <v>7.53</v>
      </c>
      <c r="S638" s="480">
        <v>36.6</v>
      </c>
      <c r="T638" s="480">
        <v>8.09</v>
      </c>
      <c r="U638" s="480">
        <v>6.5</v>
      </c>
      <c r="V638" s="480"/>
      <c r="W638" s="480">
        <v>-0.42</v>
      </c>
      <c r="X638" s="480">
        <v>1000</v>
      </c>
      <c r="Y638" s="480">
        <v>5.5</v>
      </c>
      <c r="Z638" s="480">
        <v>250</v>
      </c>
      <c r="AA638" s="480">
        <v>0.3</v>
      </c>
      <c r="AB638" s="480"/>
      <c r="AC638" s="480"/>
      <c r="AD638" s="480"/>
      <c r="AE638" s="480"/>
      <c r="AF638" s="480"/>
      <c r="AG638" s="480"/>
      <c r="AH638" s="480"/>
      <c r="AI638" s="480">
        <v>1000</v>
      </c>
      <c r="AJ638" s="480">
        <v>5</v>
      </c>
      <c r="AK638" s="480">
        <v>-0.7</v>
      </c>
      <c r="AL638" s="480">
        <v>3.92</v>
      </c>
      <c r="AM638" s="480">
        <v>1638</v>
      </c>
      <c r="AN638" s="480">
        <v>982</v>
      </c>
      <c r="AO638" s="480">
        <v>40</v>
      </c>
      <c r="AP638" s="480">
        <v>19.2</v>
      </c>
      <c r="AQ638" s="480">
        <v>1.609</v>
      </c>
      <c r="AR638" s="480">
        <v>243.4</v>
      </c>
      <c r="AS638" s="480">
        <v>1.46</v>
      </c>
      <c r="AT638" s="480"/>
      <c r="AU638" s="480"/>
      <c r="AV638" s="480"/>
      <c r="AW638" s="480"/>
      <c r="AX638" s="480"/>
      <c r="AY638" s="480"/>
      <c r="AZ638" s="480"/>
      <c r="BA638" s="480"/>
      <c r="BB638" s="480"/>
      <c r="BC638" s="480"/>
      <c r="BD638" s="480"/>
      <c r="BE638" s="480"/>
      <c r="BF638" s="480"/>
      <c r="BG638" s="480"/>
      <c r="BH638" s="480"/>
      <c r="BI638" s="480"/>
      <c r="BJ638" s="480"/>
      <c r="BK638" s="480"/>
      <c r="BL638" s="480"/>
    </row>
    <row r="639" spans="1:64">
      <c r="A639" s="480" t="s">
        <v>573</v>
      </c>
      <c r="B639" s="480" t="s">
        <v>70</v>
      </c>
      <c r="C639" s="480" t="s">
        <v>257</v>
      </c>
      <c r="D639" s="480" t="s">
        <v>258</v>
      </c>
      <c r="E639" s="480" t="s">
        <v>68</v>
      </c>
      <c r="F639" s="480">
        <v>2012</v>
      </c>
      <c r="G639" s="480">
        <v>2012</v>
      </c>
      <c r="H639" s="480">
        <v>220</v>
      </c>
      <c r="I639" s="480">
        <v>0.1</v>
      </c>
      <c r="J639" s="480"/>
      <c r="K639" s="480"/>
      <c r="L639" s="480" t="s">
        <v>65</v>
      </c>
      <c r="M639" s="480">
        <v>60</v>
      </c>
      <c r="N639" s="480">
        <v>2</v>
      </c>
      <c r="O639" s="480">
        <v>1000</v>
      </c>
      <c r="P639" s="480">
        <v>25</v>
      </c>
      <c r="Q639" s="480">
        <v>29.2</v>
      </c>
      <c r="R639" s="480">
        <v>7.53</v>
      </c>
      <c r="S639" s="480">
        <v>36.6</v>
      </c>
      <c r="T639" s="480">
        <v>8.09</v>
      </c>
      <c r="U639" s="480">
        <v>5.3</v>
      </c>
      <c r="V639" s="480"/>
      <c r="W639" s="480">
        <v>-0.43</v>
      </c>
      <c r="X639" s="480">
        <v>2100</v>
      </c>
      <c r="Y639" s="480">
        <v>4.2</v>
      </c>
      <c r="Z639" s="480">
        <v>250</v>
      </c>
      <c r="AA639" s="480">
        <v>0.3</v>
      </c>
      <c r="AB639" s="480"/>
      <c r="AC639" s="480"/>
      <c r="AD639" s="480"/>
      <c r="AE639" s="480"/>
      <c r="AF639" s="480"/>
      <c r="AG639" s="480"/>
      <c r="AH639" s="480"/>
      <c r="AI639" s="480">
        <v>1000</v>
      </c>
      <c r="AJ639" s="480">
        <v>3</v>
      </c>
      <c r="AK639" s="480">
        <v>-0.7</v>
      </c>
      <c r="AL639" s="480">
        <v>3.92</v>
      </c>
      <c r="AM639" s="480">
        <v>1638</v>
      </c>
      <c r="AN639" s="480">
        <v>982</v>
      </c>
      <c r="AO639" s="480">
        <v>40</v>
      </c>
      <c r="AP639" s="480">
        <v>19.2</v>
      </c>
      <c r="AQ639" s="480">
        <v>1.609</v>
      </c>
      <c r="AR639" s="480">
        <v>121.7</v>
      </c>
      <c r="AS639" s="480">
        <v>1.46</v>
      </c>
      <c r="AT639" s="480"/>
      <c r="AU639" s="480"/>
      <c r="AV639" s="480"/>
      <c r="AW639" s="480"/>
      <c r="AX639" s="480"/>
      <c r="AY639" s="480"/>
      <c r="AZ639" s="480"/>
      <c r="BA639" s="480"/>
      <c r="BB639" s="480"/>
      <c r="BC639" s="480"/>
      <c r="BD639" s="480"/>
      <c r="BE639" s="480"/>
      <c r="BF639" s="480"/>
      <c r="BG639" s="480"/>
      <c r="BH639" s="480"/>
      <c r="BI639" s="480"/>
      <c r="BJ639" s="480"/>
      <c r="BK639" s="480"/>
      <c r="BL639" s="480"/>
    </row>
    <row r="640" spans="1:64">
      <c r="A640" s="480" t="s">
        <v>573</v>
      </c>
      <c r="B640" s="480" t="s">
        <v>70</v>
      </c>
      <c r="C640" s="480" t="s">
        <v>493</v>
      </c>
      <c r="D640" s="480" t="s">
        <v>494</v>
      </c>
      <c r="E640" s="480" t="s">
        <v>452</v>
      </c>
      <c r="F640" s="480">
        <v>2013</v>
      </c>
      <c r="G640" s="480"/>
      <c r="H640" s="480">
        <v>220</v>
      </c>
      <c r="I640" s="480">
        <v>0.1</v>
      </c>
      <c r="J640" s="480"/>
      <c r="K640" s="480"/>
      <c r="L640" s="480" t="s">
        <v>65</v>
      </c>
      <c r="M640" s="480">
        <v>50</v>
      </c>
      <c r="N640" s="480">
        <v>1</v>
      </c>
      <c r="O640" s="480">
        <v>1000</v>
      </c>
      <c r="P640" s="480">
        <v>25</v>
      </c>
      <c r="Q640" s="480">
        <v>25.5</v>
      </c>
      <c r="R640" s="480">
        <v>8.64</v>
      </c>
      <c r="S640" s="480">
        <v>31.4</v>
      </c>
      <c r="T640" s="480">
        <v>9.2100000000000009</v>
      </c>
      <c r="U640" s="480">
        <v>6.01</v>
      </c>
      <c r="V640" s="480">
        <v>-116</v>
      </c>
      <c r="W640" s="480">
        <v>-0.4</v>
      </c>
      <c r="X640" s="480"/>
      <c r="Y640" s="480"/>
      <c r="Z640" s="480"/>
      <c r="AA640" s="480">
        <v>0.27</v>
      </c>
      <c r="AB640" s="480"/>
      <c r="AC640" s="480"/>
      <c r="AD640" s="480"/>
      <c r="AE640" s="480"/>
      <c r="AF640" s="480"/>
      <c r="AG640" s="480"/>
      <c r="AH640" s="480"/>
      <c r="AI640" s="480">
        <v>1000</v>
      </c>
      <c r="AJ640" s="480">
        <v>3</v>
      </c>
      <c r="AK640" s="480">
        <v>-0.7</v>
      </c>
      <c r="AL640" s="480"/>
      <c r="AM640" s="480">
        <v>1638</v>
      </c>
      <c r="AN640" s="480">
        <v>826</v>
      </c>
      <c r="AO640" s="480">
        <v>40</v>
      </c>
      <c r="AP640" s="480">
        <v>16.2</v>
      </c>
      <c r="AQ640" s="480">
        <v>1.3529880000000001</v>
      </c>
      <c r="AR640" s="480">
        <v>238.9</v>
      </c>
      <c r="AS640" s="480">
        <v>1.1950000000000001</v>
      </c>
      <c r="AT640" s="480"/>
      <c r="AU640" s="480"/>
      <c r="AV640" s="480"/>
      <c r="AW640" s="480"/>
      <c r="AX640" s="480"/>
      <c r="AY640" s="480"/>
      <c r="AZ640" s="480"/>
      <c r="BA640" s="480"/>
      <c r="BB640" s="480"/>
      <c r="BC640" s="480"/>
      <c r="BD640" s="480"/>
      <c r="BE640" s="480"/>
      <c r="BF640" s="480"/>
      <c r="BG640" s="480"/>
      <c r="BH640" s="480"/>
      <c r="BI640" s="480"/>
      <c r="BJ640" s="480"/>
      <c r="BK640" s="480"/>
      <c r="BL640" s="480"/>
    </row>
    <row r="641" spans="1:64">
      <c r="A641" s="480" t="s">
        <v>573</v>
      </c>
      <c r="B641" s="480" t="s">
        <v>70</v>
      </c>
      <c r="C641" s="480" t="s">
        <v>259</v>
      </c>
      <c r="D641" s="480" t="s">
        <v>260</v>
      </c>
      <c r="E641" s="480" t="s">
        <v>66</v>
      </c>
      <c r="F641" s="480">
        <v>2010</v>
      </c>
      <c r="G641" s="480">
        <v>2012</v>
      </c>
      <c r="H641" s="480">
        <v>225</v>
      </c>
      <c r="I641" s="480">
        <v>0.1</v>
      </c>
      <c r="J641" s="480"/>
      <c r="K641" s="480"/>
      <c r="L641" s="480" t="s">
        <v>65</v>
      </c>
      <c r="M641" s="480">
        <v>60</v>
      </c>
      <c r="N641" s="480">
        <v>1</v>
      </c>
      <c r="O641" s="480">
        <v>1000</v>
      </c>
      <c r="P641" s="480">
        <v>25</v>
      </c>
      <c r="Q641" s="480">
        <v>29.4</v>
      </c>
      <c r="R641" s="480">
        <v>7.65</v>
      </c>
      <c r="S641" s="480">
        <v>36.700000000000003</v>
      </c>
      <c r="T641" s="480">
        <v>8.19</v>
      </c>
      <c r="U641" s="480">
        <v>5.3</v>
      </c>
      <c r="V641" s="480"/>
      <c r="W641" s="480">
        <v>-0.43</v>
      </c>
      <c r="X641" s="480">
        <v>2100</v>
      </c>
      <c r="Y641" s="480">
        <v>4.2</v>
      </c>
      <c r="Z641" s="480">
        <v>250</v>
      </c>
      <c r="AA641" s="480">
        <v>0.27</v>
      </c>
      <c r="AB641" s="480"/>
      <c r="AC641" s="480"/>
      <c r="AD641" s="480"/>
      <c r="AE641" s="480"/>
      <c r="AF641" s="480"/>
      <c r="AG641" s="480"/>
      <c r="AH641" s="480"/>
      <c r="AI641" s="480">
        <v>1000</v>
      </c>
      <c r="AJ641" s="480">
        <v>3</v>
      </c>
      <c r="AK641" s="480">
        <v>-0.7</v>
      </c>
      <c r="AL641" s="480">
        <v>3.92</v>
      </c>
      <c r="AM641" s="480">
        <v>1638</v>
      </c>
      <c r="AN641" s="480">
        <v>982</v>
      </c>
      <c r="AO641" s="480">
        <v>40</v>
      </c>
      <c r="AP641" s="480">
        <v>19.2</v>
      </c>
      <c r="AQ641" s="480">
        <v>1.609</v>
      </c>
      <c r="AR641" s="480">
        <v>243.4</v>
      </c>
      <c r="AS641" s="480">
        <v>1.46</v>
      </c>
      <c r="AT641" s="480"/>
      <c r="AU641" s="480"/>
      <c r="AV641" s="480"/>
      <c r="AW641" s="480"/>
      <c r="AX641" s="480"/>
      <c r="AY641" s="480"/>
      <c r="AZ641" s="480"/>
      <c r="BA641" s="480"/>
      <c r="BB641" s="480"/>
      <c r="BC641" s="480"/>
      <c r="BD641" s="480"/>
      <c r="BE641" s="480"/>
      <c r="BF641" s="480"/>
      <c r="BG641" s="480"/>
      <c r="BH641" s="480"/>
      <c r="BI641" s="480"/>
      <c r="BJ641" s="480"/>
      <c r="BK641" s="480"/>
      <c r="BL641" s="480"/>
    </row>
    <row r="642" spans="1:64">
      <c r="A642" s="480" t="s">
        <v>573</v>
      </c>
      <c r="B642" s="480" t="s">
        <v>70</v>
      </c>
      <c r="C642" s="480" t="s">
        <v>261</v>
      </c>
      <c r="D642" s="480" t="s">
        <v>262</v>
      </c>
      <c r="E642" s="480" t="s">
        <v>66</v>
      </c>
      <c r="F642" s="480">
        <v>2011</v>
      </c>
      <c r="G642" s="480">
        <v>2012</v>
      </c>
      <c r="H642" s="480">
        <v>225</v>
      </c>
      <c r="I642" s="480">
        <v>0.1</v>
      </c>
      <c r="J642" s="480"/>
      <c r="K642" s="480"/>
      <c r="L642" s="480" t="s">
        <v>65</v>
      </c>
      <c r="M642" s="480">
        <v>60</v>
      </c>
      <c r="N642" s="480">
        <v>1</v>
      </c>
      <c r="O642" s="480">
        <v>1000</v>
      </c>
      <c r="P642" s="480">
        <v>25</v>
      </c>
      <c r="Q642" s="480">
        <v>29.4</v>
      </c>
      <c r="R642" s="480">
        <v>7.65</v>
      </c>
      <c r="S642" s="480">
        <v>36.700000000000003</v>
      </c>
      <c r="T642" s="480">
        <v>8.19</v>
      </c>
      <c r="U642" s="480">
        <v>6.6</v>
      </c>
      <c r="V642" s="480"/>
      <c r="W642" s="480">
        <v>-0.42</v>
      </c>
      <c r="X642" s="480">
        <v>1000</v>
      </c>
      <c r="Y642" s="480">
        <v>5.5</v>
      </c>
      <c r="Z642" s="480">
        <v>250</v>
      </c>
      <c r="AA642" s="480">
        <v>0.27</v>
      </c>
      <c r="AB642" s="480"/>
      <c r="AC642" s="480"/>
      <c r="AD642" s="480"/>
      <c r="AE642" s="480"/>
      <c r="AF642" s="480"/>
      <c r="AG642" s="480"/>
      <c r="AH642" s="480"/>
      <c r="AI642" s="480">
        <v>1000</v>
      </c>
      <c r="AJ642" s="480">
        <v>5</v>
      </c>
      <c r="AK642" s="480">
        <v>-0.7</v>
      </c>
      <c r="AL642" s="480">
        <v>3.92</v>
      </c>
      <c r="AM642" s="480">
        <v>1638</v>
      </c>
      <c r="AN642" s="480">
        <v>982</v>
      </c>
      <c r="AO642" s="480">
        <v>40</v>
      </c>
      <c r="AP642" s="480">
        <v>19.2</v>
      </c>
      <c r="AQ642" s="480">
        <v>1.609</v>
      </c>
      <c r="AR642" s="480">
        <v>243.4</v>
      </c>
      <c r="AS642" s="480">
        <v>1.46</v>
      </c>
      <c r="AT642" s="480"/>
      <c r="AU642" s="480"/>
      <c r="AV642" s="480"/>
      <c r="AW642" s="480"/>
      <c r="AX642" s="480"/>
      <c r="AY642" s="480"/>
      <c r="AZ642" s="480"/>
      <c r="BA642" s="480"/>
      <c r="BB642" s="480"/>
      <c r="BC642" s="480"/>
      <c r="BD642" s="480"/>
      <c r="BE642" s="480"/>
      <c r="BF642" s="480"/>
      <c r="BG642" s="480"/>
      <c r="BH642" s="480"/>
      <c r="BI642" s="480"/>
      <c r="BJ642" s="480"/>
      <c r="BK642" s="480"/>
      <c r="BL642" s="480"/>
    </row>
    <row r="643" spans="1:64">
      <c r="A643" s="480" t="s">
        <v>573</v>
      </c>
      <c r="B643" s="480" t="s">
        <v>70</v>
      </c>
      <c r="C643" s="480" t="s">
        <v>263</v>
      </c>
      <c r="D643" s="480" t="s">
        <v>264</v>
      </c>
      <c r="E643" s="480" t="s">
        <v>68</v>
      </c>
      <c r="F643" s="480">
        <v>2012</v>
      </c>
      <c r="G643" s="480">
        <v>2012</v>
      </c>
      <c r="H643" s="480">
        <v>225</v>
      </c>
      <c r="I643" s="480">
        <v>0.1</v>
      </c>
      <c r="J643" s="480"/>
      <c r="K643" s="480"/>
      <c r="L643" s="480" t="s">
        <v>65</v>
      </c>
      <c r="M643" s="480">
        <v>60</v>
      </c>
      <c r="N643" s="480">
        <v>2</v>
      </c>
      <c r="O643" s="480">
        <v>1000</v>
      </c>
      <c r="P643" s="480">
        <v>25</v>
      </c>
      <c r="Q643" s="480">
        <v>29.4</v>
      </c>
      <c r="R643" s="480">
        <v>7.65</v>
      </c>
      <c r="S643" s="480">
        <v>36.700000000000003</v>
      </c>
      <c r="T643" s="480">
        <v>8.19</v>
      </c>
      <c r="U643" s="480">
        <v>5.3</v>
      </c>
      <c r="V643" s="480"/>
      <c r="W643" s="480">
        <v>-0.43</v>
      </c>
      <c r="X643" s="480">
        <v>2100</v>
      </c>
      <c r="Y643" s="480">
        <v>4.2</v>
      </c>
      <c r="Z643" s="480">
        <v>250</v>
      </c>
      <c r="AA643" s="480">
        <v>0.27</v>
      </c>
      <c r="AB643" s="480"/>
      <c r="AC643" s="480"/>
      <c r="AD643" s="480"/>
      <c r="AE643" s="480"/>
      <c r="AF643" s="480"/>
      <c r="AG643" s="480"/>
      <c r="AH643" s="480"/>
      <c r="AI643" s="480">
        <v>1000</v>
      </c>
      <c r="AJ643" s="480">
        <v>3</v>
      </c>
      <c r="AK643" s="480">
        <v>-0.7</v>
      </c>
      <c r="AL643" s="480">
        <v>3.92</v>
      </c>
      <c r="AM643" s="480">
        <v>1638</v>
      </c>
      <c r="AN643" s="480">
        <v>982</v>
      </c>
      <c r="AO643" s="480">
        <v>40</v>
      </c>
      <c r="AP643" s="480">
        <v>19.2</v>
      </c>
      <c r="AQ643" s="480">
        <v>1.609</v>
      </c>
      <c r="AR643" s="480">
        <v>121.7</v>
      </c>
      <c r="AS643" s="480">
        <v>1.46</v>
      </c>
      <c r="AT643" s="480"/>
      <c r="AU643" s="480"/>
      <c r="AV643" s="480"/>
      <c r="AW643" s="480"/>
      <c r="AX643" s="480"/>
      <c r="AY643" s="480"/>
      <c r="AZ643" s="480"/>
      <c r="BA643" s="480"/>
      <c r="BB643" s="480"/>
      <c r="BC643" s="480"/>
      <c r="BD643" s="480"/>
      <c r="BE643" s="480"/>
      <c r="BF643" s="480"/>
      <c r="BG643" s="480"/>
      <c r="BH643" s="480"/>
      <c r="BI643" s="480"/>
      <c r="BJ643" s="480"/>
      <c r="BK643" s="480"/>
      <c r="BL643" s="480"/>
    </row>
    <row r="644" spans="1:64">
      <c r="A644" s="480" t="s">
        <v>573</v>
      </c>
      <c r="B644" s="480" t="s">
        <v>70</v>
      </c>
      <c r="C644" s="480" t="s">
        <v>495</v>
      </c>
      <c r="D644" s="480" t="s">
        <v>496</v>
      </c>
      <c r="E644" s="480" t="s">
        <v>452</v>
      </c>
      <c r="F644" s="480">
        <v>2013</v>
      </c>
      <c r="G644" s="480"/>
      <c r="H644" s="480">
        <v>225</v>
      </c>
      <c r="I644" s="480">
        <v>0.1</v>
      </c>
      <c r="J644" s="480"/>
      <c r="K644" s="480"/>
      <c r="L644" s="480" t="s">
        <v>65</v>
      </c>
      <c r="M644" s="480">
        <v>50</v>
      </c>
      <c r="N644" s="480">
        <v>1</v>
      </c>
      <c r="O644" s="480">
        <v>1000</v>
      </c>
      <c r="P644" s="480">
        <v>25</v>
      </c>
      <c r="Q644" s="480">
        <v>25.7</v>
      </c>
      <c r="R644" s="480">
        <v>8.75</v>
      </c>
      <c r="S644" s="480">
        <v>31.6</v>
      </c>
      <c r="T644" s="480">
        <v>9.32</v>
      </c>
      <c r="U644" s="480">
        <v>6.08</v>
      </c>
      <c r="V644" s="480">
        <v>-117</v>
      </c>
      <c r="W644" s="480">
        <v>-0.4</v>
      </c>
      <c r="X644" s="480"/>
      <c r="Y644" s="480"/>
      <c r="Z644" s="480"/>
      <c r="AA644" s="480">
        <v>0.26500000000000001</v>
      </c>
      <c r="AB644" s="480"/>
      <c r="AC644" s="480"/>
      <c r="AD644" s="480"/>
      <c r="AE644" s="480"/>
      <c r="AF644" s="480"/>
      <c r="AG644" s="480"/>
      <c r="AH644" s="480"/>
      <c r="AI644" s="480">
        <v>1000</v>
      </c>
      <c r="AJ644" s="480">
        <v>3</v>
      </c>
      <c r="AK644" s="480">
        <v>-0.7</v>
      </c>
      <c r="AL644" s="480"/>
      <c r="AM644" s="480">
        <v>1638</v>
      </c>
      <c r="AN644" s="480">
        <v>826</v>
      </c>
      <c r="AO644" s="480">
        <v>40</v>
      </c>
      <c r="AP644" s="480">
        <v>16.2</v>
      </c>
      <c r="AQ644" s="480">
        <v>1.3529880000000001</v>
      </c>
      <c r="AR644" s="480">
        <v>238.9</v>
      </c>
      <c r="AS644" s="480">
        <v>1.1950000000000001</v>
      </c>
      <c r="AT644" s="480"/>
      <c r="AU644" s="480"/>
      <c r="AV644" s="480"/>
      <c r="AW644" s="480"/>
      <c r="AX644" s="480"/>
      <c r="AY644" s="480"/>
      <c r="AZ644" s="480"/>
      <c r="BA644" s="480"/>
      <c r="BB644" s="480"/>
      <c r="BC644" s="480"/>
      <c r="BD644" s="480"/>
      <c r="BE644" s="480"/>
      <c r="BF644" s="480"/>
      <c r="BG644" s="480"/>
      <c r="BH644" s="480"/>
      <c r="BI644" s="480"/>
      <c r="BJ644" s="480"/>
      <c r="BK644" s="480"/>
      <c r="BL644" s="480"/>
    </row>
    <row r="645" spans="1:64">
      <c r="A645" s="480" t="s">
        <v>573</v>
      </c>
      <c r="B645" s="480" t="s">
        <v>70</v>
      </c>
      <c r="C645" s="480" t="s">
        <v>265</v>
      </c>
      <c r="D645" s="480" t="s">
        <v>266</v>
      </c>
      <c r="E645" s="480" t="s">
        <v>66</v>
      </c>
      <c r="F645" s="480">
        <v>2010</v>
      </c>
      <c r="G645" s="480">
        <v>2012</v>
      </c>
      <c r="H645" s="480">
        <v>230</v>
      </c>
      <c r="I645" s="480">
        <v>0.1</v>
      </c>
      <c r="J645" s="480"/>
      <c r="K645" s="480"/>
      <c r="L645" s="480" t="s">
        <v>65</v>
      </c>
      <c r="M645" s="480">
        <v>60</v>
      </c>
      <c r="N645" s="480">
        <v>1</v>
      </c>
      <c r="O645" s="480">
        <v>1000</v>
      </c>
      <c r="P645" s="480">
        <v>25</v>
      </c>
      <c r="Q645" s="480">
        <v>29.6</v>
      </c>
      <c r="R645" s="480">
        <v>7.78</v>
      </c>
      <c r="S645" s="480">
        <v>36.799999999999997</v>
      </c>
      <c r="T645" s="480">
        <v>8.34</v>
      </c>
      <c r="U645" s="480">
        <v>5.4</v>
      </c>
      <c r="V645" s="480"/>
      <c r="W645" s="480">
        <v>-0.43</v>
      </c>
      <c r="X645" s="480">
        <v>2100</v>
      </c>
      <c r="Y645" s="480">
        <v>4.2</v>
      </c>
      <c r="Z645" s="480">
        <v>250</v>
      </c>
      <c r="AA645" s="480">
        <v>0.26</v>
      </c>
      <c r="AB645" s="480"/>
      <c r="AC645" s="480"/>
      <c r="AD645" s="480"/>
      <c r="AE645" s="480"/>
      <c r="AF645" s="480"/>
      <c r="AG645" s="480"/>
      <c r="AH645" s="480"/>
      <c r="AI645" s="480">
        <v>1000</v>
      </c>
      <c r="AJ645" s="480">
        <v>3</v>
      </c>
      <c r="AK645" s="480">
        <v>-0.7</v>
      </c>
      <c r="AL645" s="480">
        <v>3.92</v>
      </c>
      <c r="AM645" s="480">
        <v>1638</v>
      </c>
      <c r="AN645" s="480">
        <v>982</v>
      </c>
      <c r="AO645" s="480">
        <v>40</v>
      </c>
      <c r="AP645" s="480">
        <v>19.2</v>
      </c>
      <c r="AQ645" s="480">
        <v>1.609</v>
      </c>
      <c r="AR645" s="480">
        <v>243.4</v>
      </c>
      <c r="AS645" s="480">
        <v>1.46</v>
      </c>
      <c r="AT645" s="480"/>
      <c r="AU645" s="480"/>
      <c r="AV645" s="480"/>
      <c r="AW645" s="480"/>
      <c r="AX645" s="480"/>
      <c r="AY645" s="480"/>
      <c r="AZ645" s="480"/>
      <c r="BA645" s="480"/>
      <c r="BB645" s="480"/>
      <c r="BC645" s="480"/>
      <c r="BD645" s="480"/>
      <c r="BE645" s="480"/>
      <c r="BF645" s="480"/>
      <c r="BG645" s="480"/>
      <c r="BH645" s="480"/>
      <c r="BI645" s="480"/>
      <c r="BJ645" s="480"/>
      <c r="BK645" s="480"/>
      <c r="BL645" s="480"/>
    </row>
    <row r="646" spans="1:64">
      <c r="A646" s="480" t="s">
        <v>573</v>
      </c>
      <c r="B646" s="480" t="s">
        <v>70</v>
      </c>
      <c r="C646" s="480" t="s">
        <v>267</v>
      </c>
      <c r="D646" s="480" t="s">
        <v>268</v>
      </c>
      <c r="E646" s="480" t="s">
        <v>66</v>
      </c>
      <c r="F646" s="480">
        <v>2011</v>
      </c>
      <c r="G646" s="480">
        <v>2012</v>
      </c>
      <c r="H646" s="480">
        <v>230</v>
      </c>
      <c r="I646" s="480">
        <v>0.1</v>
      </c>
      <c r="J646" s="480"/>
      <c r="K646" s="480"/>
      <c r="L646" s="480" t="s">
        <v>65</v>
      </c>
      <c r="M646" s="480">
        <v>60</v>
      </c>
      <c r="N646" s="480">
        <v>1</v>
      </c>
      <c r="O646" s="480">
        <v>1000</v>
      </c>
      <c r="P646" s="480">
        <v>25</v>
      </c>
      <c r="Q646" s="480">
        <v>29.6</v>
      </c>
      <c r="R646" s="480">
        <v>7.78</v>
      </c>
      <c r="S646" s="480">
        <v>36.799999999999997</v>
      </c>
      <c r="T646" s="480">
        <v>8.34</v>
      </c>
      <c r="U646" s="480">
        <v>6.7</v>
      </c>
      <c r="V646" s="480"/>
      <c r="W646" s="480">
        <v>-0.42</v>
      </c>
      <c r="X646" s="480">
        <v>1000</v>
      </c>
      <c r="Y646" s="480">
        <v>5.5</v>
      </c>
      <c r="Z646" s="480">
        <v>250</v>
      </c>
      <c r="AA646" s="480">
        <v>0.26</v>
      </c>
      <c r="AB646" s="480"/>
      <c r="AC646" s="480"/>
      <c r="AD646" s="480"/>
      <c r="AE646" s="480"/>
      <c r="AF646" s="480"/>
      <c r="AG646" s="480"/>
      <c r="AH646" s="480"/>
      <c r="AI646" s="480">
        <v>1000</v>
      </c>
      <c r="AJ646" s="480">
        <v>5</v>
      </c>
      <c r="AK646" s="480">
        <v>-0.7</v>
      </c>
      <c r="AL646" s="480">
        <v>3.92</v>
      </c>
      <c r="AM646" s="480">
        <v>1638</v>
      </c>
      <c r="AN646" s="480">
        <v>982</v>
      </c>
      <c r="AO646" s="480">
        <v>40</v>
      </c>
      <c r="AP646" s="480">
        <v>19.2</v>
      </c>
      <c r="AQ646" s="480">
        <v>1.609</v>
      </c>
      <c r="AR646" s="480">
        <v>243.4</v>
      </c>
      <c r="AS646" s="480">
        <v>1.46</v>
      </c>
      <c r="AT646" s="480"/>
      <c r="AU646" s="480"/>
      <c r="AV646" s="480"/>
      <c r="AW646" s="480"/>
      <c r="AX646" s="480"/>
      <c r="AY646" s="480"/>
      <c r="AZ646" s="480"/>
      <c r="BA646" s="480"/>
      <c r="BB646" s="480"/>
      <c r="BC646" s="480"/>
      <c r="BD646" s="480"/>
      <c r="BE646" s="480"/>
      <c r="BF646" s="480"/>
      <c r="BG646" s="480"/>
      <c r="BH646" s="480"/>
      <c r="BI646" s="480"/>
      <c r="BJ646" s="480"/>
      <c r="BK646" s="480"/>
      <c r="BL646" s="480"/>
    </row>
    <row r="647" spans="1:64">
      <c r="A647" s="480" t="s">
        <v>573</v>
      </c>
      <c r="B647" s="480" t="s">
        <v>70</v>
      </c>
      <c r="C647" s="480" t="s">
        <v>269</v>
      </c>
      <c r="D647" s="480" t="s">
        <v>270</v>
      </c>
      <c r="E647" s="480" t="s">
        <v>68</v>
      </c>
      <c r="F647" s="480">
        <v>2012</v>
      </c>
      <c r="G647" s="480">
        <v>2012</v>
      </c>
      <c r="H647" s="480">
        <v>230</v>
      </c>
      <c r="I647" s="480">
        <v>0.1</v>
      </c>
      <c r="J647" s="480"/>
      <c r="K647" s="480"/>
      <c r="L647" s="480" t="s">
        <v>65</v>
      </c>
      <c r="M647" s="480">
        <v>60</v>
      </c>
      <c r="N647" s="480">
        <v>2</v>
      </c>
      <c r="O647" s="480">
        <v>1000</v>
      </c>
      <c r="P647" s="480">
        <v>25</v>
      </c>
      <c r="Q647" s="480">
        <v>29.6</v>
      </c>
      <c r="R647" s="480">
        <v>7.78</v>
      </c>
      <c r="S647" s="480">
        <v>36.799999999999997</v>
      </c>
      <c r="T647" s="480">
        <v>8.34</v>
      </c>
      <c r="U647" s="480">
        <v>5.4</v>
      </c>
      <c r="V647" s="480"/>
      <c r="W647" s="480">
        <v>-0.43</v>
      </c>
      <c r="X647" s="480">
        <v>2100</v>
      </c>
      <c r="Y647" s="480">
        <v>4.2</v>
      </c>
      <c r="Z647" s="480">
        <v>250</v>
      </c>
      <c r="AA647" s="480">
        <v>0.26</v>
      </c>
      <c r="AB647" s="480"/>
      <c r="AC647" s="480"/>
      <c r="AD647" s="480"/>
      <c r="AE647" s="480"/>
      <c r="AF647" s="480"/>
      <c r="AG647" s="480"/>
      <c r="AH647" s="480"/>
      <c r="AI647" s="480">
        <v>1000</v>
      </c>
      <c r="AJ647" s="480">
        <v>3</v>
      </c>
      <c r="AK647" s="480">
        <v>-0.7</v>
      </c>
      <c r="AL647" s="480">
        <v>3.92</v>
      </c>
      <c r="AM647" s="480">
        <v>1638</v>
      </c>
      <c r="AN647" s="480">
        <v>982</v>
      </c>
      <c r="AO647" s="480">
        <v>40</v>
      </c>
      <c r="AP647" s="480">
        <v>19.2</v>
      </c>
      <c r="AQ647" s="480">
        <v>1.609</v>
      </c>
      <c r="AR647" s="480">
        <v>121.7</v>
      </c>
      <c r="AS647" s="480">
        <v>1.46</v>
      </c>
      <c r="AT647" s="480"/>
      <c r="AU647" s="480"/>
      <c r="AV647" s="480"/>
      <c r="AW647" s="480"/>
      <c r="AX647" s="480"/>
      <c r="AY647" s="480"/>
      <c r="AZ647" s="480"/>
      <c r="BA647" s="480"/>
      <c r="BB647" s="480"/>
      <c r="BC647" s="480"/>
      <c r="BD647" s="480"/>
      <c r="BE647" s="480"/>
      <c r="BF647" s="480"/>
      <c r="BG647" s="480"/>
      <c r="BH647" s="480"/>
      <c r="BI647" s="480"/>
      <c r="BJ647" s="480"/>
      <c r="BK647" s="480"/>
      <c r="BL647" s="480"/>
    </row>
    <row r="648" spans="1:64">
      <c r="A648" s="480" t="s">
        <v>573</v>
      </c>
      <c r="B648" s="480" t="s">
        <v>70</v>
      </c>
      <c r="C648" s="480" t="s">
        <v>497</v>
      </c>
      <c r="D648" s="480" t="s">
        <v>498</v>
      </c>
      <c r="E648" s="480" t="s">
        <v>452</v>
      </c>
      <c r="F648" s="480">
        <v>2013</v>
      </c>
      <c r="G648" s="480"/>
      <c r="H648" s="480">
        <v>230</v>
      </c>
      <c r="I648" s="480">
        <v>0.1</v>
      </c>
      <c r="J648" s="480"/>
      <c r="K648" s="480"/>
      <c r="L648" s="480" t="s">
        <v>65</v>
      </c>
      <c r="M648" s="480">
        <v>50</v>
      </c>
      <c r="N648" s="480">
        <v>1</v>
      </c>
      <c r="O648" s="480">
        <v>1000</v>
      </c>
      <c r="P648" s="480">
        <v>25</v>
      </c>
      <c r="Q648" s="480">
        <v>25.9</v>
      </c>
      <c r="R648" s="480">
        <v>8.8800000000000008</v>
      </c>
      <c r="S648" s="480">
        <v>31.8</v>
      </c>
      <c r="T648" s="480">
        <v>9.42</v>
      </c>
      <c r="U648" s="480">
        <v>6.14</v>
      </c>
      <c r="V648" s="480">
        <v>-118</v>
      </c>
      <c r="W648" s="480">
        <v>-0.4</v>
      </c>
      <c r="X648" s="480"/>
      <c r="Y648" s="480"/>
      <c r="Z648" s="480"/>
      <c r="AA648" s="480">
        <v>0.255</v>
      </c>
      <c r="AB648" s="480"/>
      <c r="AC648" s="480"/>
      <c r="AD648" s="480"/>
      <c r="AE648" s="480"/>
      <c r="AF648" s="480"/>
      <c r="AG648" s="480"/>
      <c r="AH648" s="480"/>
      <c r="AI648" s="480">
        <v>1000</v>
      </c>
      <c r="AJ648" s="480">
        <v>3</v>
      </c>
      <c r="AK648" s="480">
        <v>-0.7</v>
      </c>
      <c r="AL648" s="480"/>
      <c r="AM648" s="480">
        <v>1638</v>
      </c>
      <c r="AN648" s="480">
        <v>826</v>
      </c>
      <c r="AO648" s="480">
        <v>40</v>
      </c>
      <c r="AP648" s="480">
        <v>16.2</v>
      </c>
      <c r="AQ648" s="480">
        <v>1.3529880000000001</v>
      </c>
      <c r="AR648" s="480">
        <v>238.9</v>
      </c>
      <c r="AS648" s="480">
        <v>1.1950000000000001</v>
      </c>
      <c r="AT648" s="480"/>
      <c r="AU648" s="480"/>
      <c r="AV648" s="480"/>
      <c r="AW648" s="480"/>
      <c r="AX648" s="480"/>
      <c r="AY648" s="480"/>
      <c r="AZ648" s="480"/>
      <c r="BA648" s="480"/>
      <c r="BB648" s="480"/>
      <c r="BC648" s="480"/>
      <c r="BD648" s="480"/>
      <c r="BE648" s="480"/>
      <c r="BF648" s="480"/>
      <c r="BG648" s="480"/>
      <c r="BH648" s="480"/>
      <c r="BI648" s="480"/>
      <c r="BJ648" s="480"/>
      <c r="BK648" s="480"/>
      <c r="BL648" s="480"/>
    </row>
    <row r="649" spans="1:64">
      <c r="A649" s="480" t="s">
        <v>573</v>
      </c>
      <c r="B649" s="480" t="s">
        <v>70</v>
      </c>
      <c r="C649" s="480" t="s">
        <v>271</v>
      </c>
      <c r="D649" s="480" t="s">
        <v>272</v>
      </c>
      <c r="E649" s="480" t="s">
        <v>66</v>
      </c>
      <c r="F649" s="480">
        <v>2010</v>
      </c>
      <c r="G649" s="480">
        <v>2012</v>
      </c>
      <c r="H649" s="480">
        <v>235</v>
      </c>
      <c r="I649" s="480">
        <v>0.1</v>
      </c>
      <c r="J649" s="480"/>
      <c r="K649" s="480"/>
      <c r="L649" s="480" t="s">
        <v>65</v>
      </c>
      <c r="M649" s="480">
        <v>60</v>
      </c>
      <c r="N649" s="480">
        <v>1</v>
      </c>
      <c r="O649" s="480">
        <v>1000</v>
      </c>
      <c r="P649" s="480">
        <v>25</v>
      </c>
      <c r="Q649" s="480">
        <v>29.8</v>
      </c>
      <c r="R649" s="480">
        <v>7.9</v>
      </c>
      <c r="S649" s="480">
        <v>36.9</v>
      </c>
      <c r="T649" s="480">
        <v>8.4600000000000009</v>
      </c>
      <c r="U649" s="480">
        <v>5.5</v>
      </c>
      <c r="V649" s="480"/>
      <c r="W649" s="480">
        <v>-0.43</v>
      </c>
      <c r="X649" s="480">
        <v>2100</v>
      </c>
      <c r="Y649" s="480">
        <v>4.2</v>
      </c>
      <c r="Z649" s="480">
        <v>250</v>
      </c>
      <c r="AA649" s="480">
        <v>0.24</v>
      </c>
      <c r="AB649" s="480"/>
      <c r="AC649" s="480"/>
      <c r="AD649" s="480"/>
      <c r="AE649" s="480"/>
      <c r="AF649" s="480"/>
      <c r="AG649" s="480"/>
      <c r="AH649" s="480"/>
      <c r="AI649" s="480">
        <v>1000</v>
      </c>
      <c r="AJ649" s="480">
        <v>3</v>
      </c>
      <c r="AK649" s="480">
        <v>-0.7</v>
      </c>
      <c r="AL649" s="480">
        <v>3.92</v>
      </c>
      <c r="AM649" s="480">
        <v>1638</v>
      </c>
      <c r="AN649" s="480">
        <v>982</v>
      </c>
      <c r="AO649" s="480">
        <v>40</v>
      </c>
      <c r="AP649" s="480">
        <v>19.2</v>
      </c>
      <c r="AQ649" s="480">
        <v>1.609</v>
      </c>
      <c r="AR649" s="480">
        <v>243.4</v>
      </c>
      <c r="AS649" s="480">
        <v>1.46</v>
      </c>
      <c r="AT649" s="480"/>
      <c r="AU649" s="480"/>
      <c r="AV649" s="480"/>
      <c r="AW649" s="480"/>
      <c r="AX649" s="480"/>
      <c r="AY649" s="480"/>
      <c r="AZ649" s="480"/>
      <c r="BA649" s="480"/>
      <c r="BB649" s="480"/>
      <c r="BC649" s="480"/>
      <c r="BD649" s="480"/>
      <c r="BE649" s="480"/>
      <c r="BF649" s="480"/>
      <c r="BG649" s="480"/>
      <c r="BH649" s="480"/>
      <c r="BI649" s="480"/>
      <c r="BJ649" s="480"/>
      <c r="BK649" s="480"/>
      <c r="BL649" s="480"/>
    </row>
    <row r="650" spans="1:64">
      <c r="A650" s="480" t="s">
        <v>573</v>
      </c>
      <c r="B650" s="480" t="s">
        <v>70</v>
      </c>
      <c r="C650" s="480" t="s">
        <v>273</v>
      </c>
      <c r="D650" s="480" t="s">
        <v>274</v>
      </c>
      <c r="E650" s="480" t="s">
        <v>68</v>
      </c>
      <c r="F650" s="480">
        <v>2012</v>
      </c>
      <c r="G650" s="480">
        <v>2012</v>
      </c>
      <c r="H650" s="480">
        <v>235</v>
      </c>
      <c r="I650" s="480">
        <v>0.1</v>
      </c>
      <c r="J650" s="480"/>
      <c r="K650" s="480"/>
      <c r="L650" s="480" t="s">
        <v>65</v>
      </c>
      <c r="M650" s="480">
        <v>60</v>
      </c>
      <c r="N650" s="480">
        <v>2</v>
      </c>
      <c r="O650" s="480">
        <v>1000</v>
      </c>
      <c r="P650" s="480">
        <v>25</v>
      </c>
      <c r="Q650" s="480">
        <v>29.8</v>
      </c>
      <c r="R650" s="480">
        <v>7.9</v>
      </c>
      <c r="S650" s="480">
        <v>36.9</v>
      </c>
      <c r="T650" s="480">
        <v>8.4600000000000009</v>
      </c>
      <c r="U650" s="480">
        <v>5.5</v>
      </c>
      <c r="V650" s="480"/>
      <c r="W650" s="480">
        <v>-0.43</v>
      </c>
      <c r="X650" s="480">
        <v>2100</v>
      </c>
      <c r="Y650" s="480">
        <v>4.2</v>
      </c>
      <c r="Z650" s="480">
        <v>250</v>
      </c>
      <c r="AA650" s="480">
        <v>0.24</v>
      </c>
      <c r="AB650" s="480"/>
      <c r="AC650" s="480"/>
      <c r="AD650" s="480"/>
      <c r="AE650" s="480"/>
      <c r="AF650" s="480"/>
      <c r="AG650" s="480"/>
      <c r="AH650" s="480"/>
      <c r="AI650" s="480">
        <v>1000</v>
      </c>
      <c r="AJ650" s="480">
        <v>3</v>
      </c>
      <c r="AK650" s="480">
        <v>-0.7</v>
      </c>
      <c r="AL650" s="480">
        <v>3.92</v>
      </c>
      <c r="AM650" s="480">
        <v>1638</v>
      </c>
      <c r="AN650" s="480">
        <v>982</v>
      </c>
      <c r="AO650" s="480">
        <v>40</v>
      </c>
      <c r="AP650" s="480">
        <v>19.2</v>
      </c>
      <c r="AQ650" s="480">
        <v>1.609</v>
      </c>
      <c r="AR650" s="480">
        <v>121.7</v>
      </c>
      <c r="AS650" s="480">
        <v>1.46</v>
      </c>
      <c r="AT650" s="480"/>
      <c r="AU650" s="480"/>
      <c r="AV650" s="480"/>
      <c r="AW650" s="480"/>
      <c r="AX650" s="480"/>
      <c r="AY650" s="480"/>
      <c r="AZ650" s="480"/>
      <c r="BA650" s="480"/>
      <c r="BB650" s="480"/>
      <c r="BC650" s="480"/>
      <c r="BD650" s="480"/>
      <c r="BE650" s="480"/>
      <c r="BF650" s="480"/>
      <c r="BG650" s="480"/>
      <c r="BH650" s="480"/>
      <c r="BI650" s="480"/>
      <c r="BJ650" s="480"/>
      <c r="BK650" s="480"/>
      <c r="BL650" s="480"/>
    </row>
    <row r="651" spans="1:64">
      <c r="A651" s="480" t="s">
        <v>573</v>
      </c>
      <c r="B651" s="480" t="s">
        <v>70</v>
      </c>
      <c r="C651" s="480" t="s">
        <v>275</v>
      </c>
      <c r="D651" s="480" t="s">
        <v>276</v>
      </c>
      <c r="E651" s="480" t="s">
        <v>452</v>
      </c>
      <c r="F651" s="480">
        <v>2010</v>
      </c>
      <c r="G651" s="480"/>
      <c r="H651" s="480">
        <v>240</v>
      </c>
      <c r="I651" s="480">
        <v>0.1</v>
      </c>
      <c r="J651" s="480"/>
      <c r="K651" s="480"/>
      <c r="L651" s="480" t="s">
        <v>65</v>
      </c>
      <c r="M651" s="480">
        <v>60</v>
      </c>
      <c r="N651" s="480">
        <v>1</v>
      </c>
      <c r="O651" s="480">
        <v>1000</v>
      </c>
      <c r="P651" s="480">
        <v>25</v>
      </c>
      <c r="Q651" s="480">
        <v>29.9</v>
      </c>
      <c r="R651" s="480">
        <v>8.0299999999999994</v>
      </c>
      <c r="S651" s="480">
        <v>37</v>
      </c>
      <c r="T651" s="480">
        <v>8.59</v>
      </c>
      <c r="U651" s="480">
        <v>5.6</v>
      </c>
      <c r="V651" s="480"/>
      <c r="W651" s="480">
        <v>-0.43</v>
      </c>
      <c r="X651" s="480">
        <v>2100</v>
      </c>
      <c r="Y651" s="480">
        <v>4.2</v>
      </c>
      <c r="Z651" s="480">
        <v>250</v>
      </c>
      <c r="AA651" s="480">
        <v>0.30499999999999999</v>
      </c>
      <c r="AB651" s="480"/>
      <c r="AC651" s="480"/>
      <c r="AD651" s="480"/>
      <c r="AE651" s="480"/>
      <c r="AF651" s="480"/>
      <c r="AG651" s="480"/>
      <c r="AH651" s="480"/>
      <c r="AI651" s="480">
        <v>1000</v>
      </c>
      <c r="AJ651" s="480">
        <v>3</v>
      </c>
      <c r="AK651" s="480">
        <v>-0.7</v>
      </c>
      <c r="AL651" s="480"/>
      <c r="AM651" s="480">
        <v>1638</v>
      </c>
      <c r="AN651" s="480">
        <v>982</v>
      </c>
      <c r="AO651" s="480">
        <v>40</v>
      </c>
      <c r="AP651" s="480">
        <v>19</v>
      </c>
      <c r="AQ651" s="480">
        <v>1.609</v>
      </c>
      <c r="AR651" s="480">
        <v>243.4</v>
      </c>
      <c r="AS651" s="480">
        <v>1.46</v>
      </c>
      <c r="AT651" s="480"/>
      <c r="AU651" s="480"/>
      <c r="AV651" s="480"/>
      <c r="AW651" s="480"/>
      <c r="AX651" s="480"/>
      <c r="AY651" s="480"/>
      <c r="AZ651" s="480"/>
      <c r="BA651" s="480"/>
      <c r="BB651" s="480"/>
      <c r="BC651" s="480"/>
      <c r="BD651" s="480"/>
      <c r="BE651" s="480"/>
      <c r="BF651" s="480"/>
      <c r="BG651" s="480"/>
      <c r="BH651" s="480"/>
      <c r="BI651" s="480"/>
      <c r="BJ651" s="480"/>
      <c r="BK651" s="480"/>
      <c r="BL651" s="480"/>
    </row>
    <row r="652" spans="1:64">
      <c r="A652" s="480" t="s">
        <v>573</v>
      </c>
      <c r="B652" s="480" t="s">
        <v>70</v>
      </c>
      <c r="C652" s="480" t="s">
        <v>279</v>
      </c>
      <c r="D652" s="480" t="s">
        <v>280</v>
      </c>
      <c r="E652" s="480" t="s">
        <v>66</v>
      </c>
      <c r="F652" s="480">
        <v>2012</v>
      </c>
      <c r="G652" s="480">
        <v>2012</v>
      </c>
      <c r="H652" s="480">
        <v>240</v>
      </c>
      <c r="I652" s="480">
        <v>0.1</v>
      </c>
      <c r="J652" s="480"/>
      <c r="K652" s="480"/>
      <c r="L652" s="480" t="s">
        <v>65</v>
      </c>
      <c r="M652" s="480">
        <v>60</v>
      </c>
      <c r="N652" s="480">
        <v>1</v>
      </c>
      <c r="O652" s="480">
        <v>1000</v>
      </c>
      <c r="P652" s="480">
        <v>25</v>
      </c>
      <c r="Q652" s="480">
        <v>29.9</v>
      </c>
      <c r="R652" s="480">
        <v>8.0299999999999994</v>
      </c>
      <c r="S652" s="480">
        <v>37</v>
      </c>
      <c r="T652" s="480">
        <v>8.59</v>
      </c>
      <c r="U652" s="480">
        <v>5.6</v>
      </c>
      <c r="V652" s="480"/>
      <c r="W652" s="480">
        <v>-0.43</v>
      </c>
      <c r="X652" s="480">
        <v>2100</v>
      </c>
      <c r="Y652" s="480">
        <v>4.2</v>
      </c>
      <c r="Z652" s="480">
        <v>250</v>
      </c>
      <c r="AA652" s="480">
        <v>0.23</v>
      </c>
      <c r="AB652" s="480"/>
      <c r="AC652" s="480"/>
      <c r="AD652" s="480"/>
      <c r="AE652" s="480"/>
      <c r="AF652" s="480"/>
      <c r="AG652" s="480"/>
      <c r="AH652" s="480"/>
      <c r="AI652" s="480">
        <v>1000</v>
      </c>
      <c r="AJ652" s="480">
        <v>3</v>
      </c>
      <c r="AK652" s="480">
        <v>-0.7</v>
      </c>
      <c r="AL652" s="480">
        <v>3.92</v>
      </c>
      <c r="AM652" s="480">
        <v>1638</v>
      </c>
      <c r="AN652" s="480">
        <v>982</v>
      </c>
      <c r="AO652" s="480">
        <v>40</v>
      </c>
      <c r="AP652" s="480">
        <v>20</v>
      </c>
      <c r="AQ652" s="480">
        <v>1.609</v>
      </c>
      <c r="AR652" s="480">
        <v>243.4</v>
      </c>
      <c r="AS652" s="480">
        <v>1.46</v>
      </c>
      <c r="AT652" s="480"/>
      <c r="AU652" s="480"/>
      <c r="AV652" s="480"/>
      <c r="AW652" s="480"/>
      <c r="AX652" s="480"/>
      <c r="AY652" s="480"/>
      <c r="AZ652" s="480"/>
      <c r="BA652" s="480"/>
      <c r="BB652" s="480"/>
      <c r="BC652" s="480"/>
      <c r="BD652" s="480"/>
      <c r="BE652" s="480"/>
      <c r="BF652" s="480"/>
      <c r="BG652" s="480"/>
      <c r="BH652" s="480"/>
      <c r="BI652" s="480"/>
      <c r="BJ652" s="480"/>
      <c r="BK652" s="480"/>
      <c r="BL652" s="480"/>
    </row>
    <row r="653" spans="1:64">
      <c r="A653" s="480" t="s">
        <v>573</v>
      </c>
      <c r="B653" s="480" t="s">
        <v>70</v>
      </c>
      <c r="C653" s="480" t="s">
        <v>281</v>
      </c>
      <c r="D653" s="480" t="s">
        <v>282</v>
      </c>
      <c r="E653" s="480" t="s">
        <v>452</v>
      </c>
      <c r="F653" s="480">
        <v>2012</v>
      </c>
      <c r="G653" s="480"/>
      <c r="H653" s="480">
        <v>240</v>
      </c>
      <c r="I653" s="480">
        <v>0.1</v>
      </c>
      <c r="J653" s="480"/>
      <c r="K653" s="480"/>
      <c r="L653" s="480" t="s">
        <v>65</v>
      </c>
      <c r="M653" s="480">
        <v>60</v>
      </c>
      <c r="N653" s="480">
        <v>2</v>
      </c>
      <c r="O653" s="480">
        <v>1000</v>
      </c>
      <c r="P653" s="480">
        <v>25</v>
      </c>
      <c r="Q653" s="480">
        <v>29.9</v>
      </c>
      <c r="R653" s="480">
        <v>8.0299999999999994</v>
      </c>
      <c r="S653" s="480">
        <v>37</v>
      </c>
      <c r="T653" s="480">
        <v>8.59</v>
      </c>
      <c r="U653" s="480">
        <v>5.6</v>
      </c>
      <c r="V653" s="480"/>
      <c r="W653" s="480">
        <v>-0.43</v>
      </c>
      <c r="X653" s="480">
        <v>2100</v>
      </c>
      <c r="Y653" s="480">
        <v>4.2</v>
      </c>
      <c r="Z653" s="480">
        <v>250</v>
      </c>
      <c r="AA653" s="480">
        <v>0.30499999999999999</v>
      </c>
      <c r="AB653" s="480"/>
      <c r="AC653" s="480"/>
      <c r="AD653" s="480"/>
      <c r="AE653" s="480"/>
      <c r="AF653" s="480"/>
      <c r="AG653" s="480"/>
      <c r="AH653" s="480"/>
      <c r="AI653" s="480">
        <v>1000</v>
      </c>
      <c r="AJ653" s="480">
        <v>3</v>
      </c>
      <c r="AK653" s="480">
        <v>-0.7</v>
      </c>
      <c r="AL653" s="480"/>
      <c r="AM653" s="480">
        <v>1638</v>
      </c>
      <c r="AN653" s="480">
        <v>982</v>
      </c>
      <c r="AO653" s="480">
        <v>40</v>
      </c>
      <c r="AP653" s="480">
        <v>19</v>
      </c>
      <c r="AQ653" s="480">
        <v>1.609</v>
      </c>
      <c r="AR653" s="480">
        <v>121.7</v>
      </c>
      <c r="AS653" s="480">
        <v>1.46</v>
      </c>
      <c r="AT653" s="480"/>
      <c r="AU653" s="480"/>
      <c r="AV653" s="480"/>
      <c r="AW653" s="480"/>
      <c r="AX653" s="480"/>
      <c r="AY653" s="480"/>
      <c r="AZ653" s="480"/>
      <c r="BA653" s="480"/>
      <c r="BB653" s="480"/>
      <c r="BC653" s="480"/>
      <c r="BD653" s="480"/>
      <c r="BE653" s="480"/>
      <c r="BF653" s="480"/>
      <c r="BG653" s="480"/>
      <c r="BH653" s="480"/>
      <c r="BI653" s="480"/>
      <c r="BJ653" s="480"/>
      <c r="BK653" s="480"/>
      <c r="BL653" s="480"/>
    </row>
    <row r="654" spans="1:64">
      <c r="A654" s="480" t="s">
        <v>573</v>
      </c>
      <c r="B654" s="480" t="s">
        <v>70</v>
      </c>
      <c r="C654" s="480" t="s">
        <v>283</v>
      </c>
      <c r="D654" s="480" t="s">
        <v>285</v>
      </c>
      <c r="E654" s="480" t="s">
        <v>277</v>
      </c>
      <c r="F654" s="480">
        <v>2010</v>
      </c>
      <c r="G654" s="480"/>
      <c r="H654" s="480">
        <v>245</v>
      </c>
      <c r="I654" s="480">
        <v>0.1</v>
      </c>
      <c r="J654" s="480"/>
      <c r="K654" s="480"/>
      <c r="L654" s="480" t="s">
        <v>65</v>
      </c>
      <c r="M654" s="480">
        <v>60</v>
      </c>
      <c r="N654" s="480">
        <v>1</v>
      </c>
      <c r="O654" s="480">
        <v>1000</v>
      </c>
      <c r="P654" s="480">
        <v>25</v>
      </c>
      <c r="Q654" s="480">
        <v>30</v>
      </c>
      <c r="R654" s="480">
        <v>8.17</v>
      </c>
      <c r="S654" s="480">
        <v>37.1</v>
      </c>
      <c r="T654" s="480">
        <v>8.74</v>
      </c>
      <c r="U654" s="480">
        <v>5.7</v>
      </c>
      <c r="V654" s="480"/>
      <c r="W654" s="480">
        <v>-0.39</v>
      </c>
      <c r="X654" s="480">
        <v>500</v>
      </c>
      <c r="Y654" s="480">
        <v>5.5</v>
      </c>
      <c r="Z654" s="480">
        <v>500</v>
      </c>
      <c r="AA654" s="480">
        <v>0.35</v>
      </c>
      <c r="AB654" s="480"/>
      <c r="AC654" s="480"/>
      <c r="AD654" s="480"/>
      <c r="AE654" s="480"/>
      <c r="AF654" s="480"/>
      <c r="AG654" s="480"/>
      <c r="AH654" s="480"/>
      <c r="AI654" s="480">
        <v>0</v>
      </c>
      <c r="AJ654" s="480">
        <v>3</v>
      </c>
      <c r="AK654" s="480">
        <v>-0.7</v>
      </c>
      <c r="AL654" s="480"/>
      <c r="AM654" s="480">
        <v>1638</v>
      </c>
      <c r="AN654" s="480">
        <v>982</v>
      </c>
      <c r="AO654" s="480">
        <v>40</v>
      </c>
      <c r="AP654" s="480">
        <v>19</v>
      </c>
      <c r="AQ654" s="480">
        <v>1.609</v>
      </c>
      <c r="AR654" s="480">
        <v>243.4</v>
      </c>
      <c r="AS654" s="480">
        <v>1.46</v>
      </c>
      <c r="AT654" s="480"/>
      <c r="AU654" s="480"/>
      <c r="AV654" s="480"/>
      <c r="AW654" s="480"/>
      <c r="AX654" s="480"/>
      <c r="AY654" s="480"/>
      <c r="AZ654" s="480"/>
      <c r="BA654" s="480"/>
      <c r="BB654" s="480"/>
      <c r="BC654" s="480"/>
      <c r="BD654" s="480"/>
      <c r="BE654" s="480"/>
      <c r="BF654" s="480"/>
      <c r="BG654" s="480"/>
      <c r="BH654" s="480"/>
      <c r="BI654" s="480"/>
      <c r="BJ654" s="480"/>
      <c r="BK654" s="480"/>
      <c r="BL654" s="480"/>
    </row>
    <row r="655" spans="1:64">
      <c r="A655" s="480" t="s">
        <v>573</v>
      </c>
      <c r="B655" s="480" t="s">
        <v>70</v>
      </c>
      <c r="C655" s="480" t="s">
        <v>286</v>
      </c>
      <c r="D655" s="480" t="s">
        <v>287</v>
      </c>
      <c r="E655" s="480" t="s">
        <v>66</v>
      </c>
      <c r="F655" s="480">
        <v>2012</v>
      </c>
      <c r="G655" s="480">
        <v>2012</v>
      </c>
      <c r="H655" s="480">
        <v>245</v>
      </c>
      <c r="I655" s="480">
        <v>0.1</v>
      </c>
      <c r="J655" s="480"/>
      <c r="K655" s="480"/>
      <c r="L655" s="480" t="s">
        <v>65</v>
      </c>
      <c r="M655" s="480">
        <v>60</v>
      </c>
      <c r="N655" s="480">
        <v>1</v>
      </c>
      <c r="O655" s="480">
        <v>1000</v>
      </c>
      <c r="P655" s="480">
        <v>25</v>
      </c>
      <c r="Q655" s="480">
        <v>30</v>
      </c>
      <c r="R655" s="480">
        <v>8.17</v>
      </c>
      <c r="S655" s="480">
        <v>37.1</v>
      </c>
      <c r="T655" s="480">
        <v>8.74</v>
      </c>
      <c r="U655" s="480">
        <v>5.7</v>
      </c>
      <c r="V655" s="480"/>
      <c r="W655" s="480">
        <v>-0.43</v>
      </c>
      <c r="X655" s="480">
        <v>2100</v>
      </c>
      <c r="Y655" s="480">
        <v>4.2</v>
      </c>
      <c r="Z655" s="480">
        <v>250</v>
      </c>
      <c r="AA655" s="480">
        <v>0.23</v>
      </c>
      <c r="AB655" s="480"/>
      <c r="AC655" s="480"/>
      <c r="AD655" s="480"/>
      <c r="AE655" s="480"/>
      <c r="AF655" s="480"/>
      <c r="AG655" s="480"/>
      <c r="AH655" s="480"/>
      <c r="AI655" s="480">
        <v>1000</v>
      </c>
      <c r="AJ655" s="480">
        <v>3</v>
      </c>
      <c r="AK655" s="480">
        <v>-0.7</v>
      </c>
      <c r="AL655" s="480">
        <v>3.92</v>
      </c>
      <c r="AM655" s="480">
        <v>1638</v>
      </c>
      <c r="AN655" s="480">
        <v>982</v>
      </c>
      <c r="AO655" s="480">
        <v>40</v>
      </c>
      <c r="AP655" s="480">
        <v>20</v>
      </c>
      <c r="AQ655" s="480">
        <v>1.609</v>
      </c>
      <c r="AR655" s="480">
        <v>243.4</v>
      </c>
      <c r="AS655" s="480">
        <v>1.46</v>
      </c>
      <c r="AT655" s="480"/>
      <c r="AU655" s="480"/>
      <c r="AV655" s="480"/>
      <c r="AW655" s="480"/>
      <c r="AX655" s="480"/>
      <c r="AY655" s="480"/>
      <c r="AZ655" s="480"/>
      <c r="BA655" s="480"/>
      <c r="BB655" s="480"/>
      <c r="BC655" s="480"/>
      <c r="BD655" s="480"/>
      <c r="BE655" s="480"/>
      <c r="BF655" s="480"/>
      <c r="BG655" s="480"/>
      <c r="BH655" s="480"/>
      <c r="BI655" s="480"/>
      <c r="BJ655" s="480"/>
      <c r="BK655" s="480"/>
      <c r="BL655" s="480"/>
    </row>
    <row r="656" spans="1:64">
      <c r="A656" s="480" t="s">
        <v>573</v>
      </c>
      <c r="B656" s="480" t="s">
        <v>70</v>
      </c>
      <c r="C656" s="480" t="s">
        <v>288</v>
      </c>
      <c r="D656" s="480" t="s">
        <v>289</v>
      </c>
      <c r="E656" s="480" t="s">
        <v>452</v>
      </c>
      <c r="F656" s="480">
        <v>2012</v>
      </c>
      <c r="G656" s="480"/>
      <c r="H656" s="480">
        <v>245</v>
      </c>
      <c r="I656" s="480">
        <v>0.1</v>
      </c>
      <c r="J656" s="480"/>
      <c r="K656" s="480"/>
      <c r="L656" s="480" t="s">
        <v>65</v>
      </c>
      <c r="M656" s="480">
        <v>60</v>
      </c>
      <c r="N656" s="480">
        <v>2</v>
      </c>
      <c r="O656" s="480">
        <v>1000</v>
      </c>
      <c r="P656" s="480">
        <v>25</v>
      </c>
      <c r="Q656" s="480">
        <v>30</v>
      </c>
      <c r="R656" s="480">
        <v>8.17</v>
      </c>
      <c r="S656" s="480">
        <v>37.1</v>
      </c>
      <c r="T656" s="480">
        <v>8.74</v>
      </c>
      <c r="U656" s="480">
        <v>5.7</v>
      </c>
      <c r="V656" s="480"/>
      <c r="W656" s="480">
        <v>-0.43</v>
      </c>
      <c r="X656" s="480">
        <v>2100</v>
      </c>
      <c r="Y656" s="480">
        <v>4.2</v>
      </c>
      <c r="Z656" s="480">
        <v>250</v>
      </c>
      <c r="AA656" s="480">
        <v>0.3</v>
      </c>
      <c r="AB656" s="480"/>
      <c r="AC656" s="480"/>
      <c r="AD656" s="480"/>
      <c r="AE656" s="480"/>
      <c r="AF656" s="480"/>
      <c r="AG656" s="480"/>
      <c r="AH656" s="480"/>
      <c r="AI656" s="480">
        <v>1000</v>
      </c>
      <c r="AJ656" s="480">
        <v>3</v>
      </c>
      <c r="AK656" s="480">
        <v>-0.7</v>
      </c>
      <c r="AL656" s="480">
        <v>3.92</v>
      </c>
      <c r="AM656" s="480">
        <v>1638</v>
      </c>
      <c r="AN656" s="480">
        <v>982</v>
      </c>
      <c r="AO656" s="480">
        <v>40</v>
      </c>
      <c r="AP656" s="480">
        <v>19</v>
      </c>
      <c r="AQ656" s="480">
        <v>1.609</v>
      </c>
      <c r="AR656" s="480">
        <v>121.7</v>
      </c>
      <c r="AS656" s="480">
        <v>1.46</v>
      </c>
      <c r="AT656" s="480"/>
      <c r="AU656" s="480"/>
      <c r="AV656" s="480"/>
      <c r="AW656" s="480"/>
      <c r="AX656" s="480"/>
      <c r="AY656" s="480"/>
      <c r="AZ656" s="480"/>
      <c r="BA656" s="480"/>
      <c r="BB656" s="480"/>
      <c r="BC656" s="480"/>
      <c r="BD656" s="480"/>
      <c r="BE656" s="480"/>
      <c r="BF656" s="480"/>
      <c r="BG656" s="480"/>
      <c r="BH656" s="480"/>
      <c r="BI656" s="480"/>
      <c r="BJ656" s="480"/>
      <c r="BK656" s="480"/>
      <c r="BL656" s="480"/>
    </row>
    <row r="657" spans="1:64">
      <c r="A657" s="480" t="s">
        <v>573</v>
      </c>
      <c r="B657" s="480" t="s">
        <v>70</v>
      </c>
      <c r="C657" s="480" t="s">
        <v>290</v>
      </c>
      <c r="D657" s="480" t="s">
        <v>292</v>
      </c>
      <c r="E657" s="480" t="s">
        <v>277</v>
      </c>
      <c r="F657" s="480">
        <v>2010</v>
      </c>
      <c r="G657" s="480"/>
      <c r="H657" s="480">
        <v>250</v>
      </c>
      <c r="I657" s="480">
        <v>0.1</v>
      </c>
      <c r="J657" s="480"/>
      <c r="K657" s="480"/>
      <c r="L657" s="480" t="s">
        <v>65</v>
      </c>
      <c r="M657" s="480">
        <v>60</v>
      </c>
      <c r="N657" s="480">
        <v>1</v>
      </c>
      <c r="O657" s="480">
        <v>1000</v>
      </c>
      <c r="P657" s="480">
        <v>25</v>
      </c>
      <c r="Q657" s="480">
        <v>30.1</v>
      </c>
      <c r="R657" s="480">
        <v>8.3000000000000007</v>
      </c>
      <c r="S657" s="480">
        <v>37.200000000000003</v>
      </c>
      <c r="T657" s="480">
        <v>8.8699999999999992</v>
      </c>
      <c r="U657" s="480">
        <v>5.8</v>
      </c>
      <c r="V657" s="480"/>
      <c r="W657" s="480">
        <v>-0.39</v>
      </c>
      <c r="X657" s="480">
        <v>500</v>
      </c>
      <c r="Y657" s="480">
        <v>5.5</v>
      </c>
      <c r="Z657" s="480">
        <v>500</v>
      </c>
      <c r="AA657" s="480">
        <v>0.35</v>
      </c>
      <c r="AB657" s="480"/>
      <c r="AC657" s="480"/>
      <c r="AD657" s="480"/>
      <c r="AE657" s="480"/>
      <c r="AF657" s="480"/>
      <c r="AG657" s="480"/>
      <c r="AH657" s="480"/>
      <c r="AI657" s="480">
        <v>0</v>
      </c>
      <c r="AJ657" s="480">
        <v>3</v>
      </c>
      <c r="AK657" s="480">
        <v>-0.7</v>
      </c>
      <c r="AL657" s="480">
        <v>3.92</v>
      </c>
      <c r="AM657" s="480">
        <v>1638</v>
      </c>
      <c r="AN657" s="480">
        <v>982</v>
      </c>
      <c r="AO657" s="480">
        <v>40</v>
      </c>
      <c r="AP657" s="480">
        <v>19</v>
      </c>
      <c r="AQ657" s="480">
        <v>1.609</v>
      </c>
      <c r="AR657" s="480">
        <v>243.4</v>
      </c>
      <c r="AS657" s="480">
        <v>1.46</v>
      </c>
      <c r="AT657" s="480"/>
      <c r="AU657" s="480"/>
      <c r="AV657" s="480"/>
      <c r="AW657" s="480"/>
      <c r="AX657" s="480"/>
      <c r="AY657" s="480"/>
      <c r="AZ657" s="480"/>
      <c r="BA657" s="480"/>
      <c r="BB657" s="480"/>
      <c r="BC657" s="480"/>
      <c r="BD657" s="480"/>
      <c r="BE657" s="480"/>
      <c r="BF657" s="480"/>
      <c r="BG657" s="480"/>
      <c r="BH657" s="480"/>
      <c r="BI657" s="480"/>
      <c r="BJ657" s="480"/>
      <c r="BK657" s="480"/>
      <c r="BL657" s="480"/>
    </row>
    <row r="658" spans="1:64">
      <c r="A658" s="480" t="s">
        <v>573</v>
      </c>
      <c r="B658" s="480" t="s">
        <v>70</v>
      </c>
      <c r="C658" s="480" t="s">
        <v>293</v>
      </c>
      <c r="D658" s="480" t="s">
        <v>294</v>
      </c>
      <c r="E658" s="480" t="s">
        <v>66</v>
      </c>
      <c r="F658" s="480">
        <v>2012</v>
      </c>
      <c r="G658" s="480">
        <v>2012</v>
      </c>
      <c r="H658" s="480">
        <v>250</v>
      </c>
      <c r="I658" s="480">
        <v>0.1</v>
      </c>
      <c r="J658" s="480"/>
      <c r="K658" s="480"/>
      <c r="L658" s="480" t="s">
        <v>65</v>
      </c>
      <c r="M658" s="480">
        <v>60</v>
      </c>
      <c r="N658" s="480">
        <v>1</v>
      </c>
      <c r="O658" s="480">
        <v>1000</v>
      </c>
      <c r="P658" s="480">
        <v>25</v>
      </c>
      <c r="Q658" s="480">
        <v>30.1</v>
      </c>
      <c r="R658" s="480">
        <v>8.3000000000000007</v>
      </c>
      <c r="S658" s="480">
        <v>37.200000000000003</v>
      </c>
      <c r="T658" s="480">
        <v>8.8699999999999992</v>
      </c>
      <c r="U658" s="480">
        <v>5.8</v>
      </c>
      <c r="V658" s="480"/>
      <c r="W658" s="480">
        <v>-0.43</v>
      </c>
      <c r="X658" s="480">
        <v>2100</v>
      </c>
      <c r="Y658" s="480">
        <v>4.2</v>
      </c>
      <c r="Z658" s="480">
        <v>250</v>
      </c>
      <c r="AA658" s="480">
        <v>0.22</v>
      </c>
      <c r="AB658" s="480"/>
      <c r="AC658" s="480"/>
      <c r="AD658" s="480"/>
      <c r="AE658" s="480"/>
      <c r="AF658" s="480"/>
      <c r="AG658" s="480"/>
      <c r="AH658" s="480"/>
      <c r="AI658" s="480">
        <v>1000</v>
      </c>
      <c r="AJ658" s="480">
        <v>3</v>
      </c>
      <c r="AK658" s="480">
        <v>-0.7</v>
      </c>
      <c r="AL658" s="480">
        <v>3.92</v>
      </c>
      <c r="AM658" s="480">
        <v>1638</v>
      </c>
      <c r="AN658" s="480">
        <v>982</v>
      </c>
      <c r="AO658" s="480">
        <v>40</v>
      </c>
      <c r="AP658" s="480">
        <v>20</v>
      </c>
      <c r="AQ658" s="480">
        <v>1.609</v>
      </c>
      <c r="AR658" s="480">
        <v>243.4</v>
      </c>
      <c r="AS658" s="480">
        <v>1.46</v>
      </c>
      <c r="AT658" s="480"/>
      <c r="AU658" s="480"/>
      <c r="AV658" s="480"/>
      <c r="AW658" s="480"/>
      <c r="AX658" s="480"/>
      <c r="AY658" s="480"/>
      <c r="AZ658" s="480"/>
      <c r="BA658" s="480"/>
      <c r="BB658" s="480"/>
      <c r="BC658" s="480"/>
      <c r="BD658" s="480"/>
      <c r="BE658" s="480"/>
      <c r="BF658" s="480"/>
      <c r="BG658" s="480"/>
      <c r="BH658" s="480"/>
      <c r="BI658" s="480"/>
      <c r="BJ658" s="480"/>
      <c r="BK658" s="480"/>
      <c r="BL658" s="480"/>
    </row>
    <row r="659" spans="1:64">
      <c r="A659" s="480" t="s">
        <v>573</v>
      </c>
      <c r="B659" s="480" t="s">
        <v>70</v>
      </c>
      <c r="C659" s="480" t="s">
        <v>295</v>
      </c>
      <c r="D659" s="480" t="s">
        <v>296</v>
      </c>
      <c r="E659" s="480" t="s">
        <v>452</v>
      </c>
      <c r="F659" s="480">
        <v>2012</v>
      </c>
      <c r="G659" s="480"/>
      <c r="H659" s="480">
        <v>250</v>
      </c>
      <c r="I659" s="480">
        <v>0.1</v>
      </c>
      <c r="J659" s="480"/>
      <c r="K659" s="480"/>
      <c r="L659" s="480" t="s">
        <v>65</v>
      </c>
      <c r="M659" s="480">
        <v>60</v>
      </c>
      <c r="N659" s="480">
        <v>2</v>
      </c>
      <c r="O659" s="480">
        <v>1000</v>
      </c>
      <c r="P659" s="480">
        <v>25</v>
      </c>
      <c r="Q659" s="480">
        <v>30.1</v>
      </c>
      <c r="R659" s="480">
        <v>8.3000000000000007</v>
      </c>
      <c r="S659" s="480">
        <v>37.200000000000003</v>
      </c>
      <c r="T659" s="480">
        <v>8.8699999999999992</v>
      </c>
      <c r="U659" s="480">
        <v>5.3</v>
      </c>
      <c r="V659" s="480"/>
      <c r="W659" s="480">
        <v>-0.43</v>
      </c>
      <c r="X659" s="480">
        <v>2100</v>
      </c>
      <c r="Y659" s="480">
        <v>4.2</v>
      </c>
      <c r="Z659" s="480">
        <v>250</v>
      </c>
      <c r="AA659" s="480">
        <v>0.29499999999999998</v>
      </c>
      <c r="AB659" s="480"/>
      <c r="AC659" s="480"/>
      <c r="AD659" s="480"/>
      <c r="AE659" s="480"/>
      <c r="AF659" s="480"/>
      <c r="AG659" s="480"/>
      <c r="AH659" s="480"/>
      <c r="AI659" s="480">
        <v>1000</v>
      </c>
      <c r="AJ659" s="480">
        <v>3</v>
      </c>
      <c r="AK659" s="480">
        <v>-0.7</v>
      </c>
      <c r="AL659" s="480"/>
      <c r="AM659" s="480">
        <v>1638</v>
      </c>
      <c r="AN659" s="480">
        <v>982</v>
      </c>
      <c r="AO659" s="480">
        <v>40</v>
      </c>
      <c r="AP659" s="480">
        <v>19</v>
      </c>
      <c r="AQ659" s="480">
        <v>1.609</v>
      </c>
      <c r="AR659" s="480">
        <v>121.7</v>
      </c>
      <c r="AS659" s="480">
        <v>1.46</v>
      </c>
      <c r="AT659" s="480"/>
      <c r="AU659" s="480"/>
      <c r="AV659" s="480"/>
      <c r="AW659" s="480"/>
      <c r="AX659" s="480"/>
      <c r="AY659" s="480"/>
      <c r="AZ659" s="480"/>
      <c r="BA659" s="480"/>
      <c r="BB659" s="480"/>
      <c r="BC659" s="480"/>
      <c r="BD659" s="480"/>
      <c r="BE659" s="480"/>
      <c r="BF659" s="480"/>
      <c r="BG659" s="480"/>
      <c r="BH659" s="480"/>
      <c r="BI659" s="480"/>
      <c r="BJ659" s="480"/>
      <c r="BK659" s="480"/>
      <c r="BL659" s="480"/>
    </row>
    <row r="660" spans="1:64">
      <c r="A660" s="480" t="s">
        <v>573</v>
      </c>
      <c r="B660" s="480" t="s">
        <v>70</v>
      </c>
      <c r="C660" s="480" t="s">
        <v>465</v>
      </c>
      <c r="D660" s="480" t="s">
        <v>466</v>
      </c>
      <c r="E660" s="480" t="s">
        <v>452</v>
      </c>
      <c r="F660" s="480">
        <v>2013</v>
      </c>
      <c r="G660" s="480"/>
      <c r="H660" s="480">
        <v>250</v>
      </c>
      <c r="I660" s="480">
        <v>0.1</v>
      </c>
      <c r="J660" s="480"/>
      <c r="K660" s="480"/>
      <c r="L660" s="480" t="s">
        <v>65</v>
      </c>
      <c r="M660" s="480">
        <v>60</v>
      </c>
      <c r="N660" s="480">
        <v>1</v>
      </c>
      <c r="O660" s="480">
        <v>1000</v>
      </c>
      <c r="P660" s="480">
        <v>25</v>
      </c>
      <c r="Q660" s="480">
        <v>30.1</v>
      </c>
      <c r="R660" s="480">
        <v>8.3000000000000007</v>
      </c>
      <c r="S660" s="480">
        <v>37.200000000000003</v>
      </c>
      <c r="T660" s="480">
        <v>8.8699999999999992</v>
      </c>
      <c r="U660" s="480">
        <v>5.8</v>
      </c>
      <c r="V660" s="480"/>
      <c r="W660" s="480">
        <v>-0.43</v>
      </c>
      <c r="X660" s="480">
        <v>2100</v>
      </c>
      <c r="Y660" s="480">
        <v>4.2</v>
      </c>
      <c r="Z660" s="480">
        <v>250</v>
      </c>
      <c r="AA660" s="480">
        <v>0.29499999999999998</v>
      </c>
      <c r="AB660" s="480"/>
      <c r="AC660" s="480"/>
      <c r="AD660" s="480"/>
      <c r="AE660" s="480"/>
      <c r="AF660" s="480"/>
      <c r="AG660" s="480"/>
      <c r="AH660" s="480"/>
      <c r="AI660" s="480">
        <v>1000</v>
      </c>
      <c r="AJ660" s="480">
        <v>3</v>
      </c>
      <c r="AK660" s="480">
        <v>-0.7</v>
      </c>
      <c r="AL660" s="480"/>
      <c r="AM660" s="480">
        <v>1650</v>
      </c>
      <c r="AN660" s="480">
        <v>992</v>
      </c>
      <c r="AO660" s="480">
        <v>35</v>
      </c>
      <c r="AP660" s="480">
        <v>18.5</v>
      </c>
      <c r="AQ660" s="480">
        <v>1.637</v>
      </c>
      <c r="AR660" s="480">
        <v>243.4</v>
      </c>
      <c r="AS660" s="480">
        <v>1.46</v>
      </c>
      <c r="AT660" s="480"/>
      <c r="AU660" s="480"/>
      <c r="AV660" s="480"/>
      <c r="AW660" s="480"/>
      <c r="AX660" s="480"/>
      <c r="AY660" s="480"/>
      <c r="AZ660" s="480"/>
      <c r="BA660" s="480"/>
      <c r="BB660" s="480"/>
      <c r="BC660" s="480"/>
      <c r="BD660" s="480"/>
      <c r="BE660" s="480"/>
      <c r="BF660" s="480"/>
      <c r="BG660" s="480"/>
      <c r="BH660" s="480"/>
      <c r="BI660" s="480"/>
      <c r="BJ660" s="480"/>
      <c r="BK660" s="480"/>
      <c r="BL660" s="480"/>
    </row>
    <row r="661" spans="1:64">
      <c r="A661" s="480" t="s">
        <v>573</v>
      </c>
      <c r="B661" s="480" t="s">
        <v>70</v>
      </c>
      <c r="C661" s="480" t="s">
        <v>297</v>
      </c>
      <c r="D661" s="480" t="s">
        <v>298</v>
      </c>
      <c r="E661" s="480" t="s">
        <v>66</v>
      </c>
      <c r="F661" s="480">
        <v>2012</v>
      </c>
      <c r="G661" s="480">
        <v>2012</v>
      </c>
      <c r="H661" s="480">
        <v>255</v>
      </c>
      <c r="I661" s="480">
        <v>0.1</v>
      </c>
      <c r="J661" s="480"/>
      <c r="K661" s="480"/>
      <c r="L661" s="480" t="s">
        <v>65</v>
      </c>
      <c r="M661" s="480">
        <v>60</v>
      </c>
      <c r="N661" s="480">
        <v>1</v>
      </c>
      <c r="O661" s="480">
        <v>1000</v>
      </c>
      <c r="P661" s="480">
        <v>25</v>
      </c>
      <c r="Q661" s="480">
        <v>30.2</v>
      </c>
      <c r="R661" s="480">
        <v>8.43</v>
      </c>
      <c r="S661" s="480">
        <v>37.4</v>
      </c>
      <c r="T661" s="480">
        <v>9</v>
      </c>
      <c r="U661" s="480">
        <v>6.3</v>
      </c>
      <c r="V661" s="480"/>
      <c r="W661" s="480">
        <v>-0.43</v>
      </c>
      <c r="X661" s="480">
        <v>2100</v>
      </c>
      <c r="Y661" s="480">
        <v>4.2</v>
      </c>
      <c r="Z661" s="480">
        <v>250</v>
      </c>
      <c r="AA661" s="480">
        <v>0.23</v>
      </c>
      <c r="AB661" s="480"/>
      <c r="AC661" s="480"/>
      <c r="AD661" s="480"/>
      <c r="AE661" s="480"/>
      <c r="AF661" s="480"/>
      <c r="AG661" s="480"/>
      <c r="AH661" s="480"/>
      <c r="AI661" s="480">
        <v>1000</v>
      </c>
      <c r="AJ661" s="480">
        <v>3</v>
      </c>
      <c r="AK661" s="480">
        <v>-0.7</v>
      </c>
      <c r="AL661" s="480">
        <v>10.64</v>
      </c>
      <c r="AM661" s="480">
        <v>1638</v>
      </c>
      <c r="AN661" s="480">
        <v>982</v>
      </c>
      <c r="AO661" s="480">
        <v>40</v>
      </c>
      <c r="AP661" s="480">
        <v>20</v>
      </c>
      <c r="AQ661" s="480">
        <v>1.609</v>
      </c>
      <c r="AR661" s="480">
        <v>243.4</v>
      </c>
      <c r="AS661" s="480">
        <v>1.46</v>
      </c>
      <c r="AT661" s="480"/>
      <c r="AU661" s="480"/>
      <c r="AV661" s="480"/>
      <c r="AW661" s="480"/>
      <c r="AX661" s="480"/>
      <c r="AY661" s="480"/>
      <c r="AZ661" s="480"/>
      <c r="BA661" s="480"/>
      <c r="BB661" s="480"/>
      <c r="BC661" s="480"/>
      <c r="BD661" s="480"/>
      <c r="BE661" s="480"/>
      <c r="BF661" s="480"/>
      <c r="BG661" s="480"/>
      <c r="BH661" s="480"/>
      <c r="BI661" s="480"/>
      <c r="BJ661" s="480"/>
      <c r="BK661" s="480"/>
      <c r="BL661" s="480"/>
    </row>
    <row r="662" spans="1:64">
      <c r="A662" s="480" t="s">
        <v>573</v>
      </c>
      <c r="B662" s="480" t="s">
        <v>70</v>
      </c>
      <c r="C662" s="480" t="s">
        <v>299</v>
      </c>
      <c r="D662" s="480" t="s">
        <v>300</v>
      </c>
      <c r="E662" s="480" t="s">
        <v>452</v>
      </c>
      <c r="F662" s="480">
        <v>2011</v>
      </c>
      <c r="G662" s="480"/>
      <c r="H662" s="480">
        <v>255</v>
      </c>
      <c r="I662" s="480">
        <v>0.1</v>
      </c>
      <c r="J662" s="480"/>
      <c r="K662" s="480"/>
      <c r="L662" s="480" t="s">
        <v>65</v>
      </c>
      <c r="M662" s="480">
        <v>60</v>
      </c>
      <c r="N662" s="480">
        <v>1</v>
      </c>
      <c r="O662" s="480">
        <v>1000</v>
      </c>
      <c r="P662" s="480">
        <v>25</v>
      </c>
      <c r="Q662" s="480">
        <v>30.2</v>
      </c>
      <c r="R662" s="480">
        <v>8.43</v>
      </c>
      <c r="S662" s="480">
        <v>37.4</v>
      </c>
      <c r="T662" s="480">
        <v>9</v>
      </c>
      <c r="U662" s="480">
        <v>6.3</v>
      </c>
      <c r="V662" s="480"/>
      <c r="W662" s="480">
        <v>-0.43</v>
      </c>
      <c r="X662" s="480">
        <v>2100</v>
      </c>
      <c r="Y662" s="480">
        <v>4.2</v>
      </c>
      <c r="Z662" s="480">
        <v>250</v>
      </c>
      <c r="AA662" s="480">
        <v>0.29499999999999998</v>
      </c>
      <c r="AB662" s="480"/>
      <c r="AC662" s="480"/>
      <c r="AD662" s="480"/>
      <c r="AE662" s="480"/>
      <c r="AF662" s="480"/>
      <c r="AG662" s="480"/>
      <c r="AH662" s="480"/>
      <c r="AI662" s="480">
        <v>1000</v>
      </c>
      <c r="AJ662" s="480">
        <v>3</v>
      </c>
      <c r="AK662" s="480">
        <v>-0.7</v>
      </c>
      <c r="AL662" s="480"/>
      <c r="AM662" s="480">
        <v>1638</v>
      </c>
      <c r="AN662" s="480">
        <v>982</v>
      </c>
      <c r="AO662" s="480">
        <v>40</v>
      </c>
      <c r="AP662" s="480">
        <v>19</v>
      </c>
      <c r="AQ662" s="480">
        <v>1.609</v>
      </c>
      <c r="AR662" s="480">
        <v>243.4</v>
      </c>
      <c r="AS662" s="480">
        <v>1.46</v>
      </c>
      <c r="AT662" s="480"/>
      <c r="AU662" s="480"/>
      <c r="AV662" s="480"/>
      <c r="AW662" s="480"/>
      <c r="AX662" s="480"/>
      <c r="AY662" s="480"/>
      <c r="AZ662" s="480"/>
      <c r="BA662" s="480"/>
      <c r="BB662" s="480"/>
      <c r="BC662" s="480"/>
      <c r="BD662" s="480"/>
      <c r="BE662" s="480"/>
      <c r="BF662" s="480"/>
      <c r="BG662" s="480"/>
      <c r="BH662" s="480"/>
      <c r="BI662" s="480"/>
      <c r="BJ662" s="480"/>
      <c r="BK662" s="480"/>
      <c r="BL662" s="480"/>
    </row>
    <row r="663" spans="1:64">
      <c r="A663" s="480" t="s">
        <v>573</v>
      </c>
      <c r="B663" s="480" t="s">
        <v>70</v>
      </c>
      <c r="C663" s="480" t="s">
        <v>301</v>
      </c>
      <c r="D663" s="480" t="s">
        <v>302</v>
      </c>
      <c r="E663" s="480" t="s">
        <v>452</v>
      </c>
      <c r="F663" s="480">
        <v>2012</v>
      </c>
      <c r="G663" s="480"/>
      <c r="H663" s="480">
        <v>255</v>
      </c>
      <c r="I663" s="480">
        <v>0.1</v>
      </c>
      <c r="J663" s="480"/>
      <c r="K663" s="480"/>
      <c r="L663" s="480" t="s">
        <v>65</v>
      </c>
      <c r="M663" s="480">
        <v>60</v>
      </c>
      <c r="N663" s="480">
        <v>2</v>
      </c>
      <c r="O663" s="480">
        <v>1000</v>
      </c>
      <c r="P663" s="480">
        <v>25</v>
      </c>
      <c r="Q663" s="480">
        <v>30.2</v>
      </c>
      <c r="R663" s="480">
        <v>8.43</v>
      </c>
      <c r="S663" s="480">
        <v>37.4</v>
      </c>
      <c r="T663" s="480">
        <v>9</v>
      </c>
      <c r="U663" s="480">
        <v>6.3</v>
      </c>
      <c r="V663" s="480"/>
      <c r="W663" s="480">
        <v>-0.43</v>
      </c>
      <c r="X663" s="480">
        <v>2100</v>
      </c>
      <c r="Y663" s="480">
        <v>4.2</v>
      </c>
      <c r="Z663" s="480">
        <v>250</v>
      </c>
      <c r="AA663" s="480">
        <v>0.29499999999999998</v>
      </c>
      <c r="AB663" s="480"/>
      <c r="AC663" s="480"/>
      <c r="AD663" s="480"/>
      <c r="AE663" s="480"/>
      <c r="AF663" s="480"/>
      <c r="AG663" s="480"/>
      <c r="AH663" s="480"/>
      <c r="AI663" s="480">
        <v>1000</v>
      </c>
      <c r="AJ663" s="480">
        <v>3</v>
      </c>
      <c r="AK663" s="480">
        <v>-0.7</v>
      </c>
      <c r="AL663" s="480"/>
      <c r="AM663" s="480">
        <v>1638</v>
      </c>
      <c r="AN663" s="480">
        <v>982</v>
      </c>
      <c r="AO663" s="480">
        <v>40</v>
      </c>
      <c r="AP663" s="480">
        <v>19</v>
      </c>
      <c r="AQ663" s="480">
        <v>1.609</v>
      </c>
      <c r="AR663" s="480">
        <v>121.7</v>
      </c>
      <c r="AS663" s="480">
        <v>1.46</v>
      </c>
      <c r="AT663" s="480"/>
      <c r="AU663" s="480"/>
      <c r="AV663" s="480"/>
      <c r="AW663" s="480"/>
      <c r="AX663" s="480"/>
      <c r="AY663" s="480"/>
      <c r="AZ663" s="480"/>
      <c r="BA663" s="480"/>
      <c r="BB663" s="480"/>
      <c r="BC663" s="480"/>
      <c r="BD663" s="480"/>
      <c r="BE663" s="480"/>
      <c r="BF663" s="480"/>
      <c r="BG663" s="480"/>
      <c r="BH663" s="480"/>
      <c r="BI663" s="480"/>
      <c r="BJ663" s="480"/>
      <c r="BK663" s="480"/>
      <c r="BL663" s="480"/>
    </row>
    <row r="664" spans="1:64">
      <c r="A664" s="480" t="s">
        <v>573</v>
      </c>
      <c r="B664" s="480" t="s">
        <v>70</v>
      </c>
      <c r="C664" s="480" t="s">
        <v>467</v>
      </c>
      <c r="D664" s="480" t="s">
        <v>468</v>
      </c>
      <c r="E664" s="480" t="s">
        <v>452</v>
      </c>
      <c r="F664" s="480">
        <v>2013</v>
      </c>
      <c r="G664" s="480"/>
      <c r="H664" s="480">
        <v>255</v>
      </c>
      <c r="I664" s="480">
        <v>0.1</v>
      </c>
      <c r="J664" s="480"/>
      <c r="K664" s="480"/>
      <c r="L664" s="480" t="s">
        <v>65</v>
      </c>
      <c r="M664" s="480">
        <v>60</v>
      </c>
      <c r="N664" s="480">
        <v>1</v>
      </c>
      <c r="O664" s="480">
        <v>1000</v>
      </c>
      <c r="P664" s="480">
        <v>25</v>
      </c>
      <c r="Q664" s="480">
        <v>30.2</v>
      </c>
      <c r="R664" s="480">
        <v>8.43</v>
      </c>
      <c r="S664" s="480">
        <v>37.4</v>
      </c>
      <c r="T664" s="480">
        <v>9</v>
      </c>
      <c r="U664" s="480">
        <v>5.8849999999999998</v>
      </c>
      <c r="V664" s="480"/>
      <c r="W664" s="480">
        <v>-0.43</v>
      </c>
      <c r="X664" s="480">
        <v>2100</v>
      </c>
      <c r="Y664" s="480">
        <v>4.2</v>
      </c>
      <c r="Z664" s="480">
        <v>250</v>
      </c>
      <c r="AA664" s="480">
        <v>0.29499999999999998</v>
      </c>
      <c r="AB664" s="480"/>
      <c r="AC664" s="480"/>
      <c r="AD664" s="480"/>
      <c r="AE664" s="480"/>
      <c r="AF664" s="480"/>
      <c r="AG664" s="480"/>
      <c r="AH664" s="480"/>
      <c r="AI664" s="480">
        <v>1000</v>
      </c>
      <c r="AJ664" s="480">
        <v>3</v>
      </c>
      <c r="AK664" s="480">
        <v>-0.7</v>
      </c>
      <c r="AL664" s="480"/>
      <c r="AM664" s="480">
        <v>1650</v>
      </c>
      <c r="AN664" s="480">
        <v>992</v>
      </c>
      <c r="AO664" s="480">
        <v>35</v>
      </c>
      <c r="AP664" s="480">
        <v>18.5</v>
      </c>
      <c r="AQ664" s="480">
        <v>1.637</v>
      </c>
      <c r="AR664" s="480">
        <v>243.4</v>
      </c>
      <c r="AS664" s="480">
        <v>1.46</v>
      </c>
      <c r="AT664" s="480"/>
      <c r="AU664" s="480"/>
      <c r="AV664" s="480"/>
      <c r="AW664" s="480"/>
      <c r="AX664" s="480"/>
      <c r="AY664" s="480"/>
      <c r="AZ664" s="480"/>
      <c r="BA664" s="480"/>
      <c r="BB664" s="480"/>
      <c r="BC664" s="480"/>
      <c r="BD664" s="480"/>
      <c r="BE664" s="480"/>
      <c r="BF664" s="480"/>
      <c r="BG664" s="480"/>
      <c r="BH664" s="480"/>
      <c r="BI664" s="480"/>
      <c r="BJ664" s="480"/>
      <c r="BK664" s="480"/>
      <c r="BL664" s="480"/>
    </row>
    <row r="665" spans="1:64">
      <c r="A665" s="480" t="s">
        <v>573</v>
      </c>
      <c r="B665" s="480" t="s">
        <v>70</v>
      </c>
      <c r="C665" s="480" t="s">
        <v>305</v>
      </c>
      <c r="D665" s="480" t="s">
        <v>306</v>
      </c>
      <c r="E665" s="480" t="s">
        <v>66</v>
      </c>
      <c r="F665" s="480">
        <v>2012</v>
      </c>
      <c r="G665" s="480">
        <v>2012</v>
      </c>
      <c r="H665" s="480">
        <v>260</v>
      </c>
      <c r="I665" s="480">
        <v>0.1</v>
      </c>
      <c r="J665" s="480"/>
      <c r="K665" s="480"/>
      <c r="L665" s="480" t="s">
        <v>65</v>
      </c>
      <c r="M665" s="480">
        <v>60</v>
      </c>
      <c r="N665" s="480">
        <v>1</v>
      </c>
      <c r="O665" s="480">
        <v>1000</v>
      </c>
      <c r="P665" s="480">
        <v>25</v>
      </c>
      <c r="Q665" s="480">
        <v>30.4</v>
      </c>
      <c r="R665" s="480">
        <v>8.56</v>
      </c>
      <c r="S665" s="480">
        <v>37.5</v>
      </c>
      <c r="T665" s="480">
        <v>9.1199999999999992</v>
      </c>
      <c r="U665" s="480">
        <v>6.3</v>
      </c>
      <c r="V665" s="480"/>
      <c r="W665" s="480">
        <v>-0.43</v>
      </c>
      <c r="X665" s="480">
        <v>2100</v>
      </c>
      <c r="Y665" s="480">
        <v>4.2</v>
      </c>
      <c r="Z665" s="480">
        <v>250</v>
      </c>
      <c r="AA665" s="480">
        <v>0.2</v>
      </c>
      <c r="AB665" s="480"/>
      <c r="AC665" s="480"/>
      <c r="AD665" s="480"/>
      <c r="AE665" s="480"/>
      <c r="AF665" s="480"/>
      <c r="AG665" s="480"/>
      <c r="AH665" s="480"/>
      <c r="AI665" s="480">
        <v>1000</v>
      </c>
      <c r="AJ665" s="480">
        <v>3</v>
      </c>
      <c r="AK665" s="480">
        <v>-0.7</v>
      </c>
      <c r="AL665" s="480">
        <v>10.64</v>
      </c>
      <c r="AM665" s="480">
        <v>1638</v>
      </c>
      <c r="AN665" s="480">
        <v>982</v>
      </c>
      <c r="AO665" s="480">
        <v>40</v>
      </c>
      <c r="AP665" s="480">
        <v>20</v>
      </c>
      <c r="AQ665" s="480">
        <v>1.609</v>
      </c>
      <c r="AR665" s="480">
        <v>243.4</v>
      </c>
      <c r="AS665" s="480">
        <v>1.46</v>
      </c>
      <c r="AT665" s="480"/>
      <c r="AU665" s="480"/>
      <c r="AV665" s="480"/>
      <c r="AW665" s="480"/>
      <c r="AX665" s="480"/>
      <c r="AY665" s="480"/>
      <c r="AZ665" s="480"/>
      <c r="BA665" s="480"/>
      <c r="BB665" s="480"/>
      <c r="BC665" s="480"/>
      <c r="BD665" s="480"/>
      <c r="BE665" s="480"/>
      <c r="BF665" s="480"/>
      <c r="BG665" s="480"/>
      <c r="BH665" s="480"/>
      <c r="BI665" s="480"/>
      <c r="BJ665" s="480"/>
      <c r="BK665" s="480"/>
      <c r="BL665" s="480"/>
    </row>
    <row r="666" spans="1:64">
      <c r="A666" s="480" t="s">
        <v>573</v>
      </c>
      <c r="B666" s="480" t="s">
        <v>70</v>
      </c>
      <c r="C666" s="480" t="s">
        <v>307</v>
      </c>
      <c r="D666" s="480" t="s">
        <v>308</v>
      </c>
      <c r="E666" s="480" t="s">
        <v>452</v>
      </c>
      <c r="F666" s="480">
        <v>2011</v>
      </c>
      <c r="G666" s="480"/>
      <c r="H666" s="480">
        <v>260</v>
      </c>
      <c r="I666" s="480">
        <v>0.1</v>
      </c>
      <c r="J666" s="480"/>
      <c r="K666" s="480"/>
      <c r="L666" s="480" t="s">
        <v>65</v>
      </c>
      <c r="M666" s="480">
        <v>60</v>
      </c>
      <c r="N666" s="480">
        <v>1</v>
      </c>
      <c r="O666" s="480">
        <v>1000</v>
      </c>
      <c r="P666" s="480">
        <v>25</v>
      </c>
      <c r="Q666" s="480">
        <v>30.4</v>
      </c>
      <c r="R666" s="480">
        <v>8.56</v>
      </c>
      <c r="S666" s="480">
        <v>37.5</v>
      </c>
      <c r="T666" s="480">
        <v>9.1199999999999992</v>
      </c>
      <c r="U666" s="480">
        <v>6.3</v>
      </c>
      <c r="V666" s="480"/>
      <c r="W666" s="480">
        <v>-0.43</v>
      </c>
      <c r="X666" s="480">
        <v>2100</v>
      </c>
      <c r="Y666" s="480">
        <v>4.2</v>
      </c>
      <c r="Z666" s="480">
        <v>250</v>
      </c>
      <c r="AA666" s="480">
        <v>0.28000000000000003</v>
      </c>
      <c r="AB666" s="480"/>
      <c r="AC666" s="480"/>
      <c r="AD666" s="480"/>
      <c r="AE666" s="480"/>
      <c r="AF666" s="480"/>
      <c r="AG666" s="480"/>
      <c r="AH666" s="480"/>
      <c r="AI666" s="480">
        <v>1000</v>
      </c>
      <c r="AJ666" s="480">
        <v>3</v>
      </c>
      <c r="AK666" s="480">
        <v>-0.7</v>
      </c>
      <c r="AL666" s="480"/>
      <c r="AM666" s="480">
        <v>1638</v>
      </c>
      <c r="AN666" s="480">
        <v>982</v>
      </c>
      <c r="AO666" s="480">
        <v>40</v>
      </c>
      <c r="AP666" s="480">
        <v>19</v>
      </c>
      <c r="AQ666" s="480">
        <v>1.609</v>
      </c>
      <c r="AR666" s="480">
        <v>243.4</v>
      </c>
      <c r="AS666" s="480">
        <v>1.46</v>
      </c>
      <c r="AT666" s="480"/>
      <c r="AU666" s="480"/>
      <c r="AV666" s="480"/>
      <c r="AW666" s="480"/>
      <c r="AX666" s="480"/>
      <c r="AY666" s="480"/>
      <c r="AZ666" s="480"/>
      <c r="BA666" s="480"/>
      <c r="BB666" s="480"/>
      <c r="BC666" s="480"/>
      <c r="BD666" s="480"/>
      <c r="BE666" s="480"/>
      <c r="BF666" s="480"/>
      <c r="BG666" s="480"/>
      <c r="BH666" s="480"/>
      <c r="BI666" s="480"/>
      <c r="BJ666" s="480"/>
      <c r="BK666" s="480"/>
      <c r="BL666" s="480"/>
    </row>
    <row r="667" spans="1:64">
      <c r="A667" s="480" t="s">
        <v>573</v>
      </c>
      <c r="B667" s="480" t="s">
        <v>70</v>
      </c>
      <c r="C667" s="480" t="s">
        <v>309</v>
      </c>
      <c r="D667" s="480" t="s">
        <v>310</v>
      </c>
      <c r="E667" s="480" t="s">
        <v>452</v>
      </c>
      <c r="F667" s="480">
        <v>2012</v>
      </c>
      <c r="G667" s="480"/>
      <c r="H667" s="480">
        <v>260</v>
      </c>
      <c r="I667" s="480">
        <v>0.1</v>
      </c>
      <c r="J667" s="480"/>
      <c r="K667" s="480"/>
      <c r="L667" s="480" t="s">
        <v>65</v>
      </c>
      <c r="M667" s="480">
        <v>60</v>
      </c>
      <c r="N667" s="480">
        <v>2</v>
      </c>
      <c r="O667" s="480">
        <v>1000</v>
      </c>
      <c r="P667" s="480">
        <v>25</v>
      </c>
      <c r="Q667" s="480">
        <v>30.4</v>
      </c>
      <c r="R667" s="480">
        <v>8.56</v>
      </c>
      <c r="S667" s="480">
        <v>37.5</v>
      </c>
      <c r="T667" s="480">
        <v>9.1199999999999992</v>
      </c>
      <c r="U667" s="480">
        <v>6.3</v>
      </c>
      <c r="V667" s="480"/>
      <c r="W667" s="480">
        <v>-0.43</v>
      </c>
      <c r="X667" s="480">
        <v>2100</v>
      </c>
      <c r="Y667" s="480">
        <v>4.2</v>
      </c>
      <c r="Z667" s="480">
        <v>250</v>
      </c>
      <c r="AA667" s="480">
        <v>0.28000000000000003</v>
      </c>
      <c r="AB667" s="480"/>
      <c r="AC667" s="480"/>
      <c r="AD667" s="480"/>
      <c r="AE667" s="480"/>
      <c r="AF667" s="480"/>
      <c r="AG667" s="480"/>
      <c r="AH667" s="480"/>
      <c r="AI667" s="480">
        <v>1000</v>
      </c>
      <c r="AJ667" s="480">
        <v>3</v>
      </c>
      <c r="AK667" s="480">
        <v>-0.7</v>
      </c>
      <c r="AL667" s="480"/>
      <c r="AM667" s="480">
        <v>1638</v>
      </c>
      <c r="AN667" s="480">
        <v>982</v>
      </c>
      <c r="AO667" s="480">
        <v>40</v>
      </c>
      <c r="AP667" s="480">
        <v>19</v>
      </c>
      <c r="AQ667" s="480">
        <v>1.609</v>
      </c>
      <c r="AR667" s="480">
        <v>121.7</v>
      </c>
      <c r="AS667" s="480">
        <v>1.46</v>
      </c>
      <c r="AT667" s="480"/>
      <c r="AU667" s="480"/>
      <c r="AV667" s="480"/>
      <c r="AW667" s="480"/>
      <c r="AX667" s="480"/>
      <c r="AY667" s="480"/>
      <c r="AZ667" s="480"/>
      <c r="BA667" s="480"/>
      <c r="BB667" s="480"/>
      <c r="BC667" s="480"/>
      <c r="BD667" s="480"/>
      <c r="BE667" s="480"/>
      <c r="BF667" s="480"/>
      <c r="BG667" s="480"/>
      <c r="BH667" s="480"/>
      <c r="BI667" s="480"/>
      <c r="BJ667" s="480"/>
      <c r="BK667" s="480"/>
      <c r="BL667" s="480"/>
    </row>
    <row r="668" spans="1:64">
      <c r="A668" s="480" t="s">
        <v>573</v>
      </c>
      <c r="B668" s="480" t="s">
        <v>70</v>
      </c>
      <c r="C668" s="480" t="s">
        <v>469</v>
      </c>
      <c r="D668" s="480" t="s">
        <v>470</v>
      </c>
      <c r="E668" s="480" t="s">
        <v>452</v>
      </c>
      <c r="F668" s="480">
        <v>2013</v>
      </c>
      <c r="G668" s="480"/>
      <c r="H668" s="480">
        <v>260</v>
      </c>
      <c r="I668" s="480">
        <v>0.1</v>
      </c>
      <c r="J668" s="480"/>
      <c r="K668" s="480"/>
      <c r="L668" s="480" t="s">
        <v>65</v>
      </c>
      <c r="M668" s="480">
        <v>60</v>
      </c>
      <c r="N668" s="480">
        <v>1</v>
      </c>
      <c r="O668" s="480">
        <v>1000</v>
      </c>
      <c r="P668" s="480">
        <v>25</v>
      </c>
      <c r="Q668" s="480">
        <v>30.4</v>
      </c>
      <c r="R668" s="480">
        <v>8.56</v>
      </c>
      <c r="S668" s="480">
        <v>37.5</v>
      </c>
      <c r="T668" s="480">
        <v>9.1199999999999992</v>
      </c>
      <c r="U668" s="480">
        <v>5.9630000000000001</v>
      </c>
      <c r="V668" s="480"/>
      <c r="W668" s="480">
        <v>-0.43</v>
      </c>
      <c r="X668" s="480">
        <v>2100</v>
      </c>
      <c r="Y668" s="480">
        <v>4.2</v>
      </c>
      <c r="Z668" s="480">
        <v>250</v>
      </c>
      <c r="AA668" s="480">
        <v>0.28000000000000003</v>
      </c>
      <c r="AB668" s="480"/>
      <c r="AC668" s="480"/>
      <c r="AD668" s="480"/>
      <c r="AE668" s="480"/>
      <c r="AF668" s="480"/>
      <c r="AG668" s="480"/>
      <c r="AH668" s="480"/>
      <c r="AI668" s="480">
        <v>1000</v>
      </c>
      <c r="AJ668" s="480">
        <v>3</v>
      </c>
      <c r="AK668" s="480">
        <v>-0.7</v>
      </c>
      <c r="AL668" s="480"/>
      <c r="AM668" s="480">
        <v>1650</v>
      </c>
      <c r="AN668" s="480">
        <v>992</v>
      </c>
      <c r="AO668" s="480">
        <v>35</v>
      </c>
      <c r="AP668" s="480">
        <v>18.5</v>
      </c>
      <c r="AQ668" s="480">
        <v>1.637</v>
      </c>
      <c r="AR668" s="480">
        <v>243.4</v>
      </c>
      <c r="AS668" s="480">
        <v>1.46</v>
      </c>
      <c r="AT668" s="480"/>
      <c r="AU668" s="480"/>
      <c r="AV668" s="480"/>
      <c r="AW668" s="480"/>
      <c r="AX668" s="480"/>
      <c r="AY668" s="480"/>
      <c r="AZ668" s="480"/>
      <c r="BA668" s="480"/>
      <c r="BB668" s="480"/>
      <c r="BC668" s="480"/>
      <c r="BD668" s="480"/>
      <c r="BE668" s="480"/>
      <c r="BF668" s="480"/>
      <c r="BG668" s="480"/>
      <c r="BH668" s="480"/>
      <c r="BI668" s="480"/>
      <c r="BJ668" s="480"/>
      <c r="BK668" s="480"/>
      <c r="BL668" s="480"/>
    </row>
    <row r="669" spans="1:64">
      <c r="A669" s="480" t="s">
        <v>573</v>
      </c>
      <c r="B669" s="480" t="s">
        <v>70</v>
      </c>
      <c r="C669" s="480" t="s">
        <v>499</v>
      </c>
      <c r="D669" s="480" t="s">
        <v>500</v>
      </c>
      <c r="E669" s="480" t="s">
        <v>452</v>
      </c>
      <c r="F669" s="480">
        <v>2013</v>
      </c>
      <c r="G669" s="480"/>
      <c r="H669" s="480">
        <v>265</v>
      </c>
      <c r="I669" s="480">
        <v>0.1</v>
      </c>
      <c r="J669" s="480"/>
      <c r="K669" s="480"/>
      <c r="L669" s="480" t="s">
        <v>65</v>
      </c>
      <c r="M669" s="480">
        <v>60</v>
      </c>
      <c r="N669" s="480">
        <v>1</v>
      </c>
      <c r="O669" s="480">
        <v>1000</v>
      </c>
      <c r="P669" s="480">
        <v>25</v>
      </c>
      <c r="Q669" s="480">
        <v>30.6</v>
      </c>
      <c r="R669" s="480">
        <v>8.66</v>
      </c>
      <c r="S669" s="480">
        <v>37.700000000000003</v>
      </c>
      <c r="T669" s="480">
        <v>9.23</v>
      </c>
      <c r="U669" s="480">
        <v>6.02</v>
      </c>
      <c r="V669" s="480">
        <v>-139</v>
      </c>
      <c r="W669" s="480">
        <v>-0.4</v>
      </c>
      <c r="X669" s="480"/>
      <c r="Y669" s="480"/>
      <c r="Z669" s="480"/>
      <c r="AA669" s="480">
        <v>0.32500000000000001</v>
      </c>
      <c r="AB669" s="480"/>
      <c r="AC669" s="480"/>
      <c r="AD669" s="480"/>
      <c r="AE669" s="480"/>
      <c r="AF669" s="480"/>
      <c r="AG669" s="480"/>
      <c r="AH669" s="480"/>
      <c r="AI669" s="480">
        <v>1000</v>
      </c>
      <c r="AJ669" s="480">
        <v>3</v>
      </c>
      <c r="AK669" s="480">
        <v>-0.7</v>
      </c>
      <c r="AL669" s="480"/>
      <c r="AM669" s="480">
        <v>1638</v>
      </c>
      <c r="AN669" s="480">
        <v>982</v>
      </c>
      <c r="AO669" s="480">
        <v>40</v>
      </c>
      <c r="AP669" s="480">
        <v>19</v>
      </c>
      <c r="AQ669" s="480">
        <v>1.609</v>
      </c>
      <c r="AR669" s="480">
        <v>243.4</v>
      </c>
      <c r="AS669" s="480">
        <v>1.46</v>
      </c>
      <c r="AT669" s="480"/>
      <c r="AU669" s="480"/>
      <c r="AV669" s="480"/>
      <c r="AW669" s="480"/>
      <c r="AX669" s="480"/>
      <c r="AY669" s="480"/>
      <c r="AZ669" s="480"/>
      <c r="BA669" s="480"/>
      <c r="BB669" s="480"/>
      <c r="BC669" s="480"/>
      <c r="BD669" s="480"/>
      <c r="BE669" s="480"/>
      <c r="BF669" s="480"/>
      <c r="BG669" s="480"/>
      <c r="BH669" s="480"/>
      <c r="BI669" s="480"/>
      <c r="BJ669" s="480"/>
      <c r="BK669" s="480"/>
      <c r="BL669" s="480"/>
    </row>
    <row r="670" spans="1:64">
      <c r="A670" s="480" t="s">
        <v>573</v>
      </c>
      <c r="B670" s="480" t="s">
        <v>70</v>
      </c>
      <c r="C670" s="480" t="s">
        <v>501</v>
      </c>
      <c r="D670" s="480" t="s">
        <v>502</v>
      </c>
      <c r="E670" s="480" t="s">
        <v>452</v>
      </c>
      <c r="F670" s="480">
        <v>2013</v>
      </c>
      <c r="G670" s="480"/>
      <c r="H670" s="480">
        <v>270</v>
      </c>
      <c r="I670" s="480">
        <v>0.1</v>
      </c>
      <c r="J670" s="480"/>
      <c r="K670" s="480"/>
      <c r="L670" s="480" t="s">
        <v>65</v>
      </c>
      <c r="M670" s="480">
        <v>60</v>
      </c>
      <c r="N670" s="480">
        <v>1</v>
      </c>
      <c r="O670" s="480">
        <v>1000</v>
      </c>
      <c r="P670" s="480">
        <v>25</v>
      </c>
      <c r="Q670" s="480">
        <v>30.8</v>
      </c>
      <c r="R670" s="480">
        <v>8.75</v>
      </c>
      <c r="S670" s="480">
        <v>37.9</v>
      </c>
      <c r="T670" s="480">
        <v>9.32</v>
      </c>
      <c r="U670" s="480">
        <v>6.08</v>
      </c>
      <c r="V670" s="480">
        <v>-140</v>
      </c>
      <c r="W670" s="480">
        <v>-0.4</v>
      </c>
      <c r="X670" s="480"/>
      <c r="Y670" s="480"/>
      <c r="Z670" s="480"/>
      <c r="AA670" s="480">
        <v>0.32</v>
      </c>
      <c r="AB670" s="480"/>
      <c r="AC670" s="480"/>
      <c r="AD670" s="480"/>
      <c r="AE670" s="480"/>
      <c r="AF670" s="480"/>
      <c r="AG670" s="480"/>
      <c r="AH670" s="480"/>
      <c r="AI670" s="480">
        <v>1000</v>
      </c>
      <c r="AJ670" s="480">
        <v>3</v>
      </c>
      <c r="AK670" s="480">
        <v>-0.7</v>
      </c>
      <c r="AL670" s="480"/>
      <c r="AM670" s="480">
        <v>1638</v>
      </c>
      <c r="AN670" s="480">
        <v>982</v>
      </c>
      <c r="AO670" s="480">
        <v>40</v>
      </c>
      <c r="AP670" s="480">
        <v>19</v>
      </c>
      <c r="AQ670" s="480">
        <v>1.609</v>
      </c>
      <c r="AR670" s="480">
        <v>243.4</v>
      </c>
      <c r="AS670" s="480">
        <v>1.46</v>
      </c>
      <c r="AT670" s="480"/>
      <c r="AU670" s="480"/>
      <c r="AV670" s="480"/>
      <c r="AW670" s="480"/>
      <c r="AX670" s="480"/>
      <c r="AY670" s="480"/>
      <c r="AZ670" s="480"/>
      <c r="BA670" s="480"/>
      <c r="BB670" s="480"/>
      <c r="BC670" s="480"/>
      <c r="BD670" s="480"/>
      <c r="BE670" s="480"/>
      <c r="BF670" s="480"/>
      <c r="BG670" s="480"/>
      <c r="BH670" s="480"/>
      <c r="BI670" s="480"/>
      <c r="BJ670" s="480"/>
      <c r="BK670" s="480"/>
      <c r="BL670" s="480"/>
    </row>
    <row r="671" spans="1:64">
      <c r="A671" s="480" t="s">
        <v>573</v>
      </c>
      <c r="B671" s="480" t="s">
        <v>70</v>
      </c>
      <c r="C671" s="480" t="s">
        <v>807</v>
      </c>
      <c r="D671" s="480" t="s">
        <v>503</v>
      </c>
      <c r="E671" s="480" t="s">
        <v>277</v>
      </c>
      <c r="F671" s="480">
        <v>2013</v>
      </c>
      <c r="G671" s="480"/>
      <c r="H671" s="480">
        <v>300</v>
      </c>
      <c r="I671" s="480">
        <v>0.1</v>
      </c>
      <c r="J671" s="480"/>
      <c r="K671" s="480"/>
      <c r="L671" s="480" t="s">
        <v>65</v>
      </c>
      <c r="M671" s="480">
        <v>72</v>
      </c>
      <c r="N671" s="480">
        <v>1</v>
      </c>
      <c r="O671" s="480">
        <v>1000</v>
      </c>
      <c r="P671" s="480">
        <v>25</v>
      </c>
      <c r="Q671" s="480">
        <v>36.1</v>
      </c>
      <c r="R671" s="480">
        <v>8.3000000000000007</v>
      </c>
      <c r="S671" s="480">
        <v>44.6</v>
      </c>
      <c r="T671" s="480">
        <v>8.8699999999999992</v>
      </c>
      <c r="U671" s="480">
        <v>5.8</v>
      </c>
      <c r="V671" s="480">
        <v>-165</v>
      </c>
      <c r="W671" s="480">
        <v>-0.43</v>
      </c>
      <c r="X671" s="480">
        <v>740</v>
      </c>
      <c r="Y671" s="480">
        <v>5.5</v>
      </c>
      <c r="Z671" s="480">
        <v>350</v>
      </c>
      <c r="AA671" s="480">
        <v>0.43</v>
      </c>
      <c r="AB671" s="480"/>
      <c r="AC671" s="480"/>
      <c r="AD671" s="480"/>
      <c r="AE671" s="480"/>
      <c r="AF671" s="480"/>
      <c r="AG671" s="480"/>
      <c r="AH671" s="480"/>
      <c r="AI671" s="480">
        <v>1000</v>
      </c>
      <c r="AJ671" s="480">
        <v>3</v>
      </c>
      <c r="AK671" s="480">
        <v>-0.7</v>
      </c>
      <c r="AL671" s="480"/>
      <c r="AM671" s="480">
        <v>1954</v>
      </c>
      <c r="AN671" s="480">
        <v>982</v>
      </c>
      <c r="AO671" s="480">
        <v>40</v>
      </c>
      <c r="AP671" s="480">
        <v>23</v>
      </c>
      <c r="AQ671" s="480">
        <v>1.919</v>
      </c>
      <c r="AR671" s="480">
        <v>243.4</v>
      </c>
      <c r="AS671" s="480">
        <v>1.919</v>
      </c>
      <c r="AT671" s="480"/>
      <c r="AU671" s="480"/>
      <c r="AV671" s="480"/>
      <c r="AW671" s="480"/>
      <c r="AX671" s="480"/>
      <c r="AY671" s="480"/>
      <c r="AZ671" s="480"/>
      <c r="BA671" s="480"/>
      <c r="BB671" s="480"/>
      <c r="BC671" s="480"/>
      <c r="BD671" s="480"/>
      <c r="BE671" s="480"/>
      <c r="BF671" s="480"/>
      <c r="BG671" s="480"/>
      <c r="BH671" s="480"/>
      <c r="BI671" s="480"/>
      <c r="BJ671" s="480"/>
      <c r="BK671" s="480"/>
      <c r="BL671" s="480"/>
    </row>
    <row r="672" spans="1:64">
      <c r="A672" s="480" t="s">
        <v>573</v>
      </c>
      <c r="B672" s="480" t="s">
        <v>70</v>
      </c>
      <c r="C672" s="480" t="s">
        <v>808</v>
      </c>
      <c r="D672" s="480" t="s">
        <v>504</v>
      </c>
      <c r="E672" s="480" t="s">
        <v>277</v>
      </c>
      <c r="F672" s="480">
        <v>2013</v>
      </c>
      <c r="G672" s="480"/>
      <c r="H672" s="480">
        <v>305</v>
      </c>
      <c r="I672" s="480">
        <v>0.1</v>
      </c>
      <c r="J672" s="480"/>
      <c r="K672" s="480"/>
      <c r="L672" s="480" t="s">
        <v>65</v>
      </c>
      <c r="M672" s="480">
        <v>72</v>
      </c>
      <c r="N672" s="480">
        <v>1</v>
      </c>
      <c r="O672" s="480">
        <v>1000</v>
      </c>
      <c r="P672" s="480">
        <v>25</v>
      </c>
      <c r="Q672" s="480">
        <v>36.299999999999997</v>
      </c>
      <c r="R672" s="480">
        <v>8.41</v>
      </c>
      <c r="S672" s="480">
        <v>44.8</v>
      </c>
      <c r="T672" s="480">
        <v>8.9700000000000006</v>
      </c>
      <c r="U672" s="480">
        <v>5.8</v>
      </c>
      <c r="V672" s="480">
        <v>-166</v>
      </c>
      <c r="W672" s="480">
        <v>-0.43</v>
      </c>
      <c r="X672" s="480">
        <v>740</v>
      </c>
      <c r="Y672" s="480">
        <v>5.5</v>
      </c>
      <c r="Z672" s="480">
        <v>350</v>
      </c>
      <c r="AA672" s="480">
        <v>0.41</v>
      </c>
      <c r="AB672" s="480"/>
      <c r="AC672" s="480"/>
      <c r="AD672" s="480"/>
      <c r="AE672" s="480"/>
      <c r="AF672" s="480"/>
      <c r="AG672" s="480"/>
      <c r="AH672" s="480"/>
      <c r="AI672" s="480">
        <v>1000</v>
      </c>
      <c r="AJ672" s="480">
        <v>3</v>
      </c>
      <c r="AK672" s="480">
        <v>-0.7</v>
      </c>
      <c r="AL672" s="480"/>
      <c r="AM672" s="480">
        <v>1954</v>
      </c>
      <c r="AN672" s="480">
        <v>982</v>
      </c>
      <c r="AO672" s="480">
        <v>40</v>
      </c>
      <c r="AP672" s="480">
        <v>23</v>
      </c>
      <c r="AQ672" s="480">
        <v>1.919</v>
      </c>
      <c r="AR672" s="480">
        <v>243.4</v>
      </c>
      <c r="AS672" s="480">
        <v>1.919</v>
      </c>
      <c r="AT672" s="480"/>
      <c r="AU672" s="480"/>
      <c r="AV672" s="480"/>
      <c r="AW672" s="480"/>
      <c r="AX672" s="480"/>
      <c r="AY672" s="480"/>
      <c r="AZ672" s="480"/>
      <c r="BA672" s="480"/>
      <c r="BB672" s="480"/>
      <c r="BC672" s="480"/>
      <c r="BD672" s="480"/>
      <c r="BE672" s="480"/>
      <c r="BF672" s="480"/>
      <c r="BG672" s="480"/>
      <c r="BH672" s="480"/>
      <c r="BI672" s="480"/>
      <c r="BJ672" s="480"/>
      <c r="BK672" s="480"/>
      <c r="BL672" s="480"/>
    </row>
    <row r="673" spans="1:64">
      <c r="A673" s="480" t="s">
        <v>573</v>
      </c>
      <c r="B673" s="480" t="s">
        <v>70</v>
      </c>
      <c r="C673" s="480" t="s">
        <v>809</v>
      </c>
      <c r="D673" s="480" t="s">
        <v>506</v>
      </c>
      <c r="E673" s="480" t="s">
        <v>277</v>
      </c>
      <c r="F673" s="480">
        <v>2013</v>
      </c>
      <c r="G673" s="480"/>
      <c r="H673" s="480">
        <v>310</v>
      </c>
      <c r="I673" s="480">
        <v>0.1</v>
      </c>
      <c r="J673" s="480"/>
      <c r="K673" s="480"/>
      <c r="L673" s="480" t="s">
        <v>65</v>
      </c>
      <c r="M673" s="480">
        <v>72</v>
      </c>
      <c r="N673" s="480">
        <v>1</v>
      </c>
      <c r="O673" s="480">
        <v>1000</v>
      </c>
      <c r="P673" s="480">
        <v>25</v>
      </c>
      <c r="Q673" s="480">
        <v>36.4</v>
      </c>
      <c r="R673" s="480">
        <v>8.52</v>
      </c>
      <c r="S673" s="480">
        <v>44.9</v>
      </c>
      <c r="T673" s="480">
        <v>9.08</v>
      </c>
      <c r="U673" s="480">
        <v>5.87</v>
      </c>
      <c r="V673" s="480">
        <v>-167</v>
      </c>
      <c r="W673" s="480">
        <v>-0.4</v>
      </c>
      <c r="X673" s="480">
        <v>720</v>
      </c>
      <c r="Y673" s="480">
        <v>5.5</v>
      </c>
      <c r="Z673" s="480">
        <v>350</v>
      </c>
      <c r="AA673" s="480">
        <v>0.41</v>
      </c>
      <c r="AB673" s="480"/>
      <c r="AC673" s="480"/>
      <c r="AD673" s="480"/>
      <c r="AE673" s="480"/>
      <c r="AF673" s="480"/>
      <c r="AG673" s="480"/>
      <c r="AH673" s="480"/>
      <c r="AI673" s="480">
        <v>1000</v>
      </c>
      <c r="AJ673" s="480">
        <v>3</v>
      </c>
      <c r="AK673" s="480">
        <v>-0.7</v>
      </c>
      <c r="AL673" s="480"/>
      <c r="AM673" s="480">
        <v>1954</v>
      </c>
      <c r="AN673" s="480">
        <v>982</v>
      </c>
      <c r="AO673" s="480">
        <v>40</v>
      </c>
      <c r="AP673" s="480">
        <v>23</v>
      </c>
      <c r="AQ673" s="480">
        <v>1.919</v>
      </c>
      <c r="AR673" s="480">
        <v>243.4</v>
      </c>
      <c r="AS673" s="480">
        <v>1.919</v>
      </c>
      <c r="AT673" s="480"/>
      <c r="AU673" s="480"/>
      <c r="AV673" s="480"/>
      <c r="AW673" s="480"/>
      <c r="AX673" s="480"/>
      <c r="AY673" s="480"/>
      <c r="AZ673" s="480"/>
      <c r="BA673" s="480"/>
      <c r="BB673" s="480"/>
      <c r="BC673" s="480"/>
      <c r="BD673" s="480"/>
      <c r="BE673" s="480"/>
      <c r="BF673" s="480"/>
      <c r="BG673" s="480"/>
      <c r="BH673" s="480"/>
      <c r="BI673" s="480"/>
      <c r="BJ673" s="480"/>
      <c r="BK673" s="480"/>
      <c r="BL673" s="480"/>
    </row>
    <row r="674" spans="1:64">
      <c r="A674" s="480" t="s">
        <v>573</v>
      </c>
      <c r="B674" s="480" t="s">
        <v>70</v>
      </c>
      <c r="C674" s="480" t="s">
        <v>507</v>
      </c>
      <c r="D674" s="480" t="s">
        <v>508</v>
      </c>
      <c r="E674" s="480" t="s">
        <v>452</v>
      </c>
      <c r="F674" s="480">
        <v>2013</v>
      </c>
      <c r="G674" s="480"/>
      <c r="H674" s="480">
        <v>315</v>
      </c>
      <c r="I674" s="480">
        <v>0.1</v>
      </c>
      <c r="J674" s="480"/>
      <c r="K674" s="480"/>
      <c r="L674" s="480" t="s">
        <v>65</v>
      </c>
      <c r="M674" s="480">
        <v>72</v>
      </c>
      <c r="N674" s="480">
        <v>1</v>
      </c>
      <c r="O674" s="480">
        <v>1000</v>
      </c>
      <c r="P674" s="480">
        <v>25</v>
      </c>
      <c r="Q674" s="480">
        <v>36.6</v>
      </c>
      <c r="R674" s="480">
        <v>8.61</v>
      </c>
      <c r="S674" s="480">
        <v>45.1</v>
      </c>
      <c r="T674" s="480">
        <v>9.18</v>
      </c>
      <c r="U674" s="480">
        <v>5.94</v>
      </c>
      <c r="V674" s="480">
        <v>-167</v>
      </c>
      <c r="W674" s="480">
        <v>-0.4</v>
      </c>
      <c r="X674" s="480"/>
      <c r="Y674" s="480"/>
      <c r="Z674" s="480"/>
      <c r="AA674" s="480">
        <v>0.39</v>
      </c>
      <c r="AB674" s="480"/>
      <c r="AC674" s="480"/>
      <c r="AD674" s="480"/>
      <c r="AE674" s="480"/>
      <c r="AF674" s="480"/>
      <c r="AG674" s="480"/>
      <c r="AH674" s="480"/>
      <c r="AI674" s="480">
        <v>1000</v>
      </c>
      <c r="AJ674" s="480">
        <v>3</v>
      </c>
      <c r="AK674" s="480">
        <v>-0.7</v>
      </c>
      <c r="AL674" s="480"/>
      <c r="AM674" s="480">
        <v>1954</v>
      </c>
      <c r="AN674" s="480">
        <v>982</v>
      </c>
      <c r="AO674" s="480">
        <v>40</v>
      </c>
      <c r="AP674" s="480">
        <v>23</v>
      </c>
      <c r="AQ674" s="480">
        <v>1.919</v>
      </c>
      <c r="AR674" s="480">
        <v>243.4</v>
      </c>
      <c r="AS674" s="480">
        <v>1.919</v>
      </c>
      <c r="AT674" s="480"/>
      <c r="AU674" s="480"/>
      <c r="AV674" s="480"/>
      <c r="AW674" s="480"/>
      <c r="AX674" s="480"/>
      <c r="AY674" s="480"/>
      <c r="AZ674" s="480"/>
      <c r="BA674" s="480"/>
      <c r="BB674" s="480"/>
      <c r="BC674" s="480"/>
      <c r="BD674" s="480"/>
      <c r="BE674" s="480"/>
      <c r="BF674" s="480"/>
      <c r="BG674" s="480"/>
      <c r="BH674" s="480"/>
      <c r="BI674" s="480"/>
      <c r="BJ674" s="480"/>
      <c r="BK674" s="480"/>
      <c r="BL674" s="480"/>
    </row>
    <row r="675" spans="1:64">
      <c r="A675" s="480" t="s">
        <v>573</v>
      </c>
      <c r="B675" s="480" t="s">
        <v>70</v>
      </c>
      <c r="C675" s="480" t="s">
        <v>509</v>
      </c>
      <c r="D675" s="480" t="s">
        <v>510</v>
      </c>
      <c r="E675" s="480" t="s">
        <v>452</v>
      </c>
      <c r="F675" s="480">
        <v>2013</v>
      </c>
      <c r="G675" s="480"/>
      <c r="H675" s="480">
        <v>320</v>
      </c>
      <c r="I675" s="480">
        <v>0.1</v>
      </c>
      <c r="J675" s="480"/>
      <c r="K675" s="480"/>
      <c r="L675" s="480" t="s">
        <v>65</v>
      </c>
      <c r="M675" s="480">
        <v>72</v>
      </c>
      <c r="N675" s="480">
        <v>1</v>
      </c>
      <c r="O675" s="480">
        <v>1000</v>
      </c>
      <c r="P675" s="480">
        <v>1</v>
      </c>
      <c r="Q675" s="480">
        <v>36.799999999999997</v>
      </c>
      <c r="R675" s="480">
        <v>8.69</v>
      </c>
      <c r="S675" s="480">
        <v>45.3</v>
      </c>
      <c r="T675" s="480">
        <v>9.26</v>
      </c>
      <c r="U675" s="480">
        <v>5.99</v>
      </c>
      <c r="V675" s="480">
        <v>-168</v>
      </c>
      <c r="W675" s="480">
        <v>-0.4</v>
      </c>
      <c r="X675" s="480"/>
      <c r="Y675" s="480"/>
      <c r="Z675" s="480"/>
      <c r="AA675" s="480">
        <v>0.39</v>
      </c>
      <c r="AB675" s="480"/>
      <c r="AC675" s="480"/>
      <c r="AD675" s="480"/>
      <c r="AE675" s="480"/>
      <c r="AF675" s="480"/>
      <c r="AG675" s="480"/>
      <c r="AH675" s="480"/>
      <c r="AI675" s="480">
        <v>1000</v>
      </c>
      <c r="AJ675" s="480">
        <v>3</v>
      </c>
      <c r="AK675" s="480">
        <v>-0.7</v>
      </c>
      <c r="AL675" s="480"/>
      <c r="AM675" s="480">
        <v>1954</v>
      </c>
      <c r="AN675" s="480">
        <v>982</v>
      </c>
      <c r="AO675" s="480">
        <v>40</v>
      </c>
      <c r="AP675" s="480">
        <v>23</v>
      </c>
      <c r="AQ675" s="480">
        <v>1.919</v>
      </c>
      <c r="AR675" s="480">
        <v>243.4</v>
      </c>
      <c r="AS675" s="480">
        <v>1.919</v>
      </c>
      <c r="AT675" s="480"/>
      <c r="AU675" s="480"/>
      <c r="AV675" s="480"/>
      <c r="AW675" s="480"/>
      <c r="AX675" s="480"/>
      <c r="AY675" s="480"/>
      <c r="AZ675" s="480"/>
      <c r="BA675" s="480"/>
      <c r="BB675" s="480"/>
      <c r="BC675" s="480"/>
      <c r="BD675" s="480"/>
      <c r="BE675" s="480"/>
      <c r="BF675" s="480"/>
      <c r="BG675" s="480"/>
      <c r="BH675" s="480"/>
      <c r="BI675" s="480"/>
      <c r="BJ675" s="480"/>
      <c r="BK675" s="480"/>
      <c r="BL675" s="480"/>
    </row>
    <row r="676" spans="1:64" ht="15" customHeight="1">
      <c r="A676" s="6" t="s">
        <v>1340</v>
      </c>
      <c r="B676" t="s">
        <v>70</v>
      </c>
      <c r="C676" t="s">
        <v>1339</v>
      </c>
      <c r="D676" t="s">
        <v>1338</v>
      </c>
      <c r="E676" t="s">
        <v>277</v>
      </c>
      <c r="F676">
        <v>2010</v>
      </c>
      <c r="H676">
        <v>240</v>
      </c>
      <c r="J676">
        <v>0.1</v>
      </c>
      <c r="L676" t="s">
        <v>65</v>
      </c>
      <c r="M676">
        <v>60</v>
      </c>
      <c r="N676">
        <v>1</v>
      </c>
      <c r="O676">
        <v>1000</v>
      </c>
      <c r="P676">
        <v>25</v>
      </c>
      <c r="Q676">
        <v>29.34</v>
      </c>
      <c r="R676">
        <v>8.1</v>
      </c>
      <c r="S676">
        <v>37.299999999999997</v>
      </c>
      <c r="T676">
        <v>8.58</v>
      </c>
      <c r="U676">
        <v>3.9</v>
      </c>
      <c r="V676">
        <v>-115.971</v>
      </c>
      <c r="W676">
        <v>-0.38500000000000001</v>
      </c>
      <c r="X676">
        <v>500</v>
      </c>
      <c r="Y676">
        <v>5.5</v>
      </c>
      <c r="Z676">
        <v>600</v>
      </c>
      <c r="AA676">
        <v>0.38</v>
      </c>
      <c r="AI676">
        <v>0</v>
      </c>
      <c r="AJ676">
        <v>3</v>
      </c>
      <c r="AK676">
        <v>-0.7</v>
      </c>
      <c r="AQ676">
        <v>1.609</v>
      </c>
      <c r="AR676">
        <v>243.4</v>
      </c>
    </row>
    <row r="677" spans="1:64" ht="15" customHeight="1">
      <c r="A677" s="6" t="s">
        <v>1340</v>
      </c>
      <c r="B677" t="s">
        <v>70</v>
      </c>
      <c r="C677" t="s">
        <v>1342</v>
      </c>
      <c r="D677" t="s">
        <v>1341</v>
      </c>
      <c r="E677" t="s">
        <v>277</v>
      </c>
      <c r="F677">
        <v>2010</v>
      </c>
      <c r="H677">
        <v>245</v>
      </c>
      <c r="J677">
        <v>0.1</v>
      </c>
      <c r="L677" t="s">
        <v>65</v>
      </c>
      <c r="M677">
        <v>60</v>
      </c>
      <c r="N677">
        <v>1</v>
      </c>
      <c r="O677">
        <v>1000</v>
      </c>
      <c r="P677">
        <v>25</v>
      </c>
      <c r="Q677">
        <v>29.45</v>
      </c>
      <c r="R677">
        <v>8.2409999999999997</v>
      </c>
      <c r="S677">
        <v>37.43</v>
      </c>
      <c r="T677">
        <v>8.7319999999999993</v>
      </c>
      <c r="U677">
        <v>3.9</v>
      </c>
      <c r="V677">
        <v>-115.61</v>
      </c>
      <c r="W677">
        <v>-0.38600000000000001</v>
      </c>
      <c r="X677">
        <v>500</v>
      </c>
      <c r="Y677">
        <v>5.5</v>
      </c>
      <c r="Z677">
        <v>600</v>
      </c>
      <c r="AA677">
        <v>0.375</v>
      </c>
      <c r="AI677">
        <v>0</v>
      </c>
      <c r="AJ677">
        <v>3</v>
      </c>
      <c r="AK677">
        <v>-0.7</v>
      </c>
      <c r="AQ677">
        <v>1.609</v>
      </c>
      <c r="AR677">
        <v>243.4</v>
      </c>
    </row>
    <row r="678" spans="1:64" ht="15" customHeight="1">
      <c r="A678" s="6" t="s">
        <v>1340</v>
      </c>
      <c r="B678" t="s">
        <v>70</v>
      </c>
      <c r="C678" t="s">
        <v>1344</v>
      </c>
      <c r="D678" t="s">
        <v>1343</v>
      </c>
      <c r="E678" t="s">
        <v>277</v>
      </c>
      <c r="F678">
        <v>2010</v>
      </c>
      <c r="H678">
        <v>250</v>
      </c>
      <c r="J678">
        <v>0.1</v>
      </c>
      <c r="L678" t="s">
        <v>65</v>
      </c>
      <c r="M678">
        <v>60</v>
      </c>
      <c r="N678">
        <v>1</v>
      </c>
      <c r="O678">
        <v>1000</v>
      </c>
      <c r="P678">
        <v>25</v>
      </c>
      <c r="Q678">
        <v>29.55</v>
      </c>
      <c r="R678">
        <v>8.3719999999999999</v>
      </c>
      <c r="S678">
        <v>37.53</v>
      </c>
      <c r="T678">
        <v>8.8620000000000001</v>
      </c>
      <c r="U678">
        <v>3.9</v>
      </c>
      <c r="V678">
        <v>-115.117</v>
      </c>
      <c r="W678">
        <v>-0.38600000000000001</v>
      </c>
      <c r="X678">
        <v>500</v>
      </c>
      <c r="Y678">
        <v>5.5</v>
      </c>
      <c r="Z678">
        <v>600</v>
      </c>
      <c r="AA678">
        <v>0.372</v>
      </c>
      <c r="AI678">
        <v>0</v>
      </c>
      <c r="AJ678">
        <v>3</v>
      </c>
      <c r="AK678">
        <v>-0.7</v>
      </c>
      <c r="AQ678">
        <v>1.609</v>
      </c>
      <c r="AR678">
        <v>243.4</v>
      </c>
    </row>
    <row r="679" spans="1:64" ht="15" customHeight="1">
      <c r="A679" s="6" t="s">
        <v>1334</v>
      </c>
      <c r="B679" t="s">
        <v>70</v>
      </c>
      <c r="C679" t="s">
        <v>1346</v>
      </c>
      <c r="D679" t="s">
        <v>1345</v>
      </c>
      <c r="E679" t="s">
        <v>1333</v>
      </c>
      <c r="F679">
        <v>2008</v>
      </c>
      <c r="H679">
        <v>290</v>
      </c>
      <c r="J679">
        <v>0.1</v>
      </c>
      <c r="L679" t="s">
        <v>65</v>
      </c>
      <c r="M679">
        <v>72</v>
      </c>
      <c r="N679">
        <v>1</v>
      </c>
      <c r="O679">
        <v>1000</v>
      </c>
      <c r="P679">
        <v>25</v>
      </c>
      <c r="Q679">
        <v>35.9</v>
      </c>
      <c r="R679">
        <v>8.08</v>
      </c>
      <c r="S679">
        <v>44.4</v>
      </c>
      <c r="T679">
        <v>8.64</v>
      </c>
      <c r="U679">
        <v>5.9</v>
      </c>
      <c r="V679">
        <v>-137.459</v>
      </c>
      <c r="W679">
        <v>-0.40100000000000002</v>
      </c>
      <c r="X679">
        <v>740</v>
      </c>
      <c r="Y679">
        <v>5.5</v>
      </c>
      <c r="Z679">
        <v>350</v>
      </c>
      <c r="AA679">
        <v>0.435</v>
      </c>
      <c r="AI679">
        <v>1000</v>
      </c>
      <c r="AJ679">
        <v>3</v>
      </c>
      <c r="AK679">
        <v>-0.7</v>
      </c>
      <c r="AQ679">
        <v>1.919</v>
      </c>
      <c r="AR679">
        <v>243.4</v>
      </c>
    </row>
    <row r="680" spans="1:64" ht="15" customHeight="1">
      <c r="A680" s="6" t="s">
        <v>1334</v>
      </c>
      <c r="B680" t="s">
        <v>70</v>
      </c>
      <c r="C680" t="s">
        <v>1348</v>
      </c>
      <c r="D680" t="s">
        <v>1347</v>
      </c>
      <c r="E680" t="s">
        <v>1333</v>
      </c>
      <c r="F680">
        <v>2008</v>
      </c>
      <c r="H680">
        <v>295</v>
      </c>
      <c r="J680">
        <v>0.1</v>
      </c>
      <c r="L680" t="s">
        <v>65</v>
      </c>
      <c r="M680">
        <v>72</v>
      </c>
      <c r="N680">
        <v>1</v>
      </c>
      <c r="O680">
        <v>1000</v>
      </c>
      <c r="P680">
        <v>25</v>
      </c>
      <c r="Q680">
        <v>36</v>
      </c>
      <c r="R680">
        <v>8.19</v>
      </c>
      <c r="S680">
        <v>44.5</v>
      </c>
      <c r="T680">
        <v>8.76</v>
      </c>
      <c r="U680">
        <v>6</v>
      </c>
      <c r="V680">
        <v>-136.977</v>
      </c>
      <c r="W680">
        <v>-0.40100000000000002</v>
      </c>
      <c r="X680">
        <v>715</v>
      </c>
      <c r="Y680">
        <v>5.5</v>
      </c>
      <c r="Z680">
        <v>350</v>
      </c>
      <c r="AA680">
        <v>0.436</v>
      </c>
      <c r="AI680">
        <v>1000</v>
      </c>
      <c r="AJ680">
        <v>3</v>
      </c>
      <c r="AK680">
        <v>-0.7</v>
      </c>
      <c r="AQ680">
        <v>1.919</v>
      </c>
      <c r="AR680">
        <v>243.4</v>
      </c>
    </row>
    <row r="681" spans="1:64" ht="15" customHeight="1">
      <c r="A681" s="6" t="s">
        <v>1334</v>
      </c>
      <c r="B681" t="s">
        <v>70</v>
      </c>
      <c r="C681" t="s">
        <v>1350</v>
      </c>
      <c r="D681" t="s">
        <v>1349</v>
      </c>
      <c r="E681" t="s">
        <v>1351</v>
      </c>
      <c r="F681">
        <v>2008</v>
      </c>
      <c r="H681">
        <v>300</v>
      </c>
      <c r="J681">
        <v>0.1</v>
      </c>
      <c r="L681" t="s">
        <v>65</v>
      </c>
      <c r="M681">
        <v>72</v>
      </c>
      <c r="N681">
        <v>1</v>
      </c>
      <c r="O681">
        <v>1000</v>
      </c>
      <c r="P681">
        <v>25</v>
      </c>
      <c r="Q681">
        <v>36.1</v>
      </c>
      <c r="R681">
        <v>8.3000000000000007</v>
      </c>
      <c r="S681">
        <v>44.6</v>
      </c>
      <c r="T681">
        <v>8.8699999999999992</v>
      </c>
      <c r="U681">
        <v>6</v>
      </c>
      <c r="V681">
        <v>-136.636</v>
      </c>
      <c r="W681">
        <v>-0.40100000000000002</v>
      </c>
      <c r="X681">
        <v>740</v>
      </c>
      <c r="Y681">
        <v>5.5</v>
      </c>
      <c r="Z681">
        <v>350</v>
      </c>
      <c r="AA681">
        <v>0.42799999999999999</v>
      </c>
      <c r="AI681">
        <v>1000</v>
      </c>
      <c r="AJ681">
        <v>3</v>
      </c>
      <c r="AK681">
        <v>-0.7</v>
      </c>
      <c r="AQ681">
        <v>1.919</v>
      </c>
      <c r="AR681">
        <v>243.4</v>
      </c>
    </row>
    <row r="682" spans="1:64" ht="15" customHeight="1">
      <c r="A682" s="6" t="s">
        <v>1334</v>
      </c>
      <c r="B682" t="s">
        <v>70</v>
      </c>
      <c r="C682" t="s">
        <v>1332</v>
      </c>
      <c r="D682" t="s">
        <v>1331</v>
      </c>
      <c r="E682" t="s">
        <v>1333</v>
      </c>
      <c r="F682">
        <v>2008</v>
      </c>
      <c r="H682">
        <v>305</v>
      </c>
      <c r="J682">
        <v>0.1</v>
      </c>
      <c r="L682" t="s">
        <v>65</v>
      </c>
      <c r="M682">
        <v>72</v>
      </c>
      <c r="N682">
        <v>1</v>
      </c>
      <c r="O682">
        <v>1000</v>
      </c>
      <c r="P682">
        <v>25</v>
      </c>
      <c r="Q682">
        <v>36.299999999999997</v>
      </c>
      <c r="R682">
        <v>8.41</v>
      </c>
      <c r="S682">
        <v>44.8</v>
      </c>
      <c r="T682">
        <v>8.9700000000000006</v>
      </c>
      <c r="U682">
        <v>6.1</v>
      </c>
      <c r="V682">
        <v>-136.11199999999999</v>
      </c>
      <c r="W682">
        <v>-0.40100000000000002</v>
      </c>
      <c r="X682">
        <v>740</v>
      </c>
      <c r="Y682">
        <v>5.5</v>
      </c>
      <c r="Z682">
        <v>350</v>
      </c>
      <c r="AA682">
        <v>0.41</v>
      </c>
      <c r="AI682">
        <v>1000</v>
      </c>
      <c r="AJ682">
        <v>3</v>
      </c>
      <c r="AK682">
        <v>-0.7</v>
      </c>
      <c r="AQ682">
        <v>1.919</v>
      </c>
      <c r="AR682">
        <v>243.4</v>
      </c>
    </row>
    <row r="683" spans="1:64" ht="15" customHeight="1">
      <c r="A683" s="6" t="s">
        <v>1334</v>
      </c>
      <c r="B683" t="s">
        <v>70</v>
      </c>
      <c r="C683" t="s">
        <v>1353</v>
      </c>
      <c r="D683" t="s">
        <v>1352</v>
      </c>
      <c r="E683" t="s">
        <v>1333</v>
      </c>
      <c r="F683">
        <v>2008</v>
      </c>
      <c r="H683">
        <v>310</v>
      </c>
      <c r="J683">
        <v>0.1</v>
      </c>
      <c r="L683" t="s">
        <v>65</v>
      </c>
      <c r="M683">
        <v>72</v>
      </c>
      <c r="N683">
        <v>1</v>
      </c>
      <c r="O683">
        <v>1000</v>
      </c>
      <c r="P683">
        <v>25</v>
      </c>
      <c r="Q683">
        <v>36.4</v>
      </c>
      <c r="R683">
        <v>8.52</v>
      </c>
      <c r="S683">
        <v>44.9</v>
      </c>
      <c r="T683">
        <v>9.08</v>
      </c>
      <c r="U683">
        <v>6.1</v>
      </c>
      <c r="V683">
        <v>-135.58099999999999</v>
      </c>
      <c r="W683">
        <v>-0.40100000000000002</v>
      </c>
      <c r="X683">
        <v>720</v>
      </c>
      <c r="Y683">
        <v>5.5</v>
      </c>
      <c r="Z683">
        <v>350</v>
      </c>
      <c r="AA683">
        <v>0.41</v>
      </c>
      <c r="AI683">
        <v>1000</v>
      </c>
      <c r="AJ683">
        <v>3</v>
      </c>
      <c r="AK683">
        <v>-0.7</v>
      </c>
      <c r="AQ683">
        <v>1.919</v>
      </c>
      <c r="AR683">
        <v>243.4</v>
      </c>
    </row>
    <row r="684" spans="1:64" ht="15" customHeight="1">
      <c r="A684" s="6" t="s">
        <v>1357</v>
      </c>
      <c r="B684" t="s">
        <v>70</v>
      </c>
      <c r="C684" t="s">
        <v>1355</v>
      </c>
      <c r="D684" t="s">
        <v>1354</v>
      </c>
      <c r="E684" t="s">
        <v>1356</v>
      </c>
      <c r="F684" s="572" t="s">
        <v>1358</v>
      </c>
      <c r="H684">
        <v>255</v>
      </c>
      <c r="J684">
        <v>0</v>
      </c>
      <c r="L684" t="s">
        <v>65</v>
      </c>
      <c r="M684">
        <v>60</v>
      </c>
      <c r="N684">
        <v>1</v>
      </c>
      <c r="O684">
        <v>1000</v>
      </c>
      <c r="P684">
        <v>25</v>
      </c>
      <c r="Q684">
        <v>30.2</v>
      </c>
      <c r="R684">
        <v>8.4440000000000008</v>
      </c>
      <c r="S684">
        <v>37.4</v>
      </c>
      <c r="T684">
        <v>9.0150000000000006</v>
      </c>
      <c r="U684">
        <v>2.1</v>
      </c>
      <c r="V684">
        <v>-115.309</v>
      </c>
      <c r="W684">
        <v>-0.39</v>
      </c>
      <c r="X684">
        <v>1511</v>
      </c>
      <c r="Y684">
        <v>15.2</v>
      </c>
      <c r="Z684">
        <v>453</v>
      </c>
      <c r="AA684">
        <v>0.31900000000000001</v>
      </c>
      <c r="AI684">
        <v>1000</v>
      </c>
      <c r="AJ684">
        <v>3</v>
      </c>
      <c r="AK684">
        <v>-0.7</v>
      </c>
      <c r="AQ684">
        <v>1.609</v>
      </c>
      <c r="AR684">
        <v>232.3</v>
      </c>
    </row>
    <row r="685" spans="1:64" ht="15" customHeight="1">
      <c r="A685" s="6" t="s">
        <v>1357</v>
      </c>
      <c r="B685" t="s">
        <v>70</v>
      </c>
      <c r="C685" t="s">
        <v>1360</v>
      </c>
      <c r="D685" t="s">
        <v>1359</v>
      </c>
      <c r="E685" t="s">
        <v>1356</v>
      </c>
      <c r="F685" s="572" t="s">
        <v>1358</v>
      </c>
      <c r="H685">
        <v>305</v>
      </c>
      <c r="J685">
        <v>0</v>
      </c>
      <c r="L685" t="s">
        <v>65</v>
      </c>
      <c r="M685">
        <v>72</v>
      </c>
      <c r="N685">
        <v>1</v>
      </c>
      <c r="O685">
        <v>1000</v>
      </c>
      <c r="P685">
        <v>25</v>
      </c>
      <c r="Q685">
        <v>36.299999999999997</v>
      </c>
      <c r="R685">
        <v>8.4019999999999992</v>
      </c>
      <c r="S685">
        <v>44.8</v>
      </c>
      <c r="T685">
        <v>8.9619999999999997</v>
      </c>
      <c r="U685">
        <v>5.8</v>
      </c>
      <c r="V685">
        <v>-137.36699999999999</v>
      </c>
      <c r="W685">
        <v>-0.38</v>
      </c>
      <c r="X685">
        <v>2022</v>
      </c>
      <c r="Y685">
        <v>23.8</v>
      </c>
      <c r="Z685">
        <v>518</v>
      </c>
      <c r="AA685">
        <v>0.38100000000000001</v>
      </c>
      <c r="AI685">
        <v>1000</v>
      </c>
      <c r="AJ685">
        <v>3</v>
      </c>
      <c r="AK685">
        <v>-0.7</v>
      </c>
      <c r="AQ685">
        <v>1.919</v>
      </c>
      <c r="AR685">
        <v>232.3</v>
      </c>
    </row>
    <row r="686" spans="1:64" ht="15" customHeight="1">
      <c r="A686" s="6" t="s">
        <v>1357</v>
      </c>
      <c r="B686" t="s">
        <v>70</v>
      </c>
      <c r="C686" t="s">
        <v>1362</v>
      </c>
      <c r="D686" t="s">
        <v>1361</v>
      </c>
      <c r="E686" t="s">
        <v>1356</v>
      </c>
      <c r="F686" s="572" t="s">
        <v>1358</v>
      </c>
      <c r="H686">
        <v>305</v>
      </c>
      <c r="J686">
        <v>0</v>
      </c>
      <c r="L686" t="s">
        <v>65</v>
      </c>
      <c r="M686">
        <v>72</v>
      </c>
      <c r="N686">
        <v>1</v>
      </c>
      <c r="O686">
        <v>1000</v>
      </c>
      <c r="P686">
        <v>25</v>
      </c>
      <c r="Q686">
        <v>36.299999999999997</v>
      </c>
      <c r="R686">
        <v>8.4019999999999992</v>
      </c>
      <c r="S686">
        <v>44.8</v>
      </c>
      <c r="T686">
        <v>8.9619999999999997</v>
      </c>
      <c r="U686">
        <v>5.8</v>
      </c>
      <c r="V686">
        <v>-136.625</v>
      </c>
      <c r="W686">
        <v>-0.39</v>
      </c>
      <c r="X686">
        <v>2418</v>
      </c>
      <c r="Y686">
        <v>24.5</v>
      </c>
      <c r="Z686">
        <v>531</v>
      </c>
      <c r="AA686">
        <v>0.40899999999999997</v>
      </c>
      <c r="AI686">
        <v>1000</v>
      </c>
      <c r="AJ686">
        <v>3</v>
      </c>
      <c r="AK686">
        <v>-0.7</v>
      </c>
      <c r="AQ686">
        <v>1.919</v>
      </c>
      <c r="AR686">
        <v>232.3</v>
      </c>
    </row>
    <row r="687" spans="1:64" ht="15" customHeight="1">
      <c r="A687" s="6" t="s">
        <v>1462</v>
      </c>
      <c r="B687" t="s">
        <v>70</v>
      </c>
      <c r="C687" t="s">
        <v>1464</v>
      </c>
      <c r="D687" t="s">
        <v>1463</v>
      </c>
      <c r="E687" t="s">
        <v>1461</v>
      </c>
      <c r="F687">
        <v>2017</v>
      </c>
      <c r="H687">
        <v>250</v>
      </c>
      <c r="J687">
        <v>0</v>
      </c>
      <c r="L687" t="s">
        <v>14</v>
      </c>
      <c r="M687">
        <v>54</v>
      </c>
      <c r="N687">
        <v>5</v>
      </c>
      <c r="O687">
        <v>1000</v>
      </c>
      <c r="P687">
        <v>25</v>
      </c>
      <c r="Q687">
        <v>28.8</v>
      </c>
      <c r="R687">
        <v>8.68</v>
      </c>
      <c r="S687">
        <v>35.1</v>
      </c>
      <c r="T687">
        <v>9.2899999999999991</v>
      </c>
      <c r="U687">
        <v>4.6399999999999997</v>
      </c>
      <c r="V687">
        <v>-102</v>
      </c>
      <c r="W687">
        <v>-0.37</v>
      </c>
      <c r="X687">
        <v>1200</v>
      </c>
      <c r="Y687">
        <v>5.5</v>
      </c>
      <c r="Z687">
        <v>300</v>
      </c>
      <c r="AA687">
        <v>0.26200000000000001</v>
      </c>
      <c r="AI687">
        <v>1000</v>
      </c>
      <c r="AJ687">
        <v>2</v>
      </c>
      <c r="AK687">
        <v>-0.7</v>
      </c>
      <c r="AQ687">
        <v>1.353</v>
      </c>
      <c r="AR687">
        <v>49.1</v>
      </c>
      <c r="AU687">
        <v>10</v>
      </c>
      <c r="AV687">
        <v>1</v>
      </c>
      <c r="AW687">
        <v>20</v>
      </c>
      <c r="AX687">
        <v>1</v>
      </c>
      <c r="AY687">
        <v>30</v>
      </c>
      <c r="AZ687">
        <v>1</v>
      </c>
      <c r="BA687">
        <v>40</v>
      </c>
      <c r="BB687">
        <v>0.99</v>
      </c>
      <c r="BC687">
        <v>50</v>
      </c>
      <c r="BD687">
        <v>0.99</v>
      </c>
      <c r="BE687">
        <v>60</v>
      </c>
      <c r="BF687">
        <v>0.97</v>
      </c>
      <c r="BG687">
        <v>70</v>
      </c>
      <c r="BH687">
        <v>0.92</v>
      </c>
      <c r="BI687">
        <v>80</v>
      </c>
      <c r="BJ687">
        <v>0.76</v>
      </c>
      <c r="BK687">
        <v>90</v>
      </c>
      <c r="BL687">
        <v>0</v>
      </c>
    </row>
    <row r="688" spans="1:64" ht="15" customHeight="1">
      <c r="A688" s="6" t="s">
        <v>1462</v>
      </c>
      <c r="B688" t="s">
        <v>70</v>
      </c>
      <c r="C688" t="s">
        <v>1465</v>
      </c>
      <c r="D688" t="s">
        <v>1466</v>
      </c>
      <c r="E688" t="s">
        <v>1461</v>
      </c>
      <c r="F688">
        <v>2017</v>
      </c>
      <c r="H688">
        <v>255</v>
      </c>
      <c r="I688">
        <v>0</v>
      </c>
      <c r="J688">
        <v>2</v>
      </c>
      <c r="L688" t="s">
        <v>1337</v>
      </c>
      <c r="M688">
        <v>54</v>
      </c>
      <c r="N688">
        <v>5</v>
      </c>
      <c r="O688">
        <v>1000</v>
      </c>
      <c r="P688">
        <v>25</v>
      </c>
      <c r="Q688">
        <v>29</v>
      </c>
      <c r="R688">
        <v>8.7899999999999991</v>
      </c>
      <c r="S688">
        <v>35.299999999999997</v>
      </c>
      <c r="T688">
        <v>9.3699999999999992</v>
      </c>
      <c r="U688">
        <v>4.68</v>
      </c>
      <c r="V688">
        <v>-102</v>
      </c>
      <c r="W688">
        <v>-0.37</v>
      </c>
      <c r="X688">
        <v>1200</v>
      </c>
      <c r="Y688">
        <v>5.5</v>
      </c>
      <c r="Z688">
        <v>300</v>
      </c>
      <c r="AA688">
        <v>0.253</v>
      </c>
      <c r="AB688">
        <v>0.995</v>
      </c>
      <c r="AC688">
        <v>-2.9999999999999997E-4</v>
      </c>
      <c r="AD688">
        <v>0.1</v>
      </c>
      <c r="AE688">
        <v>0.4</v>
      </c>
      <c r="AG688">
        <v>-1</v>
      </c>
      <c r="AH688">
        <v>-2.7</v>
      </c>
      <c r="AI688">
        <v>1000</v>
      </c>
      <c r="AJ688">
        <v>2</v>
      </c>
      <c r="AK688">
        <v>-0.7</v>
      </c>
      <c r="AL688">
        <v>11.6</v>
      </c>
      <c r="AM688">
        <v>1638</v>
      </c>
      <c r="AN688">
        <v>826</v>
      </c>
      <c r="AO688">
        <v>40</v>
      </c>
      <c r="AP688">
        <v>15.4</v>
      </c>
      <c r="AQ688">
        <v>1.3529879999999999</v>
      </c>
      <c r="AR688">
        <v>49.1</v>
      </c>
      <c r="AS688">
        <v>1.3257000000000001</v>
      </c>
      <c r="AU688">
        <v>10</v>
      </c>
      <c r="AV688">
        <v>1</v>
      </c>
      <c r="AW688">
        <v>20</v>
      </c>
      <c r="AX688">
        <v>1</v>
      </c>
      <c r="AY688">
        <v>30</v>
      </c>
      <c r="AZ688">
        <v>1</v>
      </c>
      <c r="BA688">
        <v>40</v>
      </c>
      <c r="BB688">
        <v>0.99</v>
      </c>
      <c r="BC688">
        <v>50</v>
      </c>
      <c r="BD688">
        <v>0.99</v>
      </c>
      <c r="BE688">
        <v>60</v>
      </c>
      <c r="BF688">
        <v>0.97</v>
      </c>
      <c r="BG688">
        <v>70</v>
      </c>
      <c r="BH688">
        <v>0.92</v>
      </c>
      <c r="BI688">
        <v>80</v>
      </c>
      <c r="BJ688">
        <v>0.76</v>
      </c>
      <c r="BK688">
        <v>90</v>
      </c>
      <c r="BL688">
        <v>0</v>
      </c>
    </row>
    <row r="689" spans="1:64" ht="15" customHeight="1">
      <c r="A689" s="6" t="s">
        <v>1462</v>
      </c>
      <c r="B689" t="s">
        <v>70</v>
      </c>
      <c r="C689" t="s">
        <v>1468</v>
      </c>
      <c r="D689" t="s">
        <v>1467</v>
      </c>
      <c r="E689" t="s">
        <v>1461</v>
      </c>
      <c r="F689">
        <v>2017</v>
      </c>
      <c r="H689">
        <v>260</v>
      </c>
      <c r="J689">
        <v>0</v>
      </c>
      <c r="L689" t="s">
        <v>14</v>
      </c>
      <c r="M689">
        <v>54</v>
      </c>
      <c r="N689">
        <v>5</v>
      </c>
      <c r="O689">
        <v>1000</v>
      </c>
      <c r="P689">
        <v>25</v>
      </c>
      <c r="Q689">
        <v>29.2</v>
      </c>
      <c r="R689">
        <v>8.89</v>
      </c>
      <c r="S689">
        <v>35.5</v>
      </c>
      <c r="T689">
        <v>9.44</v>
      </c>
      <c r="U689">
        <v>4.72</v>
      </c>
      <c r="V689">
        <v>-102</v>
      </c>
      <c r="W689">
        <v>-0.37</v>
      </c>
      <c r="X689">
        <v>1200</v>
      </c>
      <c r="Y689">
        <v>5.5</v>
      </c>
      <c r="Z689">
        <v>300</v>
      </c>
      <c r="AA689">
        <v>0.248</v>
      </c>
      <c r="AI689">
        <v>1000</v>
      </c>
      <c r="AJ689">
        <v>2</v>
      </c>
      <c r="AK689">
        <v>-0.7</v>
      </c>
      <c r="AQ689">
        <v>1.353</v>
      </c>
      <c r="AR689">
        <v>49.1</v>
      </c>
      <c r="AU689">
        <v>10</v>
      </c>
      <c r="AV689">
        <v>1</v>
      </c>
      <c r="AW689">
        <v>20</v>
      </c>
      <c r="AX689">
        <v>1</v>
      </c>
      <c r="AY689">
        <v>30</v>
      </c>
      <c r="AZ689">
        <v>1</v>
      </c>
      <c r="BA689">
        <v>40</v>
      </c>
      <c r="BB689">
        <v>0.99</v>
      </c>
      <c r="BC689">
        <v>50</v>
      </c>
      <c r="BD689">
        <v>0.99</v>
      </c>
      <c r="BE689">
        <v>60</v>
      </c>
      <c r="BF689">
        <v>0.97</v>
      </c>
      <c r="BG689">
        <v>70</v>
      </c>
      <c r="BH689">
        <v>0.92</v>
      </c>
      <c r="BI689">
        <v>80</v>
      </c>
      <c r="BJ689">
        <v>0.76</v>
      </c>
      <c r="BK689">
        <v>90</v>
      </c>
      <c r="BL689">
        <v>0</v>
      </c>
    </row>
    <row r="690" spans="1:64" ht="15" customHeight="1">
      <c r="A690" s="6" t="s">
        <v>1462</v>
      </c>
      <c r="B690" t="s">
        <v>70</v>
      </c>
      <c r="C690" t="s">
        <v>1470</v>
      </c>
      <c r="D690" t="s">
        <v>1469</v>
      </c>
      <c r="E690" t="s">
        <v>1461</v>
      </c>
      <c r="F690">
        <v>2017</v>
      </c>
      <c r="H690">
        <v>265</v>
      </c>
      <c r="J690">
        <v>0</v>
      </c>
      <c r="L690" t="s">
        <v>14</v>
      </c>
      <c r="M690">
        <v>54</v>
      </c>
      <c r="N690">
        <v>5</v>
      </c>
      <c r="O690">
        <v>1000</v>
      </c>
      <c r="P690">
        <v>25</v>
      </c>
      <c r="Q690">
        <v>29.4</v>
      </c>
      <c r="R690">
        <v>9</v>
      </c>
      <c r="S690">
        <v>35.700000000000003</v>
      </c>
      <c r="T690">
        <v>9.51</v>
      </c>
      <c r="U690">
        <v>4.75</v>
      </c>
      <c r="V690">
        <v>-104</v>
      </c>
      <c r="W690">
        <v>-0.37</v>
      </c>
      <c r="X690">
        <v>1200</v>
      </c>
      <c r="Y690">
        <v>5.5</v>
      </c>
      <c r="Z690">
        <v>300</v>
      </c>
      <c r="AA690">
        <v>0.24</v>
      </c>
      <c r="AI690">
        <v>1000</v>
      </c>
      <c r="AJ690">
        <v>2</v>
      </c>
      <c r="AK690">
        <v>-0.7</v>
      </c>
      <c r="AQ690">
        <v>1.353</v>
      </c>
      <c r="AR690">
        <v>49.1</v>
      </c>
      <c r="AU690">
        <v>10</v>
      </c>
      <c r="AV690">
        <v>1</v>
      </c>
      <c r="AW690">
        <v>20</v>
      </c>
      <c r="AX690">
        <v>1</v>
      </c>
      <c r="AY690">
        <v>30</v>
      </c>
      <c r="AZ690">
        <v>1</v>
      </c>
      <c r="BA690">
        <v>40</v>
      </c>
      <c r="BB690">
        <v>0.99</v>
      </c>
      <c r="BC690">
        <v>50</v>
      </c>
      <c r="BD690">
        <v>0.99</v>
      </c>
      <c r="BE690">
        <v>60</v>
      </c>
      <c r="BF690">
        <v>0.97</v>
      </c>
      <c r="BG690">
        <v>70</v>
      </c>
      <c r="BH690">
        <v>0.92</v>
      </c>
      <c r="BI690">
        <v>80</v>
      </c>
      <c r="BJ690">
        <v>0.76</v>
      </c>
      <c r="BK690">
        <v>90</v>
      </c>
      <c r="BL690">
        <v>0</v>
      </c>
    </row>
    <row r="691" spans="1:64" ht="15" customHeight="1">
      <c r="A691" s="6" t="s">
        <v>1462</v>
      </c>
      <c r="B691" t="s">
        <v>70</v>
      </c>
      <c r="C691" t="s">
        <v>1375</v>
      </c>
      <c r="D691" t="s">
        <v>1471</v>
      </c>
      <c r="E691" t="s">
        <v>1398</v>
      </c>
      <c r="F691">
        <v>2017</v>
      </c>
      <c r="H691">
        <v>275</v>
      </c>
      <c r="I691">
        <v>0</v>
      </c>
      <c r="J691">
        <v>1.8</v>
      </c>
      <c r="L691" t="s">
        <v>1366</v>
      </c>
      <c r="M691">
        <v>60</v>
      </c>
      <c r="N691">
        <v>2</v>
      </c>
      <c r="O691">
        <v>1000</v>
      </c>
      <c r="P691">
        <v>25</v>
      </c>
      <c r="Q691">
        <v>31</v>
      </c>
      <c r="R691">
        <v>8.8800000000000008</v>
      </c>
      <c r="S691">
        <v>37.700000000000003</v>
      </c>
      <c r="T691">
        <v>9.3800000000000008</v>
      </c>
      <c r="U691">
        <v>4.6900000000000004</v>
      </c>
      <c r="V691">
        <v>-117</v>
      </c>
      <c r="W691">
        <v>-0.38</v>
      </c>
      <c r="X691">
        <v>1200</v>
      </c>
      <c r="Y691">
        <v>5.5</v>
      </c>
      <c r="Z691">
        <v>300</v>
      </c>
      <c r="AA691">
        <v>0.224</v>
      </c>
      <c r="AB691">
        <v>0.97099999999999997</v>
      </c>
      <c r="AC691">
        <v>-1E-4</v>
      </c>
      <c r="AD691">
        <v>0.4</v>
      </c>
      <c r="AF691">
        <v>-0.3</v>
      </c>
      <c r="AG691">
        <v>-1.7</v>
      </c>
      <c r="AH691">
        <v>-4.3</v>
      </c>
      <c r="AI691">
        <v>1500</v>
      </c>
      <c r="AJ691">
        <v>3</v>
      </c>
      <c r="AK691">
        <v>-0.7</v>
      </c>
      <c r="AL691">
        <v>11.04</v>
      </c>
      <c r="AM691">
        <v>1675</v>
      </c>
      <c r="AN691">
        <v>992</v>
      </c>
      <c r="AO691">
        <v>40</v>
      </c>
      <c r="AP691">
        <v>18.5</v>
      </c>
      <c r="AQ691">
        <v>1.6616</v>
      </c>
      <c r="AR691">
        <v>122.8</v>
      </c>
      <c r="AS691">
        <v>1.4736</v>
      </c>
      <c r="AU691">
        <v>10</v>
      </c>
      <c r="AV691">
        <v>1</v>
      </c>
      <c r="AW691">
        <v>20</v>
      </c>
      <c r="AX691">
        <v>1</v>
      </c>
      <c r="AY691">
        <v>30</v>
      </c>
      <c r="AZ691">
        <v>1</v>
      </c>
      <c r="BA691">
        <v>40</v>
      </c>
      <c r="BB691">
        <v>0.99</v>
      </c>
      <c r="BC691">
        <v>50</v>
      </c>
      <c r="BD691">
        <v>0.99</v>
      </c>
      <c r="BE691">
        <v>60</v>
      </c>
      <c r="BF691">
        <v>0.97</v>
      </c>
      <c r="BG691">
        <v>70</v>
      </c>
      <c r="BH691">
        <v>0.92</v>
      </c>
      <c r="BI691">
        <v>80</v>
      </c>
      <c r="BJ691">
        <v>0.76</v>
      </c>
      <c r="BK691">
        <v>90</v>
      </c>
      <c r="BL691">
        <v>0</v>
      </c>
    </row>
    <row r="692" spans="1:64" ht="15" customHeight="1">
      <c r="A692" s="6" t="s">
        <v>1462</v>
      </c>
      <c r="B692" t="s">
        <v>70</v>
      </c>
      <c r="C692" t="s">
        <v>1400</v>
      </c>
      <c r="D692" t="s">
        <v>1472</v>
      </c>
      <c r="E692" t="s">
        <v>1398</v>
      </c>
      <c r="F692">
        <v>2017</v>
      </c>
      <c r="H692">
        <v>275</v>
      </c>
      <c r="J692">
        <v>0</v>
      </c>
      <c r="L692" t="s">
        <v>65</v>
      </c>
      <c r="M692">
        <v>60</v>
      </c>
      <c r="N692">
        <v>2</v>
      </c>
      <c r="O692">
        <v>1000</v>
      </c>
      <c r="P692">
        <v>25</v>
      </c>
      <c r="Q692">
        <v>31</v>
      </c>
      <c r="R692">
        <v>8.8800000000000008</v>
      </c>
      <c r="S692">
        <v>37.700000000000003</v>
      </c>
      <c r="T692">
        <v>9.3800000000000008</v>
      </c>
      <c r="U692">
        <v>4.6900000000000004</v>
      </c>
      <c r="V692">
        <v>-117</v>
      </c>
      <c r="W692">
        <v>-0.38</v>
      </c>
      <c r="X692">
        <v>1200</v>
      </c>
      <c r="Y692">
        <v>5.5</v>
      </c>
      <c r="Z692">
        <v>300</v>
      </c>
      <c r="AA692">
        <v>0.224</v>
      </c>
      <c r="AI692">
        <v>1000</v>
      </c>
      <c r="AJ692">
        <v>3</v>
      </c>
      <c r="AK692">
        <v>-0.7</v>
      </c>
      <c r="AQ692">
        <v>1.6619999999999999</v>
      </c>
      <c r="AR692">
        <v>122.8</v>
      </c>
      <c r="AU692">
        <v>10</v>
      </c>
      <c r="AV692">
        <v>1</v>
      </c>
      <c r="AW692">
        <v>20</v>
      </c>
      <c r="AX692">
        <v>1</v>
      </c>
      <c r="AY692">
        <v>30</v>
      </c>
      <c r="AZ692">
        <v>1</v>
      </c>
      <c r="BA692">
        <v>40</v>
      </c>
      <c r="BB692">
        <v>0.99</v>
      </c>
      <c r="BC692">
        <v>50</v>
      </c>
      <c r="BD692">
        <v>0.99</v>
      </c>
      <c r="BE692">
        <v>60</v>
      </c>
      <c r="BF692">
        <v>0.97</v>
      </c>
      <c r="BG692">
        <v>70</v>
      </c>
      <c r="BH692">
        <v>0.92</v>
      </c>
      <c r="BI692">
        <v>80</v>
      </c>
      <c r="BJ692">
        <v>0.76</v>
      </c>
      <c r="BK692">
        <v>90</v>
      </c>
      <c r="BL692">
        <v>0</v>
      </c>
    </row>
    <row r="693" spans="1:64" ht="15" customHeight="1">
      <c r="A693" s="6" t="s">
        <v>1462</v>
      </c>
      <c r="B693" t="s">
        <v>70</v>
      </c>
      <c r="C693" t="s">
        <v>1473</v>
      </c>
      <c r="D693" t="s">
        <v>1474</v>
      </c>
      <c r="E693" t="s">
        <v>1398</v>
      </c>
      <c r="F693">
        <v>2018</v>
      </c>
      <c r="H693">
        <v>275</v>
      </c>
      <c r="I693">
        <v>0</v>
      </c>
      <c r="J693">
        <v>1.8</v>
      </c>
      <c r="L693" t="s">
        <v>1366</v>
      </c>
      <c r="M693">
        <v>60</v>
      </c>
      <c r="N693">
        <v>2</v>
      </c>
      <c r="O693">
        <v>1000</v>
      </c>
      <c r="P693">
        <v>25</v>
      </c>
      <c r="Q693">
        <v>31</v>
      </c>
      <c r="R693">
        <v>8.8800000000000008</v>
      </c>
      <c r="S693">
        <v>37.700000000000003</v>
      </c>
      <c r="T693">
        <v>9.3800000000000008</v>
      </c>
      <c r="U693">
        <v>4.6900000000000004</v>
      </c>
      <c r="V693">
        <v>-117</v>
      </c>
      <c r="W693">
        <v>-0.38</v>
      </c>
      <c r="X693">
        <v>1200</v>
      </c>
      <c r="Y693">
        <v>5.5</v>
      </c>
      <c r="Z693">
        <v>300</v>
      </c>
      <c r="AA693">
        <v>0.224</v>
      </c>
      <c r="AB693">
        <v>0.97099999999999997</v>
      </c>
      <c r="AC693">
        <v>-1E-4</v>
      </c>
      <c r="AD693">
        <v>0.4</v>
      </c>
      <c r="AF693">
        <v>-0.3</v>
      </c>
      <c r="AG693">
        <v>-1.7</v>
      </c>
      <c r="AH693">
        <v>-4.3</v>
      </c>
      <c r="AI693">
        <v>1500</v>
      </c>
      <c r="AJ693">
        <v>3</v>
      </c>
      <c r="AK693">
        <v>-0.7</v>
      </c>
      <c r="AL693">
        <v>11.04</v>
      </c>
      <c r="AM693">
        <v>1675</v>
      </c>
      <c r="AN693">
        <v>992</v>
      </c>
      <c r="AO693">
        <v>35</v>
      </c>
      <c r="AP693">
        <v>22.5</v>
      </c>
      <c r="AQ693">
        <v>1.6616</v>
      </c>
      <c r="AR693">
        <v>122.8</v>
      </c>
      <c r="AS693">
        <v>1.4736</v>
      </c>
      <c r="AU693">
        <v>10</v>
      </c>
      <c r="AV693">
        <v>1</v>
      </c>
      <c r="AW693">
        <v>20</v>
      </c>
      <c r="AX693">
        <v>1</v>
      </c>
      <c r="AY693">
        <v>30</v>
      </c>
      <c r="AZ693">
        <v>1</v>
      </c>
      <c r="BA693">
        <v>40</v>
      </c>
      <c r="BB693">
        <v>0.99</v>
      </c>
      <c r="BC693">
        <v>50</v>
      </c>
      <c r="BD693">
        <v>0.99</v>
      </c>
      <c r="BE693">
        <v>60</v>
      </c>
      <c r="BF693">
        <v>0.97</v>
      </c>
      <c r="BG693">
        <v>70</v>
      </c>
      <c r="BH693">
        <v>0.92</v>
      </c>
      <c r="BI693">
        <v>80</v>
      </c>
      <c r="BJ693">
        <v>0.76</v>
      </c>
      <c r="BK693">
        <v>90</v>
      </c>
      <c r="BL693">
        <v>0</v>
      </c>
    </row>
    <row r="694" spans="1:64" ht="15" customHeight="1">
      <c r="A694" s="6" t="s">
        <v>1462</v>
      </c>
      <c r="B694" t="s">
        <v>70</v>
      </c>
      <c r="C694" t="s">
        <v>1475</v>
      </c>
      <c r="D694" t="s">
        <v>1476</v>
      </c>
      <c r="E694" t="s">
        <v>1398</v>
      </c>
      <c r="F694">
        <v>2018</v>
      </c>
      <c r="H694">
        <v>275</v>
      </c>
      <c r="I694">
        <v>0</v>
      </c>
      <c r="J694">
        <v>1.8</v>
      </c>
      <c r="L694" t="s">
        <v>1366</v>
      </c>
      <c r="M694">
        <v>60</v>
      </c>
      <c r="N694">
        <v>2</v>
      </c>
      <c r="O694">
        <v>1000</v>
      </c>
      <c r="P694">
        <v>25</v>
      </c>
      <c r="Q694">
        <v>31</v>
      </c>
      <c r="R694">
        <v>8.8800000000000008</v>
      </c>
      <c r="S694">
        <v>37.700000000000003</v>
      </c>
      <c r="T694">
        <v>9.3800000000000008</v>
      </c>
      <c r="U694">
        <v>4.6900000000000004</v>
      </c>
      <c r="V694">
        <v>-117</v>
      </c>
      <c r="W694">
        <v>-0.38</v>
      </c>
      <c r="X694">
        <v>1200</v>
      </c>
      <c r="Y694">
        <v>5.5</v>
      </c>
      <c r="Z694">
        <v>300</v>
      </c>
      <c r="AA694">
        <v>0.224</v>
      </c>
      <c r="AB694">
        <v>0.97099999999999997</v>
      </c>
      <c r="AC694">
        <v>-1E-4</v>
      </c>
      <c r="AD694">
        <v>0.4</v>
      </c>
      <c r="AF694">
        <v>-0.3</v>
      </c>
      <c r="AG694">
        <v>-1.7</v>
      </c>
      <c r="AH694">
        <v>-4.3</v>
      </c>
      <c r="AI694">
        <v>1000</v>
      </c>
      <c r="AJ694">
        <v>3</v>
      </c>
      <c r="AK694">
        <v>-0.7</v>
      </c>
      <c r="AL694">
        <v>11.04</v>
      </c>
      <c r="AM694">
        <v>1675</v>
      </c>
      <c r="AN694">
        <v>992</v>
      </c>
      <c r="AO694">
        <v>35</v>
      </c>
      <c r="AP694">
        <v>22.5</v>
      </c>
      <c r="AQ694">
        <v>1.6616</v>
      </c>
      <c r="AR694">
        <v>122.8</v>
      </c>
      <c r="AS694">
        <v>1.4736</v>
      </c>
      <c r="AU694">
        <v>10</v>
      </c>
      <c r="AV694">
        <v>1</v>
      </c>
      <c r="AW694">
        <v>20</v>
      </c>
      <c r="AX694">
        <v>1</v>
      </c>
      <c r="AY694">
        <v>30</v>
      </c>
      <c r="AZ694">
        <v>1</v>
      </c>
      <c r="BA694">
        <v>40</v>
      </c>
      <c r="BB694">
        <v>0.99</v>
      </c>
      <c r="BC694">
        <v>50</v>
      </c>
      <c r="BD694">
        <v>0.99</v>
      </c>
      <c r="BE694">
        <v>60</v>
      </c>
      <c r="BF694">
        <v>0.97</v>
      </c>
      <c r="BG694">
        <v>70</v>
      </c>
      <c r="BH694">
        <v>0.92</v>
      </c>
      <c r="BI694">
        <v>80</v>
      </c>
      <c r="BJ694">
        <v>0.76</v>
      </c>
      <c r="BK694">
        <v>90</v>
      </c>
      <c r="BL694">
        <v>0</v>
      </c>
    </row>
    <row r="695" spans="1:64" ht="15" customHeight="1">
      <c r="A695" s="6" t="s">
        <v>1462</v>
      </c>
      <c r="B695" t="s">
        <v>70</v>
      </c>
      <c r="C695" t="s">
        <v>1477</v>
      </c>
      <c r="D695" t="s">
        <v>1478</v>
      </c>
      <c r="E695" t="s">
        <v>1398</v>
      </c>
      <c r="F695">
        <v>2018</v>
      </c>
      <c r="H695">
        <v>275</v>
      </c>
      <c r="I695">
        <v>0</v>
      </c>
      <c r="J695">
        <v>1.8</v>
      </c>
      <c r="L695" t="s">
        <v>1366</v>
      </c>
      <c r="M695">
        <v>60</v>
      </c>
      <c r="N695">
        <v>2</v>
      </c>
      <c r="O695">
        <v>1000</v>
      </c>
      <c r="P695">
        <v>25</v>
      </c>
      <c r="Q695">
        <v>31</v>
      </c>
      <c r="R695">
        <v>8.8800000000000008</v>
      </c>
      <c r="S695">
        <v>37.700000000000003</v>
      </c>
      <c r="T695">
        <v>9.3800000000000008</v>
      </c>
      <c r="U695">
        <v>4.6900000000000004</v>
      </c>
      <c r="V695">
        <v>-117</v>
      </c>
      <c r="W695">
        <v>-0.38</v>
      </c>
      <c r="X695">
        <v>1200</v>
      </c>
      <c r="Y695">
        <v>5.5</v>
      </c>
      <c r="Z695">
        <v>300</v>
      </c>
      <c r="AA695">
        <v>0.224</v>
      </c>
      <c r="AB695">
        <v>0.97099999999999997</v>
      </c>
      <c r="AC695">
        <v>-1E-4</v>
      </c>
      <c r="AD695">
        <v>0.4</v>
      </c>
      <c r="AF695">
        <v>-0.3</v>
      </c>
      <c r="AG695">
        <v>-1.7</v>
      </c>
      <c r="AH695">
        <v>-4.3</v>
      </c>
      <c r="AI695">
        <v>1500</v>
      </c>
      <c r="AJ695">
        <v>3</v>
      </c>
      <c r="AK695">
        <v>-0.7</v>
      </c>
      <c r="AL695">
        <v>11.04</v>
      </c>
      <c r="AM695">
        <v>1675</v>
      </c>
      <c r="AN695">
        <v>992</v>
      </c>
      <c r="AO695">
        <v>6</v>
      </c>
      <c r="AP695">
        <v>24</v>
      </c>
      <c r="AQ695">
        <v>1.6616</v>
      </c>
      <c r="AR695">
        <v>122.8</v>
      </c>
      <c r="AS695">
        <v>1.4736</v>
      </c>
      <c r="AU695">
        <v>10</v>
      </c>
      <c r="AV695">
        <v>1</v>
      </c>
      <c r="AW695">
        <v>20</v>
      </c>
      <c r="AX695">
        <v>1</v>
      </c>
      <c r="AY695">
        <v>30</v>
      </c>
      <c r="AZ695">
        <v>1</v>
      </c>
      <c r="BA695">
        <v>40</v>
      </c>
      <c r="BB695">
        <v>0.99</v>
      </c>
      <c r="BC695">
        <v>50</v>
      </c>
      <c r="BD695">
        <v>0.99</v>
      </c>
      <c r="BE695">
        <v>60</v>
      </c>
      <c r="BF695">
        <v>0.97</v>
      </c>
      <c r="BG695">
        <v>70</v>
      </c>
      <c r="BH695">
        <v>0.92</v>
      </c>
      <c r="BI695">
        <v>80</v>
      </c>
      <c r="BJ695">
        <v>0.76</v>
      </c>
      <c r="BK695">
        <v>90</v>
      </c>
      <c r="BL695">
        <v>0</v>
      </c>
    </row>
    <row r="696" spans="1:64" ht="15" customHeight="1">
      <c r="A696" s="6" t="s">
        <v>1462</v>
      </c>
      <c r="B696" t="s">
        <v>70</v>
      </c>
      <c r="C696" t="s">
        <v>1376</v>
      </c>
      <c r="D696" t="s">
        <v>1479</v>
      </c>
      <c r="E696" t="s">
        <v>1398</v>
      </c>
      <c r="F696" s="480">
        <v>2017</v>
      </c>
      <c r="H696">
        <v>280</v>
      </c>
      <c r="I696">
        <v>0</v>
      </c>
      <c r="J696">
        <v>1.8</v>
      </c>
      <c r="L696" t="s">
        <v>1366</v>
      </c>
      <c r="M696">
        <v>60</v>
      </c>
      <c r="N696">
        <v>2</v>
      </c>
      <c r="O696">
        <v>1000</v>
      </c>
      <c r="P696">
        <v>25</v>
      </c>
      <c r="Q696">
        <v>31.2</v>
      </c>
      <c r="R696">
        <v>8.98</v>
      </c>
      <c r="S696">
        <v>37.9</v>
      </c>
      <c r="T696">
        <v>9.4700000000000006</v>
      </c>
      <c r="U696">
        <v>4.74</v>
      </c>
      <c r="V696">
        <v>-117</v>
      </c>
      <c r="W696">
        <v>-0.38</v>
      </c>
      <c r="X696">
        <v>1200</v>
      </c>
      <c r="Y696">
        <v>5.5</v>
      </c>
      <c r="Z696">
        <v>300</v>
      </c>
      <c r="AA696">
        <v>0.219</v>
      </c>
      <c r="AB696">
        <v>0.96399999999999997</v>
      </c>
      <c r="AC696">
        <v>-2.0000000000000001E-4</v>
      </c>
      <c r="AD696">
        <v>0.4</v>
      </c>
      <c r="AF696">
        <v>-0.3</v>
      </c>
      <c r="AG696">
        <v>-1.7</v>
      </c>
      <c r="AH696">
        <v>-4.3</v>
      </c>
      <c r="AI696">
        <v>1500</v>
      </c>
      <c r="AJ696">
        <v>3</v>
      </c>
      <c r="AK696">
        <v>-0.7</v>
      </c>
      <c r="AL696">
        <v>11.04</v>
      </c>
      <c r="AM696">
        <v>1675</v>
      </c>
      <c r="AN696">
        <v>992</v>
      </c>
      <c r="AO696">
        <v>40</v>
      </c>
      <c r="AP696">
        <v>18.5</v>
      </c>
      <c r="AQ696">
        <v>1.6616</v>
      </c>
      <c r="AR696">
        <v>122.8</v>
      </c>
      <c r="AS696">
        <v>1.4736</v>
      </c>
      <c r="AU696">
        <v>10</v>
      </c>
      <c r="AV696">
        <v>1</v>
      </c>
      <c r="AW696">
        <v>20</v>
      </c>
      <c r="AX696">
        <v>1</v>
      </c>
      <c r="AY696">
        <v>30</v>
      </c>
      <c r="AZ696">
        <v>1</v>
      </c>
      <c r="BA696">
        <v>40</v>
      </c>
      <c r="BB696">
        <v>0.99</v>
      </c>
      <c r="BC696">
        <v>50</v>
      </c>
      <c r="BD696">
        <v>0.99</v>
      </c>
      <c r="BE696">
        <v>60</v>
      </c>
      <c r="BF696">
        <v>0.97</v>
      </c>
      <c r="BG696">
        <v>70</v>
      </c>
      <c r="BH696">
        <v>0.92</v>
      </c>
      <c r="BI696">
        <v>80</v>
      </c>
      <c r="BJ696">
        <v>0.76</v>
      </c>
      <c r="BK696">
        <v>90</v>
      </c>
      <c r="BL696">
        <v>0</v>
      </c>
    </row>
    <row r="697" spans="1:64" ht="15" customHeight="1">
      <c r="A697" s="6" t="s">
        <v>1462</v>
      </c>
      <c r="B697" t="s">
        <v>70</v>
      </c>
      <c r="C697" t="s">
        <v>1401</v>
      </c>
      <c r="D697" t="s">
        <v>1480</v>
      </c>
      <c r="E697" t="s">
        <v>1398</v>
      </c>
      <c r="F697">
        <v>2017</v>
      </c>
      <c r="H697">
        <v>280</v>
      </c>
      <c r="J697">
        <v>0</v>
      </c>
      <c r="L697" t="s">
        <v>65</v>
      </c>
      <c r="M697">
        <v>60</v>
      </c>
      <c r="N697">
        <v>2</v>
      </c>
      <c r="O697">
        <v>1000</v>
      </c>
      <c r="P697">
        <v>25</v>
      </c>
      <c r="Q697">
        <v>31.2</v>
      </c>
      <c r="R697">
        <v>8.98</v>
      </c>
      <c r="S697">
        <v>37.9</v>
      </c>
      <c r="T697">
        <v>9.4700000000000006</v>
      </c>
      <c r="U697">
        <v>4.74</v>
      </c>
      <c r="V697">
        <v>-117</v>
      </c>
      <c r="W697">
        <v>-0.38</v>
      </c>
      <c r="X697">
        <v>1200</v>
      </c>
      <c r="Y697">
        <v>5.5</v>
      </c>
      <c r="Z697">
        <v>300</v>
      </c>
      <c r="AA697">
        <v>0.219</v>
      </c>
      <c r="AI697">
        <v>1000</v>
      </c>
      <c r="AJ697">
        <v>3</v>
      </c>
      <c r="AK697">
        <v>-0.7</v>
      </c>
      <c r="AQ697">
        <v>1.6619999999999999</v>
      </c>
      <c r="AR697">
        <v>122.8</v>
      </c>
      <c r="AU697">
        <v>10</v>
      </c>
      <c r="AV697">
        <v>1</v>
      </c>
      <c r="AW697">
        <v>20</v>
      </c>
      <c r="AX697">
        <v>1</v>
      </c>
      <c r="AY697">
        <v>30</v>
      </c>
      <c r="AZ697">
        <v>1</v>
      </c>
      <c r="BA697">
        <v>40</v>
      </c>
      <c r="BB697">
        <v>0.99</v>
      </c>
      <c r="BC697">
        <v>50</v>
      </c>
      <c r="BD697">
        <v>0.99</v>
      </c>
      <c r="BE697">
        <v>60</v>
      </c>
      <c r="BF697">
        <v>0.97</v>
      </c>
      <c r="BG697">
        <v>70</v>
      </c>
      <c r="BH697">
        <v>0.92</v>
      </c>
      <c r="BI697">
        <v>80</v>
      </c>
      <c r="BJ697">
        <v>0.76</v>
      </c>
      <c r="BK697">
        <v>90</v>
      </c>
      <c r="BL697">
        <v>0</v>
      </c>
    </row>
    <row r="698" spans="1:64" ht="15" customHeight="1">
      <c r="A698" s="6" t="s">
        <v>1462</v>
      </c>
      <c r="B698" t="s">
        <v>70</v>
      </c>
      <c r="C698" t="s">
        <v>1481</v>
      </c>
      <c r="D698" t="s">
        <v>1482</v>
      </c>
      <c r="E698" t="s">
        <v>1398</v>
      </c>
      <c r="F698">
        <v>2018</v>
      </c>
      <c r="H698">
        <v>280</v>
      </c>
      <c r="I698">
        <v>0</v>
      </c>
      <c r="J698">
        <v>1.8</v>
      </c>
      <c r="L698" t="s">
        <v>1366</v>
      </c>
      <c r="M698">
        <v>60</v>
      </c>
      <c r="N698">
        <v>2</v>
      </c>
      <c r="O698">
        <v>1000</v>
      </c>
      <c r="P698">
        <v>25</v>
      </c>
      <c r="Q698">
        <v>31.2</v>
      </c>
      <c r="R698">
        <v>8.98</v>
      </c>
      <c r="S698">
        <v>37.9</v>
      </c>
      <c r="T698">
        <v>9.4700000000000006</v>
      </c>
      <c r="U698">
        <v>4.74</v>
      </c>
      <c r="V698">
        <v>-117</v>
      </c>
      <c r="W698">
        <v>-0.38</v>
      </c>
      <c r="X698">
        <v>1200</v>
      </c>
      <c r="Y698">
        <v>5.5</v>
      </c>
      <c r="Z698">
        <v>300</v>
      </c>
      <c r="AA698">
        <v>0.219</v>
      </c>
      <c r="AB698">
        <v>0.96399999999999997</v>
      </c>
      <c r="AC698">
        <v>-2.0000000000000001E-4</v>
      </c>
      <c r="AD698">
        <v>0.4</v>
      </c>
      <c r="AF698">
        <v>-0.3</v>
      </c>
      <c r="AG698">
        <v>-1.7</v>
      </c>
      <c r="AH698">
        <v>-4.3</v>
      </c>
      <c r="AI698">
        <v>1500</v>
      </c>
      <c r="AJ698">
        <v>3</v>
      </c>
      <c r="AK698">
        <v>-0.7</v>
      </c>
      <c r="AL698">
        <v>11.04</v>
      </c>
      <c r="AM698">
        <v>1675</v>
      </c>
      <c r="AN698">
        <v>992</v>
      </c>
      <c r="AO698">
        <v>35</v>
      </c>
      <c r="AP698">
        <v>22.5</v>
      </c>
      <c r="AQ698">
        <v>1.6616</v>
      </c>
      <c r="AR698">
        <v>122.8</v>
      </c>
      <c r="AS698">
        <v>1.4736</v>
      </c>
      <c r="AU698">
        <v>10</v>
      </c>
      <c r="AV698">
        <v>1</v>
      </c>
      <c r="AW698">
        <v>20</v>
      </c>
      <c r="AX698">
        <v>1</v>
      </c>
      <c r="AY698">
        <v>30</v>
      </c>
      <c r="AZ698">
        <v>1</v>
      </c>
      <c r="BA698">
        <v>40</v>
      </c>
      <c r="BB698">
        <v>0.99</v>
      </c>
      <c r="BC698">
        <v>50</v>
      </c>
      <c r="BD698">
        <v>0.99</v>
      </c>
      <c r="BE698">
        <v>60</v>
      </c>
      <c r="BF698">
        <v>0.97</v>
      </c>
      <c r="BG698">
        <v>70</v>
      </c>
      <c r="BH698">
        <v>0.92</v>
      </c>
      <c r="BI698">
        <v>80</v>
      </c>
      <c r="BJ698">
        <v>0.76</v>
      </c>
      <c r="BK698">
        <v>90</v>
      </c>
      <c r="BL698">
        <v>0</v>
      </c>
    </row>
    <row r="699" spans="1:64" ht="15" customHeight="1">
      <c r="A699" s="6" t="s">
        <v>1462</v>
      </c>
      <c r="B699" t="s">
        <v>70</v>
      </c>
      <c r="C699" t="s">
        <v>1483</v>
      </c>
      <c r="D699" t="s">
        <v>1484</v>
      </c>
      <c r="E699" t="s">
        <v>1398</v>
      </c>
      <c r="F699">
        <v>2018</v>
      </c>
      <c r="H699">
        <v>280</v>
      </c>
      <c r="I699">
        <v>0</v>
      </c>
      <c r="J699">
        <v>1.8</v>
      </c>
      <c r="L699" t="s">
        <v>1366</v>
      </c>
      <c r="M699">
        <v>60</v>
      </c>
      <c r="N699">
        <v>2</v>
      </c>
      <c r="O699">
        <v>1000</v>
      </c>
      <c r="P699">
        <v>25</v>
      </c>
      <c r="Q699">
        <v>31.2</v>
      </c>
      <c r="R699">
        <v>8.98</v>
      </c>
      <c r="S699">
        <v>37.9</v>
      </c>
      <c r="T699">
        <v>9.4700000000000006</v>
      </c>
      <c r="U699">
        <v>4.74</v>
      </c>
      <c r="V699">
        <v>-117</v>
      </c>
      <c r="W699">
        <v>-0.38</v>
      </c>
      <c r="X699">
        <v>1200</v>
      </c>
      <c r="Y699">
        <v>5.5</v>
      </c>
      <c r="Z699">
        <v>300</v>
      </c>
      <c r="AA699">
        <v>0.219</v>
      </c>
      <c r="AB699">
        <v>0.96399999999999997</v>
      </c>
      <c r="AC699">
        <v>-2.0000000000000001E-4</v>
      </c>
      <c r="AD699">
        <v>0.4</v>
      </c>
      <c r="AF699">
        <v>-0.3</v>
      </c>
      <c r="AG699">
        <v>-1.7</v>
      </c>
      <c r="AH699">
        <v>-4.3</v>
      </c>
      <c r="AI699">
        <v>1000</v>
      </c>
      <c r="AJ699">
        <v>3</v>
      </c>
      <c r="AK699">
        <v>-0.7</v>
      </c>
      <c r="AL699">
        <v>11.04</v>
      </c>
      <c r="AM699">
        <v>1675</v>
      </c>
      <c r="AN699">
        <v>992</v>
      </c>
      <c r="AO699">
        <v>35</v>
      </c>
      <c r="AP699">
        <v>22.5</v>
      </c>
      <c r="AQ699">
        <v>1.6616</v>
      </c>
      <c r="AR699">
        <v>122.8</v>
      </c>
      <c r="AS699">
        <v>1.4736</v>
      </c>
      <c r="AU699">
        <v>10</v>
      </c>
      <c r="AV699">
        <v>1</v>
      </c>
      <c r="AW699">
        <v>20</v>
      </c>
      <c r="AX699">
        <v>1</v>
      </c>
      <c r="AY699">
        <v>30</v>
      </c>
      <c r="AZ699">
        <v>1</v>
      </c>
      <c r="BA699">
        <v>40</v>
      </c>
      <c r="BB699">
        <v>0.99</v>
      </c>
      <c r="BC699">
        <v>50</v>
      </c>
      <c r="BD699">
        <v>0.99</v>
      </c>
      <c r="BE699">
        <v>60</v>
      </c>
      <c r="BF699">
        <v>0.97</v>
      </c>
      <c r="BG699">
        <v>70</v>
      </c>
      <c r="BH699">
        <v>0.92</v>
      </c>
      <c r="BI699">
        <v>80</v>
      </c>
      <c r="BJ699">
        <v>0.76</v>
      </c>
      <c r="BK699">
        <v>90</v>
      </c>
      <c r="BL699">
        <v>0</v>
      </c>
    </row>
    <row r="700" spans="1:64" ht="15" customHeight="1">
      <c r="A700" s="6" t="s">
        <v>1462</v>
      </c>
      <c r="B700" t="s">
        <v>70</v>
      </c>
      <c r="C700" t="s">
        <v>1485</v>
      </c>
      <c r="D700" t="s">
        <v>1486</v>
      </c>
      <c r="E700" t="s">
        <v>1398</v>
      </c>
      <c r="F700">
        <v>2018</v>
      </c>
      <c r="H700">
        <v>280</v>
      </c>
      <c r="I700">
        <v>0</v>
      </c>
      <c r="J700">
        <v>1.8</v>
      </c>
      <c r="L700" t="s">
        <v>1366</v>
      </c>
      <c r="M700">
        <v>60</v>
      </c>
      <c r="N700">
        <v>2</v>
      </c>
      <c r="O700">
        <v>1000</v>
      </c>
      <c r="P700">
        <v>25</v>
      </c>
      <c r="Q700">
        <v>31.2</v>
      </c>
      <c r="R700">
        <v>8.98</v>
      </c>
      <c r="S700">
        <v>37.9</v>
      </c>
      <c r="T700">
        <v>9.4700000000000006</v>
      </c>
      <c r="U700">
        <v>4.74</v>
      </c>
      <c r="V700">
        <v>-117</v>
      </c>
      <c r="W700">
        <v>-0.38</v>
      </c>
      <c r="X700">
        <v>1200</v>
      </c>
      <c r="Y700">
        <v>5.5</v>
      </c>
      <c r="Z700">
        <v>300</v>
      </c>
      <c r="AA700">
        <v>0.219</v>
      </c>
      <c r="AB700">
        <v>0.96399999999999997</v>
      </c>
      <c r="AC700">
        <v>-2.0000000000000001E-4</v>
      </c>
      <c r="AD700">
        <v>0.4</v>
      </c>
      <c r="AF700">
        <v>-0.3</v>
      </c>
      <c r="AG700">
        <v>-1.7</v>
      </c>
      <c r="AH700">
        <v>-4.3</v>
      </c>
      <c r="AI700">
        <v>1500</v>
      </c>
      <c r="AJ700">
        <v>3</v>
      </c>
      <c r="AK700">
        <v>-0.7</v>
      </c>
      <c r="AL700">
        <v>11.04</v>
      </c>
      <c r="AM700">
        <v>1675</v>
      </c>
      <c r="AN700">
        <v>992</v>
      </c>
      <c r="AO700">
        <v>6</v>
      </c>
      <c r="AP700">
        <v>24</v>
      </c>
      <c r="AQ700">
        <v>1.6616</v>
      </c>
      <c r="AR700">
        <v>122.8</v>
      </c>
      <c r="AS700">
        <v>1.4736</v>
      </c>
      <c r="AU700">
        <v>10</v>
      </c>
      <c r="AV700">
        <v>1</v>
      </c>
      <c r="AW700">
        <v>20</v>
      </c>
      <c r="AX700">
        <v>1</v>
      </c>
      <c r="AY700">
        <v>30</v>
      </c>
      <c r="AZ700">
        <v>1</v>
      </c>
      <c r="BA700">
        <v>40</v>
      </c>
      <c r="BB700">
        <v>0.99</v>
      </c>
      <c r="BC700">
        <v>50</v>
      </c>
      <c r="BD700">
        <v>0.99</v>
      </c>
      <c r="BE700">
        <v>60</v>
      </c>
      <c r="BF700">
        <v>0.97</v>
      </c>
      <c r="BG700">
        <v>70</v>
      </c>
      <c r="BH700">
        <v>0.92</v>
      </c>
      <c r="BI700">
        <v>80</v>
      </c>
      <c r="BJ700">
        <v>0.76</v>
      </c>
      <c r="BK700">
        <v>90</v>
      </c>
      <c r="BL700">
        <v>0</v>
      </c>
    </row>
    <row r="701" spans="1:64" ht="15" customHeight="1">
      <c r="A701" s="6" t="s">
        <v>1462</v>
      </c>
      <c r="B701" t="s">
        <v>70</v>
      </c>
      <c r="C701" t="s">
        <v>1377</v>
      </c>
      <c r="D701" t="s">
        <v>1487</v>
      </c>
      <c r="E701" t="s">
        <v>1398</v>
      </c>
      <c r="F701">
        <v>2017</v>
      </c>
      <c r="H701">
        <v>285</v>
      </c>
      <c r="I701">
        <v>0</v>
      </c>
      <c r="J701">
        <v>1.8</v>
      </c>
      <c r="L701" t="s">
        <v>1366</v>
      </c>
      <c r="M701">
        <v>60</v>
      </c>
      <c r="N701">
        <v>2</v>
      </c>
      <c r="O701">
        <v>1000</v>
      </c>
      <c r="P701">
        <v>25</v>
      </c>
      <c r="Q701">
        <v>31.4</v>
      </c>
      <c r="R701">
        <v>9.08</v>
      </c>
      <c r="S701">
        <v>38.1</v>
      </c>
      <c r="T701">
        <v>9.56</v>
      </c>
      <c r="U701">
        <v>4.78</v>
      </c>
      <c r="V701">
        <v>-118</v>
      </c>
      <c r="W701">
        <v>-0.38</v>
      </c>
      <c r="X701">
        <v>1400</v>
      </c>
      <c r="Y701">
        <v>5.5</v>
      </c>
      <c r="Z701">
        <v>350</v>
      </c>
      <c r="AA701">
        <v>0.21</v>
      </c>
      <c r="AB701">
        <v>0.97599999999999998</v>
      </c>
      <c r="AC701">
        <v>-2.0000000000000001E-4</v>
      </c>
      <c r="AD701">
        <v>0.4</v>
      </c>
      <c r="AF701">
        <v>-0.3</v>
      </c>
      <c r="AG701">
        <v>-1.7</v>
      </c>
      <c r="AH701">
        <v>-4.3</v>
      </c>
      <c r="AI701">
        <v>1500</v>
      </c>
      <c r="AJ701">
        <v>3</v>
      </c>
      <c r="AK701">
        <v>-0.7</v>
      </c>
      <c r="AL701">
        <v>11.04</v>
      </c>
      <c r="AM701">
        <v>1675</v>
      </c>
      <c r="AN701">
        <v>992</v>
      </c>
      <c r="AO701">
        <v>40</v>
      </c>
      <c r="AP701">
        <v>18.5</v>
      </c>
      <c r="AQ701">
        <v>1.6616</v>
      </c>
      <c r="AR701">
        <v>122.8</v>
      </c>
      <c r="AS701">
        <v>1.4736</v>
      </c>
      <c r="AU701">
        <v>10</v>
      </c>
      <c r="AV701">
        <v>1</v>
      </c>
      <c r="AW701">
        <v>20</v>
      </c>
      <c r="AX701">
        <v>1</v>
      </c>
      <c r="AY701">
        <v>30</v>
      </c>
      <c r="AZ701">
        <v>1</v>
      </c>
      <c r="BA701">
        <v>40</v>
      </c>
      <c r="BB701">
        <v>0.99</v>
      </c>
      <c r="BC701">
        <v>50</v>
      </c>
      <c r="BD701">
        <v>0.99</v>
      </c>
      <c r="BE701">
        <v>60</v>
      </c>
      <c r="BF701">
        <v>0.97</v>
      </c>
      <c r="BG701">
        <v>70</v>
      </c>
      <c r="BH701">
        <v>0.92</v>
      </c>
      <c r="BI701">
        <v>80</v>
      </c>
      <c r="BJ701">
        <v>0.76</v>
      </c>
      <c r="BK701">
        <v>90</v>
      </c>
      <c r="BL701">
        <v>0</v>
      </c>
    </row>
    <row r="702" spans="1:64" ht="15" customHeight="1">
      <c r="A702" s="6" t="s">
        <v>1462</v>
      </c>
      <c r="B702" t="s">
        <v>70</v>
      </c>
      <c r="C702" t="s">
        <v>1402</v>
      </c>
      <c r="D702" t="s">
        <v>1488</v>
      </c>
      <c r="E702" t="s">
        <v>1398</v>
      </c>
      <c r="F702">
        <v>2017</v>
      </c>
      <c r="H702">
        <v>285</v>
      </c>
      <c r="I702">
        <v>0</v>
      </c>
      <c r="J702">
        <v>1.8</v>
      </c>
      <c r="L702" t="s">
        <v>1366</v>
      </c>
      <c r="M702">
        <v>60</v>
      </c>
      <c r="N702">
        <v>2</v>
      </c>
      <c r="O702">
        <v>1000</v>
      </c>
      <c r="P702">
        <v>25</v>
      </c>
      <c r="Q702">
        <v>31.4</v>
      </c>
      <c r="R702">
        <v>9.08</v>
      </c>
      <c r="S702">
        <v>38.1</v>
      </c>
      <c r="T702">
        <v>9.56</v>
      </c>
      <c r="U702">
        <v>4.78</v>
      </c>
      <c r="V702">
        <v>-118</v>
      </c>
      <c r="W702">
        <v>-0.38</v>
      </c>
      <c r="X702">
        <v>1400</v>
      </c>
      <c r="Y702">
        <v>5.5</v>
      </c>
      <c r="Z702">
        <v>350</v>
      </c>
      <c r="AA702">
        <v>0.21</v>
      </c>
      <c r="AB702">
        <v>0.97599999999999998</v>
      </c>
      <c r="AC702">
        <v>-2.0000000000000001E-4</v>
      </c>
      <c r="AD702">
        <v>0.4</v>
      </c>
      <c r="AF702">
        <v>-0.3</v>
      </c>
      <c r="AG702">
        <v>-1.7</v>
      </c>
      <c r="AH702">
        <v>-4.3</v>
      </c>
      <c r="AI702">
        <v>1000</v>
      </c>
      <c r="AJ702">
        <v>3</v>
      </c>
      <c r="AK702">
        <v>-0.7</v>
      </c>
      <c r="AL702">
        <v>11.04</v>
      </c>
      <c r="AM702">
        <v>1675</v>
      </c>
      <c r="AN702">
        <v>992</v>
      </c>
      <c r="AO702">
        <v>40</v>
      </c>
      <c r="AP702">
        <v>18.5</v>
      </c>
      <c r="AQ702">
        <v>1.6616</v>
      </c>
      <c r="AR702">
        <v>122.8</v>
      </c>
      <c r="AS702">
        <v>1.4736</v>
      </c>
      <c r="AU702">
        <v>10</v>
      </c>
      <c r="AV702">
        <v>1</v>
      </c>
      <c r="AW702">
        <v>20</v>
      </c>
      <c r="AX702">
        <v>1</v>
      </c>
      <c r="AY702">
        <v>30</v>
      </c>
      <c r="AZ702">
        <v>1</v>
      </c>
      <c r="BA702">
        <v>40</v>
      </c>
      <c r="BB702">
        <v>0.99</v>
      </c>
      <c r="BC702">
        <v>50</v>
      </c>
      <c r="BD702">
        <v>0.99</v>
      </c>
      <c r="BE702">
        <v>60</v>
      </c>
      <c r="BF702">
        <v>0.97</v>
      </c>
      <c r="BG702">
        <v>70</v>
      </c>
      <c r="BH702">
        <v>0.92</v>
      </c>
      <c r="BI702">
        <v>80</v>
      </c>
      <c r="BJ702">
        <v>0.76</v>
      </c>
      <c r="BK702">
        <v>90</v>
      </c>
      <c r="BL702">
        <v>0</v>
      </c>
    </row>
    <row r="703" spans="1:64" ht="15" customHeight="1">
      <c r="A703" s="6" t="s">
        <v>1462</v>
      </c>
      <c r="B703" t="s">
        <v>70</v>
      </c>
      <c r="C703" t="s">
        <v>1489</v>
      </c>
      <c r="D703" t="s">
        <v>1490</v>
      </c>
      <c r="E703" t="s">
        <v>1398</v>
      </c>
      <c r="F703">
        <v>2018</v>
      </c>
      <c r="H703">
        <v>285</v>
      </c>
      <c r="I703">
        <v>0</v>
      </c>
      <c r="J703">
        <v>1.8</v>
      </c>
      <c r="L703" t="s">
        <v>1366</v>
      </c>
      <c r="M703">
        <v>60</v>
      </c>
      <c r="N703">
        <v>2</v>
      </c>
      <c r="O703">
        <v>1000</v>
      </c>
      <c r="P703">
        <v>25</v>
      </c>
      <c r="Q703">
        <v>31.4</v>
      </c>
      <c r="R703">
        <v>9.08</v>
      </c>
      <c r="S703">
        <v>38.1</v>
      </c>
      <c r="T703">
        <v>9.56</v>
      </c>
      <c r="U703">
        <v>4.78</v>
      </c>
      <c r="V703">
        <v>-118</v>
      </c>
      <c r="W703">
        <v>-0.38</v>
      </c>
      <c r="X703">
        <v>1400</v>
      </c>
      <c r="Y703">
        <v>5.5</v>
      </c>
      <c r="Z703">
        <v>350</v>
      </c>
      <c r="AA703">
        <v>0.21</v>
      </c>
      <c r="AB703">
        <v>0.97599999999999998</v>
      </c>
      <c r="AC703">
        <v>-2.0000000000000001E-4</v>
      </c>
      <c r="AD703">
        <v>0.4</v>
      </c>
      <c r="AF703">
        <v>-0.3</v>
      </c>
      <c r="AG703">
        <v>-1.7</v>
      </c>
      <c r="AH703">
        <v>-4.3</v>
      </c>
      <c r="AI703">
        <v>1500</v>
      </c>
      <c r="AJ703">
        <v>3</v>
      </c>
      <c r="AK703">
        <v>-0.7</v>
      </c>
      <c r="AL703">
        <v>11.04</v>
      </c>
      <c r="AM703">
        <v>1675</v>
      </c>
      <c r="AN703">
        <v>992</v>
      </c>
      <c r="AO703">
        <v>35</v>
      </c>
      <c r="AP703">
        <v>22.5</v>
      </c>
      <c r="AQ703">
        <v>1.6616</v>
      </c>
      <c r="AR703">
        <v>122.8</v>
      </c>
      <c r="AS703">
        <v>1.4736</v>
      </c>
      <c r="AU703">
        <v>10</v>
      </c>
      <c r="AV703">
        <v>1</v>
      </c>
      <c r="AW703">
        <v>20</v>
      </c>
      <c r="AX703">
        <v>1</v>
      </c>
      <c r="AY703">
        <v>30</v>
      </c>
      <c r="AZ703">
        <v>1</v>
      </c>
      <c r="BA703">
        <v>40</v>
      </c>
      <c r="BB703">
        <v>0.99</v>
      </c>
      <c r="BC703">
        <v>50</v>
      </c>
      <c r="BD703">
        <v>0.99</v>
      </c>
      <c r="BE703">
        <v>60</v>
      </c>
      <c r="BF703">
        <v>0.97</v>
      </c>
      <c r="BG703">
        <v>70</v>
      </c>
      <c r="BH703">
        <v>0.92</v>
      </c>
      <c r="BI703">
        <v>80</v>
      </c>
      <c r="BJ703">
        <v>0.76</v>
      </c>
      <c r="BK703">
        <v>90</v>
      </c>
      <c r="BL703">
        <v>0</v>
      </c>
    </row>
    <row r="704" spans="1:64" ht="15" customHeight="1">
      <c r="A704" s="6" t="s">
        <v>1462</v>
      </c>
      <c r="B704" t="s">
        <v>70</v>
      </c>
      <c r="C704" t="s">
        <v>1491</v>
      </c>
      <c r="D704" t="s">
        <v>1492</v>
      </c>
      <c r="E704" t="s">
        <v>1398</v>
      </c>
      <c r="F704">
        <v>2018</v>
      </c>
      <c r="H704">
        <v>285</v>
      </c>
      <c r="I704">
        <v>0</v>
      </c>
      <c r="J704">
        <v>1.8</v>
      </c>
      <c r="L704" t="s">
        <v>1366</v>
      </c>
      <c r="M704">
        <v>60</v>
      </c>
      <c r="N704">
        <v>2</v>
      </c>
      <c r="O704">
        <v>1000</v>
      </c>
      <c r="P704">
        <v>25</v>
      </c>
      <c r="Q704">
        <v>31.4</v>
      </c>
      <c r="R704">
        <v>9.08</v>
      </c>
      <c r="S704">
        <v>38.1</v>
      </c>
      <c r="T704">
        <v>9.56</v>
      </c>
      <c r="U704">
        <v>4.78</v>
      </c>
      <c r="V704">
        <v>-118</v>
      </c>
      <c r="W704">
        <v>-0.38</v>
      </c>
      <c r="X704">
        <v>1400</v>
      </c>
      <c r="Y704">
        <v>5.5</v>
      </c>
      <c r="Z704">
        <v>350</v>
      </c>
      <c r="AA704">
        <v>0.21</v>
      </c>
      <c r="AB704">
        <v>0.97599999999999998</v>
      </c>
      <c r="AC704">
        <v>-2.0000000000000001E-4</v>
      </c>
      <c r="AD704">
        <v>0.4</v>
      </c>
      <c r="AF704">
        <v>-0.3</v>
      </c>
      <c r="AG704">
        <v>-1.7</v>
      </c>
      <c r="AH704">
        <v>-4.3</v>
      </c>
      <c r="AI704">
        <v>1000</v>
      </c>
      <c r="AJ704">
        <v>3</v>
      </c>
      <c r="AK704">
        <v>-0.7</v>
      </c>
      <c r="AL704">
        <v>11.04</v>
      </c>
      <c r="AM704">
        <v>1675</v>
      </c>
      <c r="AN704">
        <v>992</v>
      </c>
      <c r="AO704">
        <v>35</v>
      </c>
      <c r="AP704">
        <v>22.5</v>
      </c>
      <c r="AQ704">
        <v>1.6616</v>
      </c>
      <c r="AR704">
        <v>122.8</v>
      </c>
      <c r="AS704">
        <v>1.4736</v>
      </c>
      <c r="AU704">
        <v>10</v>
      </c>
      <c r="AV704">
        <v>1</v>
      </c>
      <c r="AW704">
        <v>20</v>
      </c>
      <c r="AX704">
        <v>1</v>
      </c>
      <c r="AY704">
        <v>30</v>
      </c>
      <c r="AZ704">
        <v>1</v>
      </c>
      <c r="BA704">
        <v>40</v>
      </c>
      <c r="BB704">
        <v>0.99</v>
      </c>
      <c r="BC704">
        <v>50</v>
      </c>
      <c r="BD704">
        <v>0.99</v>
      </c>
      <c r="BE704">
        <v>60</v>
      </c>
      <c r="BF704">
        <v>0.97</v>
      </c>
      <c r="BG704">
        <v>70</v>
      </c>
      <c r="BH704">
        <v>0.92</v>
      </c>
      <c r="BI704">
        <v>80</v>
      </c>
      <c r="BJ704">
        <v>0.76</v>
      </c>
      <c r="BK704">
        <v>90</v>
      </c>
      <c r="BL704">
        <v>0</v>
      </c>
    </row>
    <row r="705" spans="1:64" ht="15" customHeight="1">
      <c r="A705" s="6" t="s">
        <v>1462</v>
      </c>
      <c r="B705" t="s">
        <v>70</v>
      </c>
      <c r="C705" t="s">
        <v>1494</v>
      </c>
      <c r="D705" t="s">
        <v>1493</v>
      </c>
      <c r="E705" t="s">
        <v>1398</v>
      </c>
      <c r="F705">
        <v>2018</v>
      </c>
      <c r="H705">
        <v>285</v>
      </c>
      <c r="J705">
        <v>0</v>
      </c>
      <c r="L705" t="s">
        <v>65</v>
      </c>
      <c r="M705">
        <v>60</v>
      </c>
      <c r="N705">
        <v>2</v>
      </c>
      <c r="O705">
        <v>1000</v>
      </c>
      <c r="P705">
        <v>25</v>
      </c>
      <c r="Q705">
        <v>31.4</v>
      </c>
      <c r="R705">
        <v>9.08</v>
      </c>
      <c r="S705">
        <v>38.1</v>
      </c>
      <c r="T705">
        <v>9.56</v>
      </c>
      <c r="U705">
        <v>4.78</v>
      </c>
      <c r="V705">
        <v>-118</v>
      </c>
      <c r="W705">
        <v>-0.38</v>
      </c>
      <c r="X705">
        <v>1400</v>
      </c>
      <c r="Y705">
        <v>5.5</v>
      </c>
      <c r="Z705">
        <v>350</v>
      </c>
      <c r="AA705">
        <v>0.21</v>
      </c>
      <c r="AI705">
        <v>1500</v>
      </c>
      <c r="AJ705">
        <v>3</v>
      </c>
      <c r="AK705">
        <v>-0.7</v>
      </c>
      <c r="AQ705">
        <v>1.6619999999999999</v>
      </c>
      <c r="AR705">
        <v>122.8</v>
      </c>
      <c r="AU705">
        <v>10</v>
      </c>
      <c r="AV705">
        <v>1</v>
      </c>
      <c r="AW705">
        <v>20</v>
      </c>
      <c r="AX705">
        <v>1</v>
      </c>
      <c r="AY705">
        <v>30</v>
      </c>
      <c r="AZ705">
        <v>1</v>
      </c>
      <c r="BA705">
        <v>40</v>
      </c>
      <c r="BB705">
        <v>0.99</v>
      </c>
      <c r="BC705">
        <v>50</v>
      </c>
      <c r="BD705">
        <v>0.99</v>
      </c>
      <c r="BE705">
        <v>60</v>
      </c>
      <c r="BF705">
        <v>0.97</v>
      </c>
      <c r="BG705">
        <v>70</v>
      </c>
      <c r="BH705">
        <v>0.92</v>
      </c>
      <c r="BI705">
        <v>80</v>
      </c>
      <c r="BJ705">
        <v>0.76</v>
      </c>
      <c r="BK705">
        <v>90</v>
      </c>
      <c r="BL705">
        <v>0</v>
      </c>
    </row>
    <row r="706" spans="1:64" ht="15" customHeight="1">
      <c r="A706" s="6" t="s">
        <v>1633</v>
      </c>
      <c r="B706" t="s">
        <v>70</v>
      </c>
      <c r="C706" t="s">
        <v>1634</v>
      </c>
      <c r="D706" t="s">
        <v>1635</v>
      </c>
      <c r="E706" t="s">
        <v>1636</v>
      </c>
      <c r="F706">
        <v>2018</v>
      </c>
      <c r="H706">
        <v>290</v>
      </c>
      <c r="I706">
        <v>0</v>
      </c>
      <c r="J706">
        <v>1.7</v>
      </c>
      <c r="L706" t="s">
        <v>1366</v>
      </c>
      <c r="M706">
        <v>60</v>
      </c>
      <c r="N706">
        <v>2</v>
      </c>
      <c r="O706">
        <v>1000</v>
      </c>
      <c r="P706">
        <v>25</v>
      </c>
      <c r="Q706">
        <v>32.299999999999997</v>
      </c>
      <c r="R706">
        <v>8.98</v>
      </c>
      <c r="S706">
        <v>38.9</v>
      </c>
      <c r="T706">
        <v>9.49</v>
      </c>
      <c r="U706">
        <v>4.75</v>
      </c>
      <c r="V706">
        <v>-112</v>
      </c>
      <c r="W706">
        <v>-0.37</v>
      </c>
      <c r="X706">
        <v>1800</v>
      </c>
      <c r="Y706">
        <v>5.5</v>
      </c>
      <c r="Z706">
        <v>450</v>
      </c>
      <c r="AA706">
        <v>0.21199999999999999</v>
      </c>
      <c r="AB706">
        <v>0.99399999999999999</v>
      </c>
      <c r="AC706">
        <v>-2.9999999999999997E-4</v>
      </c>
      <c r="AD706">
        <v>0.6</v>
      </c>
      <c r="AG706">
        <v>-1.4</v>
      </c>
      <c r="AH706">
        <v>-3.7</v>
      </c>
      <c r="AI706">
        <v>1500</v>
      </c>
      <c r="AJ706">
        <v>3</v>
      </c>
      <c r="AK706">
        <v>-0.7</v>
      </c>
      <c r="AL706">
        <v>11.04</v>
      </c>
      <c r="AM706">
        <v>1675</v>
      </c>
      <c r="AN706">
        <v>992</v>
      </c>
      <c r="AO706">
        <v>40</v>
      </c>
      <c r="AP706">
        <v>18.5</v>
      </c>
      <c r="AQ706">
        <v>1.6616</v>
      </c>
      <c r="AR706">
        <v>122.8</v>
      </c>
      <c r="AS706">
        <v>1.4736</v>
      </c>
      <c r="AU706">
        <v>10</v>
      </c>
      <c r="AV706">
        <v>1</v>
      </c>
      <c r="AW706">
        <v>20</v>
      </c>
      <c r="AX706">
        <v>1</v>
      </c>
      <c r="AY706">
        <v>30</v>
      </c>
      <c r="AZ706">
        <v>1</v>
      </c>
      <c r="BA706">
        <v>40</v>
      </c>
      <c r="BB706">
        <v>0.99</v>
      </c>
      <c r="BC706">
        <v>50</v>
      </c>
      <c r="BD706">
        <v>0.99</v>
      </c>
      <c r="BE706">
        <v>60</v>
      </c>
      <c r="BF706">
        <v>0.97</v>
      </c>
      <c r="BG706">
        <v>70</v>
      </c>
      <c r="BH706">
        <v>0.92</v>
      </c>
      <c r="BI706">
        <v>80</v>
      </c>
      <c r="BJ706">
        <v>0.76</v>
      </c>
      <c r="BK706">
        <v>90</v>
      </c>
      <c r="BL706">
        <v>0</v>
      </c>
    </row>
    <row r="707" spans="1:64" ht="15" customHeight="1">
      <c r="A707" s="6" t="s">
        <v>1633</v>
      </c>
      <c r="B707" t="s">
        <v>70</v>
      </c>
      <c r="C707" t="s">
        <v>1637</v>
      </c>
      <c r="D707" t="s">
        <v>1638</v>
      </c>
      <c r="E707" t="s">
        <v>1636</v>
      </c>
      <c r="F707">
        <v>2018</v>
      </c>
      <c r="H707">
        <v>290</v>
      </c>
      <c r="I707">
        <v>0</v>
      </c>
      <c r="J707">
        <v>1.7</v>
      </c>
      <c r="L707" t="s">
        <v>1366</v>
      </c>
      <c r="M707">
        <v>60</v>
      </c>
      <c r="N707">
        <v>2</v>
      </c>
      <c r="O707">
        <v>1000</v>
      </c>
      <c r="P707">
        <v>25</v>
      </c>
      <c r="Q707">
        <v>32.299999999999997</v>
      </c>
      <c r="R707">
        <v>8.98</v>
      </c>
      <c r="S707">
        <v>38.9</v>
      </c>
      <c r="T707">
        <v>9.49</v>
      </c>
      <c r="U707">
        <v>4.75</v>
      </c>
      <c r="V707">
        <v>-112</v>
      </c>
      <c r="W707">
        <v>-0.37</v>
      </c>
      <c r="X707">
        <v>1800</v>
      </c>
      <c r="Y707">
        <v>5.5</v>
      </c>
      <c r="Z707">
        <v>450</v>
      </c>
      <c r="AA707">
        <v>0.21199999999999999</v>
      </c>
      <c r="AB707">
        <v>0.99399999999999999</v>
      </c>
      <c r="AC707">
        <v>-2.9999999999999997E-4</v>
      </c>
      <c r="AD707">
        <v>0.6</v>
      </c>
      <c r="AG707">
        <v>-1.4</v>
      </c>
      <c r="AH707">
        <v>-3.7</v>
      </c>
      <c r="AI707">
        <v>1000</v>
      </c>
      <c r="AJ707">
        <v>3</v>
      </c>
      <c r="AK707">
        <v>-0.7</v>
      </c>
      <c r="AL707">
        <v>11.04</v>
      </c>
      <c r="AM707">
        <v>1675</v>
      </c>
      <c r="AN707">
        <v>992</v>
      </c>
      <c r="AO707">
        <v>40</v>
      </c>
      <c r="AP707">
        <v>18.5</v>
      </c>
      <c r="AQ707">
        <v>1.6616</v>
      </c>
      <c r="AR707">
        <v>122.8</v>
      </c>
      <c r="AS707">
        <v>1.4736</v>
      </c>
      <c r="AU707">
        <v>10</v>
      </c>
      <c r="AV707">
        <v>1</v>
      </c>
      <c r="AW707">
        <v>20</v>
      </c>
      <c r="AX707">
        <v>1</v>
      </c>
      <c r="AY707">
        <v>30</v>
      </c>
      <c r="AZ707">
        <v>1</v>
      </c>
      <c r="BA707">
        <v>40</v>
      </c>
      <c r="BB707">
        <v>0.99</v>
      </c>
      <c r="BC707">
        <v>50</v>
      </c>
      <c r="BD707">
        <v>0.99</v>
      </c>
      <c r="BE707">
        <v>60</v>
      </c>
      <c r="BF707">
        <v>0.97</v>
      </c>
      <c r="BG707">
        <v>70</v>
      </c>
      <c r="BH707">
        <v>0.92</v>
      </c>
      <c r="BI707">
        <v>80</v>
      </c>
      <c r="BJ707">
        <v>0.76</v>
      </c>
      <c r="BK707">
        <v>90</v>
      </c>
      <c r="BL707">
        <v>0</v>
      </c>
    </row>
    <row r="708" spans="1:64" ht="15" customHeight="1">
      <c r="A708" s="6" t="s">
        <v>1633</v>
      </c>
      <c r="B708" t="s">
        <v>70</v>
      </c>
      <c r="C708" t="s">
        <v>1639</v>
      </c>
      <c r="D708" t="s">
        <v>1640</v>
      </c>
      <c r="E708" t="s">
        <v>1636</v>
      </c>
      <c r="F708">
        <v>2018</v>
      </c>
      <c r="H708">
        <v>290</v>
      </c>
      <c r="I708">
        <v>0</v>
      </c>
      <c r="J708">
        <v>1.7</v>
      </c>
      <c r="L708" t="s">
        <v>1366</v>
      </c>
      <c r="M708">
        <v>60</v>
      </c>
      <c r="N708">
        <v>2</v>
      </c>
      <c r="O708">
        <v>1000</v>
      </c>
      <c r="P708">
        <v>25</v>
      </c>
      <c r="Q708">
        <v>32.299999999999997</v>
      </c>
      <c r="R708">
        <v>8.98</v>
      </c>
      <c r="S708">
        <v>38.9</v>
      </c>
      <c r="T708">
        <v>9.49</v>
      </c>
      <c r="U708">
        <v>4.8099999999999996</v>
      </c>
      <c r="V708">
        <v>-112</v>
      </c>
      <c r="W708">
        <v>-0.37</v>
      </c>
      <c r="X708">
        <v>4500</v>
      </c>
      <c r="Y708">
        <v>5.5</v>
      </c>
      <c r="Z708">
        <v>300</v>
      </c>
      <c r="AA708">
        <v>0.183</v>
      </c>
      <c r="AB708">
        <v>1.022</v>
      </c>
      <c r="AC708">
        <v>-2.9999999999999997E-4</v>
      </c>
      <c r="AD708">
        <v>0.6</v>
      </c>
      <c r="AG708">
        <v>-1.4</v>
      </c>
      <c r="AH708">
        <v>-3.7</v>
      </c>
      <c r="AI708">
        <v>1500</v>
      </c>
      <c r="AJ708">
        <v>3</v>
      </c>
      <c r="AK708">
        <v>-0.7</v>
      </c>
      <c r="AL708">
        <v>10.94</v>
      </c>
      <c r="AM708">
        <v>1675</v>
      </c>
      <c r="AN708">
        <v>992</v>
      </c>
      <c r="AO708">
        <v>35</v>
      </c>
      <c r="AP708">
        <v>22.5</v>
      </c>
      <c r="AQ708">
        <v>1.6616</v>
      </c>
      <c r="AR708">
        <v>122.8</v>
      </c>
      <c r="AS708">
        <v>1.4736</v>
      </c>
      <c r="AU708">
        <v>10</v>
      </c>
      <c r="AV708">
        <v>0.998</v>
      </c>
      <c r="AW708">
        <v>20</v>
      </c>
      <c r="AX708">
        <v>0.998</v>
      </c>
      <c r="AY708">
        <v>30</v>
      </c>
      <c r="AZ708">
        <v>0.995</v>
      </c>
      <c r="BA708">
        <v>40</v>
      </c>
      <c r="BB708">
        <v>0.99199999999999999</v>
      </c>
      <c r="BC708">
        <v>50</v>
      </c>
      <c r="BD708">
        <v>0.98599999999999999</v>
      </c>
      <c r="BE708">
        <v>60</v>
      </c>
      <c r="BF708">
        <v>0.97</v>
      </c>
      <c r="BG708">
        <v>70</v>
      </c>
      <c r="BH708">
        <v>0.91700000000000004</v>
      </c>
      <c r="BI708">
        <v>80</v>
      </c>
      <c r="BJ708">
        <v>0.76300000000000001</v>
      </c>
      <c r="BK708">
        <v>90</v>
      </c>
      <c r="BL708">
        <v>0</v>
      </c>
    </row>
    <row r="709" spans="1:64" ht="15" customHeight="1">
      <c r="A709" s="6" t="s">
        <v>1633</v>
      </c>
      <c r="B709" t="s">
        <v>70</v>
      </c>
      <c r="C709" t="s">
        <v>1641</v>
      </c>
      <c r="D709" t="s">
        <v>1642</v>
      </c>
      <c r="E709" t="s">
        <v>1636</v>
      </c>
      <c r="F709">
        <v>2018</v>
      </c>
      <c r="H709">
        <v>290</v>
      </c>
      <c r="I709">
        <v>0</v>
      </c>
      <c r="J709">
        <v>1.7</v>
      </c>
      <c r="L709" t="s">
        <v>1366</v>
      </c>
      <c r="M709">
        <v>60</v>
      </c>
      <c r="N709">
        <v>2</v>
      </c>
      <c r="O709">
        <v>1000</v>
      </c>
      <c r="P709">
        <v>25</v>
      </c>
      <c r="Q709">
        <v>32.299999999999997</v>
      </c>
      <c r="R709">
        <v>8.98</v>
      </c>
      <c r="S709">
        <v>38.9</v>
      </c>
      <c r="T709">
        <v>9.49</v>
      </c>
      <c r="U709">
        <v>4.8099999999999996</v>
      </c>
      <c r="V709">
        <v>-112</v>
      </c>
      <c r="W709">
        <v>-0.37</v>
      </c>
      <c r="X709">
        <v>4500</v>
      </c>
      <c r="Y709">
        <v>5.5</v>
      </c>
      <c r="Z709">
        <v>300</v>
      </c>
      <c r="AA709">
        <v>0.183</v>
      </c>
      <c r="AB709">
        <v>1.022</v>
      </c>
      <c r="AC709">
        <v>-2.9999999999999997E-4</v>
      </c>
      <c r="AD709">
        <v>0.6</v>
      </c>
      <c r="AG709">
        <v>-1.4</v>
      </c>
      <c r="AH709">
        <v>-3.7</v>
      </c>
      <c r="AI709">
        <v>1000</v>
      </c>
      <c r="AJ709">
        <v>3</v>
      </c>
      <c r="AK709">
        <v>-0.7</v>
      </c>
      <c r="AL709">
        <v>10.94</v>
      </c>
      <c r="AM709">
        <v>1675</v>
      </c>
      <c r="AN709">
        <v>992</v>
      </c>
      <c r="AO709">
        <v>35</v>
      </c>
      <c r="AP709">
        <v>22.5</v>
      </c>
      <c r="AQ709">
        <v>1.6616</v>
      </c>
      <c r="AR709">
        <v>122.8</v>
      </c>
      <c r="AS709">
        <v>1.4736</v>
      </c>
      <c r="AU709">
        <v>10</v>
      </c>
      <c r="AV709">
        <v>0.998</v>
      </c>
      <c r="AW709">
        <v>20</v>
      </c>
      <c r="AX709">
        <v>0.998</v>
      </c>
      <c r="AY709">
        <v>30</v>
      </c>
      <c r="AZ709">
        <v>0.995</v>
      </c>
      <c r="BA709">
        <v>40</v>
      </c>
      <c r="BB709">
        <v>0.99199999999999999</v>
      </c>
      <c r="BC709">
        <v>50</v>
      </c>
      <c r="BD709">
        <v>0.98599999999999999</v>
      </c>
      <c r="BE709">
        <v>60</v>
      </c>
      <c r="BF709">
        <v>0.97</v>
      </c>
      <c r="BG709">
        <v>70</v>
      </c>
      <c r="BH709">
        <v>0.91700000000000004</v>
      </c>
      <c r="BI709">
        <v>80</v>
      </c>
      <c r="BJ709">
        <v>0.76300000000000001</v>
      </c>
      <c r="BK709">
        <v>90</v>
      </c>
      <c r="BL709">
        <v>0</v>
      </c>
    </row>
    <row r="710" spans="1:64" ht="15" customHeight="1">
      <c r="A710" s="6" t="s">
        <v>1633</v>
      </c>
      <c r="B710" t="s">
        <v>70</v>
      </c>
      <c r="C710" t="s">
        <v>1643</v>
      </c>
      <c r="D710" t="s">
        <v>1644</v>
      </c>
      <c r="E710" t="s">
        <v>1636</v>
      </c>
      <c r="F710">
        <v>2018</v>
      </c>
      <c r="H710">
        <v>290</v>
      </c>
      <c r="I710">
        <v>0</v>
      </c>
      <c r="J710">
        <v>1.7</v>
      </c>
      <c r="L710" t="s">
        <v>1366</v>
      </c>
      <c r="M710">
        <v>60</v>
      </c>
      <c r="N710">
        <v>2</v>
      </c>
      <c r="O710">
        <v>1000</v>
      </c>
      <c r="P710">
        <v>25</v>
      </c>
      <c r="Q710">
        <v>32.299999999999997</v>
      </c>
      <c r="R710">
        <v>8.98</v>
      </c>
      <c r="S710">
        <v>38.9</v>
      </c>
      <c r="T710">
        <v>9.49</v>
      </c>
      <c r="U710">
        <v>4.75</v>
      </c>
      <c r="V710">
        <v>-113</v>
      </c>
      <c r="W710">
        <v>-0.37</v>
      </c>
      <c r="X710">
        <v>1400</v>
      </c>
      <c r="Y710">
        <v>5.5</v>
      </c>
      <c r="Z710">
        <v>300</v>
      </c>
      <c r="AA710">
        <v>0.224</v>
      </c>
      <c r="AB710">
        <v>0.94599999999999995</v>
      </c>
      <c r="AC710">
        <v>-2.9999999999999997E-4</v>
      </c>
      <c r="AD710">
        <v>0.6</v>
      </c>
      <c r="AG710">
        <v>-1.4</v>
      </c>
      <c r="AH710">
        <v>-3.7</v>
      </c>
      <c r="AI710">
        <v>1500</v>
      </c>
      <c r="AJ710">
        <v>3</v>
      </c>
      <c r="AK710">
        <v>-0.7</v>
      </c>
      <c r="AL710">
        <v>11.04</v>
      </c>
      <c r="AM710">
        <v>1696</v>
      </c>
      <c r="AN710">
        <v>992</v>
      </c>
      <c r="AO710">
        <v>35</v>
      </c>
      <c r="AP710">
        <v>22.7</v>
      </c>
      <c r="AQ710">
        <v>1.6824319999999999</v>
      </c>
      <c r="AR710">
        <v>122.9</v>
      </c>
      <c r="AS710">
        <v>1.4748000000000001</v>
      </c>
      <c r="AU710">
        <v>10</v>
      </c>
      <c r="AV710">
        <v>1</v>
      </c>
      <c r="AW710">
        <v>20</v>
      </c>
      <c r="AX710">
        <v>1</v>
      </c>
      <c r="AY710">
        <v>30</v>
      </c>
      <c r="AZ710">
        <v>1</v>
      </c>
      <c r="BA710">
        <v>40</v>
      </c>
      <c r="BB710">
        <v>0.99</v>
      </c>
      <c r="BC710">
        <v>50</v>
      </c>
      <c r="BD710">
        <v>0.99</v>
      </c>
      <c r="BE710">
        <v>60</v>
      </c>
      <c r="BF710">
        <v>0.97</v>
      </c>
      <c r="BG710">
        <v>70</v>
      </c>
      <c r="BH710">
        <v>0.92</v>
      </c>
      <c r="BI710">
        <v>80</v>
      </c>
      <c r="BJ710">
        <v>0.76</v>
      </c>
      <c r="BK710">
        <v>90</v>
      </c>
      <c r="BL710">
        <v>0</v>
      </c>
    </row>
    <row r="711" spans="1:64" ht="15" customHeight="1">
      <c r="A711" s="6" t="s">
        <v>1633</v>
      </c>
      <c r="B711" t="s">
        <v>70</v>
      </c>
      <c r="C711" t="s">
        <v>1645</v>
      </c>
      <c r="D711" t="s">
        <v>1646</v>
      </c>
      <c r="E711" t="s">
        <v>1636</v>
      </c>
      <c r="F711">
        <v>2018</v>
      </c>
      <c r="H711">
        <v>290</v>
      </c>
      <c r="I711">
        <v>0</v>
      </c>
      <c r="J711">
        <v>1.7</v>
      </c>
      <c r="L711" t="s">
        <v>1366</v>
      </c>
      <c r="M711">
        <v>60</v>
      </c>
      <c r="N711">
        <v>2</v>
      </c>
      <c r="O711">
        <v>1000</v>
      </c>
      <c r="P711">
        <v>25</v>
      </c>
      <c r="Q711">
        <v>32.299999999999997</v>
      </c>
      <c r="R711">
        <v>8.98</v>
      </c>
      <c r="S711">
        <v>38.9</v>
      </c>
      <c r="T711">
        <v>9.49</v>
      </c>
      <c r="U711">
        <v>4.75</v>
      </c>
      <c r="V711">
        <v>-113</v>
      </c>
      <c r="W711">
        <v>-0.37</v>
      </c>
      <c r="X711">
        <v>1400</v>
      </c>
      <c r="Y711">
        <v>5.5</v>
      </c>
      <c r="Z711">
        <v>300</v>
      </c>
      <c r="AA711">
        <v>0.224</v>
      </c>
      <c r="AB711">
        <v>0.94599999999999995</v>
      </c>
      <c r="AC711">
        <v>-2.9999999999999997E-4</v>
      </c>
      <c r="AD711">
        <v>0.6</v>
      </c>
      <c r="AG711">
        <v>-1.4</v>
      </c>
      <c r="AH711">
        <v>-3.7</v>
      </c>
      <c r="AI711">
        <v>1000</v>
      </c>
      <c r="AJ711">
        <v>3</v>
      </c>
      <c r="AK711">
        <v>-0.7</v>
      </c>
      <c r="AL711">
        <v>11.04</v>
      </c>
      <c r="AM711">
        <v>1696</v>
      </c>
      <c r="AN711">
        <v>992</v>
      </c>
      <c r="AO711">
        <v>35</v>
      </c>
      <c r="AP711">
        <v>22.7</v>
      </c>
      <c r="AQ711">
        <v>1.6824319999999999</v>
      </c>
      <c r="AR711">
        <v>122.9</v>
      </c>
      <c r="AS711">
        <v>1.4748000000000001</v>
      </c>
      <c r="AU711">
        <v>10</v>
      </c>
      <c r="AV711">
        <v>1</v>
      </c>
      <c r="AW711">
        <v>20</v>
      </c>
      <c r="AX711">
        <v>1</v>
      </c>
      <c r="AY711">
        <v>30</v>
      </c>
      <c r="AZ711">
        <v>1</v>
      </c>
      <c r="BA711">
        <v>40</v>
      </c>
      <c r="BB711">
        <v>0.99</v>
      </c>
      <c r="BC711">
        <v>50</v>
      </c>
      <c r="BD711">
        <v>0.99</v>
      </c>
      <c r="BE711">
        <v>60</v>
      </c>
      <c r="BF711">
        <v>0.97</v>
      </c>
      <c r="BG711">
        <v>70</v>
      </c>
      <c r="BH711">
        <v>0.92</v>
      </c>
      <c r="BI711">
        <v>80</v>
      </c>
      <c r="BJ711">
        <v>0.76</v>
      </c>
      <c r="BK711">
        <v>90</v>
      </c>
      <c r="BL711">
        <v>0</v>
      </c>
    </row>
    <row r="712" spans="1:64" ht="15" customHeight="1">
      <c r="A712" s="6" t="s">
        <v>1633</v>
      </c>
      <c r="B712" t="s">
        <v>70</v>
      </c>
      <c r="C712" t="s">
        <v>1647</v>
      </c>
      <c r="D712" t="s">
        <v>1648</v>
      </c>
      <c r="E712" t="s">
        <v>1636</v>
      </c>
      <c r="F712">
        <v>2018</v>
      </c>
      <c r="H712">
        <v>290</v>
      </c>
      <c r="I712">
        <v>0</v>
      </c>
      <c r="J712">
        <v>1.7</v>
      </c>
      <c r="L712" t="s">
        <v>1366</v>
      </c>
      <c r="M712">
        <v>60</v>
      </c>
      <c r="N712">
        <v>2</v>
      </c>
      <c r="O712">
        <v>1000</v>
      </c>
      <c r="P712">
        <v>25</v>
      </c>
      <c r="Q712">
        <v>32.299999999999997</v>
      </c>
      <c r="R712">
        <v>8.98</v>
      </c>
      <c r="S712">
        <v>38.9</v>
      </c>
      <c r="T712">
        <v>9.49</v>
      </c>
      <c r="U712">
        <v>4.75</v>
      </c>
      <c r="V712">
        <v>-113</v>
      </c>
      <c r="W712">
        <v>-0.37</v>
      </c>
      <c r="X712">
        <v>1400</v>
      </c>
      <c r="Y712">
        <v>5.5</v>
      </c>
      <c r="Z712">
        <v>300</v>
      </c>
      <c r="AA712">
        <v>0.224</v>
      </c>
      <c r="AB712">
        <v>0.94599999999999995</v>
      </c>
      <c r="AC712">
        <v>-2.9999999999999997E-4</v>
      </c>
      <c r="AD712">
        <v>0.6</v>
      </c>
      <c r="AG712">
        <v>-1.4</v>
      </c>
      <c r="AH712">
        <v>-3.7</v>
      </c>
      <c r="AI712">
        <v>1500</v>
      </c>
      <c r="AJ712">
        <v>3</v>
      </c>
      <c r="AK712">
        <v>-0.7</v>
      </c>
      <c r="AL712">
        <v>11.04</v>
      </c>
      <c r="AM712">
        <v>1708</v>
      </c>
      <c r="AN712">
        <v>992</v>
      </c>
      <c r="AO712">
        <v>35</v>
      </c>
      <c r="AP712">
        <v>22.9</v>
      </c>
      <c r="AQ712">
        <v>1.6943359999999998</v>
      </c>
      <c r="AR712">
        <v>122.9</v>
      </c>
      <c r="AS712">
        <v>1.4748000000000001</v>
      </c>
      <c r="AU712">
        <v>10</v>
      </c>
      <c r="AV712">
        <v>1</v>
      </c>
      <c r="AW712">
        <v>20</v>
      </c>
      <c r="AX712">
        <v>1</v>
      </c>
      <c r="AY712">
        <v>30</v>
      </c>
      <c r="AZ712">
        <v>1</v>
      </c>
      <c r="BA712">
        <v>40</v>
      </c>
      <c r="BB712">
        <v>0.99</v>
      </c>
      <c r="BC712">
        <v>50</v>
      </c>
      <c r="BD712">
        <v>0.99</v>
      </c>
      <c r="BE712">
        <v>60</v>
      </c>
      <c r="BF712">
        <v>0.97</v>
      </c>
      <c r="BG712">
        <v>70</v>
      </c>
      <c r="BH712">
        <v>0.92</v>
      </c>
      <c r="BI712">
        <v>80</v>
      </c>
      <c r="BJ712">
        <v>0.76</v>
      </c>
      <c r="BK712">
        <v>90</v>
      </c>
      <c r="BL712">
        <v>0</v>
      </c>
    </row>
    <row r="713" spans="1:64" ht="15" customHeight="1">
      <c r="A713" s="6" t="s">
        <v>1633</v>
      </c>
      <c r="B713" t="s">
        <v>70</v>
      </c>
      <c r="C713" t="s">
        <v>1649</v>
      </c>
      <c r="D713" t="s">
        <v>1650</v>
      </c>
      <c r="E713" t="s">
        <v>1636</v>
      </c>
      <c r="F713">
        <v>2018</v>
      </c>
      <c r="H713">
        <v>290</v>
      </c>
      <c r="I713">
        <v>0</v>
      </c>
      <c r="J713">
        <v>1.7</v>
      </c>
      <c r="L713" t="s">
        <v>1366</v>
      </c>
      <c r="M713">
        <v>60</v>
      </c>
      <c r="N713">
        <v>2</v>
      </c>
      <c r="O713">
        <v>1000</v>
      </c>
      <c r="P713">
        <v>25</v>
      </c>
      <c r="Q713">
        <v>32.299999999999997</v>
      </c>
      <c r="R713">
        <v>8.98</v>
      </c>
      <c r="S713">
        <v>38.9</v>
      </c>
      <c r="T713">
        <v>9.49</v>
      </c>
      <c r="U713">
        <v>4.75</v>
      </c>
      <c r="V713">
        <v>-113</v>
      </c>
      <c r="W713">
        <v>-0.37</v>
      </c>
      <c r="X713">
        <v>1400</v>
      </c>
      <c r="Y713">
        <v>5.5</v>
      </c>
      <c r="Z713">
        <v>300</v>
      </c>
      <c r="AA713">
        <v>0.224</v>
      </c>
      <c r="AB713">
        <v>0.94599999999999995</v>
      </c>
      <c r="AC713">
        <v>-2.9999999999999997E-4</v>
      </c>
      <c r="AD713">
        <v>0.6</v>
      </c>
      <c r="AG713">
        <v>-1.4</v>
      </c>
      <c r="AH713">
        <v>-3.7</v>
      </c>
      <c r="AI713">
        <v>1500</v>
      </c>
      <c r="AJ713">
        <v>3</v>
      </c>
      <c r="AK713">
        <v>-0.7</v>
      </c>
      <c r="AL713">
        <v>11.04</v>
      </c>
      <c r="AM713">
        <v>1690</v>
      </c>
      <c r="AN713">
        <v>992</v>
      </c>
      <c r="AO713">
        <v>6</v>
      </c>
      <c r="AP713">
        <v>24.3</v>
      </c>
      <c r="AQ713">
        <v>1.67648</v>
      </c>
      <c r="AR713">
        <v>122.9</v>
      </c>
      <c r="AS713">
        <v>1.4748000000000001</v>
      </c>
      <c r="AU713">
        <v>10</v>
      </c>
      <c r="AV713">
        <v>1</v>
      </c>
      <c r="AW713">
        <v>20</v>
      </c>
      <c r="AX713">
        <v>1</v>
      </c>
      <c r="AY713">
        <v>30</v>
      </c>
      <c r="AZ713">
        <v>1</v>
      </c>
      <c r="BA713">
        <v>40</v>
      </c>
      <c r="BB713">
        <v>0.99</v>
      </c>
      <c r="BC713">
        <v>50</v>
      </c>
      <c r="BD713">
        <v>0.99</v>
      </c>
      <c r="BE713">
        <v>60</v>
      </c>
      <c r="BF713">
        <v>0.97</v>
      </c>
      <c r="BG713">
        <v>70</v>
      </c>
      <c r="BH713">
        <v>0.92</v>
      </c>
      <c r="BI713">
        <v>80</v>
      </c>
      <c r="BJ713">
        <v>0.76</v>
      </c>
      <c r="BK713">
        <v>90</v>
      </c>
      <c r="BL713">
        <v>0</v>
      </c>
    </row>
    <row r="714" spans="1:64" ht="15" customHeight="1">
      <c r="A714" s="6" t="s">
        <v>1633</v>
      </c>
      <c r="B714" t="s">
        <v>70</v>
      </c>
      <c r="C714" t="s">
        <v>1651</v>
      </c>
      <c r="D714" t="s">
        <v>1652</v>
      </c>
      <c r="E714" t="s">
        <v>1636</v>
      </c>
      <c r="F714">
        <v>2018</v>
      </c>
      <c r="H714">
        <v>290</v>
      </c>
      <c r="I714">
        <v>0</v>
      </c>
      <c r="J714">
        <v>1.7</v>
      </c>
      <c r="L714" t="s">
        <v>1366</v>
      </c>
      <c r="M714">
        <v>60</v>
      </c>
      <c r="N714">
        <v>2</v>
      </c>
      <c r="O714">
        <v>1000</v>
      </c>
      <c r="P714">
        <v>25</v>
      </c>
      <c r="Q714">
        <v>32.299999999999997</v>
      </c>
      <c r="R714">
        <v>8.98</v>
      </c>
      <c r="S714">
        <v>38.9</v>
      </c>
      <c r="T714">
        <v>9.49</v>
      </c>
      <c r="U714">
        <v>4.75</v>
      </c>
      <c r="V714">
        <v>-111.8</v>
      </c>
      <c r="W714">
        <v>-0.37</v>
      </c>
      <c r="X714">
        <v>5000</v>
      </c>
      <c r="Y714">
        <v>5.5</v>
      </c>
      <c r="Z714">
        <v>300</v>
      </c>
      <c r="AA714">
        <v>0.18</v>
      </c>
      <c r="AB714">
        <v>1.028</v>
      </c>
      <c r="AC714">
        <v>-2.9999999999999997E-4</v>
      </c>
      <c r="AI714">
        <v>1500</v>
      </c>
      <c r="AJ714">
        <v>3</v>
      </c>
      <c r="AK714">
        <v>-0.7</v>
      </c>
      <c r="AL714">
        <v>11.04</v>
      </c>
      <c r="AM714">
        <v>1675</v>
      </c>
      <c r="AN714">
        <v>992</v>
      </c>
      <c r="AO714">
        <v>6</v>
      </c>
      <c r="AP714">
        <v>24</v>
      </c>
      <c r="AQ714">
        <v>1.6616</v>
      </c>
      <c r="AR714">
        <v>122.8</v>
      </c>
      <c r="AS714">
        <v>1.4736</v>
      </c>
      <c r="AU714">
        <v>10</v>
      </c>
      <c r="AV714">
        <v>0.998</v>
      </c>
      <c r="AW714">
        <v>20</v>
      </c>
      <c r="AX714">
        <v>0.998</v>
      </c>
      <c r="AY714">
        <v>30</v>
      </c>
      <c r="AZ714">
        <v>0.995</v>
      </c>
      <c r="BA714">
        <v>40</v>
      </c>
      <c r="BB714">
        <v>0.99199999999999999</v>
      </c>
      <c r="BC714">
        <v>50</v>
      </c>
      <c r="BD714">
        <v>0.98599999999999999</v>
      </c>
      <c r="BE714">
        <v>60</v>
      </c>
      <c r="BF714">
        <v>0.97</v>
      </c>
      <c r="BG714">
        <v>70</v>
      </c>
      <c r="BH714">
        <v>0.91700000000000004</v>
      </c>
      <c r="BI714">
        <v>80</v>
      </c>
      <c r="BJ714">
        <v>0.76300000000000001</v>
      </c>
      <c r="BK714">
        <v>90</v>
      </c>
      <c r="BL714">
        <v>0</v>
      </c>
    </row>
    <row r="715" spans="1:64" ht="15" customHeight="1">
      <c r="A715" s="6" t="s">
        <v>1633</v>
      </c>
      <c r="B715" t="s">
        <v>70</v>
      </c>
      <c r="C715" t="s">
        <v>1653</v>
      </c>
      <c r="D715" t="s">
        <v>1654</v>
      </c>
      <c r="E715" t="s">
        <v>1636</v>
      </c>
      <c r="F715">
        <v>2018</v>
      </c>
      <c r="H715">
        <v>295</v>
      </c>
      <c r="I715">
        <v>0</v>
      </c>
      <c r="J715">
        <v>1.7</v>
      </c>
      <c r="L715" t="s">
        <v>1366</v>
      </c>
      <c r="M715">
        <v>60</v>
      </c>
      <c r="N715">
        <v>2</v>
      </c>
      <c r="O715">
        <v>1000</v>
      </c>
      <c r="P715">
        <v>25</v>
      </c>
      <c r="Q715">
        <v>32.5</v>
      </c>
      <c r="R715">
        <v>9.08</v>
      </c>
      <c r="S715">
        <v>39.1</v>
      </c>
      <c r="T715">
        <v>9.57</v>
      </c>
      <c r="U715">
        <v>4.75</v>
      </c>
      <c r="V715">
        <v>-113.3</v>
      </c>
      <c r="W715">
        <v>-0.37</v>
      </c>
      <c r="X715">
        <v>1800</v>
      </c>
      <c r="Y715">
        <v>5.5</v>
      </c>
      <c r="Z715">
        <v>450</v>
      </c>
      <c r="AA715">
        <v>0.215</v>
      </c>
      <c r="AB715">
        <v>0.96599999999999997</v>
      </c>
      <c r="AC715">
        <v>-2.9999999999999997E-4</v>
      </c>
      <c r="AD715">
        <v>0.6</v>
      </c>
      <c r="AG715">
        <v>-1.4</v>
      </c>
      <c r="AH715">
        <v>-3.7</v>
      </c>
      <c r="AI715">
        <v>1500</v>
      </c>
      <c r="AJ715">
        <v>3</v>
      </c>
      <c r="AK715">
        <v>-0.7</v>
      </c>
      <c r="AL715">
        <v>11.04</v>
      </c>
      <c r="AM715">
        <v>1675</v>
      </c>
      <c r="AN715">
        <v>992</v>
      </c>
      <c r="AO715">
        <v>35</v>
      </c>
      <c r="AP715">
        <v>18.5</v>
      </c>
      <c r="AQ715">
        <v>1.6616</v>
      </c>
      <c r="AR715">
        <v>122.8</v>
      </c>
      <c r="AS715">
        <v>1.4736</v>
      </c>
      <c r="AU715">
        <v>10</v>
      </c>
      <c r="AV715">
        <v>1</v>
      </c>
      <c r="AW715">
        <v>20</v>
      </c>
      <c r="AX715">
        <v>1</v>
      </c>
      <c r="AY715">
        <v>30</v>
      </c>
      <c r="AZ715">
        <v>1</v>
      </c>
      <c r="BA715">
        <v>40</v>
      </c>
      <c r="BB715">
        <v>0.99</v>
      </c>
      <c r="BC715">
        <v>50</v>
      </c>
      <c r="BD715">
        <v>0.99</v>
      </c>
      <c r="BE715">
        <v>60</v>
      </c>
      <c r="BF715">
        <v>0.97</v>
      </c>
      <c r="BG715">
        <v>70</v>
      </c>
      <c r="BH715">
        <v>0.92</v>
      </c>
      <c r="BI715">
        <v>80</v>
      </c>
      <c r="BJ715">
        <v>0.76</v>
      </c>
      <c r="BK715">
        <v>90</v>
      </c>
      <c r="BL715">
        <v>0</v>
      </c>
    </row>
    <row r="716" spans="1:64" ht="15" customHeight="1">
      <c r="A716" s="6" t="s">
        <v>1633</v>
      </c>
      <c r="B716" t="s">
        <v>70</v>
      </c>
      <c r="C716" t="s">
        <v>1655</v>
      </c>
      <c r="D716" t="s">
        <v>1656</v>
      </c>
      <c r="E716" t="s">
        <v>1636</v>
      </c>
      <c r="F716">
        <v>2018</v>
      </c>
      <c r="H716">
        <v>295</v>
      </c>
      <c r="I716">
        <v>0</v>
      </c>
      <c r="J716">
        <v>1.7</v>
      </c>
      <c r="L716" t="s">
        <v>1366</v>
      </c>
      <c r="M716">
        <v>60</v>
      </c>
      <c r="N716">
        <v>2</v>
      </c>
      <c r="O716">
        <v>1000</v>
      </c>
      <c r="P716">
        <v>25</v>
      </c>
      <c r="Q716">
        <v>32.5</v>
      </c>
      <c r="R716">
        <v>9.08</v>
      </c>
      <c r="S716">
        <v>39.1</v>
      </c>
      <c r="T716">
        <v>9.57</v>
      </c>
      <c r="U716">
        <v>4.8499999999999996</v>
      </c>
      <c r="V716">
        <v>-113</v>
      </c>
      <c r="W716">
        <v>-0.37</v>
      </c>
      <c r="X716">
        <v>4500</v>
      </c>
      <c r="Y716">
        <v>5.5</v>
      </c>
      <c r="Z716">
        <v>350</v>
      </c>
      <c r="AA716">
        <v>0.183</v>
      </c>
      <c r="AB716">
        <v>1.0109999999999999</v>
      </c>
      <c r="AC716">
        <v>-2.9999999999999997E-4</v>
      </c>
      <c r="AD716">
        <v>0.6</v>
      </c>
      <c r="AG716">
        <v>-1.4</v>
      </c>
      <c r="AH716">
        <v>-3.7</v>
      </c>
      <c r="AI716">
        <v>1000</v>
      </c>
      <c r="AJ716">
        <v>3</v>
      </c>
      <c r="AK716">
        <v>-0.7</v>
      </c>
      <c r="AL716">
        <v>10.94</v>
      </c>
      <c r="AM716">
        <v>1675</v>
      </c>
      <c r="AN716">
        <v>992</v>
      </c>
      <c r="AO716">
        <v>35</v>
      </c>
      <c r="AP716">
        <v>18.5</v>
      </c>
      <c r="AQ716">
        <v>1.6616</v>
      </c>
      <c r="AR716">
        <v>122.8</v>
      </c>
      <c r="AS716">
        <v>1.4736</v>
      </c>
      <c r="AU716">
        <v>10</v>
      </c>
      <c r="AV716">
        <v>0.998</v>
      </c>
      <c r="AW716">
        <v>20</v>
      </c>
      <c r="AX716">
        <v>0.998</v>
      </c>
      <c r="AY716">
        <v>30</v>
      </c>
      <c r="AZ716">
        <v>0.995</v>
      </c>
      <c r="BA716">
        <v>40</v>
      </c>
      <c r="BB716">
        <v>0.99199999999999999</v>
      </c>
      <c r="BC716">
        <v>50</v>
      </c>
      <c r="BD716">
        <v>0.98599999999999999</v>
      </c>
      <c r="BE716">
        <v>60</v>
      </c>
      <c r="BF716">
        <v>0.97</v>
      </c>
      <c r="BG716">
        <v>70</v>
      </c>
      <c r="BH716">
        <v>0.91700000000000004</v>
      </c>
      <c r="BI716">
        <v>80</v>
      </c>
      <c r="BJ716">
        <v>0.76300000000000001</v>
      </c>
      <c r="BK716">
        <v>90</v>
      </c>
      <c r="BL716">
        <v>0</v>
      </c>
    </row>
    <row r="717" spans="1:64" ht="15" customHeight="1">
      <c r="A717" s="6" t="s">
        <v>1633</v>
      </c>
      <c r="B717" t="s">
        <v>70</v>
      </c>
      <c r="C717" t="s">
        <v>1657</v>
      </c>
      <c r="D717" t="s">
        <v>1658</v>
      </c>
      <c r="E717" t="s">
        <v>1636</v>
      </c>
      <c r="F717">
        <v>2018</v>
      </c>
      <c r="H717">
        <v>295</v>
      </c>
      <c r="I717">
        <v>0</v>
      </c>
      <c r="J717">
        <v>1.7</v>
      </c>
      <c r="L717" t="s">
        <v>1366</v>
      </c>
      <c r="M717">
        <v>60</v>
      </c>
      <c r="N717">
        <v>2</v>
      </c>
      <c r="O717">
        <v>1000</v>
      </c>
      <c r="P717">
        <v>25</v>
      </c>
      <c r="Q717">
        <v>32.5</v>
      </c>
      <c r="R717">
        <v>9.08</v>
      </c>
      <c r="S717">
        <v>39.1</v>
      </c>
      <c r="T717">
        <v>9.57</v>
      </c>
      <c r="U717">
        <v>4.79</v>
      </c>
      <c r="V717">
        <v>-113</v>
      </c>
      <c r="W717">
        <v>-0.37</v>
      </c>
      <c r="X717">
        <v>5000</v>
      </c>
      <c r="Y717">
        <v>5.5</v>
      </c>
      <c r="Z717">
        <v>350</v>
      </c>
      <c r="AA717">
        <v>0.18099999999999999</v>
      </c>
      <c r="AB717">
        <v>1.0149999999999999</v>
      </c>
      <c r="AC717">
        <v>-2.9999999999999997E-4</v>
      </c>
      <c r="AD717">
        <v>0.6</v>
      </c>
      <c r="AG717">
        <v>-1.4</v>
      </c>
      <c r="AH717">
        <v>-3.7</v>
      </c>
      <c r="AI717">
        <v>1500</v>
      </c>
      <c r="AJ717">
        <v>3</v>
      </c>
      <c r="AK717">
        <v>-0.7</v>
      </c>
      <c r="AL717">
        <v>11.04</v>
      </c>
      <c r="AM717">
        <v>1675</v>
      </c>
      <c r="AN717">
        <v>992</v>
      </c>
      <c r="AO717">
        <v>35</v>
      </c>
      <c r="AP717">
        <v>22.5</v>
      </c>
      <c r="AQ717">
        <v>1.6616</v>
      </c>
      <c r="AR717">
        <v>122.8</v>
      </c>
      <c r="AS717">
        <v>1.4736</v>
      </c>
      <c r="AU717">
        <v>10</v>
      </c>
      <c r="AV717">
        <v>0.998</v>
      </c>
      <c r="AW717">
        <v>20</v>
      </c>
      <c r="AX717">
        <v>0.998</v>
      </c>
      <c r="AY717">
        <v>30</v>
      </c>
      <c r="AZ717">
        <v>0.995</v>
      </c>
      <c r="BA717">
        <v>40</v>
      </c>
      <c r="BB717">
        <v>0.99199999999999999</v>
      </c>
      <c r="BC717">
        <v>50</v>
      </c>
      <c r="BD717">
        <v>0.98599999999999999</v>
      </c>
      <c r="BE717">
        <v>60</v>
      </c>
      <c r="BF717">
        <v>0.97</v>
      </c>
      <c r="BG717">
        <v>70</v>
      </c>
      <c r="BH717">
        <v>0.91700000000000004</v>
      </c>
      <c r="BI717">
        <v>80</v>
      </c>
      <c r="BJ717">
        <v>0.76300000000000001</v>
      </c>
      <c r="BK717">
        <v>90</v>
      </c>
      <c r="BL717">
        <v>0</v>
      </c>
    </row>
    <row r="718" spans="1:64" ht="15" customHeight="1">
      <c r="A718" s="6" t="s">
        <v>1633</v>
      </c>
      <c r="B718" t="s">
        <v>70</v>
      </c>
      <c r="C718" t="s">
        <v>1659</v>
      </c>
      <c r="D718" t="s">
        <v>1660</v>
      </c>
      <c r="E718" t="s">
        <v>1636</v>
      </c>
      <c r="F718">
        <v>2018</v>
      </c>
      <c r="H718">
        <v>295</v>
      </c>
      <c r="I718">
        <v>0</v>
      </c>
      <c r="J718">
        <v>1.7</v>
      </c>
      <c r="L718" t="s">
        <v>1366</v>
      </c>
      <c r="M718">
        <v>60</v>
      </c>
      <c r="N718">
        <v>2</v>
      </c>
      <c r="O718">
        <v>1000</v>
      </c>
      <c r="P718">
        <v>25</v>
      </c>
      <c r="Q718">
        <v>32.5</v>
      </c>
      <c r="R718">
        <v>9.08</v>
      </c>
      <c r="S718">
        <v>39.1</v>
      </c>
      <c r="T718">
        <v>9.57</v>
      </c>
      <c r="U718">
        <v>4.79</v>
      </c>
      <c r="V718">
        <v>-113</v>
      </c>
      <c r="W718">
        <v>-0.37</v>
      </c>
      <c r="X718">
        <v>5000</v>
      </c>
      <c r="Y718">
        <v>5.5</v>
      </c>
      <c r="Z718">
        <v>350</v>
      </c>
      <c r="AA718">
        <v>0.18099999999999999</v>
      </c>
      <c r="AB718">
        <v>1.0149999999999999</v>
      </c>
      <c r="AC718">
        <v>-2.9999999999999997E-4</v>
      </c>
      <c r="AD718">
        <v>0.6</v>
      </c>
      <c r="AG718">
        <v>-1.4</v>
      </c>
      <c r="AH718">
        <v>-3.7</v>
      </c>
      <c r="AI718">
        <v>1000</v>
      </c>
      <c r="AJ718">
        <v>3</v>
      </c>
      <c r="AK718">
        <v>-0.7</v>
      </c>
      <c r="AL718">
        <v>11.04</v>
      </c>
      <c r="AM718">
        <v>1675</v>
      </c>
      <c r="AN718">
        <v>992</v>
      </c>
      <c r="AO718">
        <v>35</v>
      </c>
      <c r="AP718">
        <v>22.5</v>
      </c>
      <c r="AQ718">
        <v>1.6616</v>
      </c>
      <c r="AR718">
        <v>122.8</v>
      </c>
      <c r="AS718">
        <v>1.4736</v>
      </c>
      <c r="AU718">
        <v>10</v>
      </c>
      <c r="AV718">
        <v>0.998</v>
      </c>
      <c r="AW718">
        <v>20</v>
      </c>
      <c r="AX718">
        <v>0.998</v>
      </c>
      <c r="AY718">
        <v>30</v>
      </c>
      <c r="AZ718">
        <v>0.995</v>
      </c>
      <c r="BA718">
        <v>40</v>
      </c>
      <c r="BB718">
        <v>0.99199999999999999</v>
      </c>
      <c r="BC718">
        <v>50</v>
      </c>
      <c r="BD718">
        <v>0.98599999999999999</v>
      </c>
      <c r="BE718">
        <v>60</v>
      </c>
      <c r="BF718">
        <v>0.97</v>
      </c>
      <c r="BG718">
        <v>70</v>
      </c>
      <c r="BH718">
        <v>0.91700000000000004</v>
      </c>
      <c r="BI718">
        <v>80</v>
      </c>
      <c r="BJ718">
        <v>0.76300000000000001</v>
      </c>
      <c r="BK718">
        <v>90</v>
      </c>
      <c r="BL718">
        <v>0</v>
      </c>
    </row>
    <row r="719" spans="1:64" ht="15" customHeight="1">
      <c r="A719" s="6" t="s">
        <v>1633</v>
      </c>
      <c r="B719" t="s">
        <v>70</v>
      </c>
      <c r="C719" t="s">
        <v>1661</v>
      </c>
      <c r="D719" t="s">
        <v>1662</v>
      </c>
      <c r="E719" t="s">
        <v>1636</v>
      </c>
      <c r="F719">
        <v>2018</v>
      </c>
      <c r="H719">
        <v>295</v>
      </c>
      <c r="I719">
        <v>0</v>
      </c>
      <c r="J719">
        <v>1.7</v>
      </c>
      <c r="L719" t="s">
        <v>1366</v>
      </c>
      <c r="M719">
        <v>60</v>
      </c>
      <c r="N719">
        <v>2</v>
      </c>
      <c r="O719">
        <v>1000</v>
      </c>
      <c r="P719">
        <v>25</v>
      </c>
      <c r="Q719">
        <v>32.5</v>
      </c>
      <c r="R719">
        <v>9.08</v>
      </c>
      <c r="S719">
        <v>39.1</v>
      </c>
      <c r="T719">
        <v>9.57</v>
      </c>
      <c r="U719">
        <v>4.79</v>
      </c>
      <c r="V719">
        <v>-113</v>
      </c>
      <c r="W719">
        <v>-0.37</v>
      </c>
      <c r="X719">
        <v>1400</v>
      </c>
      <c r="Y719">
        <v>5.5</v>
      </c>
      <c r="Z719">
        <v>350</v>
      </c>
      <c r="AA719">
        <v>0.221</v>
      </c>
      <c r="AB719">
        <v>0.94</v>
      </c>
      <c r="AC719">
        <v>-2.9999999999999997E-4</v>
      </c>
      <c r="AD719">
        <v>0.6</v>
      </c>
      <c r="AG719">
        <v>-1.4</v>
      </c>
      <c r="AH719">
        <v>-3.7</v>
      </c>
      <c r="AI719">
        <v>1500</v>
      </c>
      <c r="AJ719">
        <v>3</v>
      </c>
      <c r="AK719">
        <v>-0.7</v>
      </c>
      <c r="AL719">
        <v>11.04</v>
      </c>
      <c r="AM719">
        <v>1696</v>
      </c>
      <c r="AN719">
        <v>992</v>
      </c>
      <c r="AO719">
        <v>35</v>
      </c>
      <c r="AP719">
        <v>22.7</v>
      </c>
      <c r="AQ719">
        <v>1.6824319999999999</v>
      </c>
      <c r="AR719">
        <v>122.9</v>
      </c>
      <c r="AS719">
        <v>1.4748000000000001</v>
      </c>
      <c r="AU719">
        <v>10</v>
      </c>
      <c r="AV719">
        <v>1</v>
      </c>
      <c r="AW719">
        <v>20</v>
      </c>
      <c r="AX719">
        <v>1</v>
      </c>
      <c r="AY719">
        <v>30</v>
      </c>
      <c r="AZ719">
        <v>1</v>
      </c>
      <c r="BA719">
        <v>40</v>
      </c>
      <c r="BB719">
        <v>0.99</v>
      </c>
      <c r="BC719">
        <v>50</v>
      </c>
      <c r="BD719">
        <v>0.99</v>
      </c>
      <c r="BE719">
        <v>60</v>
      </c>
      <c r="BF719">
        <v>0.97</v>
      </c>
      <c r="BG719">
        <v>70</v>
      </c>
      <c r="BH719">
        <v>0.92</v>
      </c>
      <c r="BI719">
        <v>80</v>
      </c>
      <c r="BJ719">
        <v>0.76</v>
      </c>
      <c r="BK719">
        <v>90</v>
      </c>
      <c r="BL719">
        <v>0</v>
      </c>
    </row>
    <row r="720" spans="1:64" ht="15" customHeight="1">
      <c r="A720" s="6" t="s">
        <v>1633</v>
      </c>
      <c r="B720" t="s">
        <v>70</v>
      </c>
      <c r="C720" t="s">
        <v>1663</v>
      </c>
      <c r="D720" t="s">
        <v>1664</v>
      </c>
      <c r="E720" t="s">
        <v>1636</v>
      </c>
      <c r="F720">
        <v>2018</v>
      </c>
      <c r="H720">
        <v>295</v>
      </c>
      <c r="I720">
        <v>0</v>
      </c>
      <c r="J720">
        <v>1.7</v>
      </c>
      <c r="L720" t="s">
        <v>1366</v>
      </c>
      <c r="M720">
        <v>60</v>
      </c>
      <c r="N720">
        <v>2</v>
      </c>
      <c r="O720">
        <v>1000</v>
      </c>
      <c r="P720">
        <v>25</v>
      </c>
      <c r="Q720">
        <v>32.5</v>
      </c>
      <c r="R720">
        <v>9.08</v>
      </c>
      <c r="S720">
        <v>39.1</v>
      </c>
      <c r="T720">
        <v>9.57</v>
      </c>
      <c r="U720">
        <v>4.79</v>
      </c>
      <c r="V720">
        <v>-113</v>
      </c>
      <c r="W720">
        <v>-0.37</v>
      </c>
      <c r="X720">
        <v>1400</v>
      </c>
      <c r="Y720">
        <v>5.5</v>
      </c>
      <c r="Z720">
        <v>350</v>
      </c>
      <c r="AA720">
        <v>0.221</v>
      </c>
      <c r="AB720">
        <v>0.94</v>
      </c>
      <c r="AC720">
        <v>-2.9999999999999997E-4</v>
      </c>
      <c r="AD720">
        <v>0.6</v>
      </c>
      <c r="AG720">
        <v>-1.4</v>
      </c>
      <c r="AH720">
        <v>-3.7</v>
      </c>
      <c r="AI720">
        <v>1000</v>
      </c>
      <c r="AJ720">
        <v>3</v>
      </c>
      <c r="AK720">
        <v>-0.7</v>
      </c>
      <c r="AL720">
        <v>11.04</v>
      </c>
      <c r="AM720">
        <v>1696</v>
      </c>
      <c r="AN720">
        <v>992</v>
      </c>
      <c r="AO720">
        <v>35</v>
      </c>
      <c r="AP720">
        <v>22.7</v>
      </c>
      <c r="AQ720">
        <v>1.6824319999999999</v>
      </c>
      <c r="AR720">
        <v>122.9</v>
      </c>
      <c r="AS720">
        <v>1.4748000000000001</v>
      </c>
      <c r="AU720">
        <v>10</v>
      </c>
      <c r="AV720">
        <v>1</v>
      </c>
      <c r="AW720">
        <v>20</v>
      </c>
      <c r="AX720">
        <v>1</v>
      </c>
      <c r="AY720">
        <v>30</v>
      </c>
      <c r="AZ720">
        <v>1</v>
      </c>
      <c r="BA720">
        <v>40</v>
      </c>
      <c r="BB720">
        <v>0.99</v>
      </c>
      <c r="BC720">
        <v>50</v>
      </c>
      <c r="BD720">
        <v>0.99</v>
      </c>
      <c r="BE720">
        <v>60</v>
      </c>
      <c r="BF720">
        <v>0.97</v>
      </c>
      <c r="BG720">
        <v>70</v>
      </c>
      <c r="BH720">
        <v>0.92</v>
      </c>
      <c r="BI720">
        <v>80</v>
      </c>
      <c r="BJ720">
        <v>0.76</v>
      </c>
      <c r="BK720">
        <v>90</v>
      </c>
      <c r="BL720">
        <v>0</v>
      </c>
    </row>
    <row r="721" spans="1:64" ht="15" customHeight="1">
      <c r="A721" s="6" t="s">
        <v>1633</v>
      </c>
      <c r="B721" t="s">
        <v>70</v>
      </c>
      <c r="C721" t="s">
        <v>1665</v>
      </c>
      <c r="D721" t="s">
        <v>1666</v>
      </c>
      <c r="E721" t="s">
        <v>1636</v>
      </c>
      <c r="F721">
        <v>2018</v>
      </c>
      <c r="H721">
        <v>295</v>
      </c>
      <c r="I721">
        <v>0</v>
      </c>
      <c r="J721">
        <v>1.7</v>
      </c>
      <c r="L721" t="s">
        <v>1366</v>
      </c>
      <c r="M721">
        <v>60</v>
      </c>
      <c r="N721">
        <v>2</v>
      </c>
      <c r="O721">
        <v>1000</v>
      </c>
      <c r="P721">
        <v>25</v>
      </c>
      <c r="Q721">
        <v>32.5</v>
      </c>
      <c r="R721">
        <v>9.08</v>
      </c>
      <c r="S721">
        <v>39.1</v>
      </c>
      <c r="T721">
        <v>9.57</v>
      </c>
      <c r="U721">
        <v>4.79</v>
      </c>
      <c r="V721">
        <v>-113</v>
      </c>
      <c r="W721">
        <v>-0.37</v>
      </c>
      <c r="X721">
        <v>1400</v>
      </c>
      <c r="Y721">
        <v>5.5</v>
      </c>
      <c r="Z721">
        <v>350</v>
      </c>
      <c r="AA721">
        <v>0.221</v>
      </c>
      <c r="AB721">
        <v>0.94</v>
      </c>
      <c r="AC721">
        <v>-2.9999999999999997E-4</v>
      </c>
      <c r="AD721">
        <v>0.6</v>
      </c>
      <c r="AG721">
        <v>-1.4</v>
      </c>
      <c r="AH721">
        <v>-3.7</v>
      </c>
      <c r="AI721">
        <v>1500</v>
      </c>
      <c r="AJ721">
        <v>3</v>
      </c>
      <c r="AK721">
        <v>-0.7</v>
      </c>
      <c r="AL721">
        <v>11.04</v>
      </c>
      <c r="AM721">
        <v>1708</v>
      </c>
      <c r="AN721">
        <v>992</v>
      </c>
      <c r="AO721">
        <v>35</v>
      </c>
      <c r="AP721">
        <v>22.9</v>
      </c>
      <c r="AQ721">
        <v>1.6943359999999998</v>
      </c>
      <c r="AR721">
        <v>122.9</v>
      </c>
      <c r="AS721">
        <v>1.4748000000000001</v>
      </c>
      <c r="AU721">
        <v>10</v>
      </c>
      <c r="AV721">
        <v>1</v>
      </c>
      <c r="AW721">
        <v>20</v>
      </c>
      <c r="AX721">
        <v>1</v>
      </c>
      <c r="AY721">
        <v>30</v>
      </c>
      <c r="AZ721">
        <v>1</v>
      </c>
      <c r="BA721">
        <v>40</v>
      </c>
      <c r="BB721">
        <v>0.99</v>
      </c>
      <c r="BC721">
        <v>50</v>
      </c>
      <c r="BD721">
        <v>0.99</v>
      </c>
      <c r="BE721">
        <v>60</v>
      </c>
      <c r="BF721">
        <v>0.97</v>
      </c>
      <c r="BG721">
        <v>70</v>
      </c>
      <c r="BH721">
        <v>0.92</v>
      </c>
      <c r="BI721">
        <v>80</v>
      </c>
      <c r="BJ721">
        <v>0.76</v>
      </c>
      <c r="BK721">
        <v>90</v>
      </c>
      <c r="BL721">
        <v>0</v>
      </c>
    </row>
    <row r="722" spans="1:64" ht="15" customHeight="1">
      <c r="A722" s="6" t="s">
        <v>1633</v>
      </c>
      <c r="B722" t="s">
        <v>70</v>
      </c>
      <c r="C722" t="s">
        <v>1667</v>
      </c>
      <c r="D722" t="s">
        <v>1668</v>
      </c>
      <c r="E722" t="s">
        <v>1636</v>
      </c>
      <c r="F722">
        <v>2018</v>
      </c>
      <c r="H722">
        <v>295</v>
      </c>
      <c r="I722">
        <v>0</v>
      </c>
      <c r="J722">
        <v>1.7</v>
      </c>
      <c r="L722" t="s">
        <v>1366</v>
      </c>
      <c r="M722">
        <v>60</v>
      </c>
      <c r="N722">
        <v>2</v>
      </c>
      <c r="O722">
        <v>1000</v>
      </c>
      <c r="P722">
        <v>25</v>
      </c>
      <c r="Q722">
        <v>32.5</v>
      </c>
      <c r="R722">
        <v>9.08</v>
      </c>
      <c r="S722">
        <v>39.1</v>
      </c>
      <c r="T722">
        <v>9.57</v>
      </c>
      <c r="U722">
        <v>4.79</v>
      </c>
      <c r="V722">
        <v>-113</v>
      </c>
      <c r="W722">
        <v>-0.37</v>
      </c>
      <c r="X722">
        <v>1400</v>
      </c>
      <c r="Y722">
        <v>5.5</v>
      </c>
      <c r="Z722">
        <v>350</v>
      </c>
      <c r="AA722">
        <v>0.221</v>
      </c>
      <c r="AB722">
        <v>0.94</v>
      </c>
      <c r="AC722">
        <v>-2.9999999999999997E-4</v>
      </c>
      <c r="AD722">
        <v>0.6</v>
      </c>
      <c r="AG722">
        <v>-1.4</v>
      </c>
      <c r="AH722">
        <v>-3.7</v>
      </c>
      <c r="AI722">
        <v>1500</v>
      </c>
      <c r="AJ722">
        <v>3</v>
      </c>
      <c r="AK722">
        <v>-0.7</v>
      </c>
      <c r="AL722">
        <v>11.04</v>
      </c>
      <c r="AM722">
        <v>1690</v>
      </c>
      <c r="AN722">
        <v>992</v>
      </c>
      <c r="AO722">
        <v>6</v>
      </c>
      <c r="AP722">
        <v>24.3</v>
      </c>
      <c r="AQ722">
        <v>1.67648</v>
      </c>
      <c r="AR722">
        <v>122.9</v>
      </c>
      <c r="AS722">
        <v>1.4748000000000001</v>
      </c>
      <c r="AU722">
        <v>10</v>
      </c>
      <c r="AV722">
        <v>1</v>
      </c>
      <c r="AW722">
        <v>20</v>
      </c>
      <c r="AX722">
        <v>1</v>
      </c>
      <c r="AY722">
        <v>30</v>
      </c>
      <c r="AZ722">
        <v>1</v>
      </c>
      <c r="BA722">
        <v>40</v>
      </c>
      <c r="BB722">
        <v>0.99</v>
      </c>
      <c r="BC722">
        <v>50</v>
      </c>
      <c r="BD722">
        <v>0.99</v>
      </c>
      <c r="BE722">
        <v>60</v>
      </c>
      <c r="BF722">
        <v>0.97</v>
      </c>
      <c r="BG722">
        <v>70</v>
      </c>
      <c r="BH722">
        <v>0.92</v>
      </c>
      <c r="BI722">
        <v>80</v>
      </c>
      <c r="BJ722">
        <v>0.76</v>
      </c>
      <c r="BK722">
        <v>90</v>
      </c>
      <c r="BL722">
        <v>0</v>
      </c>
    </row>
    <row r="723" spans="1:64" ht="15" customHeight="1">
      <c r="A723" s="6" t="s">
        <v>1633</v>
      </c>
      <c r="B723" t="s">
        <v>70</v>
      </c>
      <c r="C723" t="s">
        <v>1669</v>
      </c>
      <c r="D723" t="s">
        <v>1670</v>
      </c>
      <c r="E723" t="s">
        <v>1636</v>
      </c>
      <c r="F723">
        <v>2018</v>
      </c>
      <c r="H723">
        <v>295</v>
      </c>
      <c r="I723">
        <v>0</v>
      </c>
      <c r="J723">
        <v>1.7</v>
      </c>
      <c r="L723" t="s">
        <v>1366</v>
      </c>
      <c r="M723">
        <v>60</v>
      </c>
      <c r="N723">
        <v>2</v>
      </c>
      <c r="O723">
        <v>1000</v>
      </c>
      <c r="P723">
        <v>25</v>
      </c>
      <c r="Q723">
        <v>32.5</v>
      </c>
      <c r="R723">
        <v>9.08</v>
      </c>
      <c r="S723">
        <v>39.1</v>
      </c>
      <c r="T723">
        <v>9.57</v>
      </c>
      <c r="U723">
        <v>4.79</v>
      </c>
      <c r="V723">
        <v>-113</v>
      </c>
      <c r="W723">
        <v>-0.37</v>
      </c>
      <c r="X723">
        <v>5000</v>
      </c>
      <c r="Y723">
        <v>5.5</v>
      </c>
      <c r="Z723">
        <v>350</v>
      </c>
      <c r="AA723">
        <v>0.18099999999999999</v>
      </c>
      <c r="AB723">
        <v>1.0149999999999999</v>
      </c>
      <c r="AC723">
        <v>-2.9999999999999997E-4</v>
      </c>
      <c r="AI723">
        <v>1500</v>
      </c>
      <c r="AJ723">
        <v>3</v>
      </c>
      <c r="AK723">
        <v>-0.7</v>
      </c>
      <c r="AL723">
        <v>11.04</v>
      </c>
      <c r="AM723">
        <v>1675</v>
      </c>
      <c r="AN723">
        <v>992</v>
      </c>
      <c r="AO723">
        <v>6</v>
      </c>
      <c r="AP723">
        <v>24</v>
      </c>
      <c r="AQ723">
        <v>1.6616</v>
      </c>
      <c r="AR723">
        <v>122.8</v>
      </c>
      <c r="AS723">
        <v>1.4736</v>
      </c>
      <c r="AU723">
        <v>10</v>
      </c>
      <c r="AV723">
        <v>0.998</v>
      </c>
      <c r="AW723">
        <v>20</v>
      </c>
      <c r="AX723">
        <v>0.998</v>
      </c>
      <c r="AY723">
        <v>30</v>
      </c>
      <c r="AZ723">
        <v>0.995</v>
      </c>
      <c r="BA723">
        <v>40</v>
      </c>
      <c r="BB723">
        <v>0.99199999999999999</v>
      </c>
      <c r="BC723">
        <v>50</v>
      </c>
      <c r="BD723">
        <v>0.98599999999999999</v>
      </c>
      <c r="BE723">
        <v>60</v>
      </c>
      <c r="BF723">
        <v>0.97</v>
      </c>
      <c r="BG723">
        <v>70</v>
      </c>
      <c r="BH723">
        <v>0.91700000000000004</v>
      </c>
      <c r="BI723">
        <v>80</v>
      </c>
      <c r="BJ723">
        <v>0.76300000000000001</v>
      </c>
      <c r="BK723">
        <v>90</v>
      </c>
      <c r="BL723">
        <v>0</v>
      </c>
    </row>
    <row r="724" spans="1:64" ht="15" customHeight="1">
      <c r="A724" s="6" t="s">
        <v>1633</v>
      </c>
      <c r="B724" t="s">
        <v>70</v>
      </c>
      <c r="C724" t="s">
        <v>1671</v>
      </c>
      <c r="D724" t="s">
        <v>1672</v>
      </c>
      <c r="E724" t="s">
        <v>1636</v>
      </c>
      <c r="F724">
        <v>2018</v>
      </c>
      <c r="H724">
        <v>300</v>
      </c>
      <c r="I724">
        <v>0</v>
      </c>
      <c r="J724">
        <v>1.7</v>
      </c>
      <c r="L724" t="s">
        <v>1337</v>
      </c>
      <c r="M724">
        <v>60</v>
      </c>
      <c r="N724">
        <v>2</v>
      </c>
      <c r="O724">
        <v>1000</v>
      </c>
      <c r="P724">
        <v>25</v>
      </c>
      <c r="Q724">
        <v>32.5</v>
      </c>
      <c r="R724">
        <v>9.24</v>
      </c>
      <c r="S724">
        <v>39.299999999999997</v>
      </c>
      <c r="T724">
        <v>9.82</v>
      </c>
      <c r="U724">
        <v>4.91</v>
      </c>
      <c r="V724">
        <v>-113.9</v>
      </c>
      <c r="W724">
        <v>-0.37</v>
      </c>
      <c r="X724">
        <v>1200</v>
      </c>
      <c r="Y724">
        <v>5.5</v>
      </c>
      <c r="Z724">
        <v>300</v>
      </c>
      <c r="AA724">
        <v>0.24099999999999999</v>
      </c>
      <c r="AB724">
        <v>0.98199999999999998</v>
      </c>
      <c r="AC724">
        <v>-2.9999999999999997E-4</v>
      </c>
      <c r="AD724">
        <v>0.2</v>
      </c>
      <c r="AF724">
        <v>-0.2</v>
      </c>
      <c r="AG724">
        <v>-1.3</v>
      </c>
      <c r="AH724">
        <v>-3.5</v>
      </c>
      <c r="AI724">
        <v>1500</v>
      </c>
      <c r="AJ724">
        <v>3</v>
      </c>
      <c r="AK724">
        <v>-0.7</v>
      </c>
      <c r="AL724">
        <v>11.6</v>
      </c>
      <c r="AM724">
        <v>1696</v>
      </c>
      <c r="AN724">
        <v>992</v>
      </c>
      <c r="AO724">
        <v>35</v>
      </c>
      <c r="AP724">
        <v>22.7</v>
      </c>
      <c r="AQ724">
        <v>1.6824319999999999</v>
      </c>
      <c r="AR724">
        <v>122.2</v>
      </c>
      <c r="AS724">
        <v>1.4663999999999999</v>
      </c>
      <c r="AU724">
        <v>10</v>
      </c>
      <c r="AV724">
        <v>1</v>
      </c>
      <c r="AW724">
        <v>20</v>
      </c>
      <c r="AX724">
        <v>1</v>
      </c>
      <c r="AY724">
        <v>30</v>
      </c>
      <c r="AZ724">
        <v>1</v>
      </c>
      <c r="BA724">
        <v>40</v>
      </c>
      <c r="BB724">
        <v>0.99</v>
      </c>
      <c r="BC724">
        <v>50</v>
      </c>
      <c r="BD724">
        <v>0.99</v>
      </c>
      <c r="BE724">
        <v>60</v>
      </c>
      <c r="BF724">
        <v>0.97</v>
      </c>
      <c r="BG724">
        <v>70</v>
      </c>
      <c r="BH724">
        <v>0.92</v>
      </c>
      <c r="BI724">
        <v>80</v>
      </c>
      <c r="BJ724">
        <v>0.76</v>
      </c>
      <c r="BK724">
        <v>90</v>
      </c>
      <c r="BL724">
        <v>0</v>
      </c>
    </row>
    <row r="725" spans="1:64" ht="15" customHeight="1">
      <c r="A725" s="6" t="s">
        <v>1633</v>
      </c>
      <c r="B725" t="s">
        <v>70</v>
      </c>
      <c r="C725" t="s">
        <v>1673</v>
      </c>
      <c r="D725" t="s">
        <v>1674</v>
      </c>
      <c r="E725" t="s">
        <v>1636</v>
      </c>
      <c r="F725">
        <v>2018</v>
      </c>
      <c r="H725">
        <v>300</v>
      </c>
      <c r="I725">
        <v>0</v>
      </c>
      <c r="J725">
        <v>1.7</v>
      </c>
      <c r="L725" t="s">
        <v>1337</v>
      </c>
      <c r="M725">
        <v>60</v>
      </c>
      <c r="N725">
        <v>2</v>
      </c>
      <c r="O725">
        <v>1000</v>
      </c>
      <c r="P725">
        <v>25</v>
      </c>
      <c r="Q725">
        <v>32.5</v>
      </c>
      <c r="R725">
        <v>9.24</v>
      </c>
      <c r="S725">
        <v>39.299999999999997</v>
      </c>
      <c r="T725">
        <v>9.82</v>
      </c>
      <c r="U725">
        <v>4.91</v>
      </c>
      <c r="V725">
        <v>-113.9</v>
      </c>
      <c r="W725">
        <v>-0.37</v>
      </c>
      <c r="X725">
        <v>1200</v>
      </c>
      <c r="Y725">
        <v>5.5</v>
      </c>
      <c r="Z725">
        <v>300</v>
      </c>
      <c r="AA725">
        <v>0.24099999999999999</v>
      </c>
      <c r="AB725">
        <v>0.98199999999999998</v>
      </c>
      <c r="AC725">
        <v>-2.9999999999999997E-4</v>
      </c>
      <c r="AD725">
        <v>0.2</v>
      </c>
      <c r="AF725">
        <v>-0.2</v>
      </c>
      <c r="AG725">
        <v>-1.3</v>
      </c>
      <c r="AH725">
        <v>-3.5</v>
      </c>
      <c r="AI725">
        <v>1000</v>
      </c>
      <c r="AJ725">
        <v>3</v>
      </c>
      <c r="AK725">
        <v>-0.7</v>
      </c>
      <c r="AL725">
        <v>11.6</v>
      </c>
      <c r="AM725">
        <v>1696</v>
      </c>
      <c r="AN725">
        <v>992</v>
      </c>
      <c r="AO725">
        <v>35</v>
      </c>
      <c r="AP725">
        <v>22.7</v>
      </c>
      <c r="AQ725">
        <v>1.6824319999999999</v>
      </c>
      <c r="AR725">
        <v>122.2</v>
      </c>
      <c r="AS725">
        <v>1.4663999999999999</v>
      </c>
      <c r="AU725">
        <v>10</v>
      </c>
      <c r="AV725">
        <v>1</v>
      </c>
      <c r="AW725">
        <v>20</v>
      </c>
      <c r="AX725">
        <v>1</v>
      </c>
      <c r="AY725">
        <v>30</v>
      </c>
      <c r="AZ725">
        <v>1</v>
      </c>
      <c r="BA725">
        <v>40</v>
      </c>
      <c r="BB725">
        <v>0.99</v>
      </c>
      <c r="BC725">
        <v>50</v>
      </c>
      <c r="BD725">
        <v>0.99</v>
      </c>
      <c r="BE725">
        <v>60</v>
      </c>
      <c r="BF725">
        <v>0.97</v>
      </c>
      <c r="BG725">
        <v>70</v>
      </c>
      <c r="BH725">
        <v>0.92</v>
      </c>
      <c r="BI725">
        <v>80</v>
      </c>
      <c r="BJ725">
        <v>0.76</v>
      </c>
      <c r="BK725">
        <v>90</v>
      </c>
      <c r="BL725">
        <v>0</v>
      </c>
    </row>
    <row r="726" spans="1:64" ht="15" customHeight="1">
      <c r="A726" s="6" t="s">
        <v>1633</v>
      </c>
      <c r="B726" t="s">
        <v>70</v>
      </c>
      <c r="C726" t="s">
        <v>1675</v>
      </c>
      <c r="D726" t="s">
        <v>1676</v>
      </c>
      <c r="E726" t="s">
        <v>1636</v>
      </c>
      <c r="F726">
        <v>2018</v>
      </c>
      <c r="H726">
        <v>300</v>
      </c>
      <c r="I726">
        <v>0</v>
      </c>
      <c r="J726">
        <v>1.7</v>
      </c>
      <c r="L726" t="s">
        <v>1337</v>
      </c>
      <c r="M726">
        <v>60</v>
      </c>
      <c r="N726">
        <v>2</v>
      </c>
      <c r="O726">
        <v>1000</v>
      </c>
      <c r="P726">
        <v>25</v>
      </c>
      <c r="Q726">
        <v>32.5</v>
      </c>
      <c r="R726">
        <v>9.24</v>
      </c>
      <c r="S726">
        <v>39.299999999999997</v>
      </c>
      <c r="T726">
        <v>9.82</v>
      </c>
      <c r="U726">
        <v>4.91</v>
      </c>
      <c r="V726">
        <v>-113.9</v>
      </c>
      <c r="W726">
        <v>-0.37</v>
      </c>
      <c r="X726">
        <v>1200</v>
      </c>
      <c r="Y726">
        <v>5.5</v>
      </c>
      <c r="Z726">
        <v>300</v>
      </c>
      <c r="AA726">
        <v>0.24099999999999999</v>
      </c>
      <c r="AB726">
        <v>0.98199999999999998</v>
      </c>
      <c r="AC726">
        <v>-2.9999999999999997E-4</v>
      </c>
      <c r="AD726">
        <v>0.2</v>
      </c>
      <c r="AF726">
        <v>-0.2</v>
      </c>
      <c r="AG726">
        <v>-1.3</v>
      </c>
      <c r="AH726">
        <v>-3.5</v>
      </c>
      <c r="AI726">
        <v>1500</v>
      </c>
      <c r="AJ726">
        <v>3</v>
      </c>
      <c r="AK726">
        <v>-0.7</v>
      </c>
      <c r="AL726">
        <v>11.6</v>
      </c>
      <c r="AM726">
        <v>1708</v>
      </c>
      <c r="AN726">
        <v>992</v>
      </c>
      <c r="AO726">
        <v>35</v>
      </c>
      <c r="AP726">
        <v>22.9</v>
      </c>
      <c r="AQ726">
        <v>1.6943359999999998</v>
      </c>
      <c r="AR726">
        <v>122.2</v>
      </c>
      <c r="AS726">
        <v>1.4663999999999999</v>
      </c>
      <c r="AU726">
        <v>10</v>
      </c>
      <c r="AV726">
        <v>1</v>
      </c>
      <c r="AW726">
        <v>20</v>
      </c>
      <c r="AX726">
        <v>1</v>
      </c>
      <c r="AY726">
        <v>30</v>
      </c>
      <c r="AZ726">
        <v>1</v>
      </c>
      <c r="BA726">
        <v>40</v>
      </c>
      <c r="BB726">
        <v>0.99</v>
      </c>
      <c r="BC726">
        <v>50</v>
      </c>
      <c r="BD726">
        <v>0.99</v>
      </c>
      <c r="BE726">
        <v>60</v>
      </c>
      <c r="BF726">
        <v>0.97</v>
      </c>
      <c r="BG726">
        <v>70</v>
      </c>
      <c r="BH726">
        <v>0.92</v>
      </c>
      <c r="BI726">
        <v>80</v>
      </c>
      <c r="BJ726">
        <v>0.76</v>
      </c>
      <c r="BK726">
        <v>90</v>
      </c>
      <c r="BL726">
        <v>0</v>
      </c>
    </row>
    <row r="727" spans="1:64" ht="15" customHeight="1">
      <c r="A727" s="6" t="s">
        <v>1633</v>
      </c>
      <c r="B727" t="s">
        <v>70</v>
      </c>
      <c r="C727" t="s">
        <v>1677</v>
      </c>
      <c r="D727" t="s">
        <v>1678</v>
      </c>
      <c r="E727" t="s">
        <v>1636</v>
      </c>
      <c r="F727">
        <v>2018</v>
      </c>
      <c r="H727">
        <v>300</v>
      </c>
      <c r="I727">
        <v>0</v>
      </c>
      <c r="J727">
        <v>1.7</v>
      </c>
      <c r="L727" t="s">
        <v>1337</v>
      </c>
      <c r="M727">
        <v>60</v>
      </c>
      <c r="N727">
        <v>2</v>
      </c>
      <c r="O727">
        <v>1000</v>
      </c>
      <c r="P727">
        <v>25</v>
      </c>
      <c r="Q727">
        <v>32.5</v>
      </c>
      <c r="R727">
        <v>9.24</v>
      </c>
      <c r="S727">
        <v>39.299999999999997</v>
      </c>
      <c r="T727">
        <v>9.82</v>
      </c>
      <c r="U727">
        <v>4.91</v>
      </c>
      <c r="V727">
        <v>-113.9</v>
      </c>
      <c r="W727">
        <v>-0.37</v>
      </c>
      <c r="X727">
        <v>1200</v>
      </c>
      <c r="Y727">
        <v>5.5</v>
      </c>
      <c r="Z727">
        <v>300</v>
      </c>
      <c r="AA727">
        <v>0.24099999999999999</v>
      </c>
      <c r="AB727">
        <v>0.98199999999999998</v>
      </c>
      <c r="AC727">
        <v>-2.9999999999999997E-4</v>
      </c>
      <c r="AD727">
        <v>0.2</v>
      </c>
      <c r="AF727">
        <v>-0.2</v>
      </c>
      <c r="AG727">
        <v>-1.3</v>
      </c>
      <c r="AH727">
        <v>-3.5</v>
      </c>
      <c r="AI727">
        <v>1500</v>
      </c>
      <c r="AJ727">
        <v>3</v>
      </c>
      <c r="AK727">
        <v>-0.7</v>
      </c>
      <c r="AL727">
        <v>11.6</v>
      </c>
      <c r="AM727">
        <v>1690</v>
      </c>
      <c r="AN727">
        <v>992</v>
      </c>
      <c r="AO727">
        <v>6</v>
      </c>
      <c r="AP727">
        <v>24.3</v>
      </c>
      <c r="AQ727">
        <v>1.67648</v>
      </c>
      <c r="AR727">
        <v>122.2</v>
      </c>
      <c r="AS727">
        <v>1.4663999999999999</v>
      </c>
      <c r="AU727">
        <v>10</v>
      </c>
      <c r="AV727">
        <v>1</v>
      </c>
      <c r="AW727">
        <v>20</v>
      </c>
      <c r="AX727">
        <v>1</v>
      </c>
      <c r="AY727">
        <v>30</v>
      </c>
      <c r="AZ727">
        <v>1</v>
      </c>
      <c r="BA727">
        <v>40</v>
      </c>
      <c r="BB727">
        <v>0.99</v>
      </c>
      <c r="BC727">
        <v>50</v>
      </c>
      <c r="BD727">
        <v>0.99</v>
      </c>
      <c r="BE727">
        <v>60</v>
      </c>
      <c r="BF727">
        <v>0.97</v>
      </c>
      <c r="BG727">
        <v>70</v>
      </c>
      <c r="BH727">
        <v>0.92</v>
      </c>
      <c r="BI727">
        <v>80</v>
      </c>
      <c r="BJ727">
        <v>0.76</v>
      </c>
      <c r="BK727">
        <v>90</v>
      </c>
      <c r="BL727">
        <v>0</v>
      </c>
    </row>
    <row r="728" spans="1:64" ht="15" customHeight="1">
      <c r="A728" s="6" t="s">
        <v>1399</v>
      </c>
      <c r="B728" t="s">
        <v>70</v>
      </c>
      <c r="C728" t="s">
        <v>1378</v>
      </c>
      <c r="D728" t="s">
        <v>1403</v>
      </c>
      <c r="E728" t="s">
        <v>1398</v>
      </c>
      <c r="F728">
        <v>2017</v>
      </c>
      <c r="H728">
        <v>300</v>
      </c>
      <c r="I728">
        <v>0</v>
      </c>
      <c r="J728">
        <v>1.7</v>
      </c>
      <c r="L728" t="s">
        <v>1337</v>
      </c>
      <c r="M728">
        <v>60</v>
      </c>
      <c r="N728">
        <v>2</v>
      </c>
      <c r="O728">
        <v>1000</v>
      </c>
      <c r="P728">
        <v>25</v>
      </c>
      <c r="Q728">
        <v>32.5</v>
      </c>
      <c r="R728">
        <v>9.24</v>
      </c>
      <c r="S728">
        <v>39.299999999999997</v>
      </c>
      <c r="T728">
        <v>9.82</v>
      </c>
      <c r="U728">
        <v>4.91</v>
      </c>
      <c r="V728">
        <v>-114</v>
      </c>
      <c r="W728">
        <v>-0.37</v>
      </c>
      <c r="X728">
        <v>1200</v>
      </c>
      <c r="Y728">
        <v>5.5</v>
      </c>
      <c r="Z728">
        <v>300</v>
      </c>
      <c r="AA728">
        <v>0.24099999999999999</v>
      </c>
      <c r="AB728">
        <v>0.98199999999999998</v>
      </c>
      <c r="AC728">
        <v>-2.9999999999999997E-4</v>
      </c>
      <c r="AD728">
        <v>0.2</v>
      </c>
      <c r="AF728">
        <v>-0.2</v>
      </c>
      <c r="AG728">
        <v>-1.3</v>
      </c>
      <c r="AH728">
        <v>-3.5</v>
      </c>
      <c r="AI728">
        <v>1500</v>
      </c>
      <c r="AJ728">
        <v>3</v>
      </c>
      <c r="AK728">
        <v>-0.7</v>
      </c>
      <c r="AL728">
        <v>11.6</v>
      </c>
      <c r="AM728">
        <v>1675</v>
      </c>
      <c r="AN728">
        <v>992</v>
      </c>
      <c r="AO728">
        <v>40</v>
      </c>
      <c r="AP728">
        <v>18.5</v>
      </c>
      <c r="AQ728">
        <v>1.6616</v>
      </c>
      <c r="AR728">
        <v>122.2</v>
      </c>
      <c r="AS728">
        <v>1.4663999999999999</v>
      </c>
      <c r="AU728">
        <v>10</v>
      </c>
      <c r="AV728">
        <v>1</v>
      </c>
      <c r="AW728">
        <v>20</v>
      </c>
      <c r="AX728">
        <v>1</v>
      </c>
      <c r="AY728">
        <v>30</v>
      </c>
      <c r="AZ728">
        <v>1</v>
      </c>
      <c r="BA728">
        <v>40</v>
      </c>
      <c r="BB728">
        <v>0.99</v>
      </c>
      <c r="BC728">
        <v>50</v>
      </c>
      <c r="BD728">
        <v>0.99</v>
      </c>
      <c r="BE728">
        <v>60</v>
      </c>
      <c r="BF728">
        <v>0.97</v>
      </c>
      <c r="BG728">
        <v>70</v>
      </c>
      <c r="BH728">
        <v>0.92</v>
      </c>
      <c r="BI728">
        <v>80</v>
      </c>
      <c r="BJ728">
        <v>0.76</v>
      </c>
      <c r="BK728">
        <v>90</v>
      </c>
      <c r="BL728">
        <v>0</v>
      </c>
    </row>
    <row r="729" spans="1:64" ht="15" customHeight="1">
      <c r="A729" s="6" t="s">
        <v>1399</v>
      </c>
      <c r="B729" t="s">
        <v>70</v>
      </c>
      <c r="C729" t="s">
        <v>1404</v>
      </c>
      <c r="D729" t="s">
        <v>1405</v>
      </c>
      <c r="E729" t="s">
        <v>1398</v>
      </c>
      <c r="F729">
        <v>2017</v>
      </c>
      <c r="H729">
        <v>300</v>
      </c>
      <c r="I729">
        <v>0</v>
      </c>
      <c r="J729">
        <v>1.7</v>
      </c>
      <c r="L729" t="s">
        <v>1337</v>
      </c>
      <c r="M729">
        <v>60</v>
      </c>
      <c r="N729">
        <v>2</v>
      </c>
      <c r="O729">
        <v>1000</v>
      </c>
      <c r="P729">
        <v>25</v>
      </c>
      <c r="Q729">
        <v>32.5</v>
      </c>
      <c r="R729">
        <v>9.24</v>
      </c>
      <c r="S729">
        <v>39.299999999999997</v>
      </c>
      <c r="T729">
        <v>9.82</v>
      </c>
      <c r="U729">
        <v>4.91</v>
      </c>
      <c r="V729">
        <v>-113.9</v>
      </c>
      <c r="W729">
        <v>-0.37</v>
      </c>
      <c r="X729">
        <v>1200</v>
      </c>
      <c r="Y729">
        <v>5.5</v>
      </c>
      <c r="Z729">
        <v>300</v>
      </c>
      <c r="AA729">
        <v>0.24099999999999999</v>
      </c>
      <c r="AB729">
        <v>0.98199999999999998</v>
      </c>
      <c r="AC729">
        <v>-2.9999999999999997E-4</v>
      </c>
      <c r="AD729">
        <v>0.2</v>
      </c>
      <c r="AF729">
        <v>-0.2</v>
      </c>
      <c r="AG729">
        <v>-1.3</v>
      </c>
      <c r="AH729">
        <v>-3.5</v>
      </c>
      <c r="AI729">
        <v>1000</v>
      </c>
      <c r="AJ729">
        <v>3</v>
      </c>
      <c r="AK729">
        <v>-0.7</v>
      </c>
      <c r="AL729">
        <v>11.6</v>
      </c>
      <c r="AM729">
        <v>1675</v>
      </c>
      <c r="AN729">
        <v>992</v>
      </c>
      <c r="AO729">
        <v>40</v>
      </c>
      <c r="AP729">
        <v>18.5</v>
      </c>
      <c r="AQ729">
        <v>1.6616</v>
      </c>
      <c r="AR729">
        <v>122.2</v>
      </c>
      <c r="AS729">
        <v>1.4663999999999999</v>
      </c>
      <c r="AU729">
        <v>10</v>
      </c>
      <c r="AV729">
        <v>1</v>
      </c>
      <c r="AW729">
        <v>20</v>
      </c>
      <c r="AX729">
        <v>1</v>
      </c>
      <c r="AY729">
        <v>30</v>
      </c>
      <c r="AZ729">
        <v>1</v>
      </c>
      <c r="BA729">
        <v>40</v>
      </c>
      <c r="BB729">
        <v>0.99</v>
      </c>
      <c r="BC729">
        <v>50</v>
      </c>
      <c r="BD729">
        <v>0.99</v>
      </c>
      <c r="BE729">
        <v>60</v>
      </c>
      <c r="BF729">
        <v>0.97</v>
      </c>
      <c r="BG729">
        <v>70</v>
      </c>
      <c r="BH729">
        <v>0.92</v>
      </c>
      <c r="BI729">
        <v>80</v>
      </c>
      <c r="BJ729">
        <v>0.76</v>
      </c>
      <c r="BK729">
        <v>90</v>
      </c>
      <c r="BL729">
        <v>0</v>
      </c>
    </row>
    <row r="730" spans="1:64" ht="15" customHeight="1">
      <c r="A730" s="6" t="s">
        <v>1462</v>
      </c>
      <c r="B730" t="s">
        <v>70</v>
      </c>
      <c r="C730" t="s">
        <v>1495</v>
      </c>
      <c r="D730" t="s">
        <v>1496</v>
      </c>
      <c r="E730" t="s">
        <v>1398</v>
      </c>
      <c r="F730">
        <v>2017</v>
      </c>
      <c r="H730">
        <v>300</v>
      </c>
      <c r="I730">
        <v>0</v>
      </c>
      <c r="J730">
        <v>1.7</v>
      </c>
      <c r="L730" t="s">
        <v>1337</v>
      </c>
      <c r="M730">
        <v>60</v>
      </c>
      <c r="N730">
        <v>2</v>
      </c>
      <c r="O730">
        <v>1000</v>
      </c>
      <c r="P730">
        <v>25</v>
      </c>
      <c r="Q730">
        <v>32.5</v>
      </c>
      <c r="R730">
        <v>9.24</v>
      </c>
      <c r="S730">
        <v>39.299999999999997</v>
      </c>
      <c r="T730">
        <v>9.82</v>
      </c>
      <c r="U730">
        <v>4.91</v>
      </c>
      <c r="V730">
        <v>-114</v>
      </c>
      <c r="W730">
        <v>-0.37</v>
      </c>
      <c r="X730">
        <v>1200</v>
      </c>
      <c r="Y730">
        <v>5.5</v>
      </c>
      <c r="Z730">
        <v>300</v>
      </c>
      <c r="AA730">
        <v>0.24099999999999999</v>
      </c>
      <c r="AB730">
        <v>0.98199999999999998</v>
      </c>
      <c r="AC730">
        <v>-2.9999999999999997E-4</v>
      </c>
      <c r="AD730">
        <v>0.2</v>
      </c>
      <c r="AF730">
        <v>-0.2</v>
      </c>
      <c r="AG730">
        <v>-1.3</v>
      </c>
      <c r="AH730">
        <v>-3.5</v>
      </c>
      <c r="AI730">
        <v>1500</v>
      </c>
      <c r="AJ730">
        <v>3</v>
      </c>
      <c r="AK730">
        <v>-0.7</v>
      </c>
      <c r="AL730">
        <v>11.6</v>
      </c>
      <c r="AM730">
        <v>1675</v>
      </c>
      <c r="AN730">
        <v>992</v>
      </c>
      <c r="AO730">
        <v>35</v>
      </c>
      <c r="AP730">
        <v>22.5</v>
      </c>
      <c r="AQ730">
        <v>1.6616</v>
      </c>
      <c r="AR730">
        <v>122.2</v>
      </c>
      <c r="AS730">
        <v>1.4663999999999999</v>
      </c>
      <c r="AU730">
        <v>10</v>
      </c>
      <c r="AV730">
        <v>1</v>
      </c>
      <c r="AW730">
        <v>20</v>
      </c>
      <c r="AX730">
        <v>1</v>
      </c>
      <c r="AY730">
        <v>30</v>
      </c>
      <c r="AZ730">
        <v>1</v>
      </c>
      <c r="BA730">
        <v>40</v>
      </c>
      <c r="BB730">
        <v>0.99</v>
      </c>
      <c r="BC730">
        <v>50</v>
      </c>
      <c r="BD730">
        <v>0.99</v>
      </c>
      <c r="BE730">
        <v>60</v>
      </c>
      <c r="BF730">
        <v>0.97</v>
      </c>
      <c r="BG730">
        <v>70</v>
      </c>
      <c r="BH730">
        <v>0.92</v>
      </c>
      <c r="BI730">
        <v>80</v>
      </c>
      <c r="BJ730">
        <v>0.76</v>
      </c>
      <c r="BK730">
        <v>90</v>
      </c>
      <c r="BL730">
        <v>0</v>
      </c>
    </row>
    <row r="731" spans="1:64" ht="15" customHeight="1">
      <c r="A731" s="6" t="s">
        <v>1462</v>
      </c>
      <c r="B731" t="s">
        <v>70</v>
      </c>
      <c r="C731" t="s">
        <v>1498</v>
      </c>
      <c r="D731" t="s">
        <v>1497</v>
      </c>
      <c r="E731" t="s">
        <v>1398</v>
      </c>
      <c r="F731">
        <v>2017</v>
      </c>
      <c r="H731">
        <v>300</v>
      </c>
      <c r="J731">
        <v>0</v>
      </c>
      <c r="L731" t="s">
        <v>14</v>
      </c>
      <c r="M731">
        <v>60</v>
      </c>
      <c r="N731">
        <v>2</v>
      </c>
      <c r="O731">
        <v>1000</v>
      </c>
      <c r="P731">
        <v>25</v>
      </c>
      <c r="Q731">
        <v>32.5</v>
      </c>
      <c r="R731">
        <v>9.24</v>
      </c>
      <c r="S731">
        <v>39.299999999999997</v>
      </c>
      <c r="T731">
        <v>9.82</v>
      </c>
      <c r="U731">
        <v>4.91</v>
      </c>
      <c r="V731">
        <v>-114</v>
      </c>
      <c r="W731">
        <v>-0.37</v>
      </c>
      <c r="X731">
        <v>1200</v>
      </c>
      <c r="Y731">
        <v>5.5</v>
      </c>
      <c r="Z731">
        <v>300</v>
      </c>
      <c r="AA731">
        <v>0.24099999999999999</v>
      </c>
      <c r="AI731">
        <v>1000</v>
      </c>
      <c r="AJ731">
        <v>3</v>
      </c>
      <c r="AK731">
        <v>-0.7</v>
      </c>
      <c r="AQ731">
        <v>1.6619999999999999</v>
      </c>
      <c r="AR731">
        <v>122.2</v>
      </c>
      <c r="AU731">
        <v>10</v>
      </c>
      <c r="AV731">
        <v>1</v>
      </c>
      <c r="AW731">
        <v>20</v>
      </c>
      <c r="AX731">
        <v>1</v>
      </c>
      <c r="AY731">
        <v>30</v>
      </c>
      <c r="AZ731">
        <v>1</v>
      </c>
      <c r="BA731">
        <v>40</v>
      </c>
      <c r="BB731">
        <v>0.99</v>
      </c>
      <c r="BC731">
        <v>50</v>
      </c>
      <c r="BD731">
        <v>0.99</v>
      </c>
      <c r="BE731">
        <v>60</v>
      </c>
      <c r="BF731">
        <v>0.97</v>
      </c>
      <c r="BG731">
        <v>70</v>
      </c>
      <c r="BH731">
        <v>0.92</v>
      </c>
      <c r="BI731">
        <v>80</v>
      </c>
      <c r="BJ731">
        <v>0.76</v>
      </c>
      <c r="BK731">
        <v>90</v>
      </c>
      <c r="BL731">
        <v>0</v>
      </c>
    </row>
    <row r="732" spans="1:64" ht="15" customHeight="1">
      <c r="A732" s="6" t="s">
        <v>1462</v>
      </c>
      <c r="B732" t="s">
        <v>70</v>
      </c>
      <c r="C732" t="s">
        <v>1500</v>
      </c>
      <c r="D732" t="s">
        <v>1499</v>
      </c>
      <c r="E732" t="s">
        <v>1398</v>
      </c>
      <c r="F732">
        <v>2017</v>
      </c>
      <c r="H732">
        <v>300</v>
      </c>
      <c r="J732">
        <v>0</v>
      </c>
      <c r="L732" t="s">
        <v>14</v>
      </c>
      <c r="M732">
        <v>60</v>
      </c>
      <c r="N732">
        <v>2</v>
      </c>
      <c r="O732">
        <v>1000</v>
      </c>
      <c r="P732">
        <v>25</v>
      </c>
      <c r="Q732">
        <v>32.5</v>
      </c>
      <c r="R732">
        <v>9.24</v>
      </c>
      <c r="S732">
        <v>39.299999999999997</v>
      </c>
      <c r="T732">
        <v>9.82</v>
      </c>
      <c r="U732">
        <v>4.91</v>
      </c>
      <c r="V732">
        <v>-114</v>
      </c>
      <c r="W732">
        <v>-0.37</v>
      </c>
      <c r="X732">
        <v>1200</v>
      </c>
      <c r="Y732">
        <v>5.5</v>
      </c>
      <c r="Z732">
        <v>300</v>
      </c>
      <c r="AA732">
        <v>0.24099999999999999</v>
      </c>
      <c r="AI732">
        <v>1500</v>
      </c>
      <c r="AJ732">
        <v>3</v>
      </c>
      <c r="AK732">
        <v>-0.7</v>
      </c>
      <c r="AQ732">
        <v>1.6619999999999999</v>
      </c>
      <c r="AR732">
        <v>122.2</v>
      </c>
      <c r="AU732">
        <v>10</v>
      </c>
      <c r="AV732">
        <v>1</v>
      </c>
      <c r="AW732">
        <v>20</v>
      </c>
      <c r="AX732">
        <v>1</v>
      </c>
      <c r="AY732">
        <v>30</v>
      </c>
      <c r="AZ732">
        <v>1</v>
      </c>
      <c r="BA732">
        <v>40</v>
      </c>
      <c r="BB732">
        <v>0.99</v>
      </c>
      <c r="BC732">
        <v>50</v>
      </c>
      <c r="BD732">
        <v>0.99</v>
      </c>
      <c r="BE732">
        <v>60</v>
      </c>
      <c r="BF732">
        <v>0.97</v>
      </c>
      <c r="BG732">
        <v>70</v>
      </c>
      <c r="BH732">
        <v>0.92</v>
      </c>
      <c r="BI732">
        <v>80</v>
      </c>
      <c r="BJ732">
        <v>0.76</v>
      </c>
      <c r="BK732">
        <v>90</v>
      </c>
      <c r="BL732">
        <v>0</v>
      </c>
    </row>
    <row r="733" spans="1:64" ht="15" customHeight="1">
      <c r="A733" s="6" t="s">
        <v>1633</v>
      </c>
      <c r="B733" t="s">
        <v>70</v>
      </c>
      <c r="C733" t="s">
        <v>1679</v>
      </c>
      <c r="D733" t="s">
        <v>1680</v>
      </c>
      <c r="E733" t="s">
        <v>1636</v>
      </c>
      <c r="F733">
        <v>2018</v>
      </c>
      <c r="H733">
        <v>300</v>
      </c>
      <c r="I733">
        <v>0</v>
      </c>
      <c r="J733">
        <v>1.7</v>
      </c>
      <c r="L733" t="s">
        <v>1366</v>
      </c>
      <c r="M733">
        <v>60</v>
      </c>
      <c r="N733">
        <v>2</v>
      </c>
      <c r="O733">
        <v>1000</v>
      </c>
      <c r="P733">
        <v>25</v>
      </c>
      <c r="Q733">
        <v>32.700000000000003</v>
      </c>
      <c r="R733">
        <v>9.18</v>
      </c>
      <c r="S733">
        <v>39.299999999999997</v>
      </c>
      <c r="T733">
        <v>9.65</v>
      </c>
      <c r="U733">
        <v>4.83</v>
      </c>
      <c r="V733">
        <v>-114</v>
      </c>
      <c r="W733">
        <v>-0.37</v>
      </c>
      <c r="X733">
        <v>1800</v>
      </c>
      <c r="Y733">
        <v>5.5</v>
      </c>
      <c r="Z733">
        <v>450</v>
      </c>
      <c r="AA733">
        <v>0.20899999999999999</v>
      </c>
      <c r="AB733">
        <v>0.95599999999999996</v>
      </c>
      <c r="AC733">
        <v>-4.0000000000000002E-4</v>
      </c>
      <c r="AD733">
        <v>0.6</v>
      </c>
      <c r="AG733">
        <v>-1.4</v>
      </c>
      <c r="AH733">
        <v>-3.7</v>
      </c>
      <c r="AI733">
        <v>1500</v>
      </c>
      <c r="AJ733">
        <v>3</v>
      </c>
      <c r="AK733">
        <v>-0.7</v>
      </c>
      <c r="AL733">
        <v>11.04</v>
      </c>
      <c r="AM733">
        <v>1675</v>
      </c>
      <c r="AN733">
        <v>992</v>
      </c>
      <c r="AO733">
        <v>35</v>
      </c>
      <c r="AP733">
        <v>18.5</v>
      </c>
      <c r="AQ733">
        <v>1.6616</v>
      </c>
      <c r="AR733">
        <v>122.8</v>
      </c>
      <c r="AS733">
        <v>1.4736</v>
      </c>
      <c r="AU733">
        <v>10</v>
      </c>
      <c r="AV733">
        <v>1</v>
      </c>
      <c r="AW733">
        <v>20</v>
      </c>
      <c r="AX733">
        <v>1</v>
      </c>
      <c r="AY733">
        <v>30</v>
      </c>
      <c r="AZ733">
        <v>1</v>
      </c>
      <c r="BA733">
        <v>40</v>
      </c>
      <c r="BB733">
        <v>0.99</v>
      </c>
      <c r="BC733">
        <v>50</v>
      </c>
      <c r="BD733">
        <v>0.99</v>
      </c>
      <c r="BE733">
        <v>60</v>
      </c>
      <c r="BF733">
        <v>0.97</v>
      </c>
      <c r="BG733">
        <v>70</v>
      </c>
      <c r="BH733">
        <v>0.92</v>
      </c>
      <c r="BI733">
        <v>80</v>
      </c>
      <c r="BJ733">
        <v>0.76</v>
      </c>
      <c r="BK733">
        <v>90</v>
      </c>
      <c r="BL733">
        <v>0</v>
      </c>
    </row>
    <row r="734" spans="1:64" ht="15" customHeight="1">
      <c r="A734" s="6" t="s">
        <v>1633</v>
      </c>
      <c r="B734" t="s">
        <v>70</v>
      </c>
      <c r="C734" t="s">
        <v>1681</v>
      </c>
      <c r="D734" t="s">
        <v>1682</v>
      </c>
      <c r="E734" t="s">
        <v>1636</v>
      </c>
      <c r="F734">
        <v>2018</v>
      </c>
      <c r="H734">
        <v>300</v>
      </c>
      <c r="I734">
        <v>0</v>
      </c>
      <c r="J734">
        <v>1.7</v>
      </c>
      <c r="L734" t="s">
        <v>1366</v>
      </c>
      <c r="M734">
        <v>60</v>
      </c>
      <c r="N734">
        <v>2</v>
      </c>
      <c r="O734">
        <v>1000</v>
      </c>
      <c r="P734">
        <v>25</v>
      </c>
      <c r="Q734">
        <v>32.700000000000003</v>
      </c>
      <c r="R734">
        <v>9.18</v>
      </c>
      <c r="S734">
        <v>39.299999999999997</v>
      </c>
      <c r="T734">
        <v>9.65</v>
      </c>
      <c r="U734">
        <v>4.83</v>
      </c>
      <c r="V734">
        <v>-114</v>
      </c>
      <c r="W734">
        <v>-0.37</v>
      </c>
      <c r="X734">
        <v>1800</v>
      </c>
      <c r="Y734">
        <v>5.5</v>
      </c>
      <c r="Z734">
        <v>450</v>
      </c>
      <c r="AA734">
        <v>0.20899999999999999</v>
      </c>
      <c r="AB734">
        <v>0.95599999999999996</v>
      </c>
      <c r="AC734">
        <v>-4.0000000000000002E-4</v>
      </c>
      <c r="AD734">
        <v>0.6</v>
      </c>
      <c r="AG734">
        <v>-1.4</v>
      </c>
      <c r="AH734">
        <v>-3.7</v>
      </c>
      <c r="AI734">
        <v>1000</v>
      </c>
      <c r="AJ734">
        <v>3</v>
      </c>
      <c r="AK734">
        <v>-0.7</v>
      </c>
      <c r="AL734">
        <v>11.04</v>
      </c>
      <c r="AM734">
        <v>1675</v>
      </c>
      <c r="AN734">
        <v>992</v>
      </c>
      <c r="AO734">
        <v>35</v>
      </c>
      <c r="AP734">
        <v>18.5</v>
      </c>
      <c r="AQ734">
        <v>1.6616</v>
      </c>
      <c r="AR734">
        <v>122.8</v>
      </c>
      <c r="AS734">
        <v>1.4736</v>
      </c>
      <c r="AU734">
        <v>10</v>
      </c>
      <c r="AV734">
        <v>1</v>
      </c>
      <c r="AW734">
        <v>20</v>
      </c>
      <c r="AX734">
        <v>1</v>
      </c>
      <c r="AY734">
        <v>30</v>
      </c>
      <c r="AZ734">
        <v>1</v>
      </c>
      <c r="BA734">
        <v>40</v>
      </c>
      <c r="BB734">
        <v>0.99</v>
      </c>
      <c r="BC734">
        <v>50</v>
      </c>
      <c r="BD734">
        <v>0.99</v>
      </c>
      <c r="BE734">
        <v>60</v>
      </c>
      <c r="BF734">
        <v>0.97</v>
      </c>
      <c r="BG734">
        <v>70</v>
      </c>
      <c r="BH734">
        <v>0.92</v>
      </c>
      <c r="BI734">
        <v>80</v>
      </c>
      <c r="BJ734">
        <v>0.76</v>
      </c>
      <c r="BK734">
        <v>90</v>
      </c>
      <c r="BL734">
        <v>0</v>
      </c>
    </row>
    <row r="735" spans="1:64" ht="15" customHeight="1">
      <c r="A735" s="6" t="s">
        <v>1633</v>
      </c>
      <c r="B735" t="s">
        <v>70</v>
      </c>
      <c r="C735" t="s">
        <v>1683</v>
      </c>
      <c r="D735" t="s">
        <v>1684</v>
      </c>
      <c r="E735" t="s">
        <v>1636</v>
      </c>
      <c r="F735">
        <v>2018</v>
      </c>
      <c r="H735">
        <v>300</v>
      </c>
      <c r="I735">
        <v>0</v>
      </c>
      <c r="J735">
        <v>1.7</v>
      </c>
      <c r="L735" t="s">
        <v>1366</v>
      </c>
      <c r="M735">
        <v>60</v>
      </c>
      <c r="N735">
        <v>2</v>
      </c>
      <c r="O735">
        <v>1000</v>
      </c>
      <c r="P735">
        <v>25</v>
      </c>
      <c r="Q735">
        <v>32.700000000000003</v>
      </c>
      <c r="R735">
        <v>9.18</v>
      </c>
      <c r="S735">
        <v>39.299999999999997</v>
      </c>
      <c r="T735">
        <v>9.65</v>
      </c>
      <c r="U735">
        <v>4.83</v>
      </c>
      <c r="V735">
        <v>-114</v>
      </c>
      <c r="W735">
        <v>-0.37</v>
      </c>
      <c r="X735">
        <v>1800</v>
      </c>
      <c r="Y735">
        <v>5.5</v>
      </c>
      <c r="Z735">
        <v>450</v>
      </c>
      <c r="AA735">
        <v>0.20899999999999999</v>
      </c>
      <c r="AB735">
        <v>0.95599999999999996</v>
      </c>
      <c r="AC735">
        <v>-4.0000000000000002E-4</v>
      </c>
      <c r="AD735">
        <v>0.6</v>
      </c>
      <c r="AG735">
        <v>-1.4</v>
      </c>
      <c r="AH735">
        <v>-3.7</v>
      </c>
      <c r="AI735">
        <v>1500</v>
      </c>
      <c r="AJ735">
        <v>3</v>
      </c>
      <c r="AK735">
        <v>-0.7</v>
      </c>
      <c r="AL735">
        <v>11.04</v>
      </c>
      <c r="AM735">
        <v>1675</v>
      </c>
      <c r="AN735">
        <v>992</v>
      </c>
      <c r="AO735">
        <v>35</v>
      </c>
      <c r="AP735">
        <v>22.5</v>
      </c>
      <c r="AQ735">
        <v>1.6616</v>
      </c>
      <c r="AR735">
        <v>122.8</v>
      </c>
      <c r="AS735">
        <v>1.4736</v>
      </c>
      <c r="AU735">
        <v>10</v>
      </c>
      <c r="AV735">
        <v>1</v>
      </c>
      <c r="AW735">
        <v>20</v>
      </c>
      <c r="AX735">
        <v>1</v>
      </c>
      <c r="AY735">
        <v>30</v>
      </c>
      <c r="AZ735">
        <v>1</v>
      </c>
      <c r="BA735">
        <v>40</v>
      </c>
      <c r="BB735">
        <v>0.99</v>
      </c>
      <c r="BC735">
        <v>50</v>
      </c>
      <c r="BD735">
        <v>0.99</v>
      </c>
      <c r="BE735">
        <v>60</v>
      </c>
      <c r="BF735">
        <v>0.97</v>
      </c>
      <c r="BG735">
        <v>70</v>
      </c>
      <c r="BH735">
        <v>0.92</v>
      </c>
      <c r="BI735">
        <v>80</v>
      </c>
      <c r="BJ735">
        <v>0.76</v>
      </c>
      <c r="BK735">
        <v>90</v>
      </c>
      <c r="BL735">
        <v>0</v>
      </c>
    </row>
    <row r="736" spans="1:64" ht="15" customHeight="1">
      <c r="A736" s="6" t="s">
        <v>1633</v>
      </c>
      <c r="B736" s="480" t="s">
        <v>70</v>
      </c>
      <c r="C736" t="s">
        <v>1685</v>
      </c>
      <c r="D736" t="s">
        <v>1686</v>
      </c>
      <c r="E736" t="s">
        <v>1636</v>
      </c>
      <c r="F736" s="480">
        <v>2018</v>
      </c>
      <c r="H736">
        <v>300</v>
      </c>
      <c r="I736">
        <v>0</v>
      </c>
      <c r="J736">
        <v>1.7</v>
      </c>
      <c r="L736" t="s">
        <v>1366</v>
      </c>
      <c r="M736">
        <v>60</v>
      </c>
      <c r="N736">
        <v>2</v>
      </c>
      <c r="O736">
        <v>1000</v>
      </c>
      <c r="P736">
        <v>25</v>
      </c>
      <c r="Q736">
        <v>32.700000000000003</v>
      </c>
      <c r="R736">
        <v>9.18</v>
      </c>
      <c r="S736">
        <v>39.299999999999997</v>
      </c>
      <c r="T736">
        <v>9.65</v>
      </c>
      <c r="U736">
        <v>4.83</v>
      </c>
      <c r="V736">
        <v>-114</v>
      </c>
      <c r="W736">
        <v>-0.37</v>
      </c>
      <c r="X736">
        <v>1800</v>
      </c>
      <c r="Y736">
        <v>5.5</v>
      </c>
      <c r="Z736">
        <v>450</v>
      </c>
      <c r="AA736">
        <v>0.20899999999999999</v>
      </c>
      <c r="AB736">
        <v>0.95599999999999996</v>
      </c>
      <c r="AC736">
        <v>-4.0000000000000002E-4</v>
      </c>
      <c r="AD736">
        <v>0.6</v>
      </c>
      <c r="AG736">
        <v>-1.4</v>
      </c>
      <c r="AH736">
        <v>-3.7</v>
      </c>
      <c r="AI736">
        <v>1000</v>
      </c>
      <c r="AJ736">
        <v>3</v>
      </c>
      <c r="AK736">
        <v>-0.7</v>
      </c>
      <c r="AL736">
        <v>11.04</v>
      </c>
      <c r="AM736">
        <v>1675</v>
      </c>
      <c r="AN736">
        <v>992</v>
      </c>
      <c r="AO736">
        <v>35</v>
      </c>
      <c r="AP736">
        <v>22.5</v>
      </c>
      <c r="AQ736">
        <v>1.6616</v>
      </c>
      <c r="AR736">
        <v>122.8</v>
      </c>
      <c r="AS736">
        <v>1.4736</v>
      </c>
      <c r="AU736">
        <v>10</v>
      </c>
      <c r="AV736">
        <v>1</v>
      </c>
      <c r="AW736">
        <v>20</v>
      </c>
      <c r="AX736">
        <v>1</v>
      </c>
      <c r="AY736">
        <v>30</v>
      </c>
      <c r="AZ736">
        <v>1</v>
      </c>
      <c r="BA736">
        <v>40</v>
      </c>
      <c r="BB736">
        <v>0.99</v>
      </c>
      <c r="BC736">
        <v>50</v>
      </c>
      <c r="BD736">
        <v>0.99</v>
      </c>
      <c r="BE736">
        <v>60</v>
      </c>
      <c r="BF736">
        <v>0.97</v>
      </c>
      <c r="BG736">
        <v>70</v>
      </c>
      <c r="BH736">
        <v>0.92</v>
      </c>
      <c r="BI736">
        <v>80</v>
      </c>
      <c r="BJ736">
        <v>0.76</v>
      </c>
      <c r="BK736">
        <v>90</v>
      </c>
      <c r="BL736">
        <v>0</v>
      </c>
    </row>
    <row r="737" spans="1:64" ht="15" customHeight="1">
      <c r="A737" s="6" t="s">
        <v>1633</v>
      </c>
      <c r="B737" s="480" t="s">
        <v>70</v>
      </c>
      <c r="C737" t="s">
        <v>1687</v>
      </c>
      <c r="D737" t="s">
        <v>1688</v>
      </c>
      <c r="E737" t="s">
        <v>1636</v>
      </c>
      <c r="F737" s="480">
        <v>2018</v>
      </c>
      <c r="H737">
        <v>300</v>
      </c>
      <c r="I737">
        <v>0</v>
      </c>
      <c r="J737">
        <v>1.7</v>
      </c>
      <c r="L737" t="s">
        <v>1366</v>
      </c>
      <c r="M737">
        <v>60</v>
      </c>
      <c r="N737">
        <v>2</v>
      </c>
      <c r="O737">
        <v>1000</v>
      </c>
      <c r="P737">
        <v>25</v>
      </c>
      <c r="Q737">
        <v>32.700000000000003</v>
      </c>
      <c r="R737">
        <v>9.18</v>
      </c>
      <c r="S737">
        <v>39.299999999999997</v>
      </c>
      <c r="T737">
        <v>9.65</v>
      </c>
      <c r="U737">
        <v>4.79</v>
      </c>
      <c r="V737">
        <v>-113</v>
      </c>
      <c r="W737">
        <v>-0.37</v>
      </c>
      <c r="X737">
        <v>1400</v>
      </c>
      <c r="Y737">
        <v>5.5</v>
      </c>
      <c r="Z737">
        <v>350</v>
      </c>
      <c r="AA737">
        <v>0.216</v>
      </c>
      <c r="AB737">
        <v>0.92700000000000005</v>
      </c>
      <c r="AC737">
        <v>-4.0000000000000002E-4</v>
      </c>
      <c r="AD737">
        <v>0.6</v>
      </c>
      <c r="AG737">
        <v>-1.4</v>
      </c>
      <c r="AH737">
        <v>-3.7</v>
      </c>
      <c r="AI737">
        <v>1500</v>
      </c>
      <c r="AJ737">
        <v>3</v>
      </c>
      <c r="AK737">
        <v>-0.7</v>
      </c>
      <c r="AL737">
        <v>11.04</v>
      </c>
      <c r="AM737">
        <v>1696</v>
      </c>
      <c r="AN737">
        <v>992</v>
      </c>
      <c r="AO737">
        <v>35</v>
      </c>
      <c r="AP737">
        <v>22.7</v>
      </c>
      <c r="AQ737">
        <v>1.6824319999999999</v>
      </c>
      <c r="AR737">
        <v>122.9</v>
      </c>
      <c r="AS737">
        <v>1.4748000000000001</v>
      </c>
      <c r="AU737">
        <v>10</v>
      </c>
      <c r="AV737">
        <v>1</v>
      </c>
      <c r="AW737">
        <v>20</v>
      </c>
      <c r="AX737">
        <v>1</v>
      </c>
      <c r="AY737">
        <v>30</v>
      </c>
      <c r="AZ737">
        <v>1</v>
      </c>
      <c r="BA737">
        <v>40</v>
      </c>
      <c r="BB737">
        <v>0.99</v>
      </c>
      <c r="BC737">
        <v>50</v>
      </c>
      <c r="BD737">
        <v>0.99</v>
      </c>
      <c r="BE737">
        <v>60</v>
      </c>
      <c r="BF737">
        <v>0.97</v>
      </c>
      <c r="BG737">
        <v>70</v>
      </c>
      <c r="BH737">
        <v>0.92</v>
      </c>
      <c r="BI737">
        <v>80</v>
      </c>
      <c r="BJ737">
        <v>0.76</v>
      </c>
      <c r="BK737">
        <v>90</v>
      </c>
      <c r="BL737">
        <v>0</v>
      </c>
    </row>
    <row r="738" spans="1:64" ht="15" customHeight="1">
      <c r="A738" s="6" t="s">
        <v>1633</v>
      </c>
      <c r="B738" s="480" t="s">
        <v>70</v>
      </c>
      <c r="C738" t="s">
        <v>1689</v>
      </c>
      <c r="D738" t="s">
        <v>1690</v>
      </c>
      <c r="E738" t="s">
        <v>1636</v>
      </c>
      <c r="F738" s="480">
        <v>2018</v>
      </c>
      <c r="H738">
        <v>300</v>
      </c>
      <c r="I738">
        <v>0</v>
      </c>
      <c r="J738">
        <v>1.7</v>
      </c>
      <c r="L738" t="s">
        <v>1366</v>
      </c>
      <c r="M738">
        <v>60</v>
      </c>
      <c r="N738">
        <v>2</v>
      </c>
      <c r="O738">
        <v>1000</v>
      </c>
      <c r="P738">
        <v>25</v>
      </c>
      <c r="Q738">
        <v>32.700000000000003</v>
      </c>
      <c r="R738">
        <v>9.18</v>
      </c>
      <c r="S738">
        <v>39.299999999999997</v>
      </c>
      <c r="T738">
        <v>9.65</v>
      </c>
      <c r="U738">
        <v>4.79</v>
      </c>
      <c r="V738">
        <v>-113</v>
      </c>
      <c r="W738">
        <v>-0.37</v>
      </c>
      <c r="X738">
        <v>1400</v>
      </c>
      <c r="Y738">
        <v>5.5</v>
      </c>
      <c r="Z738">
        <v>350</v>
      </c>
      <c r="AA738">
        <v>0.216</v>
      </c>
      <c r="AB738">
        <v>0.92700000000000005</v>
      </c>
      <c r="AC738">
        <v>-4.0000000000000002E-4</v>
      </c>
      <c r="AD738">
        <v>0.6</v>
      </c>
      <c r="AG738">
        <v>-1.4</v>
      </c>
      <c r="AH738">
        <v>-3.7</v>
      </c>
      <c r="AI738">
        <v>1000</v>
      </c>
      <c r="AJ738">
        <v>3</v>
      </c>
      <c r="AK738">
        <v>-0.7</v>
      </c>
      <c r="AL738">
        <v>11.04</v>
      </c>
      <c r="AM738">
        <v>1696</v>
      </c>
      <c r="AN738">
        <v>992</v>
      </c>
      <c r="AO738">
        <v>35</v>
      </c>
      <c r="AP738">
        <v>22.7</v>
      </c>
      <c r="AQ738">
        <v>1.6824319999999999</v>
      </c>
      <c r="AR738">
        <v>122.9</v>
      </c>
      <c r="AS738">
        <v>1.4748000000000001</v>
      </c>
      <c r="AU738">
        <v>10</v>
      </c>
      <c r="AV738">
        <v>1</v>
      </c>
      <c r="AW738">
        <v>20</v>
      </c>
      <c r="AX738">
        <v>1</v>
      </c>
      <c r="AY738">
        <v>30</v>
      </c>
      <c r="AZ738">
        <v>1</v>
      </c>
      <c r="BA738">
        <v>40</v>
      </c>
      <c r="BB738">
        <v>0.99</v>
      </c>
      <c r="BC738">
        <v>50</v>
      </c>
      <c r="BD738">
        <v>0.99</v>
      </c>
      <c r="BE738">
        <v>60</v>
      </c>
      <c r="BF738">
        <v>0.97</v>
      </c>
      <c r="BG738">
        <v>70</v>
      </c>
      <c r="BH738">
        <v>0.92</v>
      </c>
      <c r="BI738">
        <v>80</v>
      </c>
      <c r="BJ738">
        <v>0.76</v>
      </c>
      <c r="BK738">
        <v>90</v>
      </c>
      <c r="BL738">
        <v>0</v>
      </c>
    </row>
    <row r="739" spans="1:64" ht="15" customHeight="1">
      <c r="A739" s="6" t="s">
        <v>1633</v>
      </c>
      <c r="B739" s="480" t="s">
        <v>70</v>
      </c>
      <c r="C739" t="s">
        <v>1691</v>
      </c>
      <c r="D739" t="s">
        <v>1692</v>
      </c>
      <c r="E739" t="s">
        <v>1636</v>
      </c>
      <c r="F739" s="480">
        <v>2018</v>
      </c>
      <c r="H739">
        <v>300</v>
      </c>
      <c r="I739">
        <v>0</v>
      </c>
      <c r="J739">
        <v>1.7</v>
      </c>
      <c r="L739" t="s">
        <v>1366</v>
      </c>
      <c r="M739">
        <v>60</v>
      </c>
      <c r="N739">
        <v>2</v>
      </c>
      <c r="O739">
        <v>1000</v>
      </c>
      <c r="P739">
        <v>25</v>
      </c>
      <c r="Q739">
        <v>32.700000000000003</v>
      </c>
      <c r="R739">
        <v>9.18</v>
      </c>
      <c r="S739">
        <v>39.299999999999997</v>
      </c>
      <c r="T739">
        <v>9.65</v>
      </c>
      <c r="U739">
        <v>4.79</v>
      </c>
      <c r="V739">
        <v>-113</v>
      </c>
      <c r="W739">
        <v>-0.37</v>
      </c>
      <c r="X739">
        <v>1400</v>
      </c>
      <c r="Y739">
        <v>5.5</v>
      </c>
      <c r="Z739">
        <v>350</v>
      </c>
      <c r="AA739">
        <v>0.216</v>
      </c>
      <c r="AB739">
        <v>0.92700000000000005</v>
      </c>
      <c r="AC739">
        <v>-4.0000000000000002E-4</v>
      </c>
      <c r="AD739">
        <v>0.6</v>
      </c>
      <c r="AG739">
        <v>-1.4</v>
      </c>
      <c r="AH739">
        <v>-3.7</v>
      </c>
      <c r="AI739">
        <v>1500</v>
      </c>
      <c r="AJ739">
        <v>3</v>
      </c>
      <c r="AK739">
        <v>-0.7</v>
      </c>
      <c r="AL739">
        <v>11.04</v>
      </c>
      <c r="AM739">
        <v>1708</v>
      </c>
      <c r="AN739">
        <v>992</v>
      </c>
      <c r="AO739">
        <v>35</v>
      </c>
      <c r="AP739">
        <v>22.9</v>
      </c>
      <c r="AQ739">
        <v>1.6943359999999998</v>
      </c>
      <c r="AR739">
        <v>122.9</v>
      </c>
      <c r="AS739">
        <v>1.4748000000000001</v>
      </c>
      <c r="AU739">
        <v>10</v>
      </c>
      <c r="AV739">
        <v>1</v>
      </c>
      <c r="AW739">
        <v>20</v>
      </c>
      <c r="AX739">
        <v>1</v>
      </c>
      <c r="AY739">
        <v>30</v>
      </c>
      <c r="AZ739">
        <v>1</v>
      </c>
      <c r="BA739">
        <v>40</v>
      </c>
      <c r="BB739">
        <v>0.99</v>
      </c>
      <c r="BC739">
        <v>50</v>
      </c>
      <c r="BD739">
        <v>0.99</v>
      </c>
      <c r="BE739">
        <v>60</v>
      </c>
      <c r="BF739">
        <v>0.97</v>
      </c>
      <c r="BG739">
        <v>70</v>
      </c>
      <c r="BH739">
        <v>0.92</v>
      </c>
      <c r="BI739">
        <v>80</v>
      </c>
      <c r="BJ739">
        <v>0.76</v>
      </c>
      <c r="BK739">
        <v>90</v>
      </c>
      <c r="BL739">
        <v>0</v>
      </c>
    </row>
    <row r="740" spans="1:64" ht="15" customHeight="1">
      <c r="A740" s="6" t="s">
        <v>1633</v>
      </c>
      <c r="B740" s="480" t="s">
        <v>70</v>
      </c>
      <c r="C740" t="s">
        <v>1693</v>
      </c>
      <c r="D740" t="s">
        <v>1694</v>
      </c>
      <c r="E740" t="s">
        <v>1636</v>
      </c>
      <c r="F740" s="480">
        <v>2018</v>
      </c>
      <c r="H740">
        <v>300</v>
      </c>
      <c r="I740">
        <v>0</v>
      </c>
      <c r="J740">
        <v>1.7</v>
      </c>
      <c r="L740" t="s">
        <v>1366</v>
      </c>
      <c r="M740">
        <v>60</v>
      </c>
      <c r="N740">
        <v>2</v>
      </c>
      <c r="O740">
        <v>1000</v>
      </c>
      <c r="P740">
        <v>25</v>
      </c>
      <c r="Q740">
        <v>32.700000000000003</v>
      </c>
      <c r="R740">
        <v>9.18</v>
      </c>
      <c r="S740">
        <v>39.299999999999997</v>
      </c>
      <c r="T740">
        <v>9.65</v>
      </c>
      <c r="U740">
        <v>4.79</v>
      </c>
      <c r="V740">
        <v>-113</v>
      </c>
      <c r="W740">
        <v>-0.37</v>
      </c>
      <c r="X740">
        <v>1400</v>
      </c>
      <c r="Y740">
        <v>5.5</v>
      </c>
      <c r="Z740">
        <v>350</v>
      </c>
      <c r="AA740">
        <v>0.214</v>
      </c>
      <c r="AB740">
        <v>0.93100000000000005</v>
      </c>
      <c r="AC740">
        <v>-4.0000000000000002E-4</v>
      </c>
      <c r="AD740">
        <v>0.6</v>
      </c>
      <c r="AG740">
        <v>-1.4</v>
      </c>
      <c r="AH740">
        <v>-3.7</v>
      </c>
      <c r="AI740">
        <v>1500</v>
      </c>
      <c r="AJ740">
        <v>3</v>
      </c>
      <c r="AK740">
        <v>-0.7</v>
      </c>
      <c r="AL740">
        <v>11.04</v>
      </c>
      <c r="AM740">
        <v>1690</v>
      </c>
      <c r="AN740">
        <v>992</v>
      </c>
      <c r="AO740">
        <v>6</v>
      </c>
      <c r="AP740">
        <v>24.3</v>
      </c>
      <c r="AQ740">
        <v>1.67648</v>
      </c>
      <c r="AR740">
        <v>122.9</v>
      </c>
      <c r="AS740">
        <v>1.4748000000000001</v>
      </c>
      <c r="AU740">
        <v>10</v>
      </c>
      <c r="AV740">
        <v>1</v>
      </c>
      <c r="AW740">
        <v>20</v>
      </c>
      <c r="AX740">
        <v>1</v>
      </c>
      <c r="AY740">
        <v>30</v>
      </c>
      <c r="AZ740">
        <v>1</v>
      </c>
      <c r="BA740">
        <v>40</v>
      </c>
      <c r="BB740">
        <v>0.99</v>
      </c>
      <c r="BC740">
        <v>50</v>
      </c>
      <c r="BD740">
        <v>0.99</v>
      </c>
      <c r="BE740">
        <v>60</v>
      </c>
      <c r="BF740">
        <v>0.97</v>
      </c>
      <c r="BG740">
        <v>70</v>
      </c>
      <c r="BH740">
        <v>0.92</v>
      </c>
      <c r="BI740">
        <v>80</v>
      </c>
      <c r="BJ740">
        <v>0.76</v>
      </c>
      <c r="BK740">
        <v>90</v>
      </c>
      <c r="BL740">
        <v>0</v>
      </c>
    </row>
    <row r="741" spans="1:64" ht="15" customHeight="1">
      <c r="A741" s="6" t="s">
        <v>1633</v>
      </c>
      <c r="B741" s="480" t="s">
        <v>70</v>
      </c>
      <c r="C741" t="s">
        <v>1695</v>
      </c>
      <c r="D741" t="s">
        <v>1696</v>
      </c>
      <c r="E741" t="s">
        <v>1636</v>
      </c>
      <c r="F741" s="480">
        <v>2018</v>
      </c>
      <c r="H741">
        <v>300</v>
      </c>
      <c r="I741">
        <v>0</v>
      </c>
      <c r="J741">
        <v>1.7</v>
      </c>
      <c r="L741" t="s">
        <v>1366</v>
      </c>
      <c r="M741">
        <v>60</v>
      </c>
      <c r="N741">
        <v>2</v>
      </c>
      <c r="O741">
        <v>1000</v>
      </c>
      <c r="P741">
        <v>25</v>
      </c>
      <c r="Q741">
        <v>32.700000000000003</v>
      </c>
      <c r="R741">
        <v>9.18</v>
      </c>
      <c r="S741">
        <v>39.299999999999997</v>
      </c>
      <c r="T741">
        <v>9.65</v>
      </c>
      <c r="U741">
        <v>4.83</v>
      </c>
      <c r="V741">
        <v>-114</v>
      </c>
      <c r="W741">
        <v>-0.37</v>
      </c>
      <c r="X741">
        <v>1800</v>
      </c>
      <c r="Y741">
        <v>5.5</v>
      </c>
      <c r="Z741">
        <v>450</v>
      </c>
      <c r="AA741">
        <v>0.20899999999999999</v>
      </c>
      <c r="AB741">
        <v>0.95599999999999996</v>
      </c>
      <c r="AC741">
        <v>-4.0000000000000002E-4</v>
      </c>
      <c r="AD741">
        <v>0.6</v>
      </c>
      <c r="AG741">
        <v>-1.4</v>
      </c>
      <c r="AH741">
        <v>-3.7</v>
      </c>
      <c r="AI741">
        <v>1500</v>
      </c>
      <c r="AJ741">
        <v>3</v>
      </c>
      <c r="AK741">
        <v>-0.7</v>
      </c>
      <c r="AL741">
        <v>11.04</v>
      </c>
      <c r="AM741">
        <v>1675</v>
      </c>
      <c r="AN741">
        <v>992</v>
      </c>
      <c r="AO741">
        <v>6</v>
      </c>
      <c r="AP741">
        <v>24</v>
      </c>
      <c r="AQ741">
        <v>1.6616</v>
      </c>
      <c r="AR741">
        <v>122.8</v>
      </c>
      <c r="AS741">
        <v>1.4736</v>
      </c>
      <c r="AU741">
        <v>10</v>
      </c>
      <c r="AV741">
        <v>1</v>
      </c>
      <c r="AW741">
        <v>20</v>
      </c>
      <c r="AX741">
        <v>1</v>
      </c>
      <c r="AY741">
        <v>30</v>
      </c>
      <c r="AZ741">
        <v>1</v>
      </c>
      <c r="BA741">
        <v>40</v>
      </c>
      <c r="BB741">
        <v>0.99</v>
      </c>
      <c r="BC741">
        <v>50</v>
      </c>
      <c r="BD741">
        <v>0.99</v>
      </c>
      <c r="BE741">
        <v>60</v>
      </c>
      <c r="BF741">
        <v>0.97</v>
      </c>
      <c r="BG741">
        <v>70</v>
      </c>
      <c r="BH741">
        <v>0.92</v>
      </c>
      <c r="BI741">
        <v>80</v>
      </c>
      <c r="BJ741">
        <v>0.76</v>
      </c>
      <c r="BK741">
        <v>90</v>
      </c>
      <c r="BL741">
        <v>0</v>
      </c>
    </row>
    <row r="742" spans="1:64">
      <c r="A742" s="6" t="s">
        <v>1633</v>
      </c>
      <c r="B742" t="s">
        <v>70</v>
      </c>
      <c r="C742" t="s">
        <v>1697</v>
      </c>
      <c r="D742" t="s">
        <v>1698</v>
      </c>
      <c r="E742" t="s">
        <v>1636</v>
      </c>
      <c r="F742">
        <v>2018</v>
      </c>
      <c r="H742">
        <v>305</v>
      </c>
      <c r="I742">
        <v>0</v>
      </c>
      <c r="J742">
        <v>1.6</v>
      </c>
      <c r="L742" t="s">
        <v>1337</v>
      </c>
      <c r="M742">
        <v>60</v>
      </c>
      <c r="N742">
        <v>2</v>
      </c>
      <c r="O742">
        <v>1000</v>
      </c>
      <c r="P742">
        <v>25</v>
      </c>
      <c r="Q742">
        <v>32.700000000000003</v>
      </c>
      <c r="R742">
        <v>9.33</v>
      </c>
      <c r="S742">
        <v>39.5</v>
      </c>
      <c r="T742">
        <v>9.9</v>
      </c>
      <c r="U742">
        <v>4.91</v>
      </c>
      <c r="V742">
        <v>-115</v>
      </c>
      <c r="W742">
        <v>-0.37</v>
      </c>
      <c r="X742">
        <v>1200</v>
      </c>
      <c r="Y742">
        <v>5.5</v>
      </c>
      <c r="Z742">
        <v>300</v>
      </c>
      <c r="AA742">
        <v>0.23699999999999999</v>
      </c>
      <c r="AB742">
        <v>0.97499999999999998</v>
      </c>
      <c r="AC742">
        <v>-4.0000000000000002E-4</v>
      </c>
      <c r="AD742">
        <v>0.2</v>
      </c>
      <c r="AF742">
        <v>-0.2</v>
      </c>
      <c r="AG742">
        <v>-1.3</v>
      </c>
      <c r="AH742">
        <v>-3.5</v>
      </c>
      <c r="AI742">
        <v>1500</v>
      </c>
      <c r="AJ742">
        <v>3</v>
      </c>
      <c r="AK742">
        <v>-0.7</v>
      </c>
      <c r="AL742">
        <v>11.6</v>
      </c>
      <c r="AM742">
        <v>1696</v>
      </c>
      <c r="AN742">
        <v>992</v>
      </c>
      <c r="AO742">
        <v>35</v>
      </c>
      <c r="AP742">
        <v>22.7</v>
      </c>
      <c r="AQ742">
        <v>1.6824319999999999</v>
      </c>
      <c r="AR742">
        <v>122.2</v>
      </c>
      <c r="AS742">
        <v>1.4663999999999999</v>
      </c>
      <c r="AU742">
        <v>10</v>
      </c>
      <c r="AV742">
        <v>1</v>
      </c>
      <c r="AW742">
        <v>20</v>
      </c>
      <c r="AX742">
        <v>1</v>
      </c>
      <c r="AY742">
        <v>30</v>
      </c>
      <c r="AZ742">
        <v>1</v>
      </c>
      <c r="BA742">
        <v>40</v>
      </c>
      <c r="BB742">
        <v>0.99</v>
      </c>
      <c r="BC742">
        <v>50</v>
      </c>
      <c r="BD742">
        <v>0.99</v>
      </c>
      <c r="BE742">
        <v>60</v>
      </c>
      <c r="BF742">
        <v>0.97</v>
      </c>
      <c r="BG742">
        <v>70</v>
      </c>
      <c r="BH742">
        <v>0.92</v>
      </c>
      <c r="BI742">
        <v>80</v>
      </c>
      <c r="BJ742">
        <v>0.76</v>
      </c>
      <c r="BK742">
        <v>90</v>
      </c>
      <c r="BL742">
        <v>0</v>
      </c>
    </row>
    <row r="743" spans="1:64">
      <c r="A743" s="6" t="s">
        <v>1633</v>
      </c>
      <c r="B743" t="s">
        <v>70</v>
      </c>
      <c r="C743" t="s">
        <v>1699</v>
      </c>
      <c r="D743" t="s">
        <v>1700</v>
      </c>
      <c r="E743" t="s">
        <v>1636</v>
      </c>
      <c r="F743">
        <v>2018</v>
      </c>
      <c r="H743">
        <v>305</v>
      </c>
      <c r="I743">
        <v>0</v>
      </c>
      <c r="J743">
        <v>1.6</v>
      </c>
      <c r="L743" t="s">
        <v>1337</v>
      </c>
      <c r="M743">
        <v>60</v>
      </c>
      <c r="N743">
        <v>2</v>
      </c>
      <c r="O743">
        <v>1000</v>
      </c>
      <c r="P743">
        <v>25</v>
      </c>
      <c r="Q743">
        <v>32.700000000000003</v>
      </c>
      <c r="R743">
        <v>9.33</v>
      </c>
      <c r="S743">
        <v>39.5</v>
      </c>
      <c r="T743">
        <v>9.9</v>
      </c>
      <c r="U743">
        <v>4.91</v>
      </c>
      <c r="V743">
        <v>-115</v>
      </c>
      <c r="W743">
        <v>-0.37</v>
      </c>
      <c r="X743">
        <v>1200</v>
      </c>
      <c r="Y743">
        <v>5.5</v>
      </c>
      <c r="Z743">
        <v>300</v>
      </c>
      <c r="AA743">
        <v>0.23699999999999999</v>
      </c>
      <c r="AB743">
        <v>0.97499999999999998</v>
      </c>
      <c r="AC743">
        <v>-4.0000000000000002E-4</v>
      </c>
      <c r="AD743">
        <v>0.2</v>
      </c>
      <c r="AF743">
        <v>-0.2</v>
      </c>
      <c r="AG743">
        <v>-1.3</v>
      </c>
      <c r="AH743">
        <v>-3.5</v>
      </c>
      <c r="AI743">
        <v>1000</v>
      </c>
      <c r="AJ743">
        <v>3</v>
      </c>
      <c r="AK743">
        <v>-0.7</v>
      </c>
      <c r="AL743">
        <v>11.6</v>
      </c>
      <c r="AM743">
        <v>1696</v>
      </c>
      <c r="AN743">
        <v>992</v>
      </c>
      <c r="AO743">
        <v>35</v>
      </c>
      <c r="AP743">
        <v>22.7</v>
      </c>
      <c r="AQ743">
        <v>1.6824319999999999</v>
      </c>
      <c r="AR743">
        <v>122.2</v>
      </c>
      <c r="AS743">
        <v>1.4663999999999999</v>
      </c>
      <c r="AU743">
        <v>10</v>
      </c>
      <c r="AV743">
        <v>1</v>
      </c>
      <c r="AW743">
        <v>20</v>
      </c>
      <c r="AX743">
        <v>1</v>
      </c>
      <c r="AY743">
        <v>30</v>
      </c>
      <c r="AZ743">
        <v>1</v>
      </c>
      <c r="BA743">
        <v>40</v>
      </c>
      <c r="BB743">
        <v>0.99</v>
      </c>
      <c r="BC743">
        <v>50</v>
      </c>
      <c r="BD743">
        <v>0.99</v>
      </c>
      <c r="BE743">
        <v>60</v>
      </c>
      <c r="BF743">
        <v>0.97</v>
      </c>
      <c r="BG743">
        <v>70</v>
      </c>
      <c r="BH743">
        <v>0.92</v>
      </c>
      <c r="BI743">
        <v>80</v>
      </c>
      <c r="BJ743">
        <v>0.76</v>
      </c>
      <c r="BK743">
        <v>90</v>
      </c>
      <c r="BL743">
        <v>0</v>
      </c>
    </row>
    <row r="744" spans="1:64" ht="15" customHeight="1">
      <c r="A744" s="6" t="s">
        <v>1633</v>
      </c>
      <c r="B744" t="s">
        <v>70</v>
      </c>
      <c r="C744" t="s">
        <v>1701</v>
      </c>
      <c r="D744" t="s">
        <v>1702</v>
      </c>
      <c r="E744" t="s">
        <v>1636</v>
      </c>
      <c r="F744">
        <v>2018</v>
      </c>
      <c r="H744">
        <v>305</v>
      </c>
      <c r="I744">
        <v>0</v>
      </c>
      <c r="J744">
        <v>1.6</v>
      </c>
      <c r="L744" t="s">
        <v>1337</v>
      </c>
      <c r="M744">
        <v>60</v>
      </c>
      <c r="N744">
        <v>2</v>
      </c>
      <c r="O744">
        <v>1000</v>
      </c>
      <c r="P744">
        <v>25</v>
      </c>
      <c r="Q744">
        <v>32.700000000000003</v>
      </c>
      <c r="R744">
        <v>9.33</v>
      </c>
      <c r="S744">
        <v>39.5</v>
      </c>
      <c r="T744">
        <v>9.9</v>
      </c>
      <c r="U744">
        <v>4.91</v>
      </c>
      <c r="V744">
        <v>-115</v>
      </c>
      <c r="W744">
        <v>-0.37</v>
      </c>
      <c r="X744">
        <v>1200</v>
      </c>
      <c r="Y744">
        <v>5.5</v>
      </c>
      <c r="Z744">
        <v>300</v>
      </c>
      <c r="AA744">
        <v>0.23699999999999999</v>
      </c>
      <c r="AB744">
        <v>0.97499999999999998</v>
      </c>
      <c r="AC744">
        <v>-4.0000000000000002E-4</v>
      </c>
      <c r="AD744">
        <v>0.2</v>
      </c>
      <c r="AF744">
        <v>-0.2</v>
      </c>
      <c r="AG744">
        <v>-1.3</v>
      </c>
      <c r="AH744">
        <v>-3.5</v>
      </c>
      <c r="AI744">
        <v>1500</v>
      </c>
      <c r="AJ744">
        <v>3</v>
      </c>
      <c r="AK744">
        <v>-0.7</v>
      </c>
      <c r="AL744">
        <v>11.6</v>
      </c>
      <c r="AM744">
        <v>1708</v>
      </c>
      <c r="AN744">
        <v>992</v>
      </c>
      <c r="AO744">
        <v>35</v>
      </c>
      <c r="AP744">
        <v>22.9</v>
      </c>
      <c r="AQ744">
        <v>1.6943359999999998</v>
      </c>
      <c r="AR744">
        <v>122.2</v>
      </c>
      <c r="AS744">
        <v>1.4663999999999999</v>
      </c>
      <c r="AU744">
        <v>10</v>
      </c>
      <c r="AV744">
        <v>1</v>
      </c>
      <c r="AW744">
        <v>20</v>
      </c>
      <c r="AX744">
        <v>1</v>
      </c>
      <c r="AY744">
        <v>30</v>
      </c>
      <c r="AZ744">
        <v>1</v>
      </c>
      <c r="BA744">
        <v>40</v>
      </c>
      <c r="BB744">
        <v>0.99</v>
      </c>
      <c r="BC744">
        <v>50</v>
      </c>
      <c r="BD744">
        <v>0.99</v>
      </c>
      <c r="BE744">
        <v>60</v>
      </c>
      <c r="BF744">
        <v>0.97</v>
      </c>
      <c r="BG744">
        <v>70</v>
      </c>
      <c r="BH744">
        <v>0.92</v>
      </c>
      <c r="BI744">
        <v>80</v>
      </c>
      <c r="BJ744">
        <v>0.76</v>
      </c>
      <c r="BK744">
        <v>90</v>
      </c>
      <c r="BL744">
        <v>0</v>
      </c>
    </row>
    <row r="745" spans="1:64">
      <c r="A745" s="6" t="s">
        <v>1633</v>
      </c>
      <c r="B745" t="s">
        <v>70</v>
      </c>
      <c r="C745" t="s">
        <v>1703</v>
      </c>
      <c r="D745" t="s">
        <v>1704</v>
      </c>
      <c r="E745" t="s">
        <v>1636</v>
      </c>
      <c r="F745">
        <v>2018</v>
      </c>
      <c r="H745">
        <v>305</v>
      </c>
      <c r="I745">
        <v>0</v>
      </c>
      <c r="J745">
        <v>1.6</v>
      </c>
      <c r="L745" t="s">
        <v>1337</v>
      </c>
      <c r="M745">
        <v>60</v>
      </c>
      <c r="N745">
        <v>2</v>
      </c>
      <c r="O745">
        <v>1000</v>
      </c>
      <c r="P745">
        <v>25</v>
      </c>
      <c r="Q745">
        <v>32.700000000000003</v>
      </c>
      <c r="R745">
        <v>9.33</v>
      </c>
      <c r="S745">
        <v>39.5</v>
      </c>
      <c r="T745">
        <v>9.9</v>
      </c>
      <c r="U745">
        <v>4.91</v>
      </c>
      <c r="V745">
        <v>-115</v>
      </c>
      <c r="W745">
        <v>-0.37</v>
      </c>
      <c r="X745">
        <v>1200</v>
      </c>
      <c r="Y745">
        <v>5.5</v>
      </c>
      <c r="Z745">
        <v>300</v>
      </c>
      <c r="AA745">
        <v>0.23699999999999999</v>
      </c>
      <c r="AB745">
        <v>0.97499999999999998</v>
      </c>
      <c r="AC745">
        <v>-4.0000000000000002E-4</v>
      </c>
      <c r="AD745">
        <v>0.2</v>
      </c>
      <c r="AF745">
        <v>-0.2</v>
      </c>
      <c r="AG745">
        <v>-1.3</v>
      </c>
      <c r="AH745">
        <v>-3.5</v>
      </c>
      <c r="AI745">
        <v>1500</v>
      </c>
      <c r="AJ745">
        <v>3</v>
      </c>
      <c r="AK745">
        <v>-0.7</v>
      </c>
      <c r="AL745">
        <v>11.6</v>
      </c>
      <c r="AM745">
        <v>1690</v>
      </c>
      <c r="AN745">
        <v>992</v>
      </c>
      <c r="AO745">
        <v>6</v>
      </c>
      <c r="AP745">
        <v>24.3</v>
      </c>
      <c r="AQ745">
        <v>1.67648</v>
      </c>
      <c r="AR745">
        <v>122.2</v>
      </c>
      <c r="AS745">
        <v>1.4663999999999999</v>
      </c>
      <c r="AU745">
        <v>10</v>
      </c>
      <c r="AV745">
        <v>1</v>
      </c>
      <c r="AW745">
        <v>20</v>
      </c>
      <c r="AX745">
        <v>1</v>
      </c>
      <c r="AY745">
        <v>30</v>
      </c>
      <c r="AZ745">
        <v>1</v>
      </c>
      <c r="BA745">
        <v>40</v>
      </c>
      <c r="BB745">
        <v>0.99</v>
      </c>
      <c r="BC745">
        <v>50</v>
      </c>
      <c r="BD745">
        <v>0.99</v>
      </c>
      <c r="BE745">
        <v>60</v>
      </c>
      <c r="BF745">
        <v>0.97</v>
      </c>
      <c r="BG745">
        <v>70</v>
      </c>
      <c r="BH745">
        <v>0.92</v>
      </c>
      <c r="BI745">
        <v>80</v>
      </c>
      <c r="BJ745">
        <v>0.76</v>
      </c>
      <c r="BK745">
        <v>90</v>
      </c>
      <c r="BL745">
        <v>0</v>
      </c>
    </row>
    <row r="746" spans="1:64">
      <c r="A746" s="6" t="s">
        <v>1399</v>
      </c>
      <c r="B746" t="s">
        <v>70</v>
      </c>
      <c r="C746" t="s">
        <v>1379</v>
      </c>
      <c r="D746" t="s">
        <v>1406</v>
      </c>
      <c r="E746" t="s">
        <v>1398</v>
      </c>
      <c r="F746">
        <v>2017</v>
      </c>
      <c r="H746">
        <v>305</v>
      </c>
      <c r="I746">
        <v>0</v>
      </c>
      <c r="J746">
        <v>1.6</v>
      </c>
      <c r="L746" t="s">
        <v>1337</v>
      </c>
      <c r="M746">
        <v>60</v>
      </c>
      <c r="N746">
        <v>2</v>
      </c>
      <c r="O746">
        <v>1000</v>
      </c>
      <c r="P746">
        <v>25</v>
      </c>
      <c r="Q746">
        <v>32.700000000000003</v>
      </c>
      <c r="R746">
        <v>9.33</v>
      </c>
      <c r="S746">
        <v>39.5</v>
      </c>
      <c r="T746">
        <v>9.9</v>
      </c>
      <c r="U746">
        <v>4.91</v>
      </c>
      <c r="V746">
        <v>-115</v>
      </c>
      <c r="W746">
        <v>-0.37</v>
      </c>
      <c r="X746">
        <v>1200</v>
      </c>
      <c r="Y746">
        <v>5.5</v>
      </c>
      <c r="Z746">
        <v>300</v>
      </c>
      <c r="AA746">
        <v>0.23699999999999999</v>
      </c>
      <c r="AB746">
        <v>0.97499999999999998</v>
      </c>
      <c r="AC746">
        <v>-4.0000000000000002E-4</v>
      </c>
      <c r="AD746">
        <v>0.2</v>
      </c>
      <c r="AF746">
        <v>-0.2</v>
      </c>
      <c r="AG746">
        <v>-1.3</v>
      </c>
      <c r="AH746">
        <v>-3.5</v>
      </c>
      <c r="AI746">
        <v>1500</v>
      </c>
      <c r="AJ746">
        <v>3</v>
      </c>
      <c r="AK746">
        <v>-0.7</v>
      </c>
      <c r="AL746">
        <v>11.6</v>
      </c>
      <c r="AM746">
        <v>1675</v>
      </c>
      <c r="AN746">
        <v>992</v>
      </c>
      <c r="AO746">
        <v>40</v>
      </c>
      <c r="AP746">
        <v>18.5</v>
      </c>
      <c r="AQ746">
        <v>1.6616</v>
      </c>
      <c r="AR746">
        <v>122.2</v>
      </c>
      <c r="AS746">
        <v>1.4663999999999999</v>
      </c>
      <c r="AU746">
        <v>10</v>
      </c>
      <c r="AV746">
        <v>1</v>
      </c>
      <c r="AW746">
        <v>20</v>
      </c>
      <c r="AX746">
        <v>1</v>
      </c>
      <c r="AY746">
        <v>30</v>
      </c>
      <c r="AZ746">
        <v>1</v>
      </c>
      <c r="BA746">
        <v>40</v>
      </c>
      <c r="BB746">
        <v>0.99</v>
      </c>
      <c r="BC746">
        <v>50</v>
      </c>
      <c r="BD746">
        <v>0.99</v>
      </c>
      <c r="BE746">
        <v>60</v>
      </c>
      <c r="BF746">
        <v>0.97</v>
      </c>
      <c r="BG746">
        <v>70</v>
      </c>
      <c r="BH746">
        <v>0.92</v>
      </c>
      <c r="BI746">
        <v>80</v>
      </c>
      <c r="BJ746">
        <v>0.76</v>
      </c>
      <c r="BK746">
        <v>90</v>
      </c>
      <c r="BL746">
        <v>0</v>
      </c>
    </row>
    <row r="747" spans="1:64" ht="15" customHeight="1">
      <c r="A747" s="6" t="s">
        <v>1399</v>
      </c>
      <c r="B747" t="s">
        <v>70</v>
      </c>
      <c r="C747" t="s">
        <v>1407</v>
      </c>
      <c r="D747" t="s">
        <v>1408</v>
      </c>
      <c r="E747" t="s">
        <v>1398</v>
      </c>
      <c r="F747">
        <v>2017</v>
      </c>
      <c r="H747">
        <v>305</v>
      </c>
      <c r="I747">
        <v>0</v>
      </c>
      <c r="J747">
        <v>1.6</v>
      </c>
      <c r="L747" t="s">
        <v>1337</v>
      </c>
      <c r="M747">
        <v>60</v>
      </c>
      <c r="N747">
        <v>2</v>
      </c>
      <c r="O747">
        <v>1000</v>
      </c>
      <c r="P747">
        <v>25</v>
      </c>
      <c r="Q747">
        <v>32.700000000000003</v>
      </c>
      <c r="R747">
        <v>9.33</v>
      </c>
      <c r="S747">
        <v>39.5</v>
      </c>
      <c r="T747">
        <v>9.9</v>
      </c>
      <c r="U747">
        <v>4.91</v>
      </c>
      <c r="V747">
        <v>-115</v>
      </c>
      <c r="W747">
        <v>-0.37</v>
      </c>
      <c r="X747">
        <v>1200</v>
      </c>
      <c r="Y747">
        <v>5.5</v>
      </c>
      <c r="Z747">
        <v>300</v>
      </c>
      <c r="AA747">
        <v>0.23699999999999999</v>
      </c>
      <c r="AB747">
        <v>0.97499999999999998</v>
      </c>
      <c r="AC747">
        <v>-4.0000000000000002E-4</v>
      </c>
      <c r="AD747">
        <v>0.2</v>
      </c>
      <c r="AF747">
        <v>-0.2</v>
      </c>
      <c r="AG747">
        <v>-1.3</v>
      </c>
      <c r="AH747">
        <v>-3.5</v>
      </c>
      <c r="AI747">
        <v>1000</v>
      </c>
      <c r="AJ747">
        <v>3</v>
      </c>
      <c r="AK747">
        <v>-0.7</v>
      </c>
      <c r="AL747">
        <v>11.6</v>
      </c>
      <c r="AM747">
        <v>1675</v>
      </c>
      <c r="AN747">
        <v>992</v>
      </c>
      <c r="AO747">
        <v>40</v>
      </c>
      <c r="AP747">
        <v>18.5</v>
      </c>
      <c r="AQ747">
        <v>1.6616</v>
      </c>
      <c r="AR747">
        <v>122.2</v>
      </c>
      <c r="AS747">
        <v>1.4663999999999999</v>
      </c>
      <c r="AU747">
        <v>10</v>
      </c>
      <c r="AV747">
        <v>1</v>
      </c>
      <c r="AW747">
        <v>20</v>
      </c>
      <c r="AX747">
        <v>1</v>
      </c>
      <c r="AY747">
        <v>30</v>
      </c>
      <c r="AZ747">
        <v>1</v>
      </c>
      <c r="BA747">
        <v>40</v>
      </c>
      <c r="BB747">
        <v>0.99</v>
      </c>
      <c r="BC747">
        <v>50</v>
      </c>
      <c r="BD747">
        <v>0.99</v>
      </c>
      <c r="BE747">
        <v>60</v>
      </c>
      <c r="BF747">
        <v>0.97</v>
      </c>
      <c r="BG747">
        <v>70</v>
      </c>
      <c r="BH747">
        <v>0.92</v>
      </c>
      <c r="BI747">
        <v>80</v>
      </c>
      <c r="BJ747">
        <v>0.76</v>
      </c>
      <c r="BK747">
        <v>90</v>
      </c>
      <c r="BL747">
        <v>0</v>
      </c>
    </row>
    <row r="748" spans="1:64">
      <c r="A748" s="6" t="s">
        <v>1462</v>
      </c>
      <c r="B748" t="s">
        <v>70</v>
      </c>
      <c r="C748" t="s">
        <v>1501</v>
      </c>
      <c r="D748" t="s">
        <v>1502</v>
      </c>
      <c r="E748" t="s">
        <v>1398</v>
      </c>
      <c r="F748">
        <v>2017</v>
      </c>
      <c r="H748">
        <v>305</v>
      </c>
      <c r="I748">
        <v>0</v>
      </c>
      <c r="J748">
        <v>1.6</v>
      </c>
      <c r="L748" t="s">
        <v>1337</v>
      </c>
      <c r="M748">
        <v>60</v>
      </c>
      <c r="N748">
        <v>2</v>
      </c>
      <c r="O748">
        <v>1000</v>
      </c>
      <c r="P748">
        <v>25</v>
      </c>
      <c r="Q748">
        <v>32.700000000000003</v>
      </c>
      <c r="R748">
        <v>9.33</v>
      </c>
      <c r="S748">
        <v>39.5</v>
      </c>
      <c r="T748">
        <v>9.9</v>
      </c>
      <c r="U748">
        <v>4.91</v>
      </c>
      <c r="V748">
        <v>-115</v>
      </c>
      <c r="W748">
        <v>-0.37</v>
      </c>
      <c r="X748">
        <v>1200</v>
      </c>
      <c r="Y748">
        <v>5.5</v>
      </c>
      <c r="Z748">
        <v>300</v>
      </c>
      <c r="AA748">
        <v>0.23699999999999999</v>
      </c>
      <c r="AB748">
        <v>0.97499999999999998</v>
      </c>
      <c r="AC748">
        <v>-4.0000000000000002E-4</v>
      </c>
      <c r="AD748">
        <v>0.2</v>
      </c>
      <c r="AF748">
        <v>-0.2</v>
      </c>
      <c r="AG748">
        <v>-1.3</v>
      </c>
      <c r="AH748">
        <v>-3.5</v>
      </c>
      <c r="AI748">
        <v>1500</v>
      </c>
      <c r="AJ748">
        <v>3</v>
      </c>
      <c r="AK748">
        <v>-0.7</v>
      </c>
      <c r="AL748">
        <v>11.6</v>
      </c>
      <c r="AM748">
        <v>1675</v>
      </c>
      <c r="AN748">
        <v>992</v>
      </c>
      <c r="AO748">
        <v>35</v>
      </c>
      <c r="AP748">
        <v>22.5</v>
      </c>
      <c r="AQ748">
        <v>1.6616</v>
      </c>
      <c r="AR748">
        <v>122.2</v>
      </c>
      <c r="AS748">
        <v>1.4663999999999999</v>
      </c>
      <c r="AU748">
        <v>10</v>
      </c>
      <c r="AV748">
        <v>1</v>
      </c>
      <c r="AW748">
        <v>20</v>
      </c>
      <c r="AX748">
        <v>1</v>
      </c>
      <c r="AY748">
        <v>30</v>
      </c>
      <c r="AZ748">
        <v>1</v>
      </c>
      <c r="BA748">
        <v>40</v>
      </c>
      <c r="BB748">
        <v>0.99</v>
      </c>
      <c r="BC748">
        <v>50</v>
      </c>
      <c r="BD748">
        <v>0.99</v>
      </c>
      <c r="BE748">
        <v>60</v>
      </c>
      <c r="BF748">
        <v>0.97</v>
      </c>
      <c r="BG748">
        <v>70</v>
      </c>
      <c r="BH748">
        <v>0.92</v>
      </c>
      <c r="BI748">
        <v>80</v>
      </c>
      <c r="BJ748">
        <v>0.76</v>
      </c>
      <c r="BK748">
        <v>90</v>
      </c>
      <c r="BL748">
        <v>0</v>
      </c>
    </row>
    <row r="749" spans="1:64">
      <c r="A749" s="6" t="s">
        <v>1462</v>
      </c>
      <c r="B749" t="s">
        <v>70</v>
      </c>
      <c r="C749" t="s">
        <v>1504</v>
      </c>
      <c r="D749" t="s">
        <v>1503</v>
      </c>
      <c r="E749" t="s">
        <v>1398</v>
      </c>
      <c r="F749">
        <v>2017</v>
      </c>
      <c r="H749">
        <v>305</v>
      </c>
      <c r="J749">
        <v>0</v>
      </c>
      <c r="L749" t="s">
        <v>14</v>
      </c>
      <c r="M749">
        <v>60</v>
      </c>
      <c r="N749">
        <v>2</v>
      </c>
      <c r="O749">
        <v>1000</v>
      </c>
      <c r="P749">
        <v>25</v>
      </c>
      <c r="Q749">
        <v>32.700000000000003</v>
      </c>
      <c r="R749">
        <v>9.33</v>
      </c>
      <c r="S749">
        <v>39.5</v>
      </c>
      <c r="T749">
        <v>9.9</v>
      </c>
      <c r="U749">
        <v>4.91</v>
      </c>
      <c r="V749">
        <v>-115</v>
      </c>
      <c r="W749">
        <v>-0.37</v>
      </c>
      <c r="X749">
        <v>1200</v>
      </c>
      <c r="Y749">
        <v>5.5</v>
      </c>
      <c r="Z749">
        <v>300</v>
      </c>
      <c r="AA749">
        <v>0.23699999999999999</v>
      </c>
      <c r="AI749">
        <v>1000</v>
      </c>
      <c r="AJ749">
        <v>3</v>
      </c>
      <c r="AK749">
        <v>-0.7</v>
      </c>
      <c r="AQ749">
        <v>1.6619999999999999</v>
      </c>
      <c r="AR749">
        <v>122.2</v>
      </c>
      <c r="AU749">
        <v>10</v>
      </c>
      <c r="AV749">
        <v>1</v>
      </c>
      <c r="AW749">
        <v>20</v>
      </c>
      <c r="AX749">
        <v>1</v>
      </c>
      <c r="AY749">
        <v>30</v>
      </c>
      <c r="AZ749">
        <v>1</v>
      </c>
      <c r="BA749">
        <v>40</v>
      </c>
      <c r="BB749">
        <v>0.99</v>
      </c>
      <c r="BC749">
        <v>50</v>
      </c>
      <c r="BD749">
        <v>0.99</v>
      </c>
      <c r="BE749">
        <v>60</v>
      </c>
      <c r="BF749">
        <v>0.97</v>
      </c>
      <c r="BG749">
        <v>70</v>
      </c>
      <c r="BH749">
        <v>0.92</v>
      </c>
      <c r="BI749">
        <v>80</v>
      </c>
      <c r="BJ749">
        <v>0.76</v>
      </c>
      <c r="BK749">
        <v>90</v>
      </c>
      <c r="BL749">
        <v>0</v>
      </c>
    </row>
    <row r="750" spans="1:64" ht="15" customHeight="1">
      <c r="A750" s="6" t="s">
        <v>1462</v>
      </c>
      <c r="B750" t="s">
        <v>70</v>
      </c>
      <c r="C750" t="s">
        <v>1506</v>
      </c>
      <c r="D750" t="s">
        <v>1505</v>
      </c>
      <c r="E750" t="s">
        <v>1398</v>
      </c>
      <c r="F750">
        <v>2017</v>
      </c>
      <c r="H750">
        <v>305</v>
      </c>
      <c r="J750">
        <v>0</v>
      </c>
      <c r="L750" t="s">
        <v>14</v>
      </c>
      <c r="M750">
        <v>60</v>
      </c>
      <c r="N750">
        <v>2</v>
      </c>
      <c r="O750">
        <v>1000</v>
      </c>
      <c r="P750">
        <v>25</v>
      </c>
      <c r="Q750">
        <v>32.700000000000003</v>
      </c>
      <c r="R750">
        <v>9.33</v>
      </c>
      <c r="S750">
        <v>39.5</v>
      </c>
      <c r="T750">
        <v>9.9</v>
      </c>
      <c r="U750">
        <v>4.91</v>
      </c>
      <c r="V750">
        <v>-115</v>
      </c>
      <c r="W750">
        <v>-0.37</v>
      </c>
      <c r="X750">
        <v>1200</v>
      </c>
      <c r="Y750">
        <v>5.5</v>
      </c>
      <c r="Z750">
        <v>300</v>
      </c>
      <c r="AA750">
        <v>0.23699999999999999</v>
      </c>
      <c r="AI750">
        <v>1500</v>
      </c>
      <c r="AJ750">
        <v>3</v>
      </c>
      <c r="AK750">
        <v>-0.7</v>
      </c>
      <c r="AQ750">
        <v>1.6619999999999999</v>
      </c>
      <c r="AR750">
        <v>122.2</v>
      </c>
      <c r="AU750">
        <v>10</v>
      </c>
      <c r="AV750">
        <v>1</v>
      </c>
      <c r="AW750">
        <v>20</v>
      </c>
      <c r="AX750">
        <v>1</v>
      </c>
      <c r="AY750">
        <v>30</v>
      </c>
      <c r="AZ750">
        <v>1</v>
      </c>
      <c r="BA750">
        <v>40</v>
      </c>
      <c r="BB750">
        <v>0.99</v>
      </c>
      <c r="BC750">
        <v>50</v>
      </c>
      <c r="BD750">
        <v>0.99</v>
      </c>
      <c r="BE750">
        <v>60</v>
      </c>
      <c r="BF750">
        <v>0.97</v>
      </c>
      <c r="BG750">
        <v>70</v>
      </c>
      <c r="BH750">
        <v>0.92</v>
      </c>
      <c r="BI750">
        <v>80</v>
      </c>
      <c r="BJ750">
        <v>0.76</v>
      </c>
      <c r="BK750">
        <v>90</v>
      </c>
      <c r="BL750">
        <v>0</v>
      </c>
    </row>
    <row r="751" spans="1:64" ht="15" customHeight="1">
      <c r="A751" s="6" t="s">
        <v>1633</v>
      </c>
      <c r="B751" t="s">
        <v>70</v>
      </c>
      <c r="C751" t="s">
        <v>1705</v>
      </c>
      <c r="D751" t="s">
        <v>1706</v>
      </c>
      <c r="E751" t="s">
        <v>1636</v>
      </c>
      <c r="F751">
        <v>2018</v>
      </c>
      <c r="H751">
        <v>305</v>
      </c>
      <c r="I751">
        <v>0</v>
      </c>
      <c r="J751">
        <v>1.6</v>
      </c>
      <c r="L751" t="s">
        <v>1366</v>
      </c>
      <c r="M751">
        <v>60</v>
      </c>
      <c r="N751">
        <v>2</v>
      </c>
      <c r="O751">
        <v>1000</v>
      </c>
      <c r="P751">
        <v>25</v>
      </c>
      <c r="Q751">
        <v>32.9</v>
      </c>
      <c r="R751">
        <v>9.2799999999999994</v>
      </c>
      <c r="S751">
        <v>39.5</v>
      </c>
      <c r="T751">
        <v>9.73</v>
      </c>
      <c r="U751">
        <v>4.87</v>
      </c>
      <c r="V751">
        <v>-115</v>
      </c>
      <c r="W751">
        <v>-0.37</v>
      </c>
      <c r="X751">
        <v>1400</v>
      </c>
      <c r="Y751">
        <v>5.5</v>
      </c>
      <c r="Z751">
        <v>700</v>
      </c>
      <c r="AA751">
        <v>0.21099999999999999</v>
      </c>
      <c r="AB751">
        <v>0.94899999999999995</v>
      </c>
      <c r="AC751">
        <v>-4.0000000000000002E-4</v>
      </c>
      <c r="AD751">
        <v>0.6</v>
      </c>
      <c r="AG751">
        <v>-1.4</v>
      </c>
      <c r="AH751">
        <v>-3.7</v>
      </c>
      <c r="AI751">
        <v>1500</v>
      </c>
      <c r="AJ751">
        <v>3</v>
      </c>
      <c r="AK751">
        <v>-0.7</v>
      </c>
      <c r="AL751">
        <v>11.04</v>
      </c>
      <c r="AM751">
        <v>1696</v>
      </c>
      <c r="AN751">
        <v>992</v>
      </c>
      <c r="AO751">
        <v>35</v>
      </c>
      <c r="AP751">
        <v>22.7</v>
      </c>
      <c r="AQ751">
        <v>1.6824319999999999</v>
      </c>
      <c r="AR751">
        <v>122.9</v>
      </c>
      <c r="AS751">
        <v>1.4748000000000001</v>
      </c>
      <c r="AU751">
        <v>10</v>
      </c>
      <c r="AV751">
        <v>1</v>
      </c>
      <c r="AW751">
        <v>20</v>
      </c>
      <c r="AX751">
        <v>1</v>
      </c>
      <c r="AY751">
        <v>30</v>
      </c>
      <c r="AZ751">
        <v>1</v>
      </c>
      <c r="BA751">
        <v>40</v>
      </c>
      <c r="BB751">
        <v>0.99</v>
      </c>
      <c r="BC751">
        <v>50</v>
      </c>
      <c r="BD751">
        <v>0.99</v>
      </c>
      <c r="BE751">
        <v>60</v>
      </c>
      <c r="BF751">
        <v>0.97</v>
      </c>
      <c r="BG751">
        <v>70</v>
      </c>
      <c r="BH751">
        <v>0.92</v>
      </c>
      <c r="BI751">
        <v>80</v>
      </c>
      <c r="BJ751">
        <v>0.76</v>
      </c>
      <c r="BK751">
        <v>90</v>
      </c>
      <c r="BL751">
        <v>0</v>
      </c>
    </row>
    <row r="752" spans="1:64">
      <c r="A752" s="6" t="s">
        <v>1633</v>
      </c>
      <c r="B752" t="s">
        <v>70</v>
      </c>
      <c r="C752" t="s">
        <v>1707</v>
      </c>
      <c r="D752" t="s">
        <v>1708</v>
      </c>
      <c r="E752" t="s">
        <v>1636</v>
      </c>
      <c r="F752">
        <v>2018</v>
      </c>
      <c r="H752">
        <v>305</v>
      </c>
      <c r="I752">
        <v>0</v>
      </c>
      <c r="J752">
        <v>1.6</v>
      </c>
      <c r="L752" t="s">
        <v>1366</v>
      </c>
      <c r="M752">
        <v>60</v>
      </c>
      <c r="N752">
        <v>2</v>
      </c>
      <c r="O752">
        <v>1000</v>
      </c>
      <c r="P752">
        <v>25</v>
      </c>
      <c r="Q752">
        <v>32.9</v>
      </c>
      <c r="R752">
        <v>9.2799999999999994</v>
      </c>
      <c r="S752">
        <v>39.5</v>
      </c>
      <c r="T752">
        <v>9.73</v>
      </c>
      <c r="U752">
        <v>4.79</v>
      </c>
      <c r="V752">
        <v>-115</v>
      </c>
      <c r="W752">
        <v>-0.37</v>
      </c>
      <c r="X752">
        <v>1400</v>
      </c>
      <c r="Y752">
        <v>5.5</v>
      </c>
      <c r="Z752">
        <v>700</v>
      </c>
      <c r="AA752">
        <v>0.21099999999999999</v>
      </c>
      <c r="AB752">
        <v>0.94899999999999995</v>
      </c>
      <c r="AC752">
        <v>-4.0000000000000002E-4</v>
      </c>
      <c r="AD752">
        <v>0.6</v>
      </c>
      <c r="AG752">
        <v>-1.4</v>
      </c>
      <c r="AH752">
        <v>-3.7</v>
      </c>
      <c r="AI752">
        <v>1000</v>
      </c>
      <c r="AJ752">
        <v>3</v>
      </c>
      <c r="AK752">
        <v>-0.7</v>
      </c>
      <c r="AL752">
        <v>11.04</v>
      </c>
      <c r="AM752">
        <v>1696</v>
      </c>
      <c r="AN752">
        <v>992</v>
      </c>
      <c r="AO752">
        <v>35</v>
      </c>
      <c r="AP752">
        <v>22.7</v>
      </c>
      <c r="AQ752">
        <v>1.6824319999999999</v>
      </c>
      <c r="AR752">
        <v>122.9</v>
      </c>
      <c r="AS752">
        <v>1.4748000000000001</v>
      </c>
      <c r="AU752">
        <v>10</v>
      </c>
      <c r="AV752">
        <v>1</v>
      </c>
      <c r="AW752">
        <v>20</v>
      </c>
      <c r="AX752">
        <v>1</v>
      </c>
      <c r="AY752">
        <v>30</v>
      </c>
      <c r="AZ752">
        <v>1</v>
      </c>
      <c r="BA752">
        <v>40</v>
      </c>
      <c r="BB752">
        <v>0.99</v>
      </c>
      <c r="BC752">
        <v>50</v>
      </c>
      <c r="BD752">
        <v>0.99</v>
      </c>
      <c r="BE752">
        <v>60</v>
      </c>
      <c r="BF752">
        <v>0.97</v>
      </c>
      <c r="BG752">
        <v>70</v>
      </c>
      <c r="BH752">
        <v>0.92</v>
      </c>
      <c r="BI752">
        <v>80</v>
      </c>
      <c r="BJ752">
        <v>0.76</v>
      </c>
      <c r="BK752">
        <v>90</v>
      </c>
      <c r="BL752">
        <v>0</v>
      </c>
    </row>
    <row r="753" spans="1:64">
      <c r="A753" s="6" t="s">
        <v>1633</v>
      </c>
      <c r="B753" t="s">
        <v>70</v>
      </c>
      <c r="C753" t="s">
        <v>1709</v>
      </c>
      <c r="D753" t="s">
        <v>1710</v>
      </c>
      <c r="E753" t="s">
        <v>1636</v>
      </c>
      <c r="F753">
        <v>2018</v>
      </c>
      <c r="H753">
        <v>305</v>
      </c>
      <c r="I753">
        <v>0</v>
      </c>
      <c r="J753">
        <v>1.6</v>
      </c>
      <c r="L753" t="s">
        <v>1366</v>
      </c>
      <c r="M753">
        <v>60</v>
      </c>
      <c r="N753">
        <v>2</v>
      </c>
      <c r="O753">
        <v>1000</v>
      </c>
      <c r="P753">
        <v>25</v>
      </c>
      <c r="Q753">
        <v>32.9</v>
      </c>
      <c r="R753">
        <v>9.2799999999999994</v>
      </c>
      <c r="S753">
        <v>39.5</v>
      </c>
      <c r="T753">
        <v>9.73</v>
      </c>
      <c r="U753">
        <v>4.87</v>
      </c>
      <c r="V753">
        <v>-115</v>
      </c>
      <c r="W753">
        <v>-0.37</v>
      </c>
      <c r="X753">
        <v>1400</v>
      </c>
      <c r="Y753">
        <v>5.5</v>
      </c>
      <c r="Z753">
        <v>700</v>
      </c>
      <c r="AA753">
        <v>0.21099999999999999</v>
      </c>
      <c r="AB753">
        <v>0.94899999999999995</v>
      </c>
      <c r="AC753">
        <v>-4.0000000000000002E-4</v>
      </c>
      <c r="AD753">
        <v>0.6</v>
      </c>
      <c r="AG753">
        <v>-1.4</v>
      </c>
      <c r="AH753">
        <v>-3.7</v>
      </c>
      <c r="AI753">
        <v>1500</v>
      </c>
      <c r="AJ753">
        <v>3</v>
      </c>
      <c r="AK753">
        <v>-0.7</v>
      </c>
      <c r="AL753">
        <v>11.04</v>
      </c>
      <c r="AM753">
        <v>1708</v>
      </c>
      <c r="AN753">
        <v>992</v>
      </c>
      <c r="AO753">
        <v>35</v>
      </c>
      <c r="AP753">
        <v>22.9</v>
      </c>
      <c r="AQ753">
        <v>1.6943359999999998</v>
      </c>
      <c r="AR753">
        <v>122.9</v>
      </c>
      <c r="AS753">
        <v>1.4748000000000001</v>
      </c>
      <c r="AU753">
        <v>10</v>
      </c>
      <c r="AV753">
        <v>1</v>
      </c>
      <c r="AW753">
        <v>20</v>
      </c>
      <c r="AX753">
        <v>1</v>
      </c>
      <c r="AY753">
        <v>30</v>
      </c>
      <c r="AZ753">
        <v>1</v>
      </c>
      <c r="BA753">
        <v>40</v>
      </c>
      <c r="BB753">
        <v>0.99</v>
      </c>
      <c r="BC753">
        <v>50</v>
      </c>
      <c r="BD753">
        <v>0.99</v>
      </c>
      <c r="BE753">
        <v>60</v>
      </c>
      <c r="BF753">
        <v>0.97</v>
      </c>
      <c r="BG753">
        <v>70</v>
      </c>
      <c r="BH753">
        <v>0.92</v>
      </c>
      <c r="BI753">
        <v>80</v>
      </c>
      <c r="BJ753">
        <v>0.76</v>
      </c>
      <c r="BK753">
        <v>90</v>
      </c>
      <c r="BL753">
        <v>0</v>
      </c>
    </row>
    <row r="754" spans="1:64" ht="15" customHeight="1">
      <c r="A754" s="6" t="s">
        <v>1633</v>
      </c>
      <c r="B754" t="s">
        <v>70</v>
      </c>
      <c r="C754" t="s">
        <v>1711</v>
      </c>
      <c r="D754" t="s">
        <v>1712</v>
      </c>
      <c r="E754" t="s">
        <v>1636</v>
      </c>
      <c r="F754">
        <v>2018</v>
      </c>
      <c r="H754">
        <v>305</v>
      </c>
      <c r="I754">
        <v>0</v>
      </c>
      <c r="J754">
        <v>1.6</v>
      </c>
      <c r="L754" t="s">
        <v>1366</v>
      </c>
      <c r="M754">
        <v>60</v>
      </c>
      <c r="N754">
        <v>2</v>
      </c>
      <c r="O754">
        <v>1000</v>
      </c>
      <c r="P754">
        <v>25</v>
      </c>
      <c r="Q754">
        <v>32.9</v>
      </c>
      <c r="R754">
        <v>9.2799999999999994</v>
      </c>
      <c r="S754">
        <v>39.5</v>
      </c>
      <c r="T754">
        <v>9.73</v>
      </c>
      <c r="U754">
        <v>4.87</v>
      </c>
      <c r="V754">
        <v>-115</v>
      </c>
      <c r="W754">
        <v>-0.37</v>
      </c>
      <c r="X754">
        <v>1400</v>
      </c>
      <c r="Y754">
        <v>5.5</v>
      </c>
      <c r="Z754">
        <v>700</v>
      </c>
      <c r="AA754">
        <v>0.21099999999999999</v>
      </c>
      <c r="AB754">
        <v>0.94899999999999995</v>
      </c>
      <c r="AC754">
        <v>-4.0000000000000002E-4</v>
      </c>
      <c r="AD754">
        <v>0.6</v>
      </c>
      <c r="AG754">
        <v>-1.4</v>
      </c>
      <c r="AH754">
        <v>-3.7</v>
      </c>
      <c r="AI754">
        <v>1500</v>
      </c>
      <c r="AJ754">
        <v>3</v>
      </c>
      <c r="AK754">
        <v>-0.7</v>
      </c>
      <c r="AL754">
        <v>11.04</v>
      </c>
      <c r="AM754">
        <v>1690</v>
      </c>
      <c r="AN754">
        <v>992</v>
      </c>
      <c r="AO754">
        <v>6</v>
      </c>
      <c r="AP754">
        <v>24.3</v>
      </c>
      <c r="AQ754">
        <v>1.67648</v>
      </c>
      <c r="AR754">
        <v>122.9</v>
      </c>
      <c r="AS754">
        <v>1.4748000000000001</v>
      </c>
      <c r="AU754">
        <v>10</v>
      </c>
      <c r="AV754">
        <v>1</v>
      </c>
      <c r="AW754">
        <v>20</v>
      </c>
      <c r="AX754">
        <v>1</v>
      </c>
      <c r="AY754">
        <v>30</v>
      </c>
      <c r="AZ754">
        <v>1</v>
      </c>
      <c r="BA754">
        <v>40</v>
      </c>
      <c r="BB754">
        <v>0.99</v>
      </c>
      <c r="BC754">
        <v>50</v>
      </c>
      <c r="BD754">
        <v>0.99</v>
      </c>
      <c r="BE754">
        <v>60</v>
      </c>
      <c r="BF754">
        <v>0.97</v>
      </c>
      <c r="BG754">
        <v>70</v>
      </c>
      <c r="BH754">
        <v>0.92</v>
      </c>
      <c r="BI754">
        <v>80</v>
      </c>
      <c r="BJ754">
        <v>0.76</v>
      </c>
      <c r="BK754">
        <v>90</v>
      </c>
      <c r="BL754">
        <v>0</v>
      </c>
    </row>
    <row r="755" spans="1:64" ht="15" customHeight="1">
      <c r="A755" s="6" t="s">
        <v>1633</v>
      </c>
      <c r="B755" t="s">
        <v>70</v>
      </c>
      <c r="C755" t="s">
        <v>1713</v>
      </c>
      <c r="D755" t="s">
        <v>1714</v>
      </c>
      <c r="E755" t="s">
        <v>1636</v>
      </c>
      <c r="F755">
        <v>2018</v>
      </c>
      <c r="H755">
        <v>310</v>
      </c>
      <c r="I755">
        <v>0</v>
      </c>
      <c r="J755">
        <v>1.6</v>
      </c>
      <c r="L755" t="s">
        <v>1337</v>
      </c>
      <c r="M755">
        <v>60</v>
      </c>
      <c r="N755">
        <v>2</v>
      </c>
      <c r="O755">
        <v>1000</v>
      </c>
      <c r="P755">
        <v>25</v>
      </c>
      <c r="Q755">
        <v>32.9</v>
      </c>
      <c r="R755">
        <v>9.43</v>
      </c>
      <c r="S755">
        <v>39.700000000000003</v>
      </c>
      <c r="T755">
        <v>9.98</v>
      </c>
      <c r="U755">
        <v>4.99</v>
      </c>
      <c r="V755">
        <v>-115</v>
      </c>
      <c r="W755">
        <v>-0.37</v>
      </c>
      <c r="X755">
        <v>1200</v>
      </c>
      <c r="Y755">
        <v>5.5</v>
      </c>
      <c r="Z755">
        <v>300</v>
      </c>
      <c r="AA755">
        <v>0.23499999999999999</v>
      </c>
      <c r="AB755">
        <v>0.95699999999999996</v>
      </c>
      <c r="AC755">
        <v>-4.0000000000000002E-4</v>
      </c>
      <c r="AD755">
        <v>0.2</v>
      </c>
      <c r="AF755">
        <v>-0.2</v>
      </c>
      <c r="AG755">
        <v>-1.3</v>
      </c>
      <c r="AH755">
        <v>-3.5</v>
      </c>
      <c r="AI755">
        <v>1500</v>
      </c>
      <c r="AJ755">
        <v>3</v>
      </c>
      <c r="AK755">
        <v>-0.7</v>
      </c>
      <c r="AL755">
        <v>11.6</v>
      </c>
      <c r="AM755">
        <v>1696</v>
      </c>
      <c r="AN755">
        <v>992</v>
      </c>
      <c r="AO755">
        <v>35</v>
      </c>
      <c r="AP755">
        <v>22.7</v>
      </c>
      <c r="AQ755">
        <v>1.6824319999999999</v>
      </c>
      <c r="AR755">
        <v>122.2</v>
      </c>
      <c r="AS755">
        <v>1.4663999999999999</v>
      </c>
      <c r="AU755">
        <v>10</v>
      </c>
      <c r="AV755">
        <v>1</v>
      </c>
      <c r="AW755">
        <v>20</v>
      </c>
      <c r="AX755">
        <v>1</v>
      </c>
      <c r="AY755">
        <v>30</v>
      </c>
      <c r="AZ755">
        <v>1</v>
      </c>
      <c r="BA755">
        <v>40</v>
      </c>
      <c r="BB755">
        <v>0.99</v>
      </c>
      <c r="BC755">
        <v>50</v>
      </c>
      <c r="BD755">
        <v>0.99</v>
      </c>
      <c r="BE755">
        <v>60</v>
      </c>
      <c r="BF755">
        <v>0.97</v>
      </c>
      <c r="BG755">
        <v>70</v>
      </c>
      <c r="BH755">
        <v>0.92</v>
      </c>
      <c r="BI755">
        <v>80</v>
      </c>
      <c r="BJ755">
        <v>0.76</v>
      </c>
      <c r="BK755">
        <v>90</v>
      </c>
      <c r="BL755">
        <v>0</v>
      </c>
    </row>
    <row r="756" spans="1:64">
      <c r="A756" s="6" t="s">
        <v>1633</v>
      </c>
      <c r="B756" t="s">
        <v>70</v>
      </c>
      <c r="C756" t="s">
        <v>1715</v>
      </c>
      <c r="D756" t="s">
        <v>1716</v>
      </c>
      <c r="E756" t="s">
        <v>1636</v>
      </c>
      <c r="F756">
        <v>2018</v>
      </c>
      <c r="H756">
        <v>310</v>
      </c>
      <c r="I756">
        <v>0</v>
      </c>
      <c r="J756">
        <v>1.6</v>
      </c>
      <c r="L756" t="s">
        <v>1337</v>
      </c>
      <c r="M756">
        <v>60</v>
      </c>
      <c r="N756">
        <v>2</v>
      </c>
      <c r="O756">
        <v>1000</v>
      </c>
      <c r="P756">
        <v>25</v>
      </c>
      <c r="Q756">
        <v>32.9</v>
      </c>
      <c r="R756">
        <v>9.43</v>
      </c>
      <c r="S756">
        <v>39.700000000000003</v>
      </c>
      <c r="T756">
        <v>9.98</v>
      </c>
      <c r="U756">
        <v>4.99</v>
      </c>
      <c r="V756">
        <v>-115</v>
      </c>
      <c r="W756">
        <v>-0.37</v>
      </c>
      <c r="X756">
        <v>1200</v>
      </c>
      <c r="Y756">
        <v>5.5</v>
      </c>
      <c r="Z756">
        <v>300</v>
      </c>
      <c r="AA756">
        <v>0.23499999999999999</v>
      </c>
      <c r="AB756">
        <v>0.95699999999999996</v>
      </c>
      <c r="AC756">
        <v>-4.0000000000000002E-4</v>
      </c>
      <c r="AD756">
        <v>0.2</v>
      </c>
      <c r="AF756">
        <v>-0.2</v>
      </c>
      <c r="AG756">
        <v>-1.3</v>
      </c>
      <c r="AH756">
        <v>-3.5</v>
      </c>
      <c r="AI756">
        <v>1000</v>
      </c>
      <c r="AJ756">
        <v>3</v>
      </c>
      <c r="AK756">
        <v>-0.7</v>
      </c>
      <c r="AL756">
        <v>11.6</v>
      </c>
      <c r="AM756">
        <v>1696</v>
      </c>
      <c r="AN756">
        <v>992</v>
      </c>
      <c r="AO756">
        <v>35</v>
      </c>
      <c r="AP756">
        <v>22.7</v>
      </c>
      <c r="AQ756">
        <v>1.6824319999999999</v>
      </c>
      <c r="AR756">
        <v>122.2</v>
      </c>
      <c r="AS756">
        <v>1.4663999999999999</v>
      </c>
      <c r="AU756">
        <v>10</v>
      </c>
      <c r="AV756">
        <v>1</v>
      </c>
      <c r="AW756">
        <v>20</v>
      </c>
      <c r="AX756">
        <v>1</v>
      </c>
      <c r="AY756">
        <v>30</v>
      </c>
      <c r="AZ756">
        <v>1</v>
      </c>
      <c r="BA756">
        <v>40</v>
      </c>
      <c r="BB756">
        <v>0.99</v>
      </c>
      <c r="BC756">
        <v>50</v>
      </c>
      <c r="BD756">
        <v>0.99</v>
      </c>
      <c r="BE756">
        <v>60</v>
      </c>
      <c r="BF756">
        <v>0.97</v>
      </c>
      <c r="BG756">
        <v>70</v>
      </c>
      <c r="BH756">
        <v>0.92</v>
      </c>
      <c r="BI756">
        <v>80</v>
      </c>
      <c r="BJ756">
        <v>0.76</v>
      </c>
      <c r="BK756">
        <v>90</v>
      </c>
      <c r="BL756">
        <v>0</v>
      </c>
    </row>
    <row r="757" spans="1:64" ht="15" customHeight="1">
      <c r="A757" s="6" t="s">
        <v>1633</v>
      </c>
      <c r="B757" t="s">
        <v>70</v>
      </c>
      <c r="C757" t="s">
        <v>1717</v>
      </c>
      <c r="D757" t="s">
        <v>1718</v>
      </c>
      <c r="E757" t="s">
        <v>1636</v>
      </c>
      <c r="F757">
        <v>2018</v>
      </c>
      <c r="H757">
        <v>310</v>
      </c>
      <c r="I757">
        <v>0</v>
      </c>
      <c r="J757">
        <v>1.6</v>
      </c>
      <c r="L757" t="s">
        <v>1337</v>
      </c>
      <c r="M757">
        <v>60</v>
      </c>
      <c r="N757">
        <v>2</v>
      </c>
      <c r="O757">
        <v>1000</v>
      </c>
      <c r="P757">
        <v>25</v>
      </c>
      <c r="Q757">
        <v>32.9</v>
      </c>
      <c r="R757">
        <v>9.43</v>
      </c>
      <c r="S757">
        <v>39.700000000000003</v>
      </c>
      <c r="T757">
        <v>9.98</v>
      </c>
      <c r="U757">
        <v>4.99</v>
      </c>
      <c r="V757">
        <v>-115</v>
      </c>
      <c r="W757">
        <v>-0.37</v>
      </c>
      <c r="X757">
        <v>1200</v>
      </c>
      <c r="Y757">
        <v>5.5</v>
      </c>
      <c r="Z757">
        <v>300</v>
      </c>
      <c r="AA757">
        <v>0.23499999999999999</v>
      </c>
      <c r="AB757">
        <v>0.95699999999999996</v>
      </c>
      <c r="AC757">
        <v>-4.0000000000000002E-4</v>
      </c>
      <c r="AD757">
        <v>0.2</v>
      </c>
      <c r="AF757">
        <v>-0.2</v>
      </c>
      <c r="AG757">
        <v>-1.3</v>
      </c>
      <c r="AH757">
        <v>-3.5</v>
      </c>
      <c r="AI757">
        <v>1500</v>
      </c>
      <c r="AJ757">
        <v>3</v>
      </c>
      <c r="AK757">
        <v>-0.7</v>
      </c>
      <c r="AL757">
        <v>11.6</v>
      </c>
      <c r="AM757">
        <v>1708</v>
      </c>
      <c r="AN757">
        <v>992</v>
      </c>
      <c r="AO757">
        <v>35</v>
      </c>
      <c r="AP757">
        <v>22.9</v>
      </c>
      <c r="AQ757">
        <v>1.6943359999999998</v>
      </c>
      <c r="AR757">
        <v>122.2</v>
      </c>
      <c r="AS757">
        <v>1.4663999999999999</v>
      </c>
      <c r="AU757">
        <v>10</v>
      </c>
      <c r="AV757">
        <v>1</v>
      </c>
      <c r="AW757">
        <v>20</v>
      </c>
      <c r="AX757">
        <v>1</v>
      </c>
      <c r="AY757">
        <v>30</v>
      </c>
      <c r="AZ757">
        <v>1</v>
      </c>
      <c r="BA757">
        <v>40</v>
      </c>
      <c r="BB757">
        <v>0.99</v>
      </c>
      <c r="BC757">
        <v>50</v>
      </c>
      <c r="BD757">
        <v>0.99</v>
      </c>
      <c r="BE757">
        <v>60</v>
      </c>
      <c r="BF757">
        <v>0.97</v>
      </c>
      <c r="BG757">
        <v>70</v>
      </c>
      <c r="BH757">
        <v>0.92</v>
      </c>
      <c r="BI757">
        <v>80</v>
      </c>
      <c r="BJ757">
        <v>0.76</v>
      </c>
      <c r="BK757">
        <v>90</v>
      </c>
      <c r="BL757">
        <v>0</v>
      </c>
    </row>
    <row r="758" spans="1:64">
      <c r="A758" s="6" t="s">
        <v>1633</v>
      </c>
      <c r="B758" t="s">
        <v>70</v>
      </c>
      <c r="C758" t="s">
        <v>1719</v>
      </c>
      <c r="D758" t="s">
        <v>1720</v>
      </c>
      <c r="E758" t="s">
        <v>1636</v>
      </c>
      <c r="F758">
        <v>2018</v>
      </c>
      <c r="H758">
        <v>310</v>
      </c>
      <c r="I758">
        <v>0</v>
      </c>
      <c r="J758">
        <v>1.6</v>
      </c>
      <c r="L758" t="s">
        <v>1337</v>
      </c>
      <c r="M758">
        <v>60</v>
      </c>
      <c r="N758">
        <v>2</v>
      </c>
      <c r="O758">
        <v>1000</v>
      </c>
      <c r="P758">
        <v>25</v>
      </c>
      <c r="Q758">
        <v>32.9</v>
      </c>
      <c r="R758">
        <v>9.43</v>
      </c>
      <c r="S758">
        <v>39.700000000000003</v>
      </c>
      <c r="T758">
        <v>9.98</v>
      </c>
      <c r="U758">
        <v>4.99</v>
      </c>
      <c r="V758">
        <v>-115</v>
      </c>
      <c r="W758">
        <v>-0.37</v>
      </c>
      <c r="X758">
        <v>1200</v>
      </c>
      <c r="Y758">
        <v>5.5</v>
      </c>
      <c r="Z758">
        <v>300</v>
      </c>
      <c r="AA758">
        <v>0.23499999999999999</v>
      </c>
      <c r="AB758">
        <v>0.95699999999999996</v>
      </c>
      <c r="AC758">
        <v>-4.0000000000000002E-4</v>
      </c>
      <c r="AD758">
        <v>0.2</v>
      </c>
      <c r="AF758">
        <v>-0.2</v>
      </c>
      <c r="AG758">
        <v>-1.3</v>
      </c>
      <c r="AH758">
        <v>-3.5</v>
      </c>
      <c r="AI758">
        <v>1500</v>
      </c>
      <c r="AJ758">
        <v>3</v>
      </c>
      <c r="AK758">
        <v>-0.7</v>
      </c>
      <c r="AL758">
        <v>11.6</v>
      </c>
      <c r="AM758">
        <v>1690</v>
      </c>
      <c r="AN758">
        <v>992</v>
      </c>
      <c r="AO758">
        <v>6</v>
      </c>
      <c r="AP758">
        <v>24.3</v>
      </c>
      <c r="AQ758">
        <v>1.67648</v>
      </c>
      <c r="AR758">
        <v>122.2</v>
      </c>
      <c r="AS758">
        <v>1.4663999999999999</v>
      </c>
      <c r="AU758">
        <v>10</v>
      </c>
      <c r="AV758">
        <v>1</v>
      </c>
      <c r="AW758">
        <v>20</v>
      </c>
      <c r="AX758">
        <v>1</v>
      </c>
      <c r="AY758">
        <v>30</v>
      </c>
      <c r="AZ758">
        <v>1</v>
      </c>
      <c r="BA758">
        <v>40</v>
      </c>
      <c r="BB758">
        <v>0.99</v>
      </c>
      <c r="BC758">
        <v>50</v>
      </c>
      <c r="BD758">
        <v>0.99</v>
      </c>
      <c r="BE758">
        <v>60</v>
      </c>
      <c r="BF758">
        <v>0.97</v>
      </c>
      <c r="BG758">
        <v>70</v>
      </c>
      <c r="BH758">
        <v>0.92</v>
      </c>
      <c r="BI758">
        <v>80</v>
      </c>
      <c r="BJ758">
        <v>0.76</v>
      </c>
      <c r="BK758">
        <v>90</v>
      </c>
      <c r="BL758">
        <v>0</v>
      </c>
    </row>
    <row r="759" spans="1:64" ht="15" customHeight="1">
      <c r="A759" s="6" t="s">
        <v>1399</v>
      </c>
      <c r="B759" t="s">
        <v>70</v>
      </c>
      <c r="C759" t="s">
        <v>1380</v>
      </c>
      <c r="D759" t="s">
        <v>1409</v>
      </c>
      <c r="E759" t="s">
        <v>1398</v>
      </c>
      <c r="F759">
        <v>2017</v>
      </c>
      <c r="H759">
        <v>310</v>
      </c>
      <c r="J759">
        <v>0</v>
      </c>
      <c r="L759" t="s">
        <v>14</v>
      </c>
      <c r="M759">
        <v>60</v>
      </c>
      <c r="N759">
        <v>2</v>
      </c>
      <c r="O759">
        <v>1000</v>
      </c>
      <c r="P759">
        <v>25</v>
      </c>
      <c r="Q759">
        <v>32.9</v>
      </c>
      <c r="R759">
        <v>9.43</v>
      </c>
      <c r="S759">
        <v>39.700000000000003</v>
      </c>
      <c r="T759">
        <v>9.98</v>
      </c>
      <c r="U759">
        <v>4.99</v>
      </c>
      <c r="V759">
        <v>-115</v>
      </c>
      <c r="W759">
        <v>-0.37</v>
      </c>
      <c r="X759">
        <v>1200</v>
      </c>
      <c r="Y759">
        <v>5.5</v>
      </c>
      <c r="Z759">
        <v>300</v>
      </c>
      <c r="AA759">
        <v>0.23100000000000001</v>
      </c>
      <c r="AI759">
        <v>1500</v>
      </c>
      <c r="AJ759">
        <v>3</v>
      </c>
      <c r="AK759">
        <v>-0.7</v>
      </c>
      <c r="AQ759">
        <v>1.6619999999999999</v>
      </c>
      <c r="AR759">
        <v>122.2</v>
      </c>
      <c r="AU759">
        <v>10</v>
      </c>
      <c r="AV759">
        <v>1</v>
      </c>
      <c r="AW759">
        <v>20</v>
      </c>
      <c r="AX759">
        <v>1</v>
      </c>
      <c r="AY759">
        <v>30</v>
      </c>
      <c r="AZ759">
        <v>1</v>
      </c>
      <c r="BA759">
        <v>40</v>
      </c>
      <c r="BB759">
        <v>0.99</v>
      </c>
      <c r="BC759">
        <v>50</v>
      </c>
      <c r="BD759">
        <v>0.99</v>
      </c>
      <c r="BE759">
        <v>60</v>
      </c>
      <c r="BF759">
        <v>0.97</v>
      </c>
      <c r="BG759">
        <v>70</v>
      </c>
      <c r="BH759">
        <v>0.92</v>
      </c>
      <c r="BI759">
        <v>80</v>
      </c>
      <c r="BJ759">
        <v>0.76</v>
      </c>
      <c r="BK759">
        <v>90</v>
      </c>
      <c r="BL759">
        <v>0</v>
      </c>
    </row>
    <row r="760" spans="1:64" ht="15" customHeight="1">
      <c r="A760" s="6" t="s">
        <v>1399</v>
      </c>
      <c r="B760" t="s">
        <v>70</v>
      </c>
      <c r="C760" t="s">
        <v>1411</v>
      </c>
      <c r="D760" t="s">
        <v>1410</v>
      </c>
      <c r="E760" t="s">
        <v>1398</v>
      </c>
      <c r="F760">
        <v>2017</v>
      </c>
      <c r="H760">
        <v>310</v>
      </c>
      <c r="J760">
        <v>0</v>
      </c>
      <c r="L760" t="s">
        <v>14</v>
      </c>
      <c r="M760">
        <v>60</v>
      </c>
      <c r="N760">
        <v>2</v>
      </c>
      <c r="O760">
        <v>1000</v>
      </c>
      <c r="P760">
        <v>25</v>
      </c>
      <c r="Q760">
        <v>32.9</v>
      </c>
      <c r="R760">
        <v>9.43</v>
      </c>
      <c r="S760">
        <v>39.700000000000003</v>
      </c>
      <c r="T760">
        <v>9.98</v>
      </c>
      <c r="U760">
        <v>4.99</v>
      </c>
      <c r="V760">
        <v>-115</v>
      </c>
      <c r="W760">
        <v>-0.37</v>
      </c>
      <c r="X760">
        <v>1200</v>
      </c>
      <c r="Y760">
        <v>5.5</v>
      </c>
      <c r="Z760">
        <v>300</v>
      </c>
      <c r="AA760">
        <v>0.23100000000000001</v>
      </c>
      <c r="AI760">
        <v>1000</v>
      </c>
      <c r="AJ760">
        <v>3</v>
      </c>
      <c r="AK760">
        <v>-0.7</v>
      </c>
      <c r="AQ760">
        <v>1.6619999999999999</v>
      </c>
      <c r="AR760">
        <v>122.2</v>
      </c>
      <c r="AU760">
        <v>10</v>
      </c>
      <c r="AV760">
        <v>1</v>
      </c>
      <c r="AW760">
        <v>20</v>
      </c>
      <c r="AX760">
        <v>1</v>
      </c>
      <c r="AY760">
        <v>30</v>
      </c>
      <c r="AZ760">
        <v>1</v>
      </c>
      <c r="BA760">
        <v>40</v>
      </c>
      <c r="BB760">
        <v>0.99</v>
      </c>
      <c r="BC760">
        <v>50</v>
      </c>
      <c r="BD760">
        <v>0.99</v>
      </c>
      <c r="BE760">
        <v>60</v>
      </c>
      <c r="BF760">
        <v>0.97</v>
      </c>
      <c r="BG760">
        <v>70</v>
      </c>
      <c r="BH760">
        <v>0.92</v>
      </c>
      <c r="BI760">
        <v>80</v>
      </c>
      <c r="BJ760">
        <v>0.76</v>
      </c>
      <c r="BK760">
        <v>90</v>
      </c>
      <c r="BL760">
        <v>0</v>
      </c>
    </row>
    <row r="761" spans="1:64" ht="15" customHeight="1">
      <c r="A761" s="6" t="s">
        <v>1462</v>
      </c>
      <c r="B761" t="s">
        <v>70</v>
      </c>
      <c r="C761" t="s">
        <v>1507</v>
      </c>
      <c r="D761" t="s">
        <v>1508</v>
      </c>
      <c r="E761" t="s">
        <v>1398</v>
      </c>
      <c r="F761">
        <v>2017</v>
      </c>
      <c r="H761">
        <v>310</v>
      </c>
      <c r="I761">
        <v>0</v>
      </c>
      <c r="J761">
        <v>1.6</v>
      </c>
      <c r="L761" t="s">
        <v>1337</v>
      </c>
      <c r="M761">
        <v>60</v>
      </c>
      <c r="N761">
        <v>2</v>
      </c>
      <c r="O761">
        <v>1000</v>
      </c>
      <c r="P761">
        <v>25</v>
      </c>
      <c r="Q761">
        <v>32.9</v>
      </c>
      <c r="R761">
        <v>9.43</v>
      </c>
      <c r="S761">
        <v>39.700000000000003</v>
      </c>
      <c r="T761">
        <v>9.98</v>
      </c>
      <c r="U761">
        <v>4.99</v>
      </c>
      <c r="V761">
        <v>-115</v>
      </c>
      <c r="W761">
        <v>-0.37</v>
      </c>
      <c r="X761">
        <v>1200</v>
      </c>
      <c r="Y761">
        <v>5.5</v>
      </c>
      <c r="Z761">
        <v>300</v>
      </c>
      <c r="AA761">
        <v>0.23499999999999999</v>
      </c>
      <c r="AB761">
        <v>0.95699999999999996</v>
      </c>
      <c r="AC761">
        <v>-4.0000000000000002E-4</v>
      </c>
      <c r="AD761">
        <v>0.2</v>
      </c>
      <c r="AF761">
        <v>-0.2</v>
      </c>
      <c r="AG761">
        <v>-1.3</v>
      </c>
      <c r="AH761">
        <v>-3.5</v>
      </c>
      <c r="AI761">
        <v>1500</v>
      </c>
      <c r="AJ761">
        <v>3</v>
      </c>
      <c r="AK761">
        <v>-0.7</v>
      </c>
      <c r="AL761">
        <v>11.6</v>
      </c>
      <c r="AM761">
        <v>1675</v>
      </c>
      <c r="AN761">
        <v>992</v>
      </c>
      <c r="AO761">
        <v>35</v>
      </c>
      <c r="AP761">
        <v>22.5</v>
      </c>
      <c r="AQ761">
        <v>1.6616</v>
      </c>
      <c r="AR761">
        <v>122.2</v>
      </c>
      <c r="AS761">
        <v>1.4663999999999999</v>
      </c>
      <c r="AU761">
        <v>10</v>
      </c>
      <c r="AV761">
        <v>1</v>
      </c>
      <c r="AW761">
        <v>20</v>
      </c>
      <c r="AX761">
        <v>1</v>
      </c>
      <c r="AY761">
        <v>30</v>
      </c>
      <c r="AZ761">
        <v>1</v>
      </c>
      <c r="BA761">
        <v>40</v>
      </c>
      <c r="BB761">
        <v>0.99</v>
      </c>
      <c r="BC761">
        <v>50</v>
      </c>
      <c r="BD761">
        <v>0.99</v>
      </c>
      <c r="BE761">
        <v>60</v>
      </c>
      <c r="BF761">
        <v>0.97</v>
      </c>
      <c r="BG761">
        <v>70</v>
      </c>
      <c r="BH761">
        <v>0.92</v>
      </c>
      <c r="BI761">
        <v>80</v>
      </c>
      <c r="BJ761">
        <v>0.76</v>
      </c>
      <c r="BK761">
        <v>90</v>
      </c>
      <c r="BL761">
        <v>0</v>
      </c>
    </row>
    <row r="762" spans="1:64" ht="15" customHeight="1">
      <c r="A762" s="6" t="s">
        <v>1462</v>
      </c>
      <c r="B762" t="s">
        <v>70</v>
      </c>
      <c r="C762" t="s">
        <v>1509</v>
      </c>
      <c r="D762" t="s">
        <v>1510</v>
      </c>
      <c r="E762" t="s">
        <v>1398</v>
      </c>
      <c r="F762">
        <v>2017</v>
      </c>
      <c r="H762">
        <v>310</v>
      </c>
      <c r="I762">
        <v>0</v>
      </c>
      <c r="J762">
        <v>1.6</v>
      </c>
      <c r="L762" t="s">
        <v>1337</v>
      </c>
      <c r="M762">
        <v>60</v>
      </c>
      <c r="N762">
        <v>2</v>
      </c>
      <c r="O762">
        <v>1000</v>
      </c>
      <c r="P762">
        <v>25</v>
      </c>
      <c r="Q762">
        <v>32.9</v>
      </c>
      <c r="R762">
        <v>9.43</v>
      </c>
      <c r="S762">
        <v>39.700000000000003</v>
      </c>
      <c r="T762">
        <v>9.98</v>
      </c>
      <c r="U762">
        <v>4.99</v>
      </c>
      <c r="V762">
        <v>-115</v>
      </c>
      <c r="W762">
        <v>-0.37</v>
      </c>
      <c r="X762">
        <v>1200</v>
      </c>
      <c r="Y762">
        <v>5.5</v>
      </c>
      <c r="Z762">
        <v>300</v>
      </c>
      <c r="AA762">
        <v>0.23499999999999999</v>
      </c>
      <c r="AB762">
        <v>0.95699999999999996</v>
      </c>
      <c r="AC762">
        <v>-4.0000000000000002E-4</v>
      </c>
      <c r="AD762">
        <v>0.2</v>
      </c>
      <c r="AF762">
        <v>-0.2</v>
      </c>
      <c r="AG762">
        <v>-1.3</v>
      </c>
      <c r="AH762">
        <v>-3.5</v>
      </c>
      <c r="AI762">
        <v>1000</v>
      </c>
      <c r="AJ762">
        <v>3</v>
      </c>
      <c r="AK762">
        <v>-0.7</v>
      </c>
      <c r="AL762">
        <v>11.6</v>
      </c>
      <c r="AM762">
        <v>1675</v>
      </c>
      <c r="AN762">
        <v>992</v>
      </c>
      <c r="AO762">
        <v>35</v>
      </c>
      <c r="AP762">
        <v>22.5</v>
      </c>
      <c r="AQ762">
        <v>1.6616</v>
      </c>
      <c r="AR762">
        <v>122.2</v>
      </c>
      <c r="AS762">
        <v>1.4663999999999999</v>
      </c>
      <c r="AU762">
        <v>10</v>
      </c>
      <c r="AV762">
        <v>1</v>
      </c>
      <c r="AW762">
        <v>20</v>
      </c>
      <c r="AX762">
        <v>1</v>
      </c>
      <c r="AY762">
        <v>30</v>
      </c>
      <c r="AZ762">
        <v>1</v>
      </c>
      <c r="BA762">
        <v>40</v>
      </c>
      <c r="BB762">
        <v>0.99</v>
      </c>
      <c r="BC762">
        <v>50</v>
      </c>
      <c r="BD762">
        <v>0.99</v>
      </c>
      <c r="BE762">
        <v>60</v>
      </c>
      <c r="BF762">
        <v>0.97</v>
      </c>
      <c r="BG762">
        <v>70</v>
      </c>
      <c r="BH762">
        <v>0.92</v>
      </c>
      <c r="BI762">
        <v>80</v>
      </c>
      <c r="BJ762">
        <v>0.76</v>
      </c>
      <c r="BK762">
        <v>90</v>
      </c>
      <c r="BL762">
        <v>0</v>
      </c>
    </row>
    <row r="763" spans="1:64" ht="15" customHeight="1">
      <c r="A763" s="6" t="s">
        <v>1462</v>
      </c>
      <c r="B763" t="s">
        <v>70</v>
      </c>
      <c r="C763" t="s">
        <v>1512</v>
      </c>
      <c r="D763" t="s">
        <v>1511</v>
      </c>
      <c r="E763" t="s">
        <v>1398</v>
      </c>
      <c r="F763">
        <v>2017</v>
      </c>
      <c r="H763">
        <v>310</v>
      </c>
      <c r="J763">
        <v>0</v>
      </c>
      <c r="L763" t="s">
        <v>14</v>
      </c>
      <c r="M763">
        <v>60</v>
      </c>
      <c r="N763">
        <v>2</v>
      </c>
      <c r="O763">
        <v>1000</v>
      </c>
      <c r="P763">
        <v>25</v>
      </c>
      <c r="Q763">
        <v>32.9</v>
      </c>
      <c r="R763">
        <v>9.43</v>
      </c>
      <c r="S763">
        <v>39.700000000000003</v>
      </c>
      <c r="T763">
        <v>9.98</v>
      </c>
      <c r="U763">
        <v>4.99</v>
      </c>
      <c r="V763">
        <v>-115</v>
      </c>
      <c r="W763">
        <v>-0.37</v>
      </c>
      <c r="X763">
        <v>1200</v>
      </c>
      <c r="Y763">
        <v>5.5</v>
      </c>
      <c r="Z763">
        <v>300</v>
      </c>
      <c r="AA763">
        <v>0.23499999999999999</v>
      </c>
      <c r="AI763">
        <v>1500</v>
      </c>
      <c r="AJ763">
        <v>3</v>
      </c>
      <c r="AK763">
        <v>-0.7</v>
      </c>
      <c r="AQ763">
        <v>1.6619999999999999</v>
      </c>
      <c r="AR763">
        <v>122.2</v>
      </c>
      <c r="AU763">
        <v>10</v>
      </c>
      <c r="AV763">
        <v>1</v>
      </c>
      <c r="AW763">
        <v>20</v>
      </c>
      <c r="AX763">
        <v>1</v>
      </c>
      <c r="AY763">
        <v>30</v>
      </c>
      <c r="AZ763">
        <v>1</v>
      </c>
      <c r="BA763">
        <v>40</v>
      </c>
      <c r="BB763">
        <v>0.99</v>
      </c>
      <c r="BC763">
        <v>50</v>
      </c>
      <c r="BD763">
        <v>0.99</v>
      </c>
      <c r="BE763">
        <v>60</v>
      </c>
      <c r="BF763">
        <v>0.97</v>
      </c>
      <c r="BG763">
        <v>70</v>
      </c>
      <c r="BH763">
        <v>0.92</v>
      </c>
      <c r="BI763">
        <v>80</v>
      </c>
      <c r="BJ763">
        <v>0.76</v>
      </c>
      <c r="BK763">
        <v>90</v>
      </c>
      <c r="BL763">
        <v>0</v>
      </c>
    </row>
    <row r="764" spans="1:64">
      <c r="A764" s="6" t="s">
        <v>1633</v>
      </c>
      <c r="B764" t="s">
        <v>70</v>
      </c>
      <c r="C764" t="s">
        <v>1721</v>
      </c>
      <c r="D764" t="s">
        <v>1722</v>
      </c>
      <c r="E764" t="s">
        <v>1636</v>
      </c>
      <c r="F764">
        <v>2018</v>
      </c>
      <c r="H764">
        <v>315</v>
      </c>
      <c r="I764">
        <v>0</v>
      </c>
      <c r="J764">
        <v>1.6</v>
      </c>
      <c r="L764" t="s">
        <v>1337</v>
      </c>
      <c r="M764">
        <v>60</v>
      </c>
      <c r="N764">
        <v>2</v>
      </c>
      <c r="O764">
        <v>1000</v>
      </c>
      <c r="P764">
        <v>25</v>
      </c>
      <c r="Q764">
        <v>33.1</v>
      </c>
      <c r="R764">
        <v>9.52</v>
      </c>
      <c r="S764">
        <v>39.9</v>
      </c>
      <c r="T764">
        <v>10.06</v>
      </c>
      <c r="U764">
        <v>5.03</v>
      </c>
      <c r="V764">
        <v>-116</v>
      </c>
      <c r="W764">
        <v>-0.37</v>
      </c>
      <c r="X764">
        <v>1200</v>
      </c>
      <c r="Y764">
        <v>5.5</v>
      </c>
      <c r="Z764">
        <v>300</v>
      </c>
      <c r="AA764">
        <v>0.22600000000000001</v>
      </c>
      <c r="AB764">
        <v>0.96</v>
      </c>
      <c r="AC764">
        <v>-5.0000000000000001E-4</v>
      </c>
      <c r="AD764">
        <v>0.2</v>
      </c>
      <c r="AF764">
        <v>-0.2</v>
      </c>
      <c r="AG764">
        <v>-1.3</v>
      </c>
      <c r="AH764">
        <v>-3.5</v>
      </c>
      <c r="AI764">
        <v>1500</v>
      </c>
      <c r="AJ764">
        <v>3</v>
      </c>
      <c r="AK764">
        <v>-0.7</v>
      </c>
      <c r="AL764">
        <v>11.6</v>
      </c>
      <c r="AM764">
        <v>1696</v>
      </c>
      <c r="AN764">
        <v>992</v>
      </c>
      <c r="AO764">
        <v>35</v>
      </c>
      <c r="AP764">
        <v>22.7</v>
      </c>
      <c r="AQ764">
        <v>1.6824319999999999</v>
      </c>
      <c r="AR764">
        <v>122.2</v>
      </c>
      <c r="AS764">
        <v>1.4663999999999999</v>
      </c>
      <c r="AU764">
        <v>10</v>
      </c>
      <c r="AV764">
        <v>1</v>
      </c>
      <c r="AW764">
        <v>20</v>
      </c>
      <c r="AX764">
        <v>1</v>
      </c>
      <c r="AY764">
        <v>30</v>
      </c>
      <c r="AZ764">
        <v>1</v>
      </c>
      <c r="BA764">
        <v>40</v>
      </c>
      <c r="BB764">
        <v>0.99</v>
      </c>
      <c r="BC764">
        <v>50</v>
      </c>
      <c r="BD764">
        <v>0.99</v>
      </c>
      <c r="BE764">
        <v>60</v>
      </c>
      <c r="BF764">
        <v>0.97</v>
      </c>
      <c r="BG764">
        <v>70</v>
      </c>
      <c r="BH764">
        <v>0.92</v>
      </c>
      <c r="BI764">
        <v>80</v>
      </c>
      <c r="BJ764">
        <v>0.76</v>
      </c>
      <c r="BK764">
        <v>90</v>
      </c>
      <c r="BL764">
        <v>0</v>
      </c>
    </row>
    <row r="765" spans="1:64">
      <c r="A765" s="6" t="s">
        <v>1633</v>
      </c>
      <c r="B765" t="s">
        <v>70</v>
      </c>
      <c r="C765" t="s">
        <v>1723</v>
      </c>
      <c r="D765" t="s">
        <v>1724</v>
      </c>
      <c r="E765" t="s">
        <v>1636</v>
      </c>
      <c r="F765">
        <v>2018</v>
      </c>
      <c r="H765">
        <v>315</v>
      </c>
      <c r="I765">
        <v>0</v>
      </c>
      <c r="J765">
        <v>1.6</v>
      </c>
      <c r="L765" t="s">
        <v>1337</v>
      </c>
      <c r="M765">
        <v>60</v>
      </c>
      <c r="N765">
        <v>2</v>
      </c>
      <c r="O765">
        <v>1000</v>
      </c>
      <c r="P765">
        <v>25</v>
      </c>
      <c r="Q765">
        <v>33.1</v>
      </c>
      <c r="R765">
        <v>9.52</v>
      </c>
      <c r="S765">
        <v>39.9</v>
      </c>
      <c r="T765">
        <v>10.06</v>
      </c>
      <c r="U765">
        <v>5.03</v>
      </c>
      <c r="V765">
        <v>-116</v>
      </c>
      <c r="W765">
        <v>-0.37</v>
      </c>
      <c r="X765">
        <v>1200</v>
      </c>
      <c r="Y765">
        <v>5.5</v>
      </c>
      <c r="Z765">
        <v>300</v>
      </c>
      <c r="AA765">
        <v>0.22600000000000001</v>
      </c>
      <c r="AB765">
        <v>0.96</v>
      </c>
      <c r="AC765">
        <v>-5.0000000000000001E-4</v>
      </c>
      <c r="AD765">
        <v>0.2</v>
      </c>
      <c r="AF765">
        <v>-0.2</v>
      </c>
      <c r="AG765">
        <v>-1.3</v>
      </c>
      <c r="AH765">
        <v>-3.5</v>
      </c>
      <c r="AI765">
        <v>1000</v>
      </c>
      <c r="AJ765">
        <v>3</v>
      </c>
      <c r="AK765">
        <v>-0.7</v>
      </c>
      <c r="AL765">
        <v>11.6</v>
      </c>
      <c r="AM765">
        <v>1696</v>
      </c>
      <c r="AN765">
        <v>992</v>
      </c>
      <c r="AO765">
        <v>35</v>
      </c>
      <c r="AP765">
        <v>22.7</v>
      </c>
      <c r="AQ765">
        <v>1.6824319999999999</v>
      </c>
      <c r="AR765">
        <v>122.2</v>
      </c>
      <c r="AS765">
        <v>1.4663999999999999</v>
      </c>
      <c r="AU765">
        <v>10</v>
      </c>
      <c r="AV765">
        <v>1</v>
      </c>
      <c r="AW765">
        <v>20</v>
      </c>
      <c r="AX765">
        <v>1</v>
      </c>
      <c r="AY765">
        <v>30</v>
      </c>
      <c r="AZ765">
        <v>1</v>
      </c>
      <c r="BA765">
        <v>40</v>
      </c>
      <c r="BB765">
        <v>0.99</v>
      </c>
      <c r="BC765">
        <v>50</v>
      </c>
      <c r="BD765">
        <v>0.99</v>
      </c>
      <c r="BE765">
        <v>60</v>
      </c>
      <c r="BF765">
        <v>0.97</v>
      </c>
      <c r="BG765">
        <v>70</v>
      </c>
      <c r="BH765">
        <v>0.92</v>
      </c>
      <c r="BI765">
        <v>80</v>
      </c>
      <c r="BJ765">
        <v>0.76</v>
      </c>
      <c r="BK765">
        <v>90</v>
      </c>
      <c r="BL765">
        <v>0</v>
      </c>
    </row>
    <row r="766" spans="1:64" ht="15" customHeight="1">
      <c r="A766" s="6" t="s">
        <v>1633</v>
      </c>
      <c r="B766" t="s">
        <v>70</v>
      </c>
      <c r="C766" t="s">
        <v>1725</v>
      </c>
      <c r="D766" t="s">
        <v>1726</v>
      </c>
      <c r="E766" t="s">
        <v>1636</v>
      </c>
      <c r="F766">
        <v>2018</v>
      </c>
      <c r="H766">
        <v>315</v>
      </c>
      <c r="I766">
        <v>0</v>
      </c>
      <c r="J766">
        <v>1.6</v>
      </c>
      <c r="L766" t="s">
        <v>1337</v>
      </c>
      <c r="M766">
        <v>60</v>
      </c>
      <c r="N766">
        <v>2</v>
      </c>
      <c r="O766">
        <v>1000</v>
      </c>
      <c r="P766">
        <v>25</v>
      </c>
      <c r="Q766">
        <v>33.1</v>
      </c>
      <c r="R766">
        <v>9.52</v>
      </c>
      <c r="S766">
        <v>39.9</v>
      </c>
      <c r="T766">
        <v>10.06</v>
      </c>
      <c r="U766">
        <v>5.03</v>
      </c>
      <c r="V766">
        <v>-116</v>
      </c>
      <c r="W766">
        <v>-0.37</v>
      </c>
      <c r="X766">
        <v>1200</v>
      </c>
      <c r="Y766">
        <v>5.5</v>
      </c>
      <c r="Z766">
        <v>300</v>
      </c>
      <c r="AA766">
        <v>0.22600000000000001</v>
      </c>
      <c r="AB766">
        <v>0.96</v>
      </c>
      <c r="AC766">
        <v>-5.0000000000000001E-4</v>
      </c>
      <c r="AD766">
        <v>0.2</v>
      </c>
      <c r="AF766">
        <v>-0.2</v>
      </c>
      <c r="AG766">
        <v>-1.3</v>
      </c>
      <c r="AH766">
        <v>-3.5</v>
      </c>
      <c r="AI766">
        <v>1500</v>
      </c>
      <c r="AJ766">
        <v>3</v>
      </c>
      <c r="AK766">
        <v>-0.7</v>
      </c>
      <c r="AL766">
        <v>11.6</v>
      </c>
      <c r="AM766">
        <v>1708</v>
      </c>
      <c r="AN766">
        <v>992</v>
      </c>
      <c r="AO766">
        <v>35</v>
      </c>
      <c r="AP766">
        <v>22.9</v>
      </c>
      <c r="AQ766">
        <v>1.6943359999999998</v>
      </c>
      <c r="AR766">
        <v>122.2</v>
      </c>
      <c r="AS766">
        <v>1.4663999999999999</v>
      </c>
      <c r="AU766">
        <v>10</v>
      </c>
      <c r="AV766">
        <v>1</v>
      </c>
      <c r="AW766">
        <v>20</v>
      </c>
      <c r="AX766">
        <v>1</v>
      </c>
      <c r="AY766">
        <v>30</v>
      </c>
      <c r="AZ766">
        <v>1</v>
      </c>
      <c r="BA766">
        <v>40</v>
      </c>
      <c r="BB766">
        <v>0.99</v>
      </c>
      <c r="BC766">
        <v>50</v>
      </c>
      <c r="BD766">
        <v>0.99</v>
      </c>
      <c r="BE766">
        <v>60</v>
      </c>
      <c r="BF766">
        <v>0.97</v>
      </c>
      <c r="BG766">
        <v>70</v>
      </c>
      <c r="BH766">
        <v>0.92</v>
      </c>
      <c r="BI766">
        <v>80</v>
      </c>
      <c r="BJ766">
        <v>0.76</v>
      </c>
      <c r="BK766">
        <v>90</v>
      </c>
      <c r="BL766">
        <v>0</v>
      </c>
    </row>
    <row r="767" spans="1:64">
      <c r="A767" s="6" t="s">
        <v>1633</v>
      </c>
      <c r="B767" t="s">
        <v>70</v>
      </c>
      <c r="C767" t="s">
        <v>1727</v>
      </c>
      <c r="D767" t="s">
        <v>1728</v>
      </c>
      <c r="E767" t="s">
        <v>1636</v>
      </c>
      <c r="F767">
        <v>2018</v>
      </c>
      <c r="H767">
        <v>315</v>
      </c>
      <c r="I767">
        <v>0</v>
      </c>
      <c r="J767">
        <v>1.6</v>
      </c>
      <c r="L767" t="s">
        <v>1337</v>
      </c>
      <c r="M767">
        <v>60</v>
      </c>
      <c r="N767">
        <v>2</v>
      </c>
      <c r="O767">
        <v>1000</v>
      </c>
      <c r="P767">
        <v>25</v>
      </c>
      <c r="Q767">
        <v>33.1</v>
      </c>
      <c r="R767">
        <v>9.52</v>
      </c>
      <c r="S767">
        <v>39.9</v>
      </c>
      <c r="T767">
        <v>10.06</v>
      </c>
      <c r="U767">
        <v>5.03</v>
      </c>
      <c r="V767">
        <v>-116</v>
      </c>
      <c r="W767">
        <v>-0.37</v>
      </c>
      <c r="X767">
        <v>1200</v>
      </c>
      <c r="Y767">
        <v>5.5</v>
      </c>
      <c r="Z767">
        <v>300</v>
      </c>
      <c r="AA767">
        <v>0.22600000000000001</v>
      </c>
      <c r="AB767">
        <v>0.96</v>
      </c>
      <c r="AC767">
        <v>-5.0000000000000001E-4</v>
      </c>
      <c r="AD767">
        <v>0.2</v>
      </c>
      <c r="AF767">
        <v>-0.2</v>
      </c>
      <c r="AG767">
        <v>-1.3</v>
      </c>
      <c r="AH767">
        <v>-3.5</v>
      </c>
      <c r="AI767">
        <v>1500</v>
      </c>
      <c r="AJ767">
        <v>3</v>
      </c>
      <c r="AK767">
        <v>-0.7</v>
      </c>
      <c r="AL767">
        <v>11.6</v>
      </c>
      <c r="AM767">
        <v>1690</v>
      </c>
      <c r="AN767">
        <v>992</v>
      </c>
      <c r="AO767">
        <v>6</v>
      </c>
      <c r="AP767">
        <v>24.3</v>
      </c>
      <c r="AQ767">
        <v>1.67648</v>
      </c>
      <c r="AR767">
        <v>122.2</v>
      </c>
      <c r="AS767">
        <v>1.4663999999999999</v>
      </c>
      <c r="AU767">
        <v>10</v>
      </c>
      <c r="AV767">
        <v>1</v>
      </c>
      <c r="AW767">
        <v>20</v>
      </c>
      <c r="AX767">
        <v>1</v>
      </c>
      <c r="AY767">
        <v>30</v>
      </c>
      <c r="AZ767">
        <v>1</v>
      </c>
      <c r="BA767">
        <v>40</v>
      </c>
      <c r="BB767">
        <v>0.99</v>
      </c>
      <c r="BC767">
        <v>50</v>
      </c>
      <c r="BD767">
        <v>0.99</v>
      </c>
      <c r="BE767">
        <v>60</v>
      </c>
      <c r="BF767">
        <v>0.97</v>
      </c>
      <c r="BG767">
        <v>70</v>
      </c>
      <c r="BH767">
        <v>0.92</v>
      </c>
      <c r="BI767">
        <v>80</v>
      </c>
      <c r="BJ767">
        <v>0.76</v>
      </c>
      <c r="BK767">
        <v>90</v>
      </c>
      <c r="BL767">
        <v>0</v>
      </c>
    </row>
    <row r="768" spans="1:64" ht="15" customHeight="1">
      <c r="A768" s="6" t="s">
        <v>1399</v>
      </c>
      <c r="B768" t="s">
        <v>70</v>
      </c>
      <c r="C768" t="s">
        <v>1412</v>
      </c>
      <c r="D768" t="s">
        <v>1413</v>
      </c>
      <c r="E768" t="s">
        <v>1398</v>
      </c>
      <c r="F768">
        <v>2017</v>
      </c>
      <c r="H768">
        <v>315</v>
      </c>
      <c r="I768">
        <v>0</v>
      </c>
      <c r="J768">
        <v>1.6</v>
      </c>
      <c r="L768" t="s">
        <v>1337</v>
      </c>
      <c r="M768">
        <v>60</v>
      </c>
      <c r="N768">
        <v>2</v>
      </c>
      <c r="O768">
        <v>1000</v>
      </c>
      <c r="P768">
        <v>25</v>
      </c>
      <c r="Q768">
        <v>33.1</v>
      </c>
      <c r="R768">
        <v>9.52</v>
      </c>
      <c r="S768">
        <v>39.9</v>
      </c>
      <c r="T768">
        <v>10.06</v>
      </c>
      <c r="U768">
        <v>5.03</v>
      </c>
      <c r="V768">
        <v>-116</v>
      </c>
      <c r="W768">
        <v>-0.37</v>
      </c>
      <c r="X768">
        <v>1200</v>
      </c>
      <c r="Y768">
        <v>5.5</v>
      </c>
      <c r="Z768">
        <v>300</v>
      </c>
      <c r="AA768">
        <v>0.22600000000000001</v>
      </c>
      <c r="AB768">
        <v>0.96</v>
      </c>
      <c r="AC768">
        <v>-5.0000000000000001E-4</v>
      </c>
      <c r="AD768">
        <v>0.2</v>
      </c>
      <c r="AF768">
        <v>-0.2</v>
      </c>
      <c r="AG768">
        <v>-1.3</v>
      </c>
      <c r="AH768">
        <v>-3.5</v>
      </c>
      <c r="AI768">
        <v>1500</v>
      </c>
      <c r="AJ768">
        <v>3</v>
      </c>
      <c r="AK768">
        <v>-0.7</v>
      </c>
      <c r="AL768">
        <v>11.6</v>
      </c>
      <c r="AM768">
        <v>1675</v>
      </c>
      <c r="AN768">
        <v>992</v>
      </c>
      <c r="AO768">
        <v>40</v>
      </c>
      <c r="AP768">
        <v>18.5</v>
      </c>
      <c r="AQ768">
        <v>1.6616</v>
      </c>
      <c r="AR768">
        <v>122.2</v>
      </c>
      <c r="AS768">
        <v>1.4663999999999999</v>
      </c>
      <c r="AU768">
        <v>10</v>
      </c>
      <c r="AV768">
        <v>1</v>
      </c>
      <c r="AW768">
        <v>20</v>
      </c>
      <c r="AX768">
        <v>1</v>
      </c>
      <c r="AY768">
        <v>30</v>
      </c>
      <c r="AZ768">
        <v>1</v>
      </c>
      <c r="BA768">
        <v>40</v>
      </c>
      <c r="BB768">
        <v>0.99</v>
      </c>
      <c r="BC768">
        <v>50</v>
      </c>
      <c r="BD768">
        <v>0.99</v>
      </c>
      <c r="BE768">
        <v>60</v>
      </c>
      <c r="BF768">
        <v>0.97</v>
      </c>
      <c r="BG768">
        <v>70</v>
      </c>
      <c r="BH768">
        <v>0.92</v>
      </c>
      <c r="BI768">
        <v>80</v>
      </c>
      <c r="BJ768">
        <v>0.76</v>
      </c>
      <c r="BK768">
        <v>90</v>
      </c>
      <c r="BL768">
        <v>0</v>
      </c>
    </row>
    <row r="769" spans="1:64">
      <c r="A769" s="6" t="s">
        <v>1399</v>
      </c>
      <c r="B769" t="s">
        <v>70</v>
      </c>
      <c r="C769" t="s">
        <v>1414</v>
      </c>
      <c r="D769" t="s">
        <v>1415</v>
      </c>
      <c r="E769" t="s">
        <v>1398</v>
      </c>
      <c r="F769">
        <v>2017</v>
      </c>
      <c r="H769">
        <v>315</v>
      </c>
      <c r="I769">
        <v>0</v>
      </c>
      <c r="J769">
        <v>1.6</v>
      </c>
      <c r="L769" t="s">
        <v>1337</v>
      </c>
      <c r="M769">
        <v>60</v>
      </c>
      <c r="N769">
        <v>2</v>
      </c>
      <c r="O769">
        <v>1000</v>
      </c>
      <c r="P769">
        <v>25</v>
      </c>
      <c r="Q769">
        <v>33.1</v>
      </c>
      <c r="R769">
        <v>9.52</v>
      </c>
      <c r="S769">
        <v>39.9</v>
      </c>
      <c r="T769">
        <v>10.06</v>
      </c>
      <c r="U769">
        <v>5.03</v>
      </c>
      <c r="V769">
        <v>-116</v>
      </c>
      <c r="W769">
        <v>-0.37</v>
      </c>
      <c r="X769">
        <v>1200</v>
      </c>
      <c r="Y769">
        <v>5.5</v>
      </c>
      <c r="Z769">
        <v>300</v>
      </c>
      <c r="AA769">
        <v>0.22600000000000001</v>
      </c>
      <c r="AB769">
        <v>0.96099999999999997</v>
      </c>
      <c r="AC769">
        <v>-5.0000000000000001E-4</v>
      </c>
      <c r="AD769">
        <v>0.2</v>
      </c>
      <c r="AF769">
        <v>-0.2</v>
      </c>
      <c r="AG769">
        <v>-1.3</v>
      </c>
      <c r="AH769">
        <v>-3.5</v>
      </c>
      <c r="AI769">
        <v>1000</v>
      </c>
      <c r="AJ769">
        <v>3</v>
      </c>
      <c r="AK769">
        <v>-0.7</v>
      </c>
      <c r="AL769">
        <v>11.6</v>
      </c>
      <c r="AM769">
        <v>1675</v>
      </c>
      <c r="AN769">
        <v>992</v>
      </c>
      <c r="AO769">
        <v>40</v>
      </c>
      <c r="AP769">
        <v>18.5</v>
      </c>
      <c r="AQ769">
        <v>1.6616</v>
      </c>
      <c r="AR769">
        <v>122.2</v>
      </c>
      <c r="AS769">
        <v>1.4663999999999999</v>
      </c>
      <c r="AU769">
        <v>10</v>
      </c>
      <c r="AV769">
        <v>1</v>
      </c>
      <c r="AW769">
        <v>20</v>
      </c>
      <c r="AX769">
        <v>1</v>
      </c>
      <c r="AY769">
        <v>30</v>
      </c>
      <c r="AZ769">
        <v>1</v>
      </c>
      <c r="BA769">
        <v>40</v>
      </c>
      <c r="BB769">
        <v>0.99</v>
      </c>
      <c r="BC769">
        <v>50</v>
      </c>
      <c r="BD769">
        <v>0.99</v>
      </c>
      <c r="BE769">
        <v>60</v>
      </c>
      <c r="BF769">
        <v>0.97</v>
      </c>
      <c r="BG769">
        <v>70</v>
      </c>
      <c r="BH769">
        <v>0.92</v>
      </c>
      <c r="BI769">
        <v>80</v>
      </c>
      <c r="BJ769">
        <v>0.76</v>
      </c>
      <c r="BK769">
        <v>90</v>
      </c>
      <c r="BL769">
        <v>0</v>
      </c>
    </row>
    <row r="770" spans="1:64" ht="15" customHeight="1">
      <c r="A770" s="6" t="s">
        <v>1462</v>
      </c>
      <c r="B770" t="s">
        <v>70</v>
      </c>
      <c r="C770" t="s">
        <v>1513</v>
      </c>
      <c r="D770" t="s">
        <v>1514</v>
      </c>
      <c r="E770" t="s">
        <v>1398</v>
      </c>
      <c r="F770">
        <v>2017</v>
      </c>
      <c r="H770">
        <v>315</v>
      </c>
      <c r="I770">
        <v>0</v>
      </c>
      <c r="J770">
        <v>1.6</v>
      </c>
      <c r="L770" t="s">
        <v>1337</v>
      </c>
      <c r="M770">
        <v>60</v>
      </c>
      <c r="N770">
        <v>2</v>
      </c>
      <c r="O770">
        <v>1000</v>
      </c>
      <c r="P770">
        <v>25</v>
      </c>
      <c r="Q770">
        <v>33.1</v>
      </c>
      <c r="R770">
        <v>9.52</v>
      </c>
      <c r="S770">
        <v>39.9</v>
      </c>
      <c r="T770">
        <v>10.06</v>
      </c>
      <c r="U770">
        <v>5.03</v>
      </c>
      <c r="V770">
        <v>-116</v>
      </c>
      <c r="W770">
        <v>-0.37</v>
      </c>
      <c r="X770">
        <v>1200</v>
      </c>
      <c r="Y770">
        <v>5.5</v>
      </c>
      <c r="Z770">
        <v>300</v>
      </c>
      <c r="AA770">
        <v>0.22600000000000001</v>
      </c>
      <c r="AB770">
        <v>0.96</v>
      </c>
      <c r="AC770">
        <v>-5.0000000000000001E-4</v>
      </c>
      <c r="AD770">
        <v>0.2</v>
      </c>
      <c r="AF770">
        <v>-0.2</v>
      </c>
      <c r="AG770">
        <v>-1.3</v>
      </c>
      <c r="AH770">
        <v>-3.5</v>
      </c>
      <c r="AI770">
        <v>1500</v>
      </c>
      <c r="AJ770">
        <v>3</v>
      </c>
      <c r="AK770">
        <v>-0.7</v>
      </c>
      <c r="AL770">
        <v>11.6</v>
      </c>
      <c r="AM770">
        <v>1675</v>
      </c>
      <c r="AN770">
        <v>992</v>
      </c>
      <c r="AO770">
        <v>35</v>
      </c>
      <c r="AP770">
        <v>22.5</v>
      </c>
      <c r="AQ770">
        <v>1.6616</v>
      </c>
      <c r="AR770">
        <v>122.2</v>
      </c>
      <c r="AS770">
        <v>1.4663999999999999</v>
      </c>
      <c r="AU770">
        <v>10</v>
      </c>
      <c r="AV770">
        <v>1</v>
      </c>
      <c r="AW770">
        <v>20</v>
      </c>
      <c r="AX770">
        <v>1</v>
      </c>
      <c r="AY770">
        <v>30</v>
      </c>
      <c r="AZ770">
        <v>1</v>
      </c>
      <c r="BA770">
        <v>40</v>
      </c>
      <c r="BB770">
        <v>0.99</v>
      </c>
      <c r="BC770">
        <v>50</v>
      </c>
      <c r="BD770">
        <v>0.99</v>
      </c>
      <c r="BE770">
        <v>60</v>
      </c>
      <c r="BF770">
        <v>0.97</v>
      </c>
      <c r="BG770">
        <v>70</v>
      </c>
      <c r="BH770">
        <v>0.92</v>
      </c>
      <c r="BI770">
        <v>80</v>
      </c>
      <c r="BJ770">
        <v>0.76</v>
      </c>
      <c r="BK770">
        <v>90</v>
      </c>
      <c r="BL770">
        <v>0</v>
      </c>
    </row>
    <row r="771" spans="1:64">
      <c r="A771" s="6" t="s">
        <v>1462</v>
      </c>
      <c r="B771" t="s">
        <v>70</v>
      </c>
      <c r="C771" t="s">
        <v>1515</v>
      </c>
      <c r="D771" t="s">
        <v>1516</v>
      </c>
      <c r="E771" t="s">
        <v>1398</v>
      </c>
      <c r="F771">
        <v>2017</v>
      </c>
      <c r="H771">
        <v>315</v>
      </c>
      <c r="I771">
        <v>0</v>
      </c>
      <c r="J771">
        <v>1.6</v>
      </c>
      <c r="L771" t="s">
        <v>1337</v>
      </c>
      <c r="M771">
        <v>60</v>
      </c>
      <c r="N771">
        <v>2</v>
      </c>
      <c r="O771">
        <v>1000</v>
      </c>
      <c r="P771">
        <v>25</v>
      </c>
      <c r="Q771">
        <v>33.1</v>
      </c>
      <c r="R771">
        <v>9.52</v>
      </c>
      <c r="S771">
        <v>39.9</v>
      </c>
      <c r="T771">
        <v>10.06</v>
      </c>
      <c r="U771">
        <v>5.03</v>
      </c>
      <c r="V771">
        <v>-116</v>
      </c>
      <c r="W771">
        <v>-0.37</v>
      </c>
      <c r="X771">
        <v>1200</v>
      </c>
      <c r="Y771">
        <v>5.5</v>
      </c>
      <c r="Z771">
        <v>300</v>
      </c>
      <c r="AA771">
        <v>0.22600000000000001</v>
      </c>
      <c r="AB771">
        <v>0.96</v>
      </c>
      <c r="AC771">
        <v>-5.0000000000000001E-4</v>
      </c>
      <c r="AD771">
        <v>0.2</v>
      </c>
      <c r="AF771">
        <v>-0.2</v>
      </c>
      <c r="AG771">
        <v>-1.3</v>
      </c>
      <c r="AH771">
        <v>-3.5</v>
      </c>
      <c r="AI771">
        <v>1000</v>
      </c>
      <c r="AJ771">
        <v>3</v>
      </c>
      <c r="AK771">
        <v>-0.7</v>
      </c>
      <c r="AL771">
        <v>11.6</v>
      </c>
      <c r="AM771">
        <v>1675</v>
      </c>
      <c r="AN771">
        <v>992</v>
      </c>
      <c r="AO771">
        <v>35</v>
      </c>
      <c r="AP771">
        <v>22.5</v>
      </c>
      <c r="AQ771">
        <v>1.6616</v>
      </c>
      <c r="AR771">
        <v>122.2</v>
      </c>
      <c r="AS771">
        <v>1.4663999999999999</v>
      </c>
      <c r="AU771">
        <v>10</v>
      </c>
      <c r="AV771">
        <v>1</v>
      </c>
      <c r="AW771">
        <v>20</v>
      </c>
      <c r="AX771">
        <v>1</v>
      </c>
      <c r="AY771">
        <v>30</v>
      </c>
      <c r="AZ771">
        <v>1</v>
      </c>
      <c r="BA771">
        <v>40</v>
      </c>
      <c r="BB771">
        <v>0.99</v>
      </c>
      <c r="BC771">
        <v>50</v>
      </c>
      <c r="BD771">
        <v>0.99</v>
      </c>
      <c r="BE771">
        <v>60</v>
      </c>
      <c r="BF771">
        <v>0.97</v>
      </c>
      <c r="BG771">
        <v>70</v>
      </c>
      <c r="BH771">
        <v>0.92</v>
      </c>
      <c r="BI771">
        <v>80</v>
      </c>
      <c r="BJ771">
        <v>0.76</v>
      </c>
      <c r="BK771">
        <v>90</v>
      </c>
      <c r="BL771">
        <v>0</v>
      </c>
    </row>
    <row r="772" spans="1:64" ht="15" customHeight="1">
      <c r="A772" s="6" t="s">
        <v>1462</v>
      </c>
      <c r="B772" t="s">
        <v>70</v>
      </c>
      <c r="C772" t="s">
        <v>1518</v>
      </c>
      <c r="D772" t="s">
        <v>1517</v>
      </c>
      <c r="E772" t="s">
        <v>1398</v>
      </c>
      <c r="F772">
        <v>2017</v>
      </c>
      <c r="H772">
        <v>315</v>
      </c>
      <c r="J772">
        <v>0</v>
      </c>
      <c r="L772" t="s">
        <v>14</v>
      </c>
      <c r="M772">
        <v>60</v>
      </c>
      <c r="N772">
        <v>2</v>
      </c>
      <c r="O772">
        <v>1000</v>
      </c>
      <c r="P772">
        <v>25</v>
      </c>
      <c r="Q772">
        <v>33.1</v>
      </c>
      <c r="R772">
        <v>9.52</v>
      </c>
      <c r="S772">
        <v>39.9</v>
      </c>
      <c r="T772">
        <v>10.06</v>
      </c>
      <c r="U772">
        <v>5.03</v>
      </c>
      <c r="V772">
        <v>-116</v>
      </c>
      <c r="W772">
        <v>-0.37</v>
      </c>
      <c r="X772">
        <v>1200</v>
      </c>
      <c r="Y772">
        <v>5.5</v>
      </c>
      <c r="Z772">
        <v>300</v>
      </c>
      <c r="AA772">
        <v>0.22600000000000001</v>
      </c>
      <c r="AI772">
        <v>1500</v>
      </c>
      <c r="AJ772">
        <v>3</v>
      </c>
      <c r="AK772">
        <v>-0.7</v>
      </c>
      <c r="AQ772">
        <v>1.6619999999999999</v>
      </c>
      <c r="AR772">
        <v>122.2</v>
      </c>
      <c r="AU772">
        <v>10</v>
      </c>
      <c r="AV772">
        <v>1</v>
      </c>
      <c r="AW772">
        <v>20</v>
      </c>
      <c r="AX772">
        <v>1</v>
      </c>
      <c r="AY772">
        <v>30</v>
      </c>
      <c r="AZ772">
        <v>1</v>
      </c>
      <c r="BA772">
        <v>40</v>
      </c>
      <c r="BB772">
        <v>0.99</v>
      </c>
      <c r="BC772">
        <v>50</v>
      </c>
      <c r="BD772">
        <v>0.99</v>
      </c>
      <c r="BE772">
        <v>60</v>
      </c>
      <c r="BF772">
        <v>0.97</v>
      </c>
      <c r="BG772">
        <v>70</v>
      </c>
      <c r="BH772">
        <v>0.92</v>
      </c>
      <c r="BI772">
        <v>80</v>
      </c>
      <c r="BJ772">
        <v>0.76</v>
      </c>
      <c r="BK772">
        <v>90</v>
      </c>
      <c r="BL772">
        <v>0</v>
      </c>
    </row>
    <row r="773" spans="1:64" ht="15" customHeight="1">
      <c r="A773" s="6" t="s">
        <v>1462</v>
      </c>
      <c r="B773" t="s">
        <v>70</v>
      </c>
      <c r="C773" t="s">
        <v>1381</v>
      </c>
      <c r="D773" t="s">
        <v>1519</v>
      </c>
      <c r="E773" t="s">
        <v>1398</v>
      </c>
      <c r="F773">
        <v>2017</v>
      </c>
      <c r="H773">
        <v>325</v>
      </c>
      <c r="I773">
        <v>0</v>
      </c>
      <c r="J773">
        <v>1.5</v>
      </c>
      <c r="L773" t="s">
        <v>1366</v>
      </c>
      <c r="M773">
        <v>72</v>
      </c>
      <c r="N773">
        <v>2</v>
      </c>
      <c r="O773">
        <v>1000</v>
      </c>
      <c r="P773">
        <v>25</v>
      </c>
      <c r="Q773">
        <v>37.799999999999997</v>
      </c>
      <c r="R773">
        <v>8.6</v>
      </c>
      <c r="S773">
        <v>45.3</v>
      </c>
      <c r="T773">
        <v>9.1199999999999992</v>
      </c>
      <c r="U773">
        <v>4.5599999999999996</v>
      </c>
      <c r="V773">
        <v>-140</v>
      </c>
      <c r="W773">
        <v>-0.38</v>
      </c>
      <c r="X773">
        <v>1400</v>
      </c>
      <c r="Y773">
        <v>5.5</v>
      </c>
      <c r="Z773">
        <v>350</v>
      </c>
      <c r="AA773">
        <v>0.27</v>
      </c>
      <c r="AB773">
        <v>0.90800000000000003</v>
      </c>
      <c r="AC773">
        <v>-2.0000000000000001E-4</v>
      </c>
      <c r="AD773">
        <v>0.4</v>
      </c>
      <c r="AF773">
        <v>-0.3</v>
      </c>
      <c r="AG773">
        <v>-1.7</v>
      </c>
      <c r="AH773">
        <v>-4.3</v>
      </c>
      <c r="AI773">
        <v>1000</v>
      </c>
      <c r="AJ773">
        <v>3</v>
      </c>
      <c r="AK773">
        <v>-0.7</v>
      </c>
      <c r="AL773">
        <v>11.04</v>
      </c>
      <c r="AM773">
        <v>2000</v>
      </c>
      <c r="AN773">
        <v>992</v>
      </c>
      <c r="AO773">
        <v>40</v>
      </c>
      <c r="AP773">
        <v>22.4</v>
      </c>
      <c r="AQ773">
        <v>1.984</v>
      </c>
      <c r="AR773">
        <v>122.8</v>
      </c>
      <c r="AS773">
        <v>1.7683199999999999</v>
      </c>
      <c r="AU773">
        <v>10</v>
      </c>
      <c r="AV773">
        <v>1</v>
      </c>
      <c r="AW773">
        <v>20</v>
      </c>
      <c r="AX773">
        <v>1</v>
      </c>
      <c r="AY773">
        <v>30</v>
      </c>
      <c r="AZ773">
        <v>1</v>
      </c>
      <c r="BA773">
        <v>40</v>
      </c>
      <c r="BB773">
        <v>0.99</v>
      </c>
      <c r="BC773">
        <v>50</v>
      </c>
      <c r="BD773">
        <v>0.99</v>
      </c>
      <c r="BE773">
        <v>60</v>
      </c>
      <c r="BF773">
        <v>0.97</v>
      </c>
      <c r="BG773">
        <v>70</v>
      </c>
      <c r="BH773">
        <v>0.92</v>
      </c>
      <c r="BI773">
        <v>80</v>
      </c>
      <c r="BJ773">
        <v>0.76</v>
      </c>
      <c r="BK773">
        <v>90</v>
      </c>
      <c r="BL773">
        <v>0</v>
      </c>
    </row>
    <row r="774" spans="1:64">
      <c r="A774" s="6" t="s">
        <v>1462</v>
      </c>
      <c r="B774" t="s">
        <v>70</v>
      </c>
      <c r="C774" t="s">
        <v>1416</v>
      </c>
      <c r="D774" t="s">
        <v>1520</v>
      </c>
      <c r="E774" t="s">
        <v>1398</v>
      </c>
      <c r="F774">
        <v>2017</v>
      </c>
      <c r="H774">
        <v>325</v>
      </c>
      <c r="J774">
        <v>0</v>
      </c>
      <c r="L774" t="s">
        <v>65</v>
      </c>
      <c r="M774">
        <v>72</v>
      </c>
      <c r="N774">
        <v>2</v>
      </c>
      <c r="O774">
        <v>1000</v>
      </c>
      <c r="P774">
        <v>25</v>
      </c>
      <c r="Q774">
        <v>37.799999999999997</v>
      </c>
      <c r="R774">
        <v>8.6</v>
      </c>
      <c r="S774">
        <v>45.3</v>
      </c>
      <c r="T774">
        <v>9.1199999999999992</v>
      </c>
      <c r="U774">
        <v>4.5599999999999996</v>
      </c>
      <c r="V774">
        <v>-140</v>
      </c>
      <c r="W774">
        <v>-0.38</v>
      </c>
      <c r="X774">
        <v>1400</v>
      </c>
      <c r="Y774">
        <v>5.5</v>
      </c>
      <c r="Z774">
        <v>350</v>
      </c>
      <c r="AA774">
        <v>0.27</v>
      </c>
      <c r="AI774">
        <v>1000</v>
      </c>
      <c r="AJ774">
        <v>3</v>
      </c>
      <c r="AK774">
        <v>-0.7</v>
      </c>
      <c r="AQ774">
        <v>1.984</v>
      </c>
      <c r="AR774">
        <v>122.8</v>
      </c>
      <c r="AU774">
        <v>10</v>
      </c>
      <c r="AV774">
        <v>1</v>
      </c>
      <c r="AW774">
        <v>20</v>
      </c>
      <c r="AX774">
        <v>1</v>
      </c>
      <c r="AY774">
        <v>30</v>
      </c>
      <c r="AZ774">
        <v>1</v>
      </c>
      <c r="BA774">
        <v>40</v>
      </c>
      <c r="BB774">
        <v>0.99</v>
      </c>
      <c r="BC774">
        <v>50</v>
      </c>
      <c r="BD774">
        <v>0.99</v>
      </c>
      <c r="BE774">
        <v>60</v>
      </c>
      <c r="BF774">
        <v>0.97</v>
      </c>
      <c r="BG774">
        <v>70</v>
      </c>
      <c r="BH774">
        <v>0.92</v>
      </c>
      <c r="BI774">
        <v>80</v>
      </c>
      <c r="BJ774">
        <v>0.76</v>
      </c>
      <c r="BK774">
        <v>90</v>
      </c>
      <c r="BL774">
        <v>0</v>
      </c>
    </row>
    <row r="775" spans="1:64" ht="15" customHeight="1">
      <c r="A775" s="6" t="s">
        <v>1462</v>
      </c>
      <c r="B775" t="s">
        <v>70</v>
      </c>
      <c r="C775" t="s">
        <v>1521</v>
      </c>
      <c r="D775" t="s">
        <v>1522</v>
      </c>
      <c r="E775" t="s">
        <v>1398</v>
      </c>
      <c r="F775">
        <v>2018</v>
      </c>
      <c r="H775">
        <v>325</v>
      </c>
      <c r="I775">
        <v>0</v>
      </c>
      <c r="J775">
        <v>1.5</v>
      </c>
      <c r="L775" t="s">
        <v>1366</v>
      </c>
      <c r="M775">
        <v>72</v>
      </c>
      <c r="N775">
        <v>2</v>
      </c>
      <c r="O775">
        <v>1000</v>
      </c>
      <c r="P775">
        <v>25</v>
      </c>
      <c r="Q775">
        <v>37.799999999999997</v>
      </c>
      <c r="R775">
        <v>8.6</v>
      </c>
      <c r="S775">
        <v>45.3</v>
      </c>
      <c r="T775">
        <v>9.1199999999999992</v>
      </c>
      <c r="U775">
        <v>4.5599999999999996</v>
      </c>
      <c r="V775">
        <v>-140</v>
      </c>
      <c r="W775">
        <v>-0.38</v>
      </c>
      <c r="X775">
        <v>1400</v>
      </c>
      <c r="Y775">
        <v>5.5</v>
      </c>
      <c r="Z775">
        <v>350</v>
      </c>
      <c r="AA775">
        <v>0.27</v>
      </c>
      <c r="AB775">
        <v>0.90800000000000003</v>
      </c>
      <c r="AC775">
        <v>-2.0000000000000001E-4</v>
      </c>
      <c r="AD775">
        <v>0.4</v>
      </c>
      <c r="AF775">
        <v>-0.3</v>
      </c>
      <c r="AG775">
        <v>-1.7</v>
      </c>
      <c r="AH775">
        <v>-4.3</v>
      </c>
      <c r="AI775">
        <v>1500</v>
      </c>
      <c r="AJ775">
        <v>3</v>
      </c>
      <c r="AK775">
        <v>-0.7</v>
      </c>
      <c r="AL775">
        <v>11.04</v>
      </c>
      <c r="AM775">
        <v>2000</v>
      </c>
      <c r="AN775">
        <v>992</v>
      </c>
      <c r="AO775">
        <v>35</v>
      </c>
      <c r="AP775">
        <v>27</v>
      </c>
      <c r="AQ775">
        <v>1.984</v>
      </c>
      <c r="AR775">
        <v>122.8</v>
      </c>
      <c r="AS775">
        <v>1.7683199999999999</v>
      </c>
      <c r="AU775">
        <v>10</v>
      </c>
      <c r="AV775">
        <v>1</v>
      </c>
      <c r="AW775">
        <v>20</v>
      </c>
      <c r="AX775">
        <v>1</v>
      </c>
      <c r="AY775">
        <v>30</v>
      </c>
      <c r="AZ775">
        <v>1</v>
      </c>
      <c r="BA775">
        <v>40</v>
      </c>
      <c r="BB775">
        <v>0.99</v>
      </c>
      <c r="BC775">
        <v>50</v>
      </c>
      <c r="BD775">
        <v>0.99</v>
      </c>
      <c r="BE775">
        <v>60</v>
      </c>
      <c r="BF775">
        <v>0.97</v>
      </c>
      <c r="BG775">
        <v>70</v>
      </c>
      <c r="BH775">
        <v>0.92</v>
      </c>
      <c r="BI775">
        <v>80</v>
      </c>
      <c r="BJ775">
        <v>0.76</v>
      </c>
      <c r="BK775">
        <v>90</v>
      </c>
      <c r="BL775">
        <v>0</v>
      </c>
    </row>
    <row r="776" spans="1:64" ht="15" customHeight="1">
      <c r="A776" s="6" t="s">
        <v>1462</v>
      </c>
      <c r="B776" t="s">
        <v>70</v>
      </c>
      <c r="C776" t="s">
        <v>1523</v>
      </c>
      <c r="D776" t="s">
        <v>1524</v>
      </c>
      <c r="E776" t="s">
        <v>1398</v>
      </c>
      <c r="F776">
        <v>2018</v>
      </c>
      <c r="H776">
        <v>325</v>
      </c>
      <c r="I776">
        <v>0</v>
      </c>
      <c r="J776">
        <v>1.5</v>
      </c>
      <c r="L776" t="s">
        <v>1366</v>
      </c>
      <c r="M776">
        <v>72</v>
      </c>
      <c r="N776">
        <v>2</v>
      </c>
      <c r="O776">
        <v>1000</v>
      </c>
      <c r="P776">
        <v>25</v>
      </c>
      <c r="Q776">
        <v>37.799999999999997</v>
      </c>
      <c r="R776">
        <v>8.6</v>
      </c>
      <c r="S776">
        <v>45.3</v>
      </c>
      <c r="T776">
        <v>9.1199999999999992</v>
      </c>
      <c r="U776">
        <v>4.5599999999999996</v>
      </c>
      <c r="V776">
        <v>-140</v>
      </c>
      <c r="W776">
        <v>-0.38</v>
      </c>
      <c r="X776">
        <v>1400</v>
      </c>
      <c r="Y776">
        <v>5.5</v>
      </c>
      <c r="Z776">
        <v>350</v>
      </c>
      <c r="AA776">
        <v>0.27</v>
      </c>
      <c r="AB776">
        <v>0.90800000000000003</v>
      </c>
      <c r="AC776">
        <v>-2.0000000000000001E-4</v>
      </c>
      <c r="AD776">
        <v>0.4</v>
      </c>
      <c r="AF776">
        <v>-0.3</v>
      </c>
      <c r="AG776">
        <v>-1.7</v>
      </c>
      <c r="AH776">
        <v>-4.3</v>
      </c>
      <c r="AI776">
        <v>1000</v>
      </c>
      <c r="AJ776">
        <v>3</v>
      </c>
      <c r="AK776">
        <v>-0.7</v>
      </c>
      <c r="AL776">
        <v>11.04</v>
      </c>
      <c r="AM776">
        <v>2000</v>
      </c>
      <c r="AN776">
        <v>992</v>
      </c>
      <c r="AO776">
        <v>35</v>
      </c>
      <c r="AP776">
        <v>27</v>
      </c>
      <c r="AQ776">
        <v>1.984</v>
      </c>
      <c r="AR776">
        <v>122.8</v>
      </c>
      <c r="AS776">
        <v>1.7683199999999999</v>
      </c>
      <c r="AU776">
        <v>10</v>
      </c>
      <c r="AV776">
        <v>1</v>
      </c>
      <c r="AW776">
        <v>20</v>
      </c>
      <c r="AX776">
        <v>1</v>
      </c>
      <c r="AY776">
        <v>30</v>
      </c>
      <c r="AZ776">
        <v>1</v>
      </c>
      <c r="BA776">
        <v>40</v>
      </c>
      <c r="BB776">
        <v>0.99</v>
      </c>
      <c r="BC776">
        <v>50</v>
      </c>
      <c r="BD776">
        <v>0.99</v>
      </c>
      <c r="BE776">
        <v>60</v>
      </c>
      <c r="BF776">
        <v>0.97</v>
      </c>
      <c r="BG776">
        <v>70</v>
      </c>
      <c r="BH776">
        <v>0.92</v>
      </c>
      <c r="BI776">
        <v>80</v>
      </c>
      <c r="BJ776">
        <v>0.76</v>
      </c>
      <c r="BK776">
        <v>90</v>
      </c>
      <c r="BL776">
        <v>0</v>
      </c>
    </row>
    <row r="777" spans="1:64" ht="15" customHeight="1">
      <c r="A777" s="6" t="s">
        <v>1462</v>
      </c>
      <c r="B777" t="s">
        <v>70</v>
      </c>
      <c r="C777" t="s">
        <v>1417</v>
      </c>
      <c r="D777" t="s">
        <v>1525</v>
      </c>
      <c r="E777" t="s">
        <v>1398</v>
      </c>
      <c r="F777">
        <v>2018</v>
      </c>
      <c r="H777">
        <v>325</v>
      </c>
      <c r="J777">
        <v>0</v>
      </c>
      <c r="L777" t="s">
        <v>65</v>
      </c>
      <c r="M777">
        <v>72</v>
      </c>
      <c r="N777">
        <v>2</v>
      </c>
      <c r="O777">
        <v>1000</v>
      </c>
      <c r="P777">
        <v>25</v>
      </c>
      <c r="Q777">
        <v>37.799999999999997</v>
      </c>
      <c r="R777">
        <v>8.6</v>
      </c>
      <c r="S777">
        <v>45.3</v>
      </c>
      <c r="T777">
        <v>9.1199999999999992</v>
      </c>
      <c r="U777">
        <v>4.5599999999999996</v>
      </c>
      <c r="V777">
        <v>-140</v>
      </c>
      <c r="W777">
        <v>-0.38</v>
      </c>
      <c r="X777">
        <v>1400</v>
      </c>
      <c r="Y777">
        <v>5.5</v>
      </c>
      <c r="Z777">
        <v>350</v>
      </c>
      <c r="AA777">
        <v>0.27</v>
      </c>
      <c r="AI777">
        <v>1500</v>
      </c>
      <c r="AJ777">
        <v>3</v>
      </c>
      <c r="AK777">
        <v>-0.7</v>
      </c>
      <c r="AQ777">
        <v>1.984</v>
      </c>
      <c r="AR777">
        <v>122.8</v>
      </c>
      <c r="AU777">
        <v>10</v>
      </c>
      <c r="AV777">
        <v>1</v>
      </c>
      <c r="AW777">
        <v>20</v>
      </c>
      <c r="AX777">
        <v>1</v>
      </c>
      <c r="AY777">
        <v>30</v>
      </c>
      <c r="AZ777">
        <v>1</v>
      </c>
      <c r="BA777">
        <v>40</v>
      </c>
      <c r="BB777">
        <v>0.99</v>
      </c>
      <c r="BC777">
        <v>50</v>
      </c>
      <c r="BD777">
        <v>0.99</v>
      </c>
      <c r="BE777">
        <v>60</v>
      </c>
      <c r="BF777">
        <v>0.97</v>
      </c>
      <c r="BG777">
        <v>70</v>
      </c>
      <c r="BH777">
        <v>0.92</v>
      </c>
      <c r="BI777">
        <v>80</v>
      </c>
      <c r="BJ777">
        <v>0.76</v>
      </c>
      <c r="BK777">
        <v>90</v>
      </c>
      <c r="BL777">
        <v>0</v>
      </c>
    </row>
    <row r="778" spans="1:64">
      <c r="A778" s="6" t="s">
        <v>1462</v>
      </c>
      <c r="B778" t="s">
        <v>70</v>
      </c>
      <c r="C778" t="s">
        <v>1382</v>
      </c>
      <c r="D778" t="s">
        <v>1526</v>
      </c>
      <c r="E778" t="s">
        <v>1398</v>
      </c>
      <c r="F778">
        <v>2017</v>
      </c>
      <c r="H778">
        <v>330</v>
      </c>
      <c r="J778">
        <v>0</v>
      </c>
      <c r="L778" t="s">
        <v>65</v>
      </c>
      <c r="M778">
        <v>72</v>
      </c>
      <c r="N778">
        <v>2</v>
      </c>
      <c r="O778">
        <v>1000</v>
      </c>
      <c r="P778">
        <v>25</v>
      </c>
      <c r="Q778">
        <v>38</v>
      </c>
      <c r="R778">
        <v>8.69</v>
      </c>
      <c r="S778">
        <v>45.5</v>
      </c>
      <c r="T778">
        <v>9.1999999999999993</v>
      </c>
      <c r="U778">
        <v>4.5999999999999996</v>
      </c>
      <c r="V778">
        <v>-141</v>
      </c>
      <c r="W778">
        <v>-0.38</v>
      </c>
      <c r="X778">
        <v>1400</v>
      </c>
      <c r="Y778">
        <v>5.5</v>
      </c>
      <c r="Z778">
        <v>350</v>
      </c>
      <c r="AA778">
        <v>0.25900000000000001</v>
      </c>
      <c r="AI778">
        <v>1500</v>
      </c>
      <c r="AJ778">
        <v>3</v>
      </c>
      <c r="AK778">
        <v>-0.7</v>
      </c>
      <c r="AQ778">
        <v>1.984</v>
      </c>
      <c r="AR778">
        <v>122.8</v>
      </c>
      <c r="AU778">
        <v>10</v>
      </c>
      <c r="AV778">
        <v>1</v>
      </c>
      <c r="AW778">
        <v>20</v>
      </c>
      <c r="AX778">
        <v>1</v>
      </c>
      <c r="AY778">
        <v>30</v>
      </c>
      <c r="AZ778">
        <v>1</v>
      </c>
      <c r="BA778">
        <v>40</v>
      </c>
      <c r="BB778">
        <v>0.99</v>
      </c>
      <c r="BC778">
        <v>50</v>
      </c>
      <c r="BD778">
        <v>0.99</v>
      </c>
      <c r="BE778">
        <v>60</v>
      </c>
      <c r="BF778">
        <v>0.97</v>
      </c>
      <c r="BG778">
        <v>70</v>
      </c>
      <c r="BH778">
        <v>0.92</v>
      </c>
      <c r="BI778">
        <v>80</v>
      </c>
      <c r="BJ778">
        <v>0.76</v>
      </c>
      <c r="BK778">
        <v>90</v>
      </c>
      <c r="BL778">
        <v>0</v>
      </c>
    </row>
    <row r="779" spans="1:64" ht="15" customHeight="1">
      <c r="A779" s="6" t="s">
        <v>1462</v>
      </c>
      <c r="B779" t="s">
        <v>70</v>
      </c>
      <c r="C779" t="s">
        <v>1418</v>
      </c>
      <c r="D779" t="s">
        <v>1527</v>
      </c>
      <c r="E779" t="s">
        <v>1398</v>
      </c>
      <c r="F779">
        <v>2017</v>
      </c>
      <c r="H779">
        <v>330</v>
      </c>
      <c r="I779">
        <v>0</v>
      </c>
      <c r="J779">
        <v>1.5</v>
      </c>
      <c r="L779" t="s">
        <v>1366</v>
      </c>
      <c r="M779">
        <v>72</v>
      </c>
      <c r="N779">
        <v>2</v>
      </c>
      <c r="O779">
        <v>1000</v>
      </c>
      <c r="P779">
        <v>25</v>
      </c>
      <c r="Q779">
        <v>38</v>
      </c>
      <c r="R779">
        <v>8.69</v>
      </c>
      <c r="S779">
        <v>45.5</v>
      </c>
      <c r="T779">
        <v>9.1999999999999993</v>
      </c>
      <c r="U779">
        <v>4.5999999999999996</v>
      </c>
      <c r="V779">
        <v>-141</v>
      </c>
      <c r="W779">
        <v>-0.38</v>
      </c>
      <c r="X779">
        <v>1400</v>
      </c>
      <c r="Y779">
        <v>5.5</v>
      </c>
      <c r="Z779">
        <v>350</v>
      </c>
      <c r="AA779">
        <v>0.25900000000000001</v>
      </c>
      <c r="AB779">
        <v>0.91100000000000003</v>
      </c>
      <c r="AC779">
        <v>-2.0000000000000001E-4</v>
      </c>
      <c r="AD779">
        <v>0.4</v>
      </c>
      <c r="AF779">
        <v>-0.3</v>
      </c>
      <c r="AG779">
        <v>-1.7</v>
      </c>
      <c r="AH779">
        <v>-4.3</v>
      </c>
      <c r="AI779">
        <v>1000</v>
      </c>
      <c r="AJ779">
        <v>3</v>
      </c>
      <c r="AK779">
        <v>-0.7</v>
      </c>
      <c r="AL779">
        <v>11.04</v>
      </c>
      <c r="AM779">
        <v>2000</v>
      </c>
      <c r="AN779">
        <v>992</v>
      </c>
      <c r="AO779">
        <v>40</v>
      </c>
      <c r="AP779">
        <v>22.4</v>
      </c>
      <c r="AQ779">
        <v>1.984</v>
      </c>
      <c r="AR779">
        <v>122.8</v>
      </c>
      <c r="AS779">
        <v>1.7683199999999999</v>
      </c>
      <c r="AU779">
        <v>10</v>
      </c>
      <c r="AV779">
        <v>1</v>
      </c>
      <c r="AW779">
        <v>20</v>
      </c>
      <c r="AX779">
        <v>1</v>
      </c>
      <c r="AY779">
        <v>30</v>
      </c>
      <c r="AZ779">
        <v>1</v>
      </c>
      <c r="BA779">
        <v>40</v>
      </c>
      <c r="BB779">
        <v>0.99</v>
      </c>
      <c r="BC779">
        <v>50</v>
      </c>
      <c r="BD779">
        <v>0.99</v>
      </c>
      <c r="BE779">
        <v>60</v>
      </c>
      <c r="BF779">
        <v>0.97</v>
      </c>
      <c r="BG779">
        <v>70</v>
      </c>
      <c r="BH779">
        <v>0.92</v>
      </c>
      <c r="BI779">
        <v>80</v>
      </c>
      <c r="BJ779">
        <v>0.76</v>
      </c>
      <c r="BK779">
        <v>90</v>
      </c>
      <c r="BL779">
        <v>0</v>
      </c>
    </row>
    <row r="780" spans="1:64" ht="15" customHeight="1">
      <c r="A780" s="6" t="s">
        <v>1462</v>
      </c>
      <c r="B780" t="s">
        <v>70</v>
      </c>
      <c r="C780" t="s">
        <v>1529</v>
      </c>
      <c r="D780" t="s">
        <v>1528</v>
      </c>
      <c r="E780" t="s">
        <v>1398</v>
      </c>
      <c r="F780">
        <v>2018</v>
      </c>
      <c r="H780">
        <v>330</v>
      </c>
      <c r="J780">
        <v>0</v>
      </c>
      <c r="L780" t="s">
        <v>65</v>
      </c>
      <c r="M780">
        <v>72</v>
      </c>
      <c r="N780">
        <v>2</v>
      </c>
      <c r="O780">
        <v>1000</v>
      </c>
      <c r="P780">
        <v>25</v>
      </c>
      <c r="Q780">
        <v>38</v>
      </c>
      <c r="R780">
        <v>8.69</v>
      </c>
      <c r="S780">
        <v>45.5</v>
      </c>
      <c r="T780">
        <v>9.1999999999999993</v>
      </c>
      <c r="U780">
        <v>4.5999999999999996</v>
      </c>
      <c r="V780">
        <v>-141</v>
      </c>
      <c r="W780">
        <v>-0.38</v>
      </c>
      <c r="X780">
        <v>1400</v>
      </c>
      <c r="Y780">
        <v>5.5</v>
      </c>
      <c r="Z780">
        <v>350</v>
      </c>
      <c r="AA780">
        <v>0.25900000000000001</v>
      </c>
      <c r="AI780">
        <v>1500</v>
      </c>
      <c r="AJ780">
        <v>3</v>
      </c>
      <c r="AK780">
        <v>-0.7</v>
      </c>
      <c r="AQ780">
        <v>1.984</v>
      </c>
      <c r="AR780">
        <v>122.8</v>
      </c>
      <c r="AU780">
        <v>10</v>
      </c>
      <c r="AV780">
        <v>1</v>
      </c>
      <c r="AW780">
        <v>20</v>
      </c>
      <c r="AX780">
        <v>1</v>
      </c>
      <c r="AY780">
        <v>30</v>
      </c>
      <c r="AZ780">
        <v>1</v>
      </c>
      <c r="BA780">
        <v>40</v>
      </c>
      <c r="BB780">
        <v>0.99</v>
      </c>
      <c r="BC780">
        <v>50</v>
      </c>
      <c r="BD780">
        <v>0.99</v>
      </c>
      <c r="BE780">
        <v>60</v>
      </c>
      <c r="BF780">
        <v>0.97</v>
      </c>
      <c r="BG780">
        <v>70</v>
      </c>
      <c r="BH780">
        <v>0.92</v>
      </c>
      <c r="BI780">
        <v>80</v>
      </c>
      <c r="BJ780">
        <v>0.76</v>
      </c>
      <c r="BK780">
        <v>90</v>
      </c>
      <c r="BL780">
        <v>0</v>
      </c>
    </row>
    <row r="781" spans="1:64" ht="15" customHeight="1">
      <c r="A781" s="6" t="s">
        <v>1462</v>
      </c>
      <c r="B781" t="s">
        <v>70</v>
      </c>
      <c r="C781" t="s">
        <v>1530</v>
      </c>
      <c r="D781" t="s">
        <v>1531</v>
      </c>
      <c r="E781" t="s">
        <v>1398</v>
      </c>
      <c r="F781">
        <v>2018</v>
      </c>
      <c r="H781">
        <v>330</v>
      </c>
      <c r="I781">
        <v>0</v>
      </c>
      <c r="J781">
        <v>1.5</v>
      </c>
      <c r="L781" t="s">
        <v>1366</v>
      </c>
      <c r="M781">
        <v>72</v>
      </c>
      <c r="N781">
        <v>2</v>
      </c>
      <c r="O781">
        <v>1000</v>
      </c>
      <c r="P781">
        <v>25</v>
      </c>
      <c r="Q781">
        <v>38</v>
      </c>
      <c r="R781">
        <v>8.69</v>
      </c>
      <c r="S781">
        <v>45.5</v>
      </c>
      <c r="T781">
        <v>9.1999999999999993</v>
      </c>
      <c r="U781">
        <v>4.5999999999999996</v>
      </c>
      <c r="V781">
        <v>-141</v>
      </c>
      <c r="W781">
        <v>-0.38</v>
      </c>
      <c r="X781">
        <v>1400</v>
      </c>
      <c r="Y781">
        <v>5.5</v>
      </c>
      <c r="Z781">
        <v>350</v>
      </c>
      <c r="AA781">
        <v>0.25900000000000001</v>
      </c>
      <c r="AB781">
        <v>0.91100000000000003</v>
      </c>
      <c r="AC781">
        <v>-2.0000000000000001E-4</v>
      </c>
      <c r="AD781">
        <v>0.4</v>
      </c>
      <c r="AF781">
        <v>-0.3</v>
      </c>
      <c r="AG781">
        <v>-1.7</v>
      </c>
      <c r="AH781">
        <v>-4.3</v>
      </c>
      <c r="AI781">
        <v>1000</v>
      </c>
      <c r="AJ781">
        <v>3</v>
      </c>
      <c r="AK781">
        <v>-0.7</v>
      </c>
      <c r="AL781">
        <v>11.04</v>
      </c>
      <c r="AM781">
        <v>2000</v>
      </c>
      <c r="AN781">
        <v>992</v>
      </c>
      <c r="AO781">
        <v>6</v>
      </c>
      <c r="AP781">
        <v>27</v>
      </c>
      <c r="AQ781">
        <v>1.984</v>
      </c>
      <c r="AR781">
        <v>122.8</v>
      </c>
      <c r="AS781">
        <v>1.7683199999999999</v>
      </c>
      <c r="AU781">
        <v>10</v>
      </c>
      <c r="AV781">
        <v>1</v>
      </c>
      <c r="AW781">
        <v>20</v>
      </c>
      <c r="AX781">
        <v>1</v>
      </c>
      <c r="AY781">
        <v>30</v>
      </c>
      <c r="AZ781">
        <v>1</v>
      </c>
      <c r="BA781">
        <v>40</v>
      </c>
      <c r="BB781">
        <v>0.99</v>
      </c>
      <c r="BC781">
        <v>50</v>
      </c>
      <c r="BD781">
        <v>0.99</v>
      </c>
      <c r="BE781">
        <v>60</v>
      </c>
      <c r="BF781">
        <v>0.97</v>
      </c>
      <c r="BG781">
        <v>70</v>
      </c>
      <c r="BH781">
        <v>0.92</v>
      </c>
      <c r="BI781">
        <v>80</v>
      </c>
      <c r="BJ781">
        <v>0.76</v>
      </c>
      <c r="BK781">
        <v>90</v>
      </c>
      <c r="BL781">
        <v>0</v>
      </c>
    </row>
    <row r="782" spans="1:64">
      <c r="A782" s="6" t="s">
        <v>1462</v>
      </c>
      <c r="B782" t="s">
        <v>70</v>
      </c>
      <c r="C782" t="s">
        <v>1419</v>
      </c>
      <c r="D782" t="s">
        <v>1532</v>
      </c>
      <c r="E782" t="s">
        <v>1398</v>
      </c>
      <c r="F782">
        <v>2018</v>
      </c>
      <c r="H782">
        <v>330</v>
      </c>
      <c r="J782">
        <v>0</v>
      </c>
      <c r="L782" t="s">
        <v>65</v>
      </c>
      <c r="M782">
        <v>72</v>
      </c>
      <c r="N782">
        <v>2</v>
      </c>
      <c r="O782">
        <v>1000</v>
      </c>
      <c r="P782">
        <v>25</v>
      </c>
      <c r="Q782">
        <v>38</v>
      </c>
      <c r="R782">
        <v>8.69</v>
      </c>
      <c r="S782">
        <v>45.5</v>
      </c>
      <c r="T782">
        <v>9.1999999999999993</v>
      </c>
      <c r="U782">
        <v>4.5999999999999996</v>
      </c>
      <c r="V782">
        <v>-141</v>
      </c>
      <c r="W782">
        <v>-0.38</v>
      </c>
      <c r="X782">
        <v>1400</v>
      </c>
      <c r="Y782">
        <v>5.5</v>
      </c>
      <c r="Z782">
        <v>350</v>
      </c>
      <c r="AA782">
        <v>0.25900000000000001</v>
      </c>
      <c r="AI782">
        <v>1500</v>
      </c>
      <c r="AJ782">
        <v>3</v>
      </c>
      <c r="AK782">
        <v>-0.7</v>
      </c>
      <c r="AQ782">
        <v>1.984</v>
      </c>
      <c r="AR782">
        <v>122.8</v>
      </c>
      <c r="AU782">
        <v>10</v>
      </c>
      <c r="AV782">
        <v>1</v>
      </c>
      <c r="AW782">
        <v>20</v>
      </c>
      <c r="AX782">
        <v>1</v>
      </c>
      <c r="AY782">
        <v>30</v>
      </c>
      <c r="AZ782">
        <v>1</v>
      </c>
      <c r="BA782">
        <v>40</v>
      </c>
      <c r="BB782">
        <v>0.99</v>
      </c>
      <c r="BC782">
        <v>50</v>
      </c>
      <c r="BD782">
        <v>0.99</v>
      </c>
      <c r="BE782">
        <v>60</v>
      </c>
      <c r="BF782">
        <v>0.97</v>
      </c>
      <c r="BG782">
        <v>70</v>
      </c>
      <c r="BH782">
        <v>0.92</v>
      </c>
      <c r="BI782">
        <v>80</v>
      </c>
      <c r="BJ782">
        <v>0.76</v>
      </c>
      <c r="BK782">
        <v>90</v>
      </c>
      <c r="BL782">
        <v>0</v>
      </c>
    </row>
    <row r="783" spans="1:64">
      <c r="A783" s="6" t="s">
        <v>1462</v>
      </c>
      <c r="B783" t="s">
        <v>70</v>
      </c>
      <c r="C783" t="s">
        <v>1383</v>
      </c>
      <c r="D783" t="s">
        <v>1533</v>
      </c>
      <c r="E783" t="s">
        <v>1398</v>
      </c>
      <c r="F783">
        <v>2017</v>
      </c>
      <c r="H783">
        <v>335</v>
      </c>
      <c r="J783">
        <v>0</v>
      </c>
      <c r="L783" t="s">
        <v>65</v>
      </c>
      <c r="M783">
        <v>72</v>
      </c>
      <c r="N783">
        <v>2</v>
      </c>
      <c r="O783">
        <v>1000</v>
      </c>
      <c r="P783">
        <v>25</v>
      </c>
      <c r="Q783">
        <v>38.200000000000003</v>
      </c>
      <c r="R783">
        <v>8.77</v>
      </c>
      <c r="S783">
        <v>45.7</v>
      </c>
      <c r="T783">
        <v>9.2799999999999994</v>
      </c>
      <c r="U783">
        <v>4.6399999999999997</v>
      </c>
      <c r="V783">
        <v>-142</v>
      </c>
      <c r="W783">
        <v>-0.38</v>
      </c>
      <c r="X783">
        <v>1400</v>
      </c>
      <c r="Y783">
        <v>5.5</v>
      </c>
      <c r="Z783">
        <v>350</v>
      </c>
      <c r="AA783">
        <v>0.252</v>
      </c>
      <c r="AI783">
        <v>1500</v>
      </c>
      <c r="AJ783">
        <v>3</v>
      </c>
      <c r="AK783">
        <v>-0.7</v>
      </c>
      <c r="AQ783">
        <v>1.984</v>
      </c>
      <c r="AR783">
        <v>122.8</v>
      </c>
      <c r="AU783">
        <v>10</v>
      </c>
      <c r="AV783">
        <v>1</v>
      </c>
      <c r="AW783">
        <v>20</v>
      </c>
      <c r="AX783">
        <v>1</v>
      </c>
      <c r="AY783">
        <v>30</v>
      </c>
      <c r="AZ783">
        <v>1</v>
      </c>
      <c r="BA783">
        <v>40</v>
      </c>
      <c r="BB783">
        <v>0.99</v>
      </c>
      <c r="BC783">
        <v>50</v>
      </c>
      <c r="BD783">
        <v>0.99</v>
      </c>
      <c r="BE783">
        <v>60</v>
      </c>
      <c r="BF783">
        <v>0.97</v>
      </c>
      <c r="BG783">
        <v>70</v>
      </c>
      <c r="BH783">
        <v>0.92</v>
      </c>
      <c r="BI783">
        <v>80</v>
      </c>
      <c r="BJ783">
        <v>0.76</v>
      </c>
      <c r="BK783">
        <v>90</v>
      </c>
      <c r="BL783">
        <v>0</v>
      </c>
    </row>
    <row r="784" spans="1:64">
      <c r="A784" s="6" t="s">
        <v>1462</v>
      </c>
      <c r="B784" t="s">
        <v>70</v>
      </c>
      <c r="C784" t="s">
        <v>1420</v>
      </c>
      <c r="D784" t="s">
        <v>1534</v>
      </c>
      <c r="E784" t="s">
        <v>1398</v>
      </c>
      <c r="F784">
        <v>2017</v>
      </c>
      <c r="H784">
        <v>335</v>
      </c>
      <c r="J784">
        <v>0</v>
      </c>
      <c r="L784" t="s">
        <v>65</v>
      </c>
      <c r="M784">
        <v>72</v>
      </c>
      <c r="N784">
        <v>2</v>
      </c>
      <c r="O784">
        <v>1000</v>
      </c>
      <c r="P784">
        <v>25</v>
      </c>
      <c r="Q784">
        <v>38.200000000000003</v>
      </c>
      <c r="R784">
        <v>8.77</v>
      </c>
      <c r="S784">
        <v>45.7</v>
      </c>
      <c r="T784">
        <v>9.2799999999999994</v>
      </c>
      <c r="U784">
        <v>4.6399999999999997</v>
      </c>
      <c r="V784">
        <v>-142</v>
      </c>
      <c r="W784">
        <v>-0.38</v>
      </c>
      <c r="X784">
        <v>1400</v>
      </c>
      <c r="Y784">
        <v>5.5</v>
      </c>
      <c r="Z784">
        <v>350</v>
      </c>
      <c r="AA784">
        <v>0.252</v>
      </c>
      <c r="AI784">
        <v>1000</v>
      </c>
      <c r="AJ784">
        <v>3</v>
      </c>
      <c r="AK784">
        <v>-0.7</v>
      </c>
      <c r="AQ784">
        <v>1.984</v>
      </c>
      <c r="AR784">
        <v>122.8</v>
      </c>
      <c r="AU784">
        <v>10</v>
      </c>
      <c r="AV784">
        <v>1</v>
      </c>
      <c r="AW784">
        <v>20</v>
      </c>
      <c r="AX784">
        <v>1</v>
      </c>
      <c r="AY784">
        <v>30</v>
      </c>
      <c r="AZ784">
        <v>1</v>
      </c>
      <c r="BA784">
        <v>40</v>
      </c>
      <c r="BB784">
        <v>0.99</v>
      </c>
      <c r="BC784">
        <v>50</v>
      </c>
      <c r="BD784">
        <v>0.99</v>
      </c>
      <c r="BE784">
        <v>60</v>
      </c>
      <c r="BF784">
        <v>0.97</v>
      </c>
      <c r="BG784">
        <v>70</v>
      </c>
      <c r="BH784">
        <v>0.92</v>
      </c>
      <c r="BI784">
        <v>80</v>
      </c>
      <c r="BJ784">
        <v>0.76</v>
      </c>
      <c r="BK784">
        <v>90</v>
      </c>
      <c r="BL784">
        <v>0</v>
      </c>
    </row>
    <row r="785" spans="1:64">
      <c r="A785" s="6" t="s">
        <v>1462</v>
      </c>
      <c r="B785" t="s">
        <v>70</v>
      </c>
      <c r="C785" t="s">
        <v>1535</v>
      </c>
      <c r="D785" t="s">
        <v>1536</v>
      </c>
      <c r="E785" t="s">
        <v>1398</v>
      </c>
      <c r="F785">
        <v>2018</v>
      </c>
      <c r="H785">
        <v>335</v>
      </c>
      <c r="I785">
        <v>0</v>
      </c>
      <c r="J785">
        <v>1.5</v>
      </c>
      <c r="L785" t="s">
        <v>1366</v>
      </c>
      <c r="M785">
        <v>72</v>
      </c>
      <c r="N785">
        <v>2</v>
      </c>
      <c r="O785">
        <v>1000</v>
      </c>
      <c r="P785">
        <v>25</v>
      </c>
      <c r="Q785">
        <v>38.200000000000003</v>
      </c>
      <c r="R785">
        <v>8.77</v>
      </c>
      <c r="S785">
        <v>45.7</v>
      </c>
      <c r="T785">
        <v>9.2799999999999994</v>
      </c>
      <c r="U785">
        <v>4.6399999999999997</v>
      </c>
      <c r="V785">
        <v>-142</v>
      </c>
      <c r="W785">
        <v>-0.38</v>
      </c>
      <c r="X785">
        <v>1400</v>
      </c>
      <c r="Y785">
        <v>5.5</v>
      </c>
      <c r="Z785">
        <v>350</v>
      </c>
      <c r="AA785">
        <v>0.252</v>
      </c>
      <c r="AB785">
        <v>0.91400000000000003</v>
      </c>
      <c r="AC785">
        <v>-2.9999999999999997E-4</v>
      </c>
      <c r="AD785">
        <v>0.4</v>
      </c>
      <c r="AF785">
        <v>-0.3</v>
      </c>
      <c r="AG785">
        <v>-1.7</v>
      </c>
      <c r="AH785">
        <v>-4.3</v>
      </c>
      <c r="AI785">
        <v>1500</v>
      </c>
      <c r="AJ785">
        <v>3</v>
      </c>
      <c r="AK785">
        <v>-0.7</v>
      </c>
      <c r="AL785">
        <v>11.04</v>
      </c>
      <c r="AM785">
        <v>2000</v>
      </c>
      <c r="AN785">
        <v>992</v>
      </c>
      <c r="AO785">
        <v>35</v>
      </c>
      <c r="AP785">
        <v>27</v>
      </c>
      <c r="AQ785">
        <v>1.984</v>
      </c>
      <c r="AR785">
        <v>122.8</v>
      </c>
      <c r="AS785">
        <v>1.7683199999999999</v>
      </c>
      <c r="AU785">
        <v>10</v>
      </c>
      <c r="AV785">
        <v>1</v>
      </c>
      <c r="AW785">
        <v>20</v>
      </c>
      <c r="AX785">
        <v>1</v>
      </c>
      <c r="AY785">
        <v>30</v>
      </c>
      <c r="AZ785">
        <v>1</v>
      </c>
      <c r="BA785">
        <v>40</v>
      </c>
      <c r="BB785">
        <v>0.99</v>
      </c>
      <c r="BC785">
        <v>50</v>
      </c>
      <c r="BD785">
        <v>0.99</v>
      </c>
      <c r="BE785">
        <v>60</v>
      </c>
      <c r="BF785">
        <v>0.97</v>
      </c>
      <c r="BG785">
        <v>70</v>
      </c>
      <c r="BH785">
        <v>0.92</v>
      </c>
      <c r="BI785">
        <v>80</v>
      </c>
      <c r="BJ785">
        <v>0.76</v>
      </c>
      <c r="BK785">
        <v>90</v>
      </c>
      <c r="BL785">
        <v>0</v>
      </c>
    </row>
    <row r="786" spans="1:64">
      <c r="A786" s="6" t="s">
        <v>1462</v>
      </c>
      <c r="B786" t="s">
        <v>70</v>
      </c>
      <c r="C786" t="s">
        <v>1538</v>
      </c>
      <c r="D786" t="s">
        <v>1537</v>
      </c>
      <c r="E786" t="s">
        <v>1398</v>
      </c>
      <c r="F786">
        <v>2018</v>
      </c>
      <c r="H786">
        <v>335</v>
      </c>
      <c r="J786">
        <v>0</v>
      </c>
      <c r="L786" t="s">
        <v>65</v>
      </c>
      <c r="M786">
        <v>72</v>
      </c>
      <c r="N786">
        <v>2</v>
      </c>
      <c r="O786">
        <v>1000</v>
      </c>
      <c r="P786">
        <v>25</v>
      </c>
      <c r="Q786">
        <v>38.200000000000003</v>
      </c>
      <c r="R786">
        <v>8.77</v>
      </c>
      <c r="S786">
        <v>45.7</v>
      </c>
      <c r="T786">
        <v>9.2799999999999994</v>
      </c>
      <c r="U786">
        <v>4.6399999999999997</v>
      </c>
      <c r="V786">
        <v>-142</v>
      </c>
      <c r="W786">
        <v>-0.38</v>
      </c>
      <c r="X786">
        <v>1400</v>
      </c>
      <c r="Y786">
        <v>5.5</v>
      </c>
      <c r="Z786">
        <v>350</v>
      </c>
      <c r="AA786">
        <v>0.252</v>
      </c>
      <c r="AI786">
        <v>1000</v>
      </c>
      <c r="AJ786">
        <v>3</v>
      </c>
      <c r="AK786">
        <v>-0.7</v>
      </c>
      <c r="AQ786">
        <v>1.984</v>
      </c>
      <c r="AR786">
        <v>122.8</v>
      </c>
      <c r="AU786">
        <v>10</v>
      </c>
      <c r="AV786">
        <v>1</v>
      </c>
      <c r="AW786">
        <v>20</v>
      </c>
      <c r="AX786">
        <v>1</v>
      </c>
      <c r="AY786">
        <v>30</v>
      </c>
      <c r="AZ786">
        <v>1</v>
      </c>
      <c r="BA786">
        <v>40</v>
      </c>
      <c r="BB786">
        <v>0.99</v>
      </c>
      <c r="BC786">
        <v>50</v>
      </c>
      <c r="BD786">
        <v>0.99</v>
      </c>
      <c r="BE786">
        <v>60</v>
      </c>
      <c r="BF786">
        <v>0.97</v>
      </c>
      <c r="BG786">
        <v>70</v>
      </c>
      <c r="BH786">
        <v>0.92</v>
      </c>
      <c r="BI786">
        <v>80</v>
      </c>
      <c r="BJ786">
        <v>0.76</v>
      </c>
      <c r="BK786">
        <v>90</v>
      </c>
      <c r="BL786">
        <v>0</v>
      </c>
    </row>
    <row r="787" spans="1:64">
      <c r="A787" s="6" t="s">
        <v>1462</v>
      </c>
      <c r="B787" t="s">
        <v>70</v>
      </c>
      <c r="C787" t="s">
        <v>1421</v>
      </c>
      <c r="D787" t="s">
        <v>1539</v>
      </c>
      <c r="E787" t="s">
        <v>1398</v>
      </c>
      <c r="F787">
        <v>2018</v>
      </c>
      <c r="H787">
        <v>335</v>
      </c>
      <c r="I787">
        <v>0</v>
      </c>
      <c r="J787">
        <v>1.5</v>
      </c>
      <c r="L787" t="s">
        <v>1366</v>
      </c>
      <c r="M787">
        <v>72</v>
      </c>
      <c r="N787">
        <v>2</v>
      </c>
      <c r="O787">
        <v>1000</v>
      </c>
      <c r="P787">
        <v>25</v>
      </c>
      <c r="Q787">
        <v>38.200000000000003</v>
      </c>
      <c r="R787">
        <v>8.77</v>
      </c>
      <c r="S787">
        <v>45.7</v>
      </c>
      <c r="T787">
        <v>9.2799999999999994</v>
      </c>
      <c r="U787">
        <v>4.6399999999999997</v>
      </c>
      <c r="V787">
        <v>-142</v>
      </c>
      <c r="W787">
        <v>-0.38</v>
      </c>
      <c r="X787">
        <v>1400</v>
      </c>
      <c r="Y787">
        <v>5.5</v>
      </c>
      <c r="Z787">
        <v>350</v>
      </c>
      <c r="AA787">
        <v>0.252</v>
      </c>
      <c r="AB787">
        <v>0.91400000000000003</v>
      </c>
      <c r="AC787">
        <v>-2.9999999999999997E-4</v>
      </c>
      <c r="AD787">
        <v>0.4</v>
      </c>
      <c r="AF787">
        <v>-0.3</v>
      </c>
      <c r="AG787">
        <v>-1.7</v>
      </c>
      <c r="AH787">
        <v>-4.3</v>
      </c>
      <c r="AI787">
        <v>1500</v>
      </c>
      <c r="AJ787">
        <v>3</v>
      </c>
      <c r="AK787">
        <v>-0.7</v>
      </c>
      <c r="AL787">
        <v>11.04</v>
      </c>
      <c r="AM787">
        <v>2000</v>
      </c>
      <c r="AN787">
        <v>992</v>
      </c>
      <c r="AO787">
        <v>6</v>
      </c>
      <c r="AP787">
        <v>29</v>
      </c>
      <c r="AQ787">
        <v>1.984</v>
      </c>
      <c r="AR787">
        <v>122.8</v>
      </c>
      <c r="AS787">
        <v>1.7683199999999999</v>
      </c>
      <c r="AU787">
        <v>10</v>
      </c>
      <c r="AV787">
        <v>1</v>
      </c>
      <c r="AW787">
        <v>20</v>
      </c>
      <c r="AX787">
        <v>1</v>
      </c>
      <c r="AY787">
        <v>30</v>
      </c>
      <c r="AZ787">
        <v>1</v>
      </c>
      <c r="BA787">
        <v>40</v>
      </c>
      <c r="BB787">
        <v>0.99</v>
      </c>
      <c r="BC787">
        <v>50</v>
      </c>
      <c r="BD787">
        <v>0.99</v>
      </c>
      <c r="BE787">
        <v>60</v>
      </c>
      <c r="BF787">
        <v>0.97</v>
      </c>
      <c r="BG787">
        <v>70</v>
      </c>
      <c r="BH787">
        <v>0.92</v>
      </c>
      <c r="BI787">
        <v>80</v>
      </c>
      <c r="BJ787">
        <v>0.76</v>
      </c>
      <c r="BK787">
        <v>90</v>
      </c>
      <c r="BL787">
        <v>0</v>
      </c>
    </row>
    <row r="788" spans="1:64">
      <c r="A788" s="6" t="s">
        <v>1462</v>
      </c>
      <c r="B788" t="s">
        <v>70</v>
      </c>
      <c r="C788" t="s">
        <v>1384</v>
      </c>
      <c r="D788" t="s">
        <v>1540</v>
      </c>
      <c r="E788" t="s">
        <v>1398</v>
      </c>
      <c r="F788">
        <v>2017</v>
      </c>
      <c r="H788">
        <v>340</v>
      </c>
      <c r="J788">
        <v>0</v>
      </c>
      <c r="L788" t="s">
        <v>65</v>
      </c>
      <c r="M788">
        <v>72</v>
      </c>
      <c r="N788">
        <v>2</v>
      </c>
      <c r="O788">
        <v>1000</v>
      </c>
      <c r="P788">
        <v>25</v>
      </c>
      <c r="Q788">
        <v>38.4</v>
      </c>
      <c r="R788">
        <v>8.86</v>
      </c>
      <c r="S788">
        <v>45.9</v>
      </c>
      <c r="T788">
        <v>9.36</v>
      </c>
      <c r="U788">
        <v>4.68</v>
      </c>
      <c r="V788">
        <v>-142.19999999999999</v>
      </c>
      <c r="W788">
        <v>-0.38</v>
      </c>
      <c r="X788">
        <v>1400</v>
      </c>
      <c r="Y788">
        <v>5.5</v>
      </c>
      <c r="Z788">
        <v>350</v>
      </c>
      <c r="AA788">
        <v>0.24099999999999999</v>
      </c>
      <c r="AI788">
        <v>1500</v>
      </c>
      <c r="AJ788">
        <v>3</v>
      </c>
      <c r="AK788">
        <v>-0.7</v>
      </c>
      <c r="AQ788">
        <v>1.984</v>
      </c>
      <c r="AR788">
        <v>122.8</v>
      </c>
      <c r="AU788">
        <v>10</v>
      </c>
      <c r="AV788">
        <v>1</v>
      </c>
      <c r="AW788">
        <v>20</v>
      </c>
      <c r="AX788">
        <v>1</v>
      </c>
      <c r="AY788">
        <v>30</v>
      </c>
      <c r="AZ788">
        <v>1</v>
      </c>
      <c r="BA788">
        <v>40</v>
      </c>
      <c r="BB788">
        <v>0.99</v>
      </c>
      <c r="BC788">
        <v>50</v>
      </c>
      <c r="BD788">
        <v>0.99</v>
      </c>
      <c r="BE788">
        <v>60</v>
      </c>
      <c r="BF788">
        <v>0.97</v>
      </c>
      <c r="BG788">
        <v>70</v>
      </c>
      <c r="BH788">
        <v>0.92</v>
      </c>
      <c r="BI788">
        <v>80</v>
      </c>
      <c r="BJ788">
        <v>0.76</v>
      </c>
      <c r="BK788">
        <v>90</v>
      </c>
      <c r="BL788">
        <v>0</v>
      </c>
    </row>
    <row r="789" spans="1:64">
      <c r="A789" s="6" t="s">
        <v>1462</v>
      </c>
      <c r="B789" t="s">
        <v>70</v>
      </c>
      <c r="C789" t="s">
        <v>1422</v>
      </c>
      <c r="D789" t="s">
        <v>1541</v>
      </c>
      <c r="E789" t="s">
        <v>1398</v>
      </c>
      <c r="F789">
        <v>2017</v>
      </c>
      <c r="H789">
        <v>340</v>
      </c>
      <c r="J789">
        <v>0</v>
      </c>
      <c r="L789" t="s">
        <v>65</v>
      </c>
      <c r="M789">
        <v>72</v>
      </c>
      <c r="N789">
        <v>2</v>
      </c>
      <c r="O789">
        <v>1000</v>
      </c>
      <c r="P789">
        <v>25</v>
      </c>
      <c r="Q789">
        <v>38.4</v>
      </c>
      <c r="R789">
        <v>8.86</v>
      </c>
      <c r="S789">
        <v>45.9</v>
      </c>
      <c r="T789">
        <v>9.36</v>
      </c>
      <c r="U789">
        <v>4.68</v>
      </c>
      <c r="V789">
        <v>-142.19999999999999</v>
      </c>
      <c r="W789">
        <v>-0.38</v>
      </c>
      <c r="X789">
        <v>1400</v>
      </c>
      <c r="Y789">
        <v>5.5</v>
      </c>
      <c r="Z789">
        <v>350</v>
      </c>
      <c r="AA789">
        <v>0.24099999999999999</v>
      </c>
      <c r="AI789">
        <v>1000</v>
      </c>
      <c r="AJ789">
        <v>3</v>
      </c>
      <c r="AK789">
        <v>-0.7</v>
      </c>
      <c r="AQ789">
        <v>1.984</v>
      </c>
      <c r="AR789">
        <v>122.8</v>
      </c>
      <c r="AU789">
        <v>10</v>
      </c>
      <c r="AV789">
        <v>1</v>
      </c>
      <c r="AW789">
        <v>20</v>
      </c>
      <c r="AX789">
        <v>1</v>
      </c>
      <c r="AY789">
        <v>30</v>
      </c>
      <c r="AZ789">
        <v>1</v>
      </c>
      <c r="BA789">
        <v>40</v>
      </c>
      <c r="BB789">
        <v>0.99</v>
      </c>
      <c r="BC789">
        <v>50</v>
      </c>
      <c r="BD789">
        <v>0.99</v>
      </c>
      <c r="BE789">
        <v>60</v>
      </c>
      <c r="BF789">
        <v>0.97</v>
      </c>
      <c r="BG789">
        <v>70</v>
      </c>
      <c r="BH789">
        <v>0.92</v>
      </c>
      <c r="BI789">
        <v>80</v>
      </c>
      <c r="BJ789">
        <v>0.76</v>
      </c>
      <c r="BK789">
        <v>90</v>
      </c>
      <c r="BL789">
        <v>0</v>
      </c>
    </row>
    <row r="790" spans="1:64" ht="15" customHeight="1">
      <c r="A790" s="6" t="s">
        <v>1462</v>
      </c>
      <c r="B790" t="s">
        <v>70</v>
      </c>
      <c r="C790" t="s">
        <v>1542</v>
      </c>
      <c r="D790" t="s">
        <v>1543</v>
      </c>
      <c r="E790" t="s">
        <v>1398</v>
      </c>
      <c r="F790">
        <v>2018</v>
      </c>
      <c r="H790">
        <v>340</v>
      </c>
      <c r="I790">
        <v>0</v>
      </c>
      <c r="J790">
        <v>1.5</v>
      </c>
      <c r="L790" t="s">
        <v>1366</v>
      </c>
      <c r="M790">
        <v>72</v>
      </c>
      <c r="N790">
        <v>2</v>
      </c>
      <c r="O790">
        <v>1000</v>
      </c>
      <c r="P790">
        <v>25</v>
      </c>
      <c r="Q790">
        <v>38.4</v>
      </c>
      <c r="R790">
        <v>8.86</v>
      </c>
      <c r="S790">
        <v>45.9</v>
      </c>
      <c r="T790">
        <v>9.36</v>
      </c>
      <c r="U790">
        <v>4.68</v>
      </c>
      <c r="V790">
        <v>-142.19999999999999</v>
      </c>
      <c r="W790">
        <v>-0.38</v>
      </c>
      <c r="X790">
        <v>1400</v>
      </c>
      <c r="Y790">
        <v>5.5</v>
      </c>
      <c r="Z790">
        <v>350</v>
      </c>
      <c r="AA790">
        <v>0.24099999999999999</v>
      </c>
      <c r="AB790">
        <v>0.91700000000000004</v>
      </c>
      <c r="AC790">
        <v>-2.9999999999999997E-4</v>
      </c>
      <c r="AD790">
        <v>0.4</v>
      </c>
      <c r="AF790">
        <v>-0.3</v>
      </c>
      <c r="AG790">
        <v>-1.7</v>
      </c>
      <c r="AH790">
        <v>-4.3</v>
      </c>
      <c r="AI790">
        <v>1500</v>
      </c>
      <c r="AJ790">
        <v>3</v>
      </c>
      <c r="AK790">
        <v>-0.7</v>
      </c>
      <c r="AL790">
        <v>11.04</v>
      </c>
      <c r="AM790">
        <v>2000</v>
      </c>
      <c r="AN790">
        <v>992</v>
      </c>
      <c r="AO790">
        <v>35</v>
      </c>
      <c r="AP790">
        <v>27</v>
      </c>
      <c r="AQ790">
        <v>1.984</v>
      </c>
      <c r="AR790">
        <v>122.8</v>
      </c>
      <c r="AS790">
        <v>1.7683199999999999</v>
      </c>
      <c r="AU790">
        <v>10</v>
      </c>
      <c r="AV790">
        <v>1</v>
      </c>
      <c r="AW790">
        <v>20</v>
      </c>
      <c r="AX790">
        <v>1</v>
      </c>
      <c r="AY790">
        <v>30</v>
      </c>
      <c r="AZ790">
        <v>1</v>
      </c>
      <c r="BA790">
        <v>40</v>
      </c>
      <c r="BB790">
        <v>0.99</v>
      </c>
      <c r="BC790">
        <v>50</v>
      </c>
      <c r="BD790">
        <v>0.99</v>
      </c>
      <c r="BE790">
        <v>60</v>
      </c>
      <c r="BF790">
        <v>0.97</v>
      </c>
      <c r="BG790">
        <v>70</v>
      </c>
      <c r="BH790">
        <v>0.92</v>
      </c>
      <c r="BI790">
        <v>80</v>
      </c>
      <c r="BJ790">
        <v>0.76</v>
      </c>
      <c r="BK790">
        <v>90</v>
      </c>
      <c r="BL790">
        <v>0</v>
      </c>
    </row>
    <row r="791" spans="1:64">
      <c r="A791" s="6" t="s">
        <v>1462</v>
      </c>
      <c r="B791" t="s">
        <v>70</v>
      </c>
      <c r="C791" t="s">
        <v>1545</v>
      </c>
      <c r="D791" t="s">
        <v>1544</v>
      </c>
      <c r="E791" t="s">
        <v>1398</v>
      </c>
      <c r="F791">
        <v>2018</v>
      </c>
      <c r="H791">
        <v>340</v>
      </c>
      <c r="J791">
        <v>0</v>
      </c>
      <c r="L791" t="s">
        <v>65</v>
      </c>
      <c r="M791">
        <v>72</v>
      </c>
      <c r="N791">
        <v>2</v>
      </c>
      <c r="O791">
        <v>1000</v>
      </c>
      <c r="P791">
        <v>25</v>
      </c>
      <c r="Q791">
        <v>38.4</v>
      </c>
      <c r="R791">
        <v>8.86</v>
      </c>
      <c r="S791">
        <v>45.9</v>
      </c>
      <c r="T791">
        <v>9.36</v>
      </c>
      <c r="U791">
        <v>4.68</v>
      </c>
      <c r="V791">
        <v>-142.19999999999999</v>
      </c>
      <c r="W791">
        <v>-0.38</v>
      </c>
      <c r="X791">
        <v>1400</v>
      </c>
      <c r="Y791">
        <v>5.5</v>
      </c>
      <c r="Z791">
        <v>350</v>
      </c>
      <c r="AA791">
        <v>0.24099999999999999</v>
      </c>
      <c r="AI791">
        <v>1000</v>
      </c>
      <c r="AJ791">
        <v>3</v>
      </c>
      <c r="AK791">
        <v>-0.7</v>
      </c>
      <c r="AQ791">
        <v>1.984</v>
      </c>
      <c r="AR791">
        <v>122.8</v>
      </c>
      <c r="AU791">
        <v>10</v>
      </c>
      <c r="AV791">
        <v>1</v>
      </c>
      <c r="AW791">
        <v>20</v>
      </c>
      <c r="AX791">
        <v>1</v>
      </c>
      <c r="AY791">
        <v>30</v>
      </c>
      <c r="AZ791">
        <v>1</v>
      </c>
      <c r="BA791">
        <v>40</v>
      </c>
      <c r="BB791">
        <v>0.99</v>
      </c>
      <c r="BC791">
        <v>50</v>
      </c>
      <c r="BD791">
        <v>0.99</v>
      </c>
      <c r="BE791">
        <v>60</v>
      </c>
      <c r="BF791">
        <v>0.97</v>
      </c>
      <c r="BG791">
        <v>70</v>
      </c>
      <c r="BH791">
        <v>0.92</v>
      </c>
      <c r="BI791">
        <v>80</v>
      </c>
      <c r="BJ791">
        <v>0.76</v>
      </c>
      <c r="BK791">
        <v>90</v>
      </c>
      <c r="BL791">
        <v>0</v>
      </c>
    </row>
    <row r="792" spans="1:64" ht="15" customHeight="1">
      <c r="A792" s="6" t="s">
        <v>1462</v>
      </c>
      <c r="B792" t="s">
        <v>70</v>
      </c>
      <c r="C792" t="s">
        <v>1423</v>
      </c>
      <c r="D792" t="s">
        <v>1546</v>
      </c>
      <c r="E792" t="s">
        <v>1398</v>
      </c>
      <c r="F792">
        <v>2018</v>
      </c>
      <c r="H792">
        <v>340</v>
      </c>
      <c r="J792">
        <v>0</v>
      </c>
      <c r="L792" t="s">
        <v>65</v>
      </c>
      <c r="M792">
        <v>72</v>
      </c>
      <c r="N792">
        <v>2</v>
      </c>
      <c r="O792">
        <v>1000</v>
      </c>
      <c r="P792">
        <v>25</v>
      </c>
      <c r="Q792">
        <v>38.4</v>
      </c>
      <c r="R792">
        <v>8.86</v>
      </c>
      <c r="S792">
        <v>45.9</v>
      </c>
      <c r="T792">
        <v>9.36</v>
      </c>
      <c r="U792">
        <v>4.68</v>
      </c>
      <c r="V792">
        <v>-142.19999999999999</v>
      </c>
      <c r="W792">
        <v>-0.38</v>
      </c>
      <c r="X792">
        <v>1400</v>
      </c>
      <c r="Y792">
        <v>5.5</v>
      </c>
      <c r="Z792">
        <v>350</v>
      </c>
      <c r="AA792">
        <v>0.24099999999999999</v>
      </c>
      <c r="AI792">
        <v>1500</v>
      </c>
      <c r="AJ792">
        <v>3</v>
      </c>
      <c r="AK792">
        <v>-0.7</v>
      </c>
      <c r="AQ792">
        <v>1.984</v>
      </c>
      <c r="AR792">
        <v>122.8</v>
      </c>
      <c r="AU792">
        <v>10</v>
      </c>
      <c r="AV792">
        <v>1</v>
      </c>
      <c r="AW792">
        <v>20</v>
      </c>
      <c r="AX792">
        <v>1</v>
      </c>
      <c r="AY792">
        <v>30</v>
      </c>
      <c r="AZ792">
        <v>1</v>
      </c>
      <c r="BA792">
        <v>40</v>
      </c>
      <c r="BB792">
        <v>0.99</v>
      </c>
      <c r="BC792">
        <v>50</v>
      </c>
      <c r="BD792">
        <v>0.99</v>
      </c>
      <c r="BE792">
        <v>60</v>
      </c>
      <c r="BF792">
        <v>0.97</v>
      </c>
      <c r="BG792">
        <v>70</v>
      </c>
      <c r="BH792">
        <v>0.92</v>
      </c>
      <c r="BI792">
        <v>80</v>
      </c>
      <c r="BJ792">
        <v>0.76</v>
      </c>
      <c r="BK792">
        <v>90</v>
      </c>
      <c r="BL792">
        <v>0</v>
      </c>
    </row>
    <row r="793" spans="1:64">
      <c r="A793" s="6" t="s">
        <v>1462</v>
      </c>
      <c r="B793" t="s">
        <v>70</v>
      </c>
      <c r="C793" t="s">
        <v>1548</v>
      </c>
      <c r="D793" t="s">
        <v>1547</v>
      </c>
      <c r="E793" t="s">
        <v>1461</v>
      </c>
      <c r="F793">
        <v>2018</v>
      </c>
      <c r="H793">
        <v>345</v>
      </c>
      <c r="J793">
        <v>0</v>
      </c>
      <c r="L793" t="s">
        <v>65</v>
      </c>
      <c r="M793">
        <v>72</v>
      </c>
      <c r="N793">
        <v>2</v>
      </c>
      <c r="O793">
        <v>1000</v>
      </c>
      <c r="P793">
        <v>25</v>
      </c>
      <c r="Q793">
        <v>38.6</v>
      </c>
      <c r="R793">
        <v>8.94</v>
      </c>
      <c r="S793">
        <v>46.1</v>
      </c>
      <c r="T793">
        <v>9.44</v>
      </c>
      <c r="U793">
        <v>4.72</v>
      </c>
      <c r="V793">
        <v>-143</v>
      </c>
      <c r="W793">
        <v>-0.38</v>
      </c>
      <c r="X793">
        <v>1600</v>
      </c>
      <c r="Y793">
        <v>5.5</v>
      </c>
      <c r="Z793">
        <v>400</v>
      </c>
      <c r="AA793">
        <v>0.24</v>
      </c>
      <c r="AI793">
        <v>1500</v>
      </c>
      <c r="AJ793">
        <v>3</v>
      </c>
      <c r="AK793">
        <v>-0.7</v>
      </c>
      <c r="AQ793">
        <v>1.984</v>
      </c>
      <c r="AR793">
        <v>122.8</v>
      </c>
      <c r="AU793">
        <v>10</v>
      </c>
      <c r="AV793">
        <v>1</v>
      </c>
      <c r="AW793">
        <v>20</v>
      </c>
      <c r="AX793">
        <v>1</v>
      </c>
      <c r="AY793">
        <v>30</v>
      </c>
      <c r="AZ793">
        <v>1</v>
      </c>
      <c r="BA793">
        <v>40</v>
      </c>
      <c r="BB793">
        <v>0.99</v>
      </c>
      <c r="BC793">
        <v>50</v>
      </c>
      <c r="BD793">
        <v>0.99</v>
      </c>
      <c r="BE793">
        <v>60</v>
      </c>
      <c r="BF793">
        <v>0.97</v>
      </c>
      <c r="BG793">
        <v>70</v>
      </c>
      <c r="BH793">
        <v>0.92</v>
      </c>
      <c r="BI793">
        <v>80</v>
      </c>
      <c r="BJ793">
        <v>0.76</v>
      </c>
      <c r="BK793">
        <v>90</v>
      </c>
      <c r="BL793">
        <v>0</v>
      </c>
    </row>
    <row r="794" spans="1:64" ht="15" customHeight="1">
      <c r="A794" s="6" t="s">
        <v>1462</v>
      </c>
      <c r="B794" t="s">
        <v>70</v>
      </c>
      <c r="C794" t="s">
        <v>1549</v>
      </c>
      <c r="D794" t="s">
        <v>1550</v>
      </c>
      <c r="E794" t="s">
        <v>1398</v>
      </c>
      <c r="F794">
        <v>2018</v>
      </c>
      <c r="H794">
        <v>345</v>
      </c>
      <c r="I794">
        <v>0</v>
      </c>
      <c r="J794">
        <v>1.4</v>
      </c>
      <c r="L794" t="s">
        <v>1366</v>
      </c>
      <c r="M794">
        <v>72</v>
      </c>
      <c r="N794">
        <v>2</v>
      </c>
      <c r="O794">
        <v>1000</v>
      </c>
      <c r="P794">
        <v>25</v>
      </c>
      <c r="Q794">
        <v>38.6</v>
      </c>
      <c r="R794">
        <v>8.94</v>
      </c>
      <c r="S794">
        <v>46.1</v>
      </c>
      <c r="T794">
        <v>9.44</v>
      </c>
      <c r="U794">
        <v>4.72</v>
      </c>
      <c r="V794">
        <v>-143</v>
      </c>
      <c r="W794">
        <v>-0.38</v>
      </c>
      <c r="X794">
        <v>1600</v>
      </c>
      <c r="Y794">
        <v>5.5</v>
      </c>
      <c r="Z794">
        <v>400</v>
      </c>
      <c r="AA794">
        <v>0.24</v>
      </c>
      <c r="AB794">
        <v>0.92200000000000004</v>
      </c>
      <c r="AC794">
        <v>-2.9999999999999997E-4</v>
      </c>
      <c r="AD794">
        <v>0.5</v>
      </c>
      <c r="AG794">
        <v>-1.5</v>
      </c>
      <c r="AH794">
        <v>-4</v>
      </c>
      <c r="AI794">
        <v>1000</v>
      </c>
      <c r="AJ794">
        <v>3</v>
      </c>
      <c r="AK794">
        <v>-0.7</v>
      </c>
      <c r="AL794">
        <v>11.04</v>
      </c>
      <c r="AM794">
        <v>2000</v>
      </c>
      <c r="AN794">
        <v>992</v>
      </c>
      <c r="AO794">
        <v>40</v>
      </c>
      <c r="AP794">
        <v>22.4</v>
      </c>
      <c r="AQ794">
        <v>1.984</v>
      </c>
      <c r="AR794">
        <v>122.8</v>
      </c>
      <c r="AS794">
        <v>1.7683199999999999</v>
      </c>
      <c r="AU794">
        <v>10</v>
      </c>
      <c r="AV794">
        <v>1</v>
      </c>
      <c r="AW794">
        <v>20</v>
      </c>
      <c r="AX794">
        <v>1</v>
      </c>
      <c r="AY794">
        <v>30</v>
      </c>
      <c r="AZ794">
        <v>1</v>
      </c>
      <c r="BA794">
        <v>40</v>
      </c>
      <c r="BB794">
        <v>0.99</v>
      </c>
      <c r="BC794">
        <v>50</v>
      </c>
      <c r="BD794">
        <v>0.99</v>
      </c>
      <c r="BE794">
        <v>60</v>
      </c>
      <c r="BF794">
        <v>0.97</v>
      </c>
      <c r="BG794">
        <v>70</v>
      </c>
      <c r="BH794">
        <v>0.92</v>
      </c>
      <c r="BI794">
        <v>80</v>
      </c>
      <c r="BJ794">
        <v>0.76</v>
      </c>
      <c r="BK794">
        <v>90</v>
      </c>
      <c r="BL794">
        <v>0</v>
      </c>
    </row>
    <row r="795" spans="1:64" ht="15" customHeight="1">
      <c r="A795" s="6" t="s">
        <v>1462</v>
      </c>
      <c r="B795" t="s">
        <v>70</v>
      </c>
      <c r="C795" t="s">
        <v>1551</v>
      </c>
      <c r="D795" t="s">
        <v>1552</v>
      </c>
      <c r="E795" t="s">
        <v>1461</v>
      </c>
      <c r="F795">
        <v>2018</v>
      </c>
      <c r="H795">
        <v>345</v>
      </c>
      <c r="I795">
        <v>0</v>
      </c>
      <c r="J795">
        <v>1.4</v>
      </c>
      <c r="L795" t="s">
        <v>1366</v>
      </c>
      <c r="M795">
        <v>72</v>
      </c>
      <c r="N795">
        <v>2</v>
      </c>
      <c r="O795">
        <v>1000</v>
      </c>
      <c r="P795">
        <v>25</v>
      </c>
      <c r="Q795">
        <v>38.6</v>
      </c>
      <c r="R795">
        <v>8.94</v>
      </c>
      <c r="S795">
        <v>46.1</v>
      </c>
      <c r="T795">
        <v>9.44</v>
      </c>
      <c r="U795">
        <v>4.72</v>
      </c>
      <c r="V795">
        <v>-143</v>
      </c>
      <c r="W795">
        <v>-0.38</v>
      </c>
      <c r="X795">
        <v>1600</v>
      </c>
      <c r="Y795">
        <v>5.5</v>
      </c>
      <c r="Z795">
        <v>400</v>
      </c>
      <c r="AA795">
        <v>0.24</v>
      </c>
      <c r="AB795">
        <v>0.92200000000000004</v>
      </c>
      <c r="AC795">
        <v>-2.9999999999999997E-4</v>
      </c>
      <c r="AD795">
        <v>0.4</v>
      </c>
      <c r="AF795">
        <v>-0.3</v>
      </c>
      <c r="AG795">
        <v>-1.7</v>
      </c>
      <c r="AH795">
        <v>-4.3</v>
      </c>
      <c r="AI795">
        <v>1500</v>
      </c>
      <c r="AJ795">
        <v>3</v>
      </c>
      <c r="AK795">
        <v>-0.7</v>
      </c>
      <c r="AL795">
        <v>11.04</v>
      </c>
      <c r="AM795">
        <v>2000</v>
      </c>
      <c r="AN795">
        <v>992</v>
      </c>
      <c r="AO795">
        <v>35</v>
      </c>
      <c r="AP795">
        <v>27</v>
      </c>
      <c r="AQ795">
        <v>1.984</v>
      </c>
      <c r="AR795">
        <v>122.8</v>
      </c>
      <c r="AS795">
        <v>1.7683199999999999</v>
      </c>
      <c r="AU795">
        <v>10</v>
      </c>
      <c r="AV795">
        <v>1</v>
      </c>
      <c r="AW795">
        <v>20</v>
      </c>
      <c r="AX795">
        <v>1</v>
      </c>
      <c r="AY795">
        <v>30</v>
      </c>
      <c r="AZ795">
        <v>1</v>
      </c>
      <c r="BA795">
        <v>40</v>
      </c>
      <c r="BB795">
        <v>0.99</v>
      </c>
      <c r="BC795">
        <v>50</v>
      </c>
      <c r="BD795">
        <v>0.99</v>
      </c>
      <c r="BE795">
        <v>60</v>
      </c>
      <c r="BF795">
        <v>0.97</v>
      </c>
      <c r="BG795">
        <v>70</v>
      </c>
      <c r="BH795">
        <v>0.92</v>
      </c>
      <c r="BI795">
        <v>80</v>
      </c>
      <c r="BJ795">
        <v>0.76</v>
      </c>
      <c r="BK795">
        <v>90</v>
      </c>
      <c r="BL795">
        <v>0</v>
      </c>
    </row>
    <row r="796" spans="1:64" ht="15" customHeight="1">
      <c r="A796" s="6" t="s">
        <v>1462</v>
      </c>
      <c r="B796" t="s">
        <v>70</v>
      </c>
      <c r="C796" t="s">
        <v>1553</v>
      </c>
      <c r="D796" t="s">
        <v>1554</v>
      </c>
      <c r="E796" t="s">
        <v>1461</v>
      </c>
      <c r="F796">
        <v>2018</v>
      </c>
      <c r="H796">
        <v>345</v>
      </c>
      <c r="I796">
        <v>0</v>
      </c>
      <c r="J796">
        <v>1.4</v>
      </c>
      <c r="L796" t="s">
        <v>1366</v>
      </c>
      <c r="M796">
        <v>72</v>
      </c>
      <c r="N796">
        <v>2</v>
      </c>
      <c r="O796">
        <v>1000</v>
      </c>
      <c r="P796">
        <v>25</v>
      </c>
      <c r="Q796">
        <v>38.6</v>
      </c>
      <c r="R796">
        <v>8.94</v>
      </c>
      <c r="S796">
        <v>46.1</v>
      </c>
      <c r="T796">
        <v>9.44</v>
      </c>
      <c r="U796">
        <v>4.72</v>
      </c>
      <c r="V796">
        <v>-143</v>
      </c>
      <c r="W796">
        <v>-0.38</v>
      </c>
      <c r="X796">
        <v>1600</v>
      </c>
      <c r="Y796">
        <v>5.5</v>
      </c>
      <c r="Z796">
        <v>400</v>
      </c>
      <c r="AA796">
        <v>0.24</v>
      </c>
      <c r="AB796">
        <v>0.92200000000000004</v>
      </c>
      <c r="AC796">
        <v>-2.9999999999999997E-4</v>
      </c>
      <c r="AD796">
        <v>0.4</v>
      </c>
      <c r="AF796">
        <v>-0.3</v>
      </c>
      <c r="AG796">
        <v>-1.7</v>
      </c>
      <c r="AH796">
        <v>-4.3</v>
      </c>
      <c r="AI796">
        <v>1000</v>
      </c>
      <c r="AJ796">
        <v>3</v>
      </c>
      <c r="AK796">
        <v>-0.7</v>
      </c>
      <c r="AL796">
        <v>11.04</v>
      </c>
      <c r="AM796">
        <v>2000</v>
      </c>
      <c r="AN796">
        <v>992</v>
      </c>
      <c r="AO796">
        <v>35</v>
      </c>
      <c r="AP796">
        <v>27</v>
      </c>
      <c r="AQ796">
        <v>1.984</v>
      </c>
      <c r="AR796">
        <v>122.8</v>
      </c>
      <c r="AS796">
        <v>1.7683199999999999</v>
      </c>
      <c r="AU796">
        <v>10</v>
      </c>
      <c r="AV796">
        <v>1</v>
      </c>
      <c r="AW796">
        <v>20</v>
      </c>
      <c r="AX796">
        <v>1</v>
      </c>
      <c r="AY796">
        <v>30</v>
      </c>
      <c r="AZ796">
        <v>1</v>
      </c>
      <c r="BA796">
        <v>40</v>
      </c>
      <c r="BB796">
        <v>0.99</v>
      </c>
      <c r="BC796">
        <v>50</v>
      </c>
      <c r="BD796">
        <v>0.99</v>
      </c>
      <c r="BE796">
        <v>60</v>
      </c>
      <c r="BF796">
        <v>0.97</v>
      </c>
      <c r="BG796">
        <v>70</v>
      </c>
      <c r="BH796">
        <v>0.92</v>
      </c>
      <c r="BI796">
        <v>80</v>
      </c>
      <c r="BJ796">
        <v>0.76</v>
      </c>
      <c r="BK796">
        <v>90</v>
      </c>
      <c r="BL796">
        <v>0</v>
      </c>
    </row>
    <row r="797" spans="1:64" ht="15" customHeight="1">
      <c r="A797" s="6" t="s">
        <v>1462</v>
      </c>
      <c r="B797" t="s">
        <v>70</v>
      </c>
      <c r="C797" t="s">
        <v>1555</v>
      </c>
      <c r="D797" t="s">
        <v>1556</v>
      </c>
      <c r="E797" t="s">
        <v>1461</v>
      </c>
      <c r="F797">
        <v>2018</v>
      </c>
      <c r="H797">
        <v>345</v>
      </c>
      <c r="I797">
        <v>0</v>
      </c>
      <c r="J797">
        <v>1.4</v>
      </c>
      <c r="L797" t="s">
        <v>1366</v>
      </c>
      <c r="M797">
        <v>72</v>
      </c>
      <c r="N797">
        <v>2</v>
      </c>
      <c r="O797">
        <v>1000</v>
      </c>
      <c r="P797">
        <v>25</v>
      </c>
      <c r="Q797">
        <v>38.6</v>
      </c>
      <c r="R797">
        <v>8.94</v>
      </c>
      <c r="S797">
        <v>46.1</v>
      </c>
      <c r="T797">
        <v>9.44</v>
      </c>
      <c r="U797">
        <v>4.72</v>
      </c>
      <c r="V797">
        <v>-143</v>
      </c>
      <c r="W797">
        <v>-0.38</v>
      </c>
      <c r="X797">
        <v>1600</v>
      </c>
      <c r="Y797">
        <v>5.5</v>
      </c>
      <c r="Z797">
        <v>400</v>
      </c>
      <c r="AA797">
        <v>0.24</v>
      </c>
      <c r="AB797">
        <v>0.92200000000000004</v>
      </c>
      <c r="AC797">
        <v>-2.9999999999999997E-4</v>
      </c>
      <c r="AD797">
        <v>0.5</v>
      </c>
      <c r="AG797">
        <v>-1.5</v>
      </c>
      <c r="AH797">
        <v>-4</v>
      </c>
      <c r="AI797">
        <v>1500</v>
      </c>
      <c r="AJ797">
        <v>3</v>
      </c>
      <c r="AK797">
        <v>-0.7</v>
      </c>
      <c r="AL797">
        <v>11.04</v>
      </c>
      <c r="AM797">
        <v>2000</v>
      </c>
      <c r="AN797">
        <v>992</v>
      </c>
      <c r="AO797">
        <v>6</v>
      </c>
      <c r="AP797">
        <v>29</v>
      </c>
      <c r="AQ797">
        <v>1.984</v>
      </c>
      <c r="AR797">
        <v>122.8</v>
      </c>
      <c r="AS797">
        <v>1.7683199999999999</v>
      </c>
      <c r="AU797">
        <v>10</v>
      </c>
      <c r="AV797">
        <v>1</v>
      </c>
      <c r="AW797">
        <v>20</v>
      </c>
      <c r="AX797">
        <v>1</v>
      </c>
      <c r="AY797">
        <v>30</v>
      </c>
      <c r="AZ797">
        <v>1</v>
      </c>
      <c r="BA797">
        <v>40</v>
      </c>
      <c r="BB797">
        <v>0.99</v>
      </c>
      <c r="BC797">
        <v>50</v>
      </c>
      <c r="BD797">
        <v>0.99</v>
      </c>
      <c r="BE797">
        <v>60</v>
      </c>
      <c r="BF797">
        <v>0.97</v>
      </c>
      <c r="BG797">
        <v>70</v>
      </c>
      <c r="BH797">
        <v>0.92</v>
      </c>
      <c r="BI797">
        <v>80</v>
      </c>
      <c r="BJ797">
        <v>0.76</v>
      </c>
      <c r="BK797">
        <v>90</v>
      </c>
      <c r="BL797">
        <v>0</v>
      </c>
    </row>
    <row r="798" spans="1:64" ht="15" customHeight="1">
      <c r="A798" s="6" t="s">
        <v>1633</v>
      </c>
      <c r="B798" t="s">
        <v>70</v>
      </c>
      <c r="C798" t="s">
        <v>1729</v>
      </c>
      <c r="D798" t="s">
        <v>1730</v>
      </c>
      <c r="E798" t="s">
        <v>1636</v>
      </c>
      <c r="F798">
        <v>2017</v>
      </c>
      <c r="H798">
        <v>350</v>
      </c>
      <c r="I798">
        <v>0</v>
      </c>
      <c r="J798">
        <v>1.4</v>
      </c>
      <c r="L798" t="s">
        <v>1366</v>
      </c>
      <c r="M798">
        <v>72</v>
      </c>
      <c r="N798">
        <v>2</v>
      </c>
      <c r="O798">
        <v>1000</v>
      </c>
      <c r="P798">
        <v>25</v>
      </c>
      <c r="Q798">
        <v>39.200000000000003</v>
      </c>
      <c r="R798">
        <v>8.94</v>
      </c>
      <c r="S798">
        <v>46.6</v>
      </c>
      <c r="T798">
        <v>9.51</v>
      </c>
      <c r="U798">
        <v>4.75</v>
      </c>
      <c r="V798">
        <v>-135</v>
      </c>
      <c r="W798">
        <v>-0.37</v>
      </c>
      <c r="X798">
        <v>1400</v>
      </c>
      <c r="Y798">
        <v>5.5</v>
      </c>
      <c r="Z798">
        <v>600</v>
      </c>
      <c r="AA798">
        <v>0.26700000000000002</v>
      </c>
      <c r="AB798">
        <v>0.92600000000000005</v>
      </c>
      <c r="AC798">
        <v>-2.9999999999999997E-4</v>
      </c>
      <c r="AD798">
        <v>0.6</v>
      </c>
      <c r="AG798">
        <v>-1.4</v>
      </c>
      <c r="AH798">
        <v>-3.7</v>
      </c>
      <c r="AI798">
        <v>1500</v>
      </c>
      <c r="AJ798">
        <v>3</v>
      </c>
      <c r="AK798">
        <v>-0.7</v>
      </c>
      <c r="AL798">
        <v>11.04</v>
      </c>
      <c r="AM798">
        <v>2000</v>
      </c>
      <c r="AN798">
        <v>992</v>
      </c>
      <c r="AO798">
        <v>35</v>
      </c>
      <c r="AP798">
        <v>22.5</v>
      </c>
      <c r="AQ798">
        <v>1.984</v>
      </c>
      <c r="AR798">
        <v>122.8</v>
      </c>
      <c r="AS798">
        <v>1.7683199999999999</v>
      </c>
      <c r="AU798">
        <v>10</v>
      </c>
      <c r="AV798">
        <v>1</v>
      </c>
      <c r="AW798">
        <v>20</v>
      </c>
      <c r="AX798">
        <v>1</v>
      </c>
      <c r="AY798">
        <v>30</v>
      </c>
      <c r="AZ798">
        <v>1</v>
      </c>
      <c r="BA798">
        <v>40</v>
      </c>
      <c r="BB798">
        <v>0.99</v>
      </c>
      <c r="BC798">
        <v>50</v>
      </c>
      <c r="BD798">
        <v>0.99</v>
      </c>
      <c r="BE798">
        <v>60</v>
      </c>
      <c r="BF798">
        <v>0.97</v>
      </c>
      <c r="BG798">
        <v>70</v>
      </c>
      <c r="BH798">
        <v>0.92</v>
      </c>
      <c r="BI798">
        <v>80</v>
      </c>
      <c r="BJ798">
        <v>0.76</v>
      </c>
      <c r="BK798">
        <v>90</v>
      </c>
      <c r="BL798">
        <v>0</v>
      </c>
    </row>
    <row r="799" spans="1:64" ht="15" customHeight="1">
      <c r="A799" s="6" t="s">
        <v>1633</v>
      </c>
      <c r="B799" t="s">
        <v>70</v>
      </c>
      <c r="C799" t="s">
        <v>1731</v>
      </c>
      <c r="D799" t="s">
        <v>1732</v>
      </c>
      <c r="E799" t="s">
        <v>1636</v>
      </c>
      <c r="F799">
        <v>2017</v>
      </c>
      <c r="H799">
        <v>350</v>
      </c>
      <c r="I799">
        <v>0</v>
      </c>
      <c r="J799">
        <v>1.4</v>
      </c>
      <c r="L799" t="s">
        <v>1366</v>
      </c>
      <c r="M799">
        <v>72</v>
      </c>
      <c r="N799">
        <v>2</v>
      </c>
      <c r="O799">
        <v>1000</v>
      </c>
      <c r="P799">
        <v>25</v>
      </c>
      <c r="Q799">
        <v>39.200000000000003</v>
      </c>
      <c r="R799">
        <v>8.94</v>
      </c>
      <c r="S799">
        <v>46.6</v>
      </c>
      <c r="T799">
        <v>9.51</v>
      </c>
      <c r="U799">
        <v>4.75</v>
      </c>
      <c r="V799">
        <v>-135</v>
      </c>
      <c r="W799">
        <v>-0.37</v>
      </c>
      <c r="X799">
        <v>1400</v>
      </c>
      <c r="Y799">
        <v>5.5</v>
      </c>
      <c r="Z799">
        <v>600</v>
      </c>
      <c r="AA799">
        <v>0.26700000000000002</v>
      </c>
      <c r="AB799">
        <v>0.92600000000000005</v>
      </c>
      <c r="AC799">
        <v>-2.9999999999999997E-4</v>
      </c>
      <c r="AD799">
        <v>0.6</v>
      </c>
      <c r="AG799">
        <v>-1.4</v>
      </c>
      <c r="AH799">
        <v>-3.7</v>
      </c>
      <c r="AI799">
        <v>1000</v>
      </c>
      <c r="AJ799">
        <v>3</v>
      </c>
      <c r="AK799">
        <v>-0.7</v>
      </c>
      <c r="AL799">
        <v>11.04</v>
      </c>
      <c r="AM799">
        <v>2000</v>
      </c>
      <c r="AN799">
        <v>992</v>
      </c>
      <c r="AO799">
        <v>35</v>
      </c>
      <c r="AP799">
        <v>22.5</v>
      </c>
      <c r="AQ799">
        <v>1.984</v>
      </c>
      <c r="AR799">
        <v>122.8</v>
      </c>
      <c r="AS799">
        <v>1.7683199999999999</v>
      </c>
      <c r="AU799">
        <v>10</v>
      </c>
      <c r="AV799">
        <v>1</v>
      </c>
      <c r="AW799">
        <v>20</v>
      </c>
      <c r="AX799">
        <v>1</v>
      </c>
      <c r="AY799">
        <v>30</v>
      </c>
      <c r="AZ799">
        <v>1</v>
      </c>
      <c r="BA799">
        <v>40</v>
      </c>
      <c r="BB799">
        <v>0.99</v>
      </c>
      <c r="BC799">
        <v>50</v>
      </c>
      <c r="BD799">
        <v>0.99</v>
      </c>
      <c r="BE799">
        <v>60</v>
      </c>
      <c r="BF799">
        <v>0.97</v>
      </c>
      <c r="BG799">
        <v>70</v>
      </c>
      <c r="BH799">
        <v>0.92</v>
      </c>
      <c r="BI799">
        <v>80</v>
      </c>
      <c r="BJ799">
        <v>0.76</v>
      </c>
      <c r="BK799">
        <v>90</v>
      </c>
      <c r="BL799">
        <v>0</v>
      </c>
    </row>
    <row r="800" spans="1:64" ht="15" customHeight="1">
      <c r="A800" s="6" t="s">
        <v>1633</v>
      </c>
      <c r="B800" t="s">
        <v>70</v>
      </c>
      <c r="C800" t="s">
        <v>1733</v>
      </c>
      <c r="D800" t="s">
        <v>1734</v>
      </c>
      <c r="E800" t="s">
        <v>1636</v>
      </c>
      <c r="F800">
        <v>2018</v>
      </c>
      <c r="H800">
        <v>350</v>
      </c>
      <c r="I800">
        <v>0</v>
      </c>
      <c r="J800">
        <v>1.4</v>
      </c>
      <c r="L800" t="s">
        <v>1366</v>
      </c>
      <c r="M800">
        <v>72</v>
      </c>
      <c r="N800">
        <v>2</v>
      </c>
      <c r="O800">
        <v>1000</v>
      </c>
      <c r="P800">
        <v>25</v>
      </c>
      <c r="Q800">
        <v>39.200000000000003</v>
      </c>
      <c r="R800">
        <v>8.94</v>
      </c>
      <c r="S800">
        <v>46.6</v>
      </c>
      <c r="T800">
        <v>9.51</v>
      </c>
      <c r="U800">
        <v>4.75</v>
      </c>
      <c r="V800">
        <v>-135</v>
      </c>
      <c r="W800">
        <v>-0.37</v>
      </c>
      <c r="X800">
        <v>1400</v>
      </c>
      <c r="Y800">
        <v>5.5</v>
      </c>
      <c r="Z800">
        <v>600</v>
      </c>
      <c r="AA800">
        <v>0.26700000000000002</v>
      </c>
      <c r="AB800">
        <v>0.92600000000000005</v>
      </c>
      <c r="AC800">
        <v>-2.9999999999999997E-4</v>
      </c>
      <c r="AD800">
        <v>0.6</v>
      </c>
      <c r="AG800">
        <v>-1.4</v>
      </c>
      <c r="AH800">
        <v>-3.7</v>
      </c>
      <c r="AI800">
        <v>1500</v>
      </c>
      <c r="AJ800">
        <v>3</v>
      </c>
      <c r="AK800">
        <v>-0.7</v>
      </c>
      <c r="AL800">
        <v>11.04</v>
      </c>
      <c r="AM800">
        <v>2000</v>
      </c>
      <c r="AN800">
        <v>992</v>
      </c>
      <c r="AO800">
        <v>35</v>
      </c>
      <c r="AP800">
        <v>27</v>
      </c>
      <c r="AQ800">
        <v>1.984</v>
      </c>
      <c r="AR800">
        <v>122.8</v>
      </c>
      <c r="AS800">
        <v>1.7683199999999999</v>
      </c>
      <c r="AU800">
        <v>10</v>
      </c>
      <c r="AV800">
        <v>1</v>
      </c>
      <c r="AW800">
        <v>20</v>
      </c>
      <c r="AX800">
        <v>1</v>
      </c>
      <c r="AY800">
        <v>30</v>
      </c>
      <c r="AZ800">
        <v>1</v>
      </c>
      <c r="BA800">
        <v>40</v>
      </c>
      <c r="BB800">
        <v>0.99</v>
      </c>
      <c r="BC800">
        <v>50</v>
      </c>
      <c r="BD800">
        <v>0.99</v>
      </c>
      <c r="BE800">
        <v>60</v>
      </c>
      <c r="BF800">
        <v>0.97</v>
      </c>
      <c r="BG800">
        <v>70</v>
      </c>
      <c r="BH800">
        <v>0.92</v>
      </c>
      <c r="BI800">
        <v>80</v>
      </c>
      <c r="BJ800">
        <v>0.76</v>
      </c>
      <c r="BK800">
        <v>90</v>
      </c>
      <c r="BL800">
        <v>0</v>
      </c>
    </row>
    <row r="801" spans="1:64" ht="15" customHeight="1">
      <c r="A801" s="6" t="s">
        <v>1633</v>
      </c>
      <c r="B801" t="s">
        <v>70</v>
      </c>
      <c r="C801" t="s">
        <v>1735</v>
      </c>
      <c r="D801" t="s">
        <v>1736</v>
      </c>
      <c r="E801" t="s">
        <v>1636</v>
      </c>
      <c r="F801">
        <v>2018</v>
      </c>
      <c r="H801">
        <v>350</v>
      </c>
      <c r="I801">
        <v>0</v>
      </c>
      <c r="J801">
        <v>1.4</v>
      </c>
      <c r="L801" t="s">
        <v>1366</v>
      </c>
      <c r="M801">
        <v>72</v>
      </c>
      <c r="N801">
        <v>2</v>
      </c>
      <c r="O801">
        <v>1000</v>
      </c>
      <c r="P801">
        <v>25</v>
      </c>
      <c r="Q801">
        <v>39.200000000000003</v>
      </c>
      <c r="R801">
        <v>8.94</v>
      </c>
      <c r="S801">
        <v>46.6</v>
      </c>
      <c r="T801">
        <v>9.51</v>
      </c>
      <c r="U801">
        <v>4.75</v>
      </c>
      <c r="V801">
        <v>-135</v>
      </c>
      <c r="W801">
        <v>-0.37</v>
      </c>
      <c r="X801">
        <v>1400</v>
      </c>
      <c r="Y801">
        <v>5.5</v>
      </c>
      <c r="Z801">
        <v>600</v>
      </c>
      <c r="AA801">
        <v>0.26700000000000002</v>
      </c>
      <c r="AB801">
        <v>0.92600000000000005</v>
      </c>
      <c r="AC801">
        <v>-2.9999999999999997E-4</v>
      </c>
      <c r="AD801">
        <v>0.6</v>
      </c>
      <c r="AG801">
        <v>-1.4</v>
      </c>
      <c r="AH801">
        <v>-3.7</v>
      </c>
      <c r="AI801">
        <v>1000</v>
      </c>
      <c r="AJ801">
        <v>3</v>
      </c>
      <c r="AK801">
        <v>-0.7</v>
      </c>
      <c r="AL801">
        <v>11.04</v>
      </c>
      <c r="AM801">
        <v>2000</v>
      </c>
      <c r="AN801">
        <v>992</v>
      </c>
      <c r="AO801">
        <v>35</v>
      </c>
      <c r="AP801">
        <v>27</v>
      </c>
      <c r="AQ801">
        <v>1.984</v>
      </c>
      <c r="AR801">
        <v>122.8</v>
      </c>
      <c r="AS801">
        <v>1.7683199999999999</v>
      </c>
      <c r="AU801">
        <v>10</v>
      </c>
      <c r="AV801">
        <v>1</v>
      </c>
      <c r="AW801">
        <v>20</v>
      </c>
      <c r="AX801">
        <v>1</v>
      </c>
      <c r="AY801">
        <v>30</v>
      </c>
      <c r="AZ801">
        <v>1</v>
      </c>
      <c r="BA801">
        <v>40</v>
      </c>
      <c r="BB801">
        <v>0.99</v>
      </c>
      <c r="BC801">
        <v>50</v>
      </c>
      <c r="BD801">
        <v>0.99</v>
      </c>
      <c r="BE801">
        <v>60</v>
      </c>
      <c r="BF801">
        <v>0.97</v>
      </c>
      <c r="BG801">
        <v>70</v>
      </c>
      <c r="BH801">
        <v>0.92</v>
      </c>
      <c r="BI801">
        <v>80</v>
      </c>
      <c r="BJ801">
        <v>0.76</v>
      </c>
      <c r="BK801">
        <v>90</v>
      </c>
      <c r="BL801">
        <v>0</v>
      </c>
    </row>
    <row r="802" spans="1:64" ht="15" customHeight="1">
      <c r="A802" s="6" t="s">
        <v>1633</v>
      </c>
      <c r="B802" t="s">
        <v>70</v>
      </c>
      <c r="C802" t="s">
        <v>1737</v>
      </c>
      <c r="D802" t="s">
        <v>1738</v>
      </c>
      <c r="E802" t="s">
        <v>1636</v>
      </c>
      <c r="F802">
        <v>2018</v>
      </c>
      <c r="H802">
        <v>350</v>
      </c>
      <c r="I802">
        <v>0</v>
      </c>
      <c r="J802">
        <v>1.4</v>
      </c>
      <c r="L802" t="s">
        <v>1366</v>
      </c>
      <c r="M802">
        <v>72</v>
      </c>
      <c r="N802">
        <v>2</v>
      </c>
      <c r="O802">
        <v>1000</v>
      </c>
      <c r="P802">
        <v>25</v>
      </c>
      <c r="Q802">
        <v>39.200000000000003</v>
      </c>
      <c r="R802">
        <v>8.94</v>
      </c>
      <c r="S802">
        <v>46.6</v>
      </c>
      <c r="T802">
        <v>9.51</v>
      </c>
      <c r="U802">
        <v>4.76</v>
      </c>
      <c r="V802">
        <v>-135</v>
      </c>
      <c r="W802">
        <v>-0.37</v>
      </c>
      <c r="X802">
        <v>2000</v>
      </c>
      <c r="Y802">
        <v>5.5</v>
      </c>
      <c r="Z802">
        <v>550</v>
      </c>
      <c r="AA802">
        <v>0.255</v>
      </c>
      <c r="AB802">
        <v>0.94199999999999995</v>
      </c>
      <c r="AC802">
        <v>-2.9999999999999997E-4</v>
      </c>
      <c r="AD802">
        <v>0.6</v>
      </c>
      <c r="AG802">
        <v>-1.4</v>
      </c>
      <c r="AH802">
        <v>-3.7</v>
      </c>
      <c r="AI802">
        <v>1500</v>
      </c>
      <c r="AJ802">
        <v>3</v>
      </c>
      <c r="AK802">
        <v>-0.7</v>
      </c>
      <c r="AL802">
        <v>11.04</v>
      </c>
      <c r="AM802">
        <v>2017.9999999999998</v>
      </c>
      <c r="AN802">
        <v>992</v>
      </c>
      <c r="AO802">
        <v>35</v>
      </c>
      <c r="AP802">
        <v>26.3</v>
      </c>
      <c r="AQ802">
        <v>2.0018559999999996</v>
      </c>
      <c r="AR802">
        <v>122.9</v>
      </c>
      <c r="AS802">
        <v>1.76976</v>
      </c>
      <c r="AU802">
        <v>10</v>
      </c>
      <c r="AV802">
        <v>1</v>
      </c>
      <c r="AW802">
        <v>20</v>
      </c>
      <c r="AX802">
        <v>1</v>
      </c>
      <c r="AY802">
        <v>30</v>
      </c>
      <c r="AZ802">
        <v>1</v>
      </c>
      <c r="BA802">
        <v>40</v>
      </c>
      <c r="BB802">
        <v>0.99</v>
      </c>
      <c r="BC802">
        <v>50</v>
      </c>
      <c r="BD802">
        <v>0.99</v>
      </c>
      <c r="BE802">
        <v>60</v>
      </c>
      <c r="BF802">
        <v>0.97</v>
      </c>
      <c r="BG802">
        <v>70</v>
      </c>
      <c r="BH802">
        <v>0.92</v>
      </c>
      <c r="BI802">
        <v>80</v>
      </c>
      <c r="BJ802">
        <v>0.76</v>
      </c>
      <c r="BK802">
        <v>90</v>
      </c>
      <c r="BL802">
        <v>0</v>
      </c>
    </row>
    <row r="803" spans="1:64" ht="15" customHeight="1">
      <c r="A803" s="6" t="s">
        <v>1633</v>
      </c>
      <c r="B803" t="s">
        <v>70</v>
      </c>
      <c r="C803" t="s">
        <v>1739</v>
      </c>
      <c r="D803" t="s">
        <v>1740</v>
      </c>
      <c r="E803" t="s">
        <v>1636</v>
      </c>
      <c r="F803">
        <v>2018</v>
      </c>
      <c r="H803">
        <v>350</v>
      </c>
      <c r="I803">
        <v>0</v>
      </c>
      <c r="J803">
        <v>1.4</v>
      </c>
      <c r="L803" t="s">
        <v>1366</v>
      </c>
      <c r="M803">
        <v>72</v>
      </c>
      <c r="N803">
        <v>2</v>
      </c>
      <c r="O803">
        <v>1000</v>
      </c>
      <c r="P803">
        <v>25</v>
      </c>
      <c r="Q803">
        <v>39.200000000000003</v>
      </c>
      <c r="R803">
        <v>8.94</v>
      </c>
      <c r="S803">
        <v>46.6</v>
      </c>
      <c r="T803">
        <v>9.51</v>
      </c>
      <c r="U803">
        <v>4.76</v>
      </c>
      <c r="V803">
        <v>-135</v>
      </c>
      <c r="W803">
        <v>-0.37</v>
      </c>
      <c r="X803">
        <v>2000</v>
      </c>
      <c r="Y803">
        <v>5.5</v>
      </c>
      <c r="Z803">
        <v>550</v>
      </c>
      <c r="AA803">
        <v>0.255</v>
      </c>
      <c r="AB803">
        <v>0.94199999999999995</v>
      </c>
      <c r="AC803">
        <v>-2.9999999999999997E-4</v>
      </c>
      <c r="AD803">
        <v>0.6</v>
      </c>
      <c r="AG803">
        <v>-1.4</v>
      </c>
      <c r="AH803">
        <v>-3.7</v>
      </c>
      <c r="AI803">
        <v>1000</v>
      </c>
      <c r="AJ803">
        <v>3</v>
      </c>
      <c r="AK803">
        <v>-0.7</v>
      </c>
      <c r="AL803">
        <v>11.04</v>
      </c>
      <c r="AM803">
        <v>2017.9999999999998</v>
      </c>
      <c r="AN803">
        <v>992</v>
      </c>
      <c r="AO803">
        <v>35</v>
      </c>
      <c r="AP803">
        <v>26.3</v>
      </c>
      <c r="AQ803">
        <v>2.0018559999999996</v>
      </c>
      <c r="AR803">
        <v>122.9</v>
      </c>
      <c r="AS803">
        <v>1.76976</v>
      </c>
      <c r="AU803">
        <v>10</v>
      </c>
      <c r="AV803">
        <v>1</v>
      </c>
      <c r="AW803">
        <v>20</v>
      </c>
      <c r="AX803">
        <v>1</v>
      </c>
      <c r="AY803">
        <v>30</v>
      </c>
      <c r="AZ803">
        <v>1</v>
      </c>
      <c r="BA803">
        <v>40</v>
      </c>
      <c r="BB803">
        <v>0.99</v>
      </c>
      <c r="BC803">
        <v>50</v>
      </c>
      <c r="BD803">
        <v>0.99</v>
      </c>
      <c r="BE803">
        <v>60</v>
      </c>
      <c r="BF803">
        <v>0.97</v>
      </c>
      <c r="BG803">
        <v>70</v>
      </c>
      <c r="BH803">
        <v>0.92</v>
      </c>
      <c r="BI803">
        <v>80</v>
      </c>
      <c r="BJ803">
        <v>0.76</v>
      </c>
      <c r="BK803">
        <v>90</v>
      </c>
      <c r="BL803">
        <v>0</v>
      </c>
    </row>
    <row r="804" spans="1:64" ht="15" customHeight="1">
      <c r="A804" s="6" t="s">
        <v>1633</v>
      </c>
      <c r="B804" t="s">
        <v>70</v>
      </c>
      <c r="C804" t="s">
        <v>1741</v>
      </c>
      <c r="D804" t="s">
        <v>1742</v>
      </c>
      <c r="E804" t="s">
        <v>1636</v>
      </c>
      <c r="F804">
        <v>2018</v>
      </c>
      <c r="H804">
        <v>350</v>
      </c>
      <c r="I804">
        <v>0</v>
      </c>
      <c r="J804">
        <v>1.4</v>
      </c>
      <c r="L804" t="s">
        <v>1366</v>
      </c>
      <c r="M804">
        <v>72</v>
      </c>
      <c r="N804">
        <v>2</v>
      </c>
      <c r="O804">
        <v>1000</v>
      </c>
      <c r="P804">
        <v>25</v>
      </c>
      <c r="Q804">
        <v>39.200000000000003</v>
      </c>
      <c r="R804">
        <v>8.94</v>
      </c>
      <c r="S804">
        <v>46.6</v>
      </c>
      <c r="T804">
        <v>9.51</v>
      </c>
      <c r="U804">
        <v>4.76</v>
      </c>
      <c r="V804">
        <v>-135</v>
      </c>
      <c r="W804">
        <v>-0.37</v>
      </c>
      <c r="X804">
        <v>2000</v>
      </c>
      <c r="Y804">
        <v>5.5</v>
      </c>
      <c r="Z804">
        <v>550</v>
      </c>
      <c r="AA804">
        <v>0.255</v>
      </c>
      <c r="AB804">
        <v>0.94199999999999995</v>
      </c>
      <c r="AC804">
        <v>-2.9999999999999997E-4</v>
      </c>
      <c r="AD804">
        <v>0.6</v>
      </c>
      <c r="AG804">
        <v>-1.4</v>
      </c>
      <c r="AH804">
        <v>-3.7</v>
      </c>
      <c r="AI804">
        <v>1500</v>
      </c>
      <c r="AJ804">
        <v>3</v>
      </c>
      <c r="AK804">
        <v>-0.7</v>
      </c>
      <c r="AL804">
        <v>11.04</v>
      </c>
      <c r="AM804">
        <v>2021.9999999999998</v>
      </c>
      <c r="AN804">
        <v>992</v>
      </c>
      <c r="AO804">
        <v>35</v>
      </c>
      <c r="AP804">
        <v>26.4</v>
      </c>
      <c r="AQ804">
        <v>2.0058239999999996</v>
      </c>
      <c r="AR804">
        <v>122.9</v>
      </c>
      <c r="AS804">
        <v>1.76976</v>
      </c>
      <c r="AU804">
        <v>10</v>
      </c>
      <c r="AV804">
        <v>1</v>
      </c>
      <c r="AW804">
        <v>20</v>
      </c>
      <c r="AX804">
        <v>1</v>
      </c>
      <c r="AY804">
        <v>30</v>
      </c>
      <c r="AZ804">
        <v>1</v>
      </c>
      <c r="BA804">
        <v>40</v>
      </c>
      <c r="BB804">
        <v>0.99</v>
      </c>
      <c r="BC804">
        <v>50</v>
      </c>
      <c r="BD804">
        <v>0.99</v>
      </c>
      <c r="BE804">
        <v>60</v>
      </c>
      <c r="BF804">
        <v>0.97</v>
      </c>
      <c r="BG804">
        <v>70</v>
      </c>
      <c r="BH804">
        <v>0.92</v>
      </c>
      <c r="BI804">
        <v>80</v>
      </c>
      <c r="BJ804">
        <v>0.76</v>
      </c>
      <c r="BK804">
        <v>90</v>
      </c>
      <c r="BL804">
        <v>0</v>
      </c>
    </row>
    <row r="805" spans="1:64" ht="15" customHeight="1">
      <c r="A805" s="6" t="s">
        <v>1633</v>
      </c>
      <c r="B805" t="s">
        <v>70</v>
      </c>
      <c r="C805" t="s">
        <v>1743</v>
      </c>
      <c r="D805" t="s">
        <v>1744</v>
      </c>
      <c r="E805" t="s">
        <v>1636</v>
      </c>
      <c r="F805">
        <v>2018</v>
      </c>
      <c r="H805">
        <v>350</v>
      </c>
      <c r="I805">
        <v>0</v>
      </c>
      <c r="J805">
        <v>1.4</v>
      </c>
      <c r="L805" t="s">
        <v>1366</v>
      </c>
      <c r="M805">
        <v>72</v>
      </c>
      <c r="N805">
        <v>2</v>
      </c>
      <c r="O805">
        <v>1000</v>
      </c>
      <c r="P805">
        <v>25</v>
      </c>
      <c r="Q805">
        <v>39.200000000000003</v>
      </c>
      <c r="R805">
        <v>8.94</v>
      </c>
      <c r="S805">
        <v>46.6</v>
      </c>
      <c r="T805">
        <v>9.51</v>
      </c>
      <c r="U805">
        <v>4.76</v>
      </c>
      <c r="V805">
        <v>-135</v>
      </c>
      <c r="W805">
        <v>-0.37</v>
      </c>
      <c r="X805">
        <v>2000</v>
      </c>
      <c r="Y805">
        <v>5.5</v>
      </c>
      <c r="Z805">
        <v>550</v>
      </c>
      <c r="AA805">
        <v>0.255</v>
      </c>
      <c r="AB805">
        <v>0.94199999999999995</v>
      </c>
      <c r="AC805">
        <v>-2.9999999999999997E-4</v>
      </c>
      <c r="AD805">
        <v>0.6</v>
      </c>
      <c r="AG805">
        <v>-1.4</v>
      </c>
      <c r="AH805">
        <v>-3.7</v>
      </c>
      <c r="AI805">
        <v>1500</v>
      </c>
      <c r="AJ805">
        <v>3</v>
      </c>
      <c r="AK805">
        <v>-0.7</v>
      </c>
      <c r="AL805">
        <v>11.04</v>
      </c>
      <c r="AM805">
        <v>2012</v>
      </c>
      <c r="AN805">
        <v>992</v>
      </c>
      <c r="AO805">
        <v>6</v>
      </c>
      <c r="AP805">
        <v>29.3</v>
      </c>
      <c r="AQ805">
        <v>1.9959039999999999</v>
      </c>
      <c r="AR805">
        <v>122.9</v>
      </c>
      <c r="AS805">
        <v>1.76976</v>
      </c>
      <c r="AU805">
        <v>10</v>
      </c>
      <c r="AV805">
        <v>1</v>
      </c>
      <c r="AW805">
        <v>20</v>
      </c>
      <c r="AX805">
        <v>1</v>
      </c>
      <c r="AY805">
        <v>30</v>
      </c>
      <c r="AZ805">
        <v>1</v>
      </c>
      <c r="BA805">
        <v>40</v>
      </c>
      <c r="BB805">
        <v>0.99</v>
      </c>
      <c r="BC805">
        <v>50</v>
      </c>
      <c r="BD805">
        <v>0.99</v>
      </c>
      <c r="BE805">
        <v>60</v>
      </c>
      <c r="BF805">
        <v>0.97</v>
      </c>
      <c r="BG805">
        <v>70</v>
      </c>
      <c r="BH805">
        <v>0.92</v>
      </c>
      <c r="BI805">
        <v>80</v>
      </c>
      <c r="BJ805">
        <v>0.76</v>
      </c>
      <c r="BK805">
        <v>90</v>
      </c>
      <c r="BL805">
        <v>0</v>
      </c>
    </row>
    <row r="806" spans="1:64" ht="15" customHeight="1">
      <c r="A806" s="6" t="s">
        <v>1633</v>
      </c>
      <c r="B806" t="s">
        <v>70</v>
      </c>
      <c r="C806" t="s">
        <v>1745</v>
      </c>
      <c r="D806" t="s">
        <v>1746</v>
      </c>
      <c r="E806" t="s">
        <v>1636</v>
      </c>
      <c r="F806">
        <v>2018</v>
      </c>
      <c r="H806">
        <v>350</v>
      </c>
      <c r="I806">
        <v>0</v>
      </c>
      <c r="J806">
        <v>1.4</v>
      </c>
      <c r="L806" t="s">
        <v>1366</v>
      </c>
      <c r="M806">
        <v>72</v>
      </c>
      <c r="N806">
        <v>2</v>
      </c>
      <c r="O806">
        <v>1000</v>
      </c>
      <c r="P806">
        <v>25</v>
      </c>
      <c r="Q806">
        <v>39.200000000000003</v>
      </c>
      <c r="R806">
        <v>8.94</v>
      </c>
      <c r="S806">
        <v>46.6</v>
      </c>
      <c r="T806">
        <v>9.51</v>
      </c>
      <c r="U806">
        <v>4.75</v>
      </c>
      <c r="V806">
        <v>-135</v>
      </c>
      <c r="W806">
        <v>-0.37</v>
      </c>
      <c r="X806">
        <v>1400</v>
      </c>
      <c r="Y806">
        <v>5.5</v>
      </c>
      <c r="Z806">
        <v>600</v>
      </c>
      <c r="AA806">
        <v>0.26700000000000002</v>
      </c>
      <c r="AB806">
        <v>0.92600000000000005</v>
      </c>
      <c r="AC806">
        <v>-2.9999999999999997E-4</v>
      </c>
      <c r="AD806">
        <v>0.6</v>
      </c>
      <c r="AG806">
        <v>-1.4</v>
      </c>
      <c r="AH806">
        <v>-3.7</v>
      </c>
      <c r="AI806">
        <v>1500</v>
      </c>
      <c r="AJ806">
        <v>3</v>
      </c>
      <c r="AK806">
        <v>-0.7</v>
      </c>
      <c r="AL806">
        <v>11.04</v>
      </c>
      <c r="AM806">
        <v>2000</v>
      </c>
      <c r="AN806">
        <v>992</v>
      </c>
      <c r="AO806">
        <v>6</v>
      </c>
      <c r="AP806">
        <v>29</v>
      </c>
      <c r="AQ806">
        <v>1.984</v>
      </c>
      <c r="AR806">
        <v>122.8</v>
      </c>
      <c r="AS806">
        <v>1.7683199999999999</v>
      </c>
      <c r="AU806">
        <v>10</v>
      </c>
      <c r="AV806">
        <v>1</v>
      </c>
      <c r="AW806">
        <v>20</v>
      </c>
      <c r="AX806">
        <v>1</v>
      </c>
      <c r="AY806">
        <v>30</v>
      </c>
      <c r="AZ806">
        <v>1</v>
      </c>
      <c r="BA806">
        <v>40</v>
      </c>
      <c r="BB806">
        <v>0.99</v>
      </c>
      <c r="BC806">
        <v>50</v>
      </c>
      <c r="BD806">
        <v>0.99</v>
      </c>
      <c r="BE806">
        <v>60</v>
      </c>
      <c r="BF806">
        <v>0.97</v>
      </c>
      <c r="BG806">
        <v>70</v>
      </c>
      <c r="BH806">
        <v>0.92</v>
      </c>
      <c r="BI806">
        <v>80</v>
      </c>
      <c r="BJ806">
        <v>0.76</v>
      </c>
      <c r="BK806">
        <v>90</v>
      </c>
      <c r="BL806">
        <v>0</v>
      </c>
    </row>
    <row r="807" spans="1:64" ht="15" customHeight="1">
      <c r="A807" s="6" t="s">
        <v>1633</v>
      </c>
      <c r="B807" t="s">
        <v>70</v>
      </c>
      <c r="C807" t="s">
        <v>1747</v>
      </c>
      <c r="D807" t="s">
        <v>1748</v>
      </c>
      <c r="E807" t="s">
        <v>1636</v>
      </c>
      <c r="F807">
        <v>2018</v>
      </c>
      <c r="H807">
        <v>355</v>
      </c>
      <c r="I807">
        <v>0</v>
      </c>
      <c r="J807">
        <v>1.4</v>
      </c>
      <c r="L807" t="s">
        <v>1366</v>
      </c>
      <c r="M807">
        <v>72</v>
      </c>
      <c r="N807">
        <v>2</v>
      </c>
      <c r="O807">
        <v>1000</v>
      </c>
      <c r="P807">
        <v>25</v>
      </c>
      <c r="Q807">
        <v>39.4</v>
      </c>
      <c r="R807">
        <v>9.02</v>
      </c>
      <c r="S807">
        <v>46.8</v>
      </c>
      <c r="T807">
        <v>9.59</v>
      </c>
      <c r="U807">
        <v>4.75</v>
      </c>
      <c r="V807">
        <v>-135.69999999999999</v>
      </c>
      <c r="W807">
        <v>-0.37</v>
      </c>
      <c r="X807">
        <v>1400</v>
      </c>
      <c r="Y807">
        <v>5.5</v>
      </c>
      <c r="Z807">
        <v>600</v>
      </c>
      <c r="AA807">
        <v>0.26400000000000001</v>
      </c>
      <c r="AB807">
        <v>0.92500000000000004</v>
      </c>
      <c r="AC807">
        <v>-2.9999999999999997E-4</v>
      </c>
      <c r="AD807">
        <v>0.6</v>
      </c>
      <c r="AG807">
        <v>-1.4</v>
      </c>
      <c r="AH807">
        <v>-3.7</v>
      </c>
      <c r="AI807">
        <v>1500</v>
      </c>
      <c r="AJ807">
        <v>3</v>
      </c>
      <c r="AK807">
        <v>-0.7</v>
      </c>
      <c r="AL807">
        <v>11.04</v>
      </c>
      <c r="AM807">
        <v>2000</v>
      </c>
      <c r="AN807">
        <v>992</v>
      </c>
      <c r="AO807">
        <v>35</v>
      </c>
      <c r="AP807">
        <v>22.5</v>
      </c>
      <c r="AQ807">
        <v>1.984</v>
      </c>
      <c r="AR807">
        <v>122.8</v>
      </c>
      <c r="AS807">
        <v>1.7683199999999999</v>
      </c>
      <c r="AU807">
        <v>10</v>
      </c>
      <c r="AV807">
        <v>1</v>
      </c>
      <c r="AW807">
        <v>20</v>
      </c>
      <c r="AX807">
        <v>1</v>
      </c>
      <c r="AY807">
        <v>30</v>
      </c>
      <c r="AZ807">
        <v>1</v>
      </c>
      <c r="BA807">
        <v>40</v>
      </c>
      <c r="BB807">
        <v>0.99</v>
      </c>
      <c r="BC807">
        <v>50</v>
      </c>
      <c r="BD807">
        <v>0.99</v>
      </c>
      <c r="BE807">
        <v>60</v>
      </c>
      <c r="BF807">
        <v>0.97</v>
      </c>
      <c r="BG807">
        <v>70</v>
      </c>
      <c r="BH807">
        <v>0.92</v>
      </c>
      <c r="BI807">
        <v>80</v>
      </c>
      <c r="BJ807">
        <v>0.76</v>
      </c>
      <c r="BK807">
        <v>90</v>
      </c>
      <c r="BL807">
        <v>0</v>
      </c>
    </row>
    <row r="808" spans="1:64" ht="15" customHeight="1">
      <c r="A808" s="6" t="s">
        <v>1633</v>
      </c>
      <c r="B808" t="s">
        <v>70</v>
      </c>
      <c r="C808" t="s">
        <v>1749</v>
      </c>
      <c r="D808" t="s">
        <v>1750</v>
      </c>
      <c r="E808" t="s">
        <v>1636</v>
      </c>
      <c r="F808">
        <v>2018</v>
      </c>
      <c r="H808">
        <v>355</v>
      </c>
      <c r="I808">
        <v>0</v>
      </c>
      <c r="J808">
        <v>1.4</v>
      </c>
      <c r="L808" t="s">
        <v>1366</v>
      </c>
      <c r="M808">
        <v>72</v>
      </c>
      <c r="N808">
        <v>2</v>
      </c>
      <c r="O808">
        <v>1000</v>
      </c>
      <c r="P808">
        <v>25</v>
      </c>
      <c r="Q808">
        <v>39.4</v>
      </c>
      <c r="R808">
        <v>9.02</v>
      </c>
      <c r="S808">
        <v>46.8</v>
      </c>
      <c r="T808">
        <v>9.59</v>
      </c>
      <c r="U808">
        <v>4.75</v>
      </c>
      <c r="V808">
        <v>-135.69999999999999</v>
      </c>
      <c r="W808">
        <v>-0.37</v>
      </c>
      <c r="X808">
        <v>1400</v>
      </c>
      <c r="Y808">
        <v>5.5</v>
      </c>
      <c r="Z808">
        <v>600</v>
      </c>
      <c r="AA808">
        <v>0.26400000000000001</v>
      </c>
      <c r="AB808">
        <v>0.92500000000000004</v>
      </c>
      <c r="AC808">
        <v>-2.9999999999999997E-4</v>
      </c>
      <c r="AD808">
        <v>0.6</v>
      </c>
      <c r="AG808">
        <v>-1.4</v>
      </c>
      <c r="AH808">
        <v>-3.7</v>
      </c>
      <c r="AI808">
        <v>1000</v>
      </c>
      <c r="AJ808">
        <v>3</v>
      </c>
      <c r="AK808">
        <v>-0.7</v>
      </c>
      <c r="AL808">
        <v>11.04</v>
      </c>
      <c r="AM808">
        <v>2000</v>
      </c>
      <c r="AN808">
        <v>992</v>
      </c>
      <c r="AO808">
        <v>35</v>
      </c>
      <c r="AP808">
        <v>22.5</v>
      </c>
      <c r="AQ808">
        <v>1.984</v>
      </c>
      <c r="AR808">
        <v>122.8</v>
      </c>
      <c r="AS808">
        <v>1.7683199999999999</v>
      </c>
      <c r="AU808">
        <v>10</v>
      </c>
      <c r="AV808">
        <v>1</v>
      </c>
      <c r="AW808">
        <v>20</v>
      </c>
      <c r="AX808">
        <v>1</v>
      </c>
      <c r="AY808">
        <v>30</v>
      </c>
      <c r="AZ808">
        <v>1</v>
      </c>
      <c r="BA808">
        <v>40</v>
      </c>
      <c r="BB808">
        <v>0.99</v>
      </c>
      <c r="BC808">
        <v>50</v>
      </c>
      <c r="BD808">
        <v>0.99</v>
      </c>
      <c r="BE808">
        <v>60</v>
      </c>
      <c r="BF808">
        <v>0.97</v>
      </c>
      <c r="BG808">
        <v>70</v>
      </c>
      <c r="BH808">
        <v>0.92</v>
      </c>
      <c r="BI808">
        <v>80</v>
      </c>
      <c r="BJ808">
        <v>0.76</v>
      </c>
      <c r="BK808">
        <v>90</v>
      </c>
      <c r="BL808">
        <v>0</v>
      </c>
    </row>
    <row r="809" spans="1:64" ht="15" customHeight="1">
      <c r="A809" s="6" t="s">
        <v>1633</v>
      </c>
      <c r="B809" t="s">
        <v>70</v>
      </c>
      <c r="C809" t="s">
        <v>1751</v>
      </c>
      <c r="D809" t="s">
        <v>1752</v>
      </c>
      <c r="E809" t="s">
        <v>1636</v>
      </c>
      <c r="F809">
        <v>2018</v>
      </c>
      <c r="H809">
        <v>355</v>
      </c>
      <c r="I809">
        <v>0</v>
      </c>
      <c r="J809">
        <v>1.4</v>
      </c>
      <c r="L809" t="s">
        <v>1366</v>
      </c>
      <c r="M809">
        <v>72</v>
      </c>
      <c r="N809">
        <v>2</v>
      </c>
      <c r="O809">
        <v>1000</v>
      </c>
      <c r="P809">
        <v>25</v>
      </c>
      <c r="Q809">
        <v>39.4</v>
      </c>
      <c r="R809">
        <v>9.02</v>
      </c>
      <c r="S809">
        <v>46.8</v>
      </c>
      <c r="T809">
        <v>9.59</v>
      </c>
      <c r="U809">
        <v>4.75</v>
      </c>
      <c r="V809">
        <v>-135.69999999999999</v>
      </c>
      <c r="W809">
        <v>-0.37</v>
      </c>
      <c r="X809">
        <v>1400</v>
      </c>
      <c r="Y809">
        <v>5.5</v>
      </c>
      <c r="Z809">
        <v>600</v>
      </c>
      <c r="AA809">
        <v>0.26400000000000001</v>
      </c>
      <c r="AB809">
        <v>0.92500000000000004</v>
      </c>
      <c r="AC809">
        <v>-2.9999999999999997E-4</v>
      </c>
      <c r="AD809">
        <v>0.6</v>
      </c>
      <c r="AG809">
        <v>-1.4</v>
      </c>
      <c r="AH809">
        <v>-3.7</v>
      </c>
      <c r="AI809">
        <v>1500</v>
      </c>
      <c r="AJ809">
        <v>3</v>
      </c>
      <c r="AK809">
        <v>-0.7</v>
      </c>
      <c r="AL809">
        <v>11.04</v>
      </c>
      <c r="AM809">
        <v>2000</v>
      </c>
      <c r="AN809">
        <v>992</v>
      </c>
      <c r="AO809">
        <v>35</v>
      </c>
      <c r="AP809">
        <v>27</v>
      </c>
      <c r="AQ809">
        <v>1.984</v>
      </c>
      <c r="AR809">
        <v>122.8</v>
      </c>
      <c r="AS809">
        <v>1.7683199999999999</v>
      </c>
      <c r="AU809">
        <v>10</v>
      </c>
      <c r="AV809">
        <v>1</v>
      </c>
      <c r="AW809">
        <v>20</v>
      </c>
      <c r="AX809">
        <v>1</v>
      </c>
      <c r="AY809">
        <v>30</v>
      </c>
      <c r="AZ809">
        <v>1</v>
      </c>
      <c r="BA809">
        <v>40</v>
      </c>
      <c r="BB809">
        <v>0.99</v>
      </c>
      <c r="BC809">
        <v>50</v>
      </c>
      <c r="BD809">
        <v>0.99</v>
      </c>
      <c r="BE809">
        <v>60</v>
      </c>
      <c r="BF809">
        <v>0.97</v>
      </c>
      <c r="BG809">
        <v>70</v>
      </c>
      <c r="BH809">
        <v>0.92</v>
      </c>
      <c r="BI809">
        <v>80</v>
      </c>
      <c r="BJ809">
        <v>0.76</v>
      </c>
      <c r="BK809">
        <v>90</v>
      </c>
      <c r="BL809">
        <v>0</v>
      </c>
    </row>
    <row r="810" spans="1:64" ht="15" customHeight="1">
      <c r="A810" s="6" t="s">
        <v>1633</v>
      </c>
      <c r="B810" t="s">
        <v>70</v>
      </c>
      <c r="C810" t="s">
        <v>1753</v>
      </c>
      <c r="D810" t="s">
        <v>1754</v>
      </c>
      <c r="E810" t="s">
        <v>1636</v>
      </c>
      <c r="F810">
        <v>2018</v>
      </c>
      <c r="H810">
        <v>355</v>
      </c>
      <c r="I810">
        <v>0</v>
      </c>
      <c r="J810">
        <v>1.4</v>
      </c>
      <c r="L810" t="s">
        <v>1366</v>
      </c>
      <c r="M810">
        <v>72</v>
      </c>
      <c r="N810">
        <v>2</v>
      </c>
      <c r="O810">
        <v>1000</v>
      </c>
      <c r="P810">
        <v>25</v>
      </c>
      <c r="Q810">
        <v>39.4</v>
      </c>
      <c r="R810">
        <v>9.02</v>
      </c>
      <c r="S810">
        <v>46.8</v>
      </c>
      <c r="T810">
        <v>9.59</v>
      </c>
      <c r="U810">
        <v>4.75</v>
      </c>
      <c r="V810">
        <v>-135.69999999999999</v>
      </c>
      <c r="W810">
        <v>-0.37</v>
      </c>
      <c r="X810">
        <v>1400</v>
      </c>
      <c r="Y810">
        <v>5.5</v>
      </c>
      <c r="Z810">
        <v>600</v>
      </c>
      <c r="AA810">
        <v>0.26400000000000001</v>
      </c>
      <c r="AB810">
        <v>0.92500000000000004</v>
      </c>
      <c r="AC810">
        <v>-2.9999999999999997E-4</v>
      </c>
      <c r="AD810">
        <v>0.6</v>
      </c>
      <c r="AG810">
        <v>-1.4</v>
      </c>
      <c r="AH810">
        <v>-3.7</v>
      </c>
      <c r="AI810">
        <v>1000</v>
      </c>
      <c r="AJ810">
        <v>3</v>
      </c>
      <c r="AK810">
        <v>-0.7</v>
      </c>
      <c r="AL810">
        <v>11.04</v>
      </c>
      <c r="AM810">
        <v>2000</v>
      </c>
      <c r="AN810">
        <v>992</v>
      </c>
      <c r="AO810">
        <v>35</v>
      </c>
      <c r="AP810">
        <v>27</v>
      </c>
      <c r="AQ810">
        <v>1.984</v>
      </c>
      <c r="AR810">
        <v>122.8</v>
      </c>
      <c r="AS810">
        <v>1.7683199999999999</v>
      </c>
      <c r="AU810">
        <v>10</v>
      </c>
      <c r="AV810">
        <v>1</v>
      </c>
      <c r="AW810">
        <v>20</v>
      </c>
      <c r="AX810">
        <v>1</v>
      </c>
      <c r="AY810">
        <v>30</v>
      </c>
      <c r="AZ810">
        <v>1</v>
      </c>
      <c r="BA810">
        <v>40</v>
      </c>
      <c r="BB810">
        <v>0.99</v>
      </c>
      <c r="BC810">
        <v>50</v>
      </c>
      <c r="BD810">
        <v>0.99</v>
      </c>
      <c r="BE810">
        <v>60</v>
      </c>
      <c r="BF810">
        <v>0.97</v>
      </c>
      <c r="BG810">
        <v>70</v>
      </c>
      <c r="BH810">
        <v>0.92</v>
      </c>
      <c r="BI810">
        <v>80</v>
      </c>
      <c r="BJ810">
        <v>0.76</v>
      </c>
      <c r="BK810">
        <v>90</v>
      </c>
      <c r="BL810">
        <v>0</v>
      </c>
    </row>
    <row r="811" spans="1:64" ht="15" customHeight="1">
      <c r="A811" s="6" t="s">
        <v>1633</v>
      </c>
      <c r="B811" t="s">
        <v>70</v>
      </c>
      <c r="C811" t="s">
        <v>1755</v>
      </c>
      <c r="D811" t="s">
        <v>1756</v>
      </c>
      <c r="E811" t="s">
        <v>1636</v>
      </c>
      <c r="F811">
        <v>2018</v>
      </c>
      <c r="H811">
        <v>355</v>
      </c>
      <c r="I811">
        <v>0</v>
      </c>
      <c r="J811">
        <v>1.4</v>
      </c>
      <c r="L811" t="s">
        <v>1366</v>
      </c>
      <c r="M811">
        <v>72</v>
      </c>
      <c r="N811">
        <v>2</v>
      </c>
      <c r="O811">
        <v>1000</v>
      </c>
      <c r="P811">
        <v>25</v>
      </c>
      <c r="Q811">
        <v>39.4</v>
      </c>
      <c r="R811">
        <v>9.02</v>
      </c>
      <c r="S811">
        <v>46.8</v>
      </c>
      <c r="T811">
        <v>9.59</v>
      </c>
      <c r="U811">
        <v>4.76</v>
      </c>
      <c r="V811">
        <v>-136</v>
      </c>
      <c r="W811">
        <v>-0.37</v>
      </c>
      <c r="X811">
        <v>2000</v>
      </c>
      <c r="Y811">
        <v>5.5</v>
      </c>
      <c r="Z811">
        <v>550</v>
      </c>
      <c r="AA811">
        <v>0.253</v>
      </c>
      <c r="AB811">
        <v>0.93799999999999994</v>
      </c>
      <c r="AC811">
        <v>-2.9999999999999997E-4</v>
      </c>
      <c r="AD811">
        <v>0.6</v>
      </c>
      <c r="AG811">
        <v>-1.4</v>
      </c>
      <c r="AH811">
        <v>-3.7</v>
      </c>
      <c r="AI811">
        <v>1500</v>
      </c>
      <c r="AJ811">
        <v>3</v>
      </c>
      <c r="AK811">
        <v>-0.7</v>
      </c>
      <c r="AL811">
        <v>11.04</v>
      </c>
      <c r="AM811">
        <v>2017.9999999999998</v>
      </c>
      <c r="AN811">
        <v>992</v>
      </c>
      <c r="AO811">
        <v>35</v>
      </c>
      <c r="AP811">
        <v>26.3</v>
      </c>
      <c r="AQ811">
        <v>2.0018559999999996</v>
      </c>
      <c r="AR811">
        <v>122.9</v>
      </c>
      <c r="AS811">
        <v>1.76976</v>
      </c>
      <c r="AU811">
        <v>10</v>
      </c>
      <c r="AV811">
        <v>1</v>
      </c>
      <c r="AW811">
        <v>20</v>
      </c>
      <c r="AX811">
        <v>1</v>
      </c>
      <c r="AY811">
        <v>30</v>
      </c>
      <c r="AZ811">
        <v>1</v>
      </c>
      <c r="BA811">
        <v>40</v>
      </c>
      <c r="BB811">
        <v>0.99</v>
      </c>
      <c r="BC811">
        <v>50</v>
      </c>
      <c r="BD811">
        <v>0.99</v>
      </c>
      <c r="BE811">
        <v>60</v>
      </c>
      <c r="BF811">
        <v>0.97</v>
      </c>
      <c r="BG811">
        <v>70</v>
      </c>
      <c r="BH811">
        <v>0.92</v>
      </c>
      <c r="BI811">
        <v>80</v>
      </c>
      <c r="BJ811">
        <v>0.76</v>
      </c>
      <c r="BK811">
        <v>90</v>
      </c>
      <c r="BL811">
        <v>0</v>
      </c>
    </row>
    <row r="812" spans="1:64" ht="15" customHeight="1">
      <c r="A812" s="6" t="s">
        <v>1633</v>
      </c>
      <c r="B812" t="s">
        <v>70</v>
      </c>
      <c r="C812" t="s">
        <v>1757</v>
      </c>
      <c r="D812" t="s">
        <v>1758</v>
      </c>
      <c r="E812" t="s">
        <v>1636</v>
      </c>
      <c r="F812">
        <v>2018</v>
      </c>
      <c r="H812">
        <v>355</v>
      </c>
      <c r="I812">
        <v>0</v>
      </c>
      <c r="J812">
        <v>1.4</v>
      </c>
      <c r="L812" t="s">
        <v>1366</v>
      </c>
      <c r="M812">
        <v>72</v>
      </c>
      <c r="N812">
        <v>2</v>
      </c>
      <c r="O812">
        <v>1000</v>
      </c>
      <c r="P812">
        <v>25</v>
      </c>
      <c r="Q812">
        <v>39.4</v>
      </c>
      <c r="R812">
        <v>9.02</v>
      </c>
      <c r="S812">
        <v>46.8</v>
      </c>
      <c r="T812">
        <v>9.59</v>
      </c>
      <c r="U812">
        <v>4.76</v>
      </c>
      <c r="V812">
        <v>-136</v>
      </c>
      <c r="W812">
        <v>-0.37</v>
      </c>
      <c r="X812">
        <v>2000</v>
      </c>
      <c r="Y812">
        <v>5.5</v>
      </c>
      <c r="Z812">
        <v>550</v>
      </c>
      <c r="AA812">
        <v>0.253</v>
      </c>
      <c r="AB812">
        <v>0.93799999999999994</v>
      </c>
      <c r="AC812">
        <v>-2.9999999999999997E-4</v>
      </c>
      <c r="AD812">
        <v>0.6</v>
      </c>
      <c r="AG812">
        <v>-1.4</v>
      </c>
      <c r="AH812">
        <v>-3.7</v>
      </c>
      <c r="AI812">
        <v>1000</v>
      </c>
      <c r="AJ812">
        <v>3</v>
      </c>
      <c r="AK812">
        <v>-0.7</v>
      </c>
      <c r="AL812">
        <v>11.04</v>
      </c>
      <c r="AM812">
        <v>2017.9999999999998</v>
      </c>
      <c r="AN812">
        <v>992</v>
      </c>
      <c r="AO812">
        <v>35</v>
      </c>
      <c r="AP812">
        <v>26.3</v>
      </c>
      <c r="AQ812">
        <v>2.0018559999999996</v>
      </c>
      <c r="AR812">
        <v>122.9</v>
      </c>
      <c r="AS812">
        <v>1.76976</v>
      </c>
      <c r="AU812">
        <v>10</v>
      </c>
      <c r="AV812">
        <v>1</v>
      </c>
      <c r="AW812">
        <v>20</v>
      </c>
      <c r="AX812">
        <v>1</v>
      </c>
      <c r="AY812">
        <v>30</v>
      </c>
      <c r="AZ812">
        <v>1</v>
      </c>
      <c r="BA812">
        <v>40</v>
      </c>
      <c r="BB812">
        <v>0.99</v>
      </c>
      <c r="BC812">
        <v>50</v>
      </c>
      <c r="BD812">
        <v>0.99</v>
      </c>
      <c r="BE812">
        <v>60</v>
      </c>
      <c r="BF812">
        <v>0.97</v>
      </c>
      <c r="BG812">
        <v>70</v>
      </c>
      <c r="BH812">
        <v>0.92</v>
      </c>
      <c r="BI812">
        <v>80</v>
      </c>
      <c r="BJ812">
        <v>0.76</v>
      </c>
      <c r="BK812">
        <v>90</v>
      </c>
      <c r="BL812">
        <v>0</v>
      </c>
    </row>
    <row r="813" spans="1:64" ht="15" customHeight="1">
      <c r="A813" s="6" t="s">
        <v>1633</v>
      </c>
      <c r="B813" t="s">
        <v>70</v>
      </c>
      <c r="C813" t="s">
        <v>1759</v>
      </c>
      <c r="D813" t="s">
        <v>1760</v>
      </c>
      <c r="E813" t="s">
        <v>1636</v>
      </c>
      <c r="F813">
        <v>2018</v>
      </c>
      <c r="H813">
        <v>355</v>
      </c>
      <c r="I813">
        <v>0</v>
      </c>
      <c r="J813">
        <v>1.4</v>
      </c>
      <c r="L813" t="s">
        <v>1366</v>
      </c>
      <c r="M813">
        <v>72</v>
      </c>
      <c r="N813">
        <v>2</v>
      </c>
      <c r="O813">
        <v>1000</v>
      </c>
      <c r="P813">
        <v>25</v>
      </c>
      <c r="Q813">
        <v>39.4</v>
      </c>
      <c r="R813">
        <v>9.02</v>
      </c>
      <c r="S813">
        <v>46.8</v>
      </c>
      <c r="T813">
        <v>9.59</v>
      </c>
      <c r="U813">
        <v>4.76</v>
      </c>
      <c r="V813">
        <v>-136</v>
      </c>
      <c r="W813">
        <v>-0.37</v>
      </c>
      <c r="X813">
        <v>2000</v>
      </c>
      <c r="Y813">
        <v>5.5</v>
      </c>
      <c r="Z813">
        <v>550</v>
      </c>
      <c r="AA813">
        <v>0.253</v>
      </c>
      <c r="AB813">
        <v>0.93799999999999994</v>
      </c>
      <c r="AC813">
        <v>-2.9999999999999997E-4</v>
      </c>
      <c r="AD813">
        <v>0.6</v>
      </c>
      <c r="AG813">
        <v>-1.4</v>
      </c>
      <c r="AH813">
        <v>-3.7</v>
      </c>
      <c r="AI813">
        <v>1500</v>
      </c>
      <c r="AJ813">
        <v>3</v>
      </c>
      <c r="AK813">
        <v>-0.7</v>
      </c>
      <c r="AL813">
        <v>11.04</v>
      </c>
      <c r="AM813">
        <v>2021.9999999999998</v>
      </c>
      <c r="AN813">
        <v>992</v>
      </c>
      <c r="AO813">
        <v>35</v>
      </c>
      <c r="AP813">
        <v>26.4</v>
      </c>
      <c r="AQ813">
        <v>2.0058239999999996</v>
      </c>
      <c r="AR813">
        <v>122.9</v>
      </c>
      <c r="AS813">
        <v>1.76976</v>
      </c>
      <c r="AU813">
        <v>10</v>
      </c>
      <c r="AV813">
        <v>1</v>
      </c>
      <c r="AW813">
        <v>20</v>
      </c>
      <c r="AX813">
        <v>1</v>
      </c>
      <c r="AY813">
        <v>30</v>
      </c>
      <c r="AZ813">
        <v>1</v>
      </c>
      <c r="BA813">
        <v>40</v>
      </c>
      <c r="BB813">
        <v>0.99</v>
      </c>
      <c r="BC813">
        <v>50</v>
      </c>
      <c r="BD813">
        <v>0.99</v>
      </c>
      <c r="BE813">
        <v>60</v>
      </c>
      <c r="BF813">
        <v>0.97</v>
      </c>
      <c r="BG813">
        <v>70</v>
      </c>
      <c r="BH813">
        <v>0.92</v>
      </c>
      <c r="BI813">
        <v>80</v>
      </c>
      <c r="BJ813">
        <v>0.76</v>
      </c>
      <c r="BK813">
        <v>90</v>
      </c>
      <c r="BL813">
        <v>0</v>
      </c>
    </row>
    <row r="814" spans="1:64" ht="15" customHeight="1">
      <c r="A814" s="6" t="s">
        <v>1633</v>
      </c>
      <c r="B814" t="s">
        <v>70</v>
      </c>
      <c r="C814" t="s">
        <v>1761</v>
      </c>
      <c r="D814" t="s">
        <v>1762</v>
      </c>
      <c r="E814" t="s">
        <v>1636</v>
      </c>
      <c r="F814">
        <v>2018</v>
      </c>
      <c r="H814">
        <v>355</v>
      </c>
      <c r="I814">
        <v>0</v>
      </c>
      <c r="J814">
        <v>1.4</v>
      </c>
      <c r="L814" t="s">
        <v>1366</v>
      </c>
      <c r="M814">
        <v>72</v>
      </c>
      <c r="N814">
        <v>2</v>
      </c>
      <c r="O814">
        <v>1000</v>
      </c>
      <c r="P814">
        <v>25</v>
      </c>
      <c r="Q814">
        <v>39.4</v>
      </c>
      <c r="R814">
        <v>9.02</v>
      </c>
      <c r="S814">
        <v>46.8</v>
      </c>
      <c r="T814">
        <v>9.59</v>
      </c>
      <c r="U814">
        <v>4.76</v>
      </c>
      <c r="V814">
        <v>-136</v>
      </c>
      <c r="W814">
        <v>-0.37</v>
      </c>
      <c r="X814">
        <v>2000</v>
      </c>
      <c r="Y814">
        <v>5.5</v>
      </c>
      <c r="Z814">
        <v>550</v>
      </c>
      <c r="AA814">
        <v>0.253</v>
      </c>
      <c r="AB814">
        <v>0.93799999999999994</v>
      </c>
      <c r="AC814">
        <v>-2.9999999999999997E-4</v>
      </c>
      <c r="AD814">
        <v>0.6</v>
      </c>
      <c r="AG814">
        <v>-1.4</v>
      </c>
      <c r="AH814">
        <v>-3.7</v>
      </c>
      <c r="AI814">
        <v>1500</v>
      </c>
      <c r="AJ814">
        <v>3</v>
      </c>
      <c r="AK814">
        <v>-0.7</v>
      </c>
      <c r="AL814">
        <v>11.04</v>
      </c>
      <c r="AM814">
        <v>2012</v>
      </c>
      <c r="AN814">
        <v>992</v>
      </c>
      <c r="AO814">
        <v>6</v>
      </c>
      <c r="AP814">
        <v>29.3</v>
      </c>
      <c r="AQ814">
        <v>1.9959039999999999</v>
      </c>
      <c r="AR814">
        <v>122.9</v>
      </c>
      <c r="AS814">
        <v>1.76976</v>
      </c>
      <c r="AU814">
        <v>10</v>
      </c>
      <c r="AV814">
        <v>1</v>
      </c>
      <c r="AW814">
        <v>20</v>
      </c>
      <c r="AX814">
        <v>1</v>
      </c>
      <c r="AY814">
        <v>30</v>
      </c>
      <c r="AZ814">
        <v>1</v>
      </c>
      <c r="BA814">
        <v>40</v>
      </c>
      <c r="BB814">
        <v>0.99</v>
      </c>
      <c r="BC814">
        <v>50</v>
      </c>
      <c r="BD814">
        <v>0.99</v>
      </c>
      <c r="BE814">
        <v>60</v>
      </c>
      <c r="BF814">
        <v>0.97</v>
      </c>
      <c r="BG814">
        <v>70</v>
      </c>
      <c r="BH814">
        <v>0.92</v>
      </c>
      <c r="BI814">
        <v>80</v>
      </c>
      <c r="BJ814">
        <v>0.76</v>
      </c>
      <c r="BK814">
        <v>90</v>
      </c>
      <c r="BL814">
        <v>0</v>
      </c>
    </row>
    <row r="815" spans="1:64" ht="15" customHeight="1">
      <c r="A815" s="6" t="s">
        <v>1633</v>
      </c>
      <c r="B815" t="s">
        <v>70</v>
      </c>
      <c r="C815" t="s">
        <v>1763</v>
      </c>
      <c r="D815" t="s">
        <v>1764</v>
      </c>
      <c r="E815" t="s">
        <v>1636</v>
      </c>
      <c r="F815">
        <v>2018</v>
      </c>
      <c r="H815">
        <v>355</v>
      </c>
      <c r="I815">
        <v>0</v>
      </c>
      <c r="J815">
        <v>1.4</v>
      </c>
      <c r="L815" t="s">
        <v>1366</v>
      </c>
      <c r="M815">
        <v>72</v>
      </c>
      <c r="N815">
        <v>2</v>
      </c>
      <c r="O815">
        <v>1000</v>
      </c>
      <c r="P815">
        <v>25</v>
      </c>
      <c r="Q815">
        <v>39.4</v>
      </c>
      <c r="R815">
        <v>9.02</v>
      </c>
      <c r="S815">
        <v>46.8</v>
      </c>
      <c r="T815">
        <v>9.59</v>
      </c>
      <c r="U815">
        <v>4.75</v>
      </c>
      <c r="V815">
        <v>-135.69999999999999</v>
      </c>
      <c r="W815">
        <v>-0.37</v>
      </c>
      <c r="X815">
        <v>1400</v>
      </c>
      <c r="Y815">
        <v>5.5</v>
      </c>
      <c r="Z815">
        <v>600</v>
      </c>
      <c r="AA815">
        <v>0.26400000000000001</v>
      </c>
      <c r="AB815">
        <v>0.92500000000000004</v>
      </c>
      <c r="AC815">
        <v>-2.9999999999999997E-4</v>
      </c>
      <c r="AD815">
        <v>0.6</v>
      </c>
      <c r="AG815">
        <v>-1.4</v>
      </c>
      <c r="AH815">
        <v>-3.7</v>
      </c>
      <c r="AI815">
        <v>1500</v>
      </c>
      <c r="AJ815">
        <v>3</v>
      </c>
      <c r="AK815">
        <v>-0.7</v>
      </c>
      <c r="AL815">
        <v>11.04</v>
      </c>
      <c r="AM815">
        <v>2000</v>
      </c>
      <c r="AN815">
        <v>992</v>
      </c>
      <c r="AO815">
        <v>6</v>
      </c>
      <c r="AP815">
        <v>29</v>
      </c>
      <c r="AQ815">
        <v>1.984</v>
      </c>
      <c r="AR815">
        <v>122.8</v>
      </c>
      <c r="AS815">
        <v>1.7683199999999999</v>
      </c>
      <c r="AU815">
        <v>10</v>
      </c>
      <c r="AV815">
        <v>1</v>
      </c>
      <c r="AW815">
        <v>20</v>
      </c>
      <c r="AX815">
        <v>1</v>
      </c>
      <c r="AY815">
        <v>30</v>
      </c>
      <c r="AZ815">
        <v>1</v>
      </c>
      <c r="BA815">
        <v>40</v>
      </c>
      <c r="BB815">
        <v>0.99</v>
      </c>
      <c r="BC815">
        <v>50</v>
      </c>
      <c r="BD815">
        <v>0.99</v>
      </c>
      <c r="BE815">
        <v>60</v>
      </c>
      <c r="BF815">
        <v>0.97</v>
      </c>
      <c r="BG815">
        <v>70</v>
      </c>
      <c r="BH815">
        <v>0.92</v>
      </c>
      <c r="BI815">
        <v>80</v>
      </c>
      <c r="BJ815">
        <v>0.76</v>
      </c>
      <c r="BK815">
        <v>90</v>
      </c>
      <c r="BL815">
        <v>0</v>
      </c>
    </row>
    <row r="816" spans="1:64" ht="15" customHeight="1">
      <c r="A816" s="6" t="s">
        <v>1633</v>
      </c>
      <c r="B816" t="s">
        <v>70</v>
      </c>
      <c r="C816" t="s">
        <v>1765</v>
      </c>
      <c r="D816" t="s">
        <v>1766</v>
      </c>
      <c r="E816" t="s">
        <v>1636</v>
      </c>
      <c r="F816">
        <v>2018</v>
      </c>
      <c r="H816">
        <v>360</v>
      </c>
      <c r="I816">
        <v>0</v>
      </c>
      <c r="J816">
        <v>1.4</v>
      </c>
      <c r="L816" t="s">
        <v>1337</v>
      </c>
      <c r="M816">
        <v>72</v>
      </c>
      <c r="N816">
        <v>2</v>
      </c>
      <c r="O816">
        <v>1000</v>
      </c>
      <c r="P816">
        <v>25</v>
      </c>
      <c r="Q816">
        <v>39.200000000000003</v>
      </c>
      <c r="R816">
        <v>9.19</v>
      </c>
      <c r="S816">
        <v>47</v>
      </c>
      <c r="T816">
        <v>9.69</v>
      </c>
      <c r="U816">
        <v>4.84</v>
      </c>
      <c r="V816">
        <v>-136.30000000000001</v>
      </c>
      <c r="W816">
        <v>-0.37</v>
      </c>
      <c r="X816">
        <v>2500</v>
      </c>
      <c r="Y816">
        <v>5.5</v>
      </c>
      <c r="Z816">
        <v>600</v>
      </c>
      <c r="AA816">
        <v>0.251</v>
      </c>
      <c r="AB816">
        <v>0.95899999999999996</v>
      </c>
      <c r="AC816">
        <v>-2.9999999999999997E-4</v>
      </c>
      <c r="AD816">
        <v>0.2</v>
      </c>
      <c r="AF816">
        <v>-0.2</v>
      </c>
      <c r="AG816">
        <v>-1.3</v>
      </c>
      <c r="AH816">
        <v>-3.5</v>
      </c>
      <c r="AI816">
        <v>1500</v>
      </c>
      <c r="AJ816">
        <v>3</v>
      </c>
      <c r="AK816">
        <v>-0.7</v>
      </c>
      <c r="AL816">
        <v>11.6</v>
      </c>
      <c r="AM816">
        <v>2017.9999999999998</v>
      </c>
      <c r="AN816">
        <v>992</v>
      </c>
      <c r="AO816">
        <v>35</v>
      </c>
      <c r="AP816">
        <v>26.3</v>
      </c>
      <c r="AQ816">
        <v>2.0018559999999996</v>
      </c>
      <c r="AR816">
        <v>122.2</v>
      </c>
      <c r="AS816">
        <v>1.7596800000000001</v>
      </c>
      <c r="AU816">
        <v>10</v>
      </c>
      <c r="AV816">
        <v>1</v>
      </c>
      <c r="AW816">
        <v>20</v>
      </c>
      <c r="AX816">
        <v>1</v>
      </c>
      <c r="AY816">
        <v>30</v>
      </c>
      <c r="AZ816">
        <v>1</v>
      </c>
      <c r="BA816">
        <v>40</v>
      </c>
      <c r="BB816">
        <v>0.99</v>
      </c>
      <c r="BC816">
        <v>50</v>
      </c>
      <c r="BD816">
        <v>0.99</v>
      </c>
      <c r="BE816">
        <v>60</v>
      </c>
      <c r="BF816">
        <v>0.97</v>
      </c>
      <c r="BG816">
        <v>70</v>
      </c>
      <c r="BH816">
        <v>0.92</v>
      </c>
      <c r="BI816">
        <v>80</v>
      </c>
      <c r="BJ816">
        <v>0.76</v>
      </c>
      <c r="BK816">
        <v>90</v>
      </c>
      <c r="BL816">
        <v>0</v>
      </c>
    </row>
    <row r="817" spans="1:64" ht="15" customHeight="1">
      <c r="A817" s="6" t="s">
        <v>1633</v>
      </c>
      <c r="B817" t="s">
        <v>70</v>
      </c>
      <c r="C817" t="s">
        <v>1767</v>
      </c>
      <c r="D817" t="s">
        <v>1768</v>
      </c>
      <c r="E817" t="s">
        <v>1636</v>
      </c>
      <c r="F817">
        <v>2018</v>
      </c>
      <c r="H817">
        <v>360</v>
      </c>
      <c r="I817">
        <v>0</v>
      </c>
      <c r="J817">
        <v>1.4</v>
      </c>
      <c r="L817" t="s">
        <v>1337</v>
      </c>
      <c r="M817">
        <v>72</v>
      </c>
      <c r="N817">
        <v>2</v>
      </c>
      <c r="O817">
        <v>1000</v>
      </c>
      <c r="P817">
        <v>25</v>
      </c>
      <c r="Q817">
        <v>39.200000000000003</v>
      </c>
      <c r="R817">
        <v>9.19</v>
      </c>
      <c r="S817">
        <v>47</v>
      </c>
      <c r="T817">
        <v>9.69</v>
      </c>
      <c r="U817">
        <v>4.84</v>
      </c>
      <c r="V817">
        <v>-136.30000000000001</v>
      </c>
      <c r="W817">
        <v>-0.37</v>
      </c>
      <c r="X817">
        <v>2500</v>
      </c>
      <c r="Y817">
        <v>5.5</v>
      </c>
      <c r="Z817">
        <v>600</v>
      </c>
      <c r="AA817">
        <v>0.251</v>
      </c>
      <c r="AB817">
        <v>0.95899999999999996</v>
      </c>
      <c r="AC817">
        <v>-2.9999999999999997E-4</v>
      </c>
      <c r="AD817">
        <v>0.2</v>
      </c>
      <c r="AF817">
        <v>-0.2</v>
      </c>
      <c r="AG817">
        <v>-1.3</v>
      </c>
      <c r="AH817">
        <v>-3.5</v>
      </c>
      <c r="AI817">
        <v>1000</v>
      </c>
      <c r="AJ817">
        <v>3</v>
      </c>
      <c r="AK817">
        <v>-0.7</v>
      </c>
      <c r="AL817">
        <v>11.6</v>
      </c>
      <c r="AM817">
        <v>2017.9999999999998</v>
      </c>
      <c r="AN817">
        <v>992</v>
      </c>
      <c r="AO817">
        <v>35</v>
      </c>
      <c r="AP817">
        <v>26.3</v>
      </c>
      <c r="AQ817">
        <v>2.0018559999999996</v>
      </c>
      <c r="AR817">
        <v>122.2</v>
      </c>
      <c r="AS817">
        <v>1.7596800000000001</v>
      </c>
      <c r="AU817">
        <v>10</v>
      </c>
      <c r="AV817">
        <v>1</v>
      </c>
      <c r="AW817">
        <v>20</v>
      </c>
      <c r="AX817">
        <v>1</v>
      </c>
      <c r="AY817">
        <v>30</v>
      </c>
      <c r="AZ817">
        <v>1</v>
      </c>
      <c r="BA817">
        <v>40</v>
      </c>
      <c r="BB817">
        <v>0.99</v>
      </c>
      <c r="BC817">
        <v>50</v>
      </c>
      <c r="BD817">
        <v>0.99</v>
      </c>
      <c r="BE817">
        <v>60</v>
      </c>
      <c r="BF817">
        <v>0.97</v>
      </c>
      <c r="BG817">
        <v>70</v>
      </c>
      <c r="BH817">
        <v>0.92</v>
      </c>
      <c r="BI817">
        <v>80</v>
      </c>
      <c r="BJ817">
        <v>0.76</v>
      </c>
      <c r="BK817">
        <v>90</v>
      </c>
      <c r="BL817">
        <v>0</v>
      </c>
    </row>
    <row r="818" spans="1:64" ht="15" customHeight="1">
      <c r="A818" s="6" t="s">
        <v>1633</v>
      </c>
      <c r="B818" t="s">
        <v>70</v>
      </c>
      <c r="C818" t="s">
        <v>1769</v>
      </c>
      <c r="D818" t="s">
        <v>1770</v>
      </c>
      <c r="E818" t="s">
        <v>1636</v>
      </c>
      <c r="F818">
        <v>2018</v>
      </c>
      <c r="H818">
        <v>360</v>
      </c>
      <c r="I818">
        <v>0</v>
      </c>
      <c r="J818">
        <v>1.4</v>
      </c>
      <c r="L818" t="s">
        <v>1337</v>
      </c>
      <c r="M818">
        <v>72</v>
      </c>
      <c r="N818">
        <v>2</v>
      </c>
      <c r="O818">
        <v>1000</v>
      </c>
      <c r="P818">
        <v>25</v>
      </c>
      <c r="Q818">
        <v>39.200000000000003</v>
      </c>
      <c r="R818">
        <v>9.19</v>
      </c>
      <c r="S818">
        <v>47</v>
      </c>
      <c r="T818">
        <v>9.69</v>
      </c>
      <c r="U818">
        <v>4.84</v>
      </c>
      <c r="V818">
        <v>-136.30000000000001</v>
      </c>
      <c r="W818">
        <v>-0.37</v>
      </c>
      <c r="X818">
        <v>2500</v>
      </c>
      <c r="Y818">
        <v>5.5</v>
      </c>
      <c r="Z818">
        <v>600</v>
      </c>
      <c r="AA818">
        <v>0.251</v>
      </c>
      <c r="AB818">
        <v>0.95899999999999996</v>
      </c>
      <c r="AC818">
        <v>-2.9999999999999997E-4</v>
      </c>
      <c r="AD818">
        <v>0.2</v>
      </c>
      <c r="AF818">
        <v>-0.2</v>
      </c>
      <c r="AG818">
        <v>-1.3</v>
      </c>
      <c r="AH818">
        <v>-3.5</v>
      </c>
      <c r="AI818">
        <v>1500</v>
      </c>
      <c r="AJ818">
        <v>3</v>
      </c>
      <c r="AK818">
        <v>-0.7</v>
      </c>
      <c r="AL818">
        <v>11.6</v>
      </c>
      <c r="AM818">
        <v>2021.9999999999998</v>
      </c>
      <c r="AN818">
        <v>992</v>
      </c>
      <c r="AO818">
        <v>35</v>
      </c>
      <c r="AP818">
        <v>26.4</v>
      </c>
      <c r="AQ818">
        <v>2.0058239999999996</v>
      </c>
      <c r="AR818">
        <v>122.2</v>
      </c>
      <c r="AS818">
        <v>1.7596800000000001</v>
      </c>
      <c r="AU818">
        <v>10</v>
      </c>
      <c r="AV818">
        <v>1</v>
      </c>
      <c r="AW818">
        <v>20</v>
      </c>
      <c r="AX818">
        <v>1</v>
      </c>
      <c r="AY818">
        <v>30</v>
      </c>
      <c r="AZ818">
        <v>1</v>
      </c>
      <c r="BA818">
        <v>40</v>
      </c>
      <c r="BB818">
        <v>0.99</v>
      </c>
      <c r="BC818">
        <v>50</v>
      </c>
      <c r="BD818">
        <v>0.99</v>
      </c>
      <c r="BE818">
        <v>60</v>
      </c>
      <c r="BF818">
        <v>0.97</v>
      </c>
      <c r="BG818">
        <v>70</v>
      </c>
      <c r="BH818">
        <v>0.92</v>
      </c>
      <c r="BI818">
        <v>80</v>
      </c>
      <c r="BJ818">
        <v>0.76</v>
      </c>
      <c r="BK818">
        <v>90</v>
      </c>
      <c r="BL818">
        <v>0</v>
      </c>
    </row>
    <row r="819" spans="1:64" ht="15" customHeight="1">
      <c r="A819" s="6" t="s">
        <v>1633</v>
      </c>
      <c r="B819" t="s">
        <v>70</v>
      </c>
      <c r="C819" t="s">
        <v>1771</v>
      </c>
      <c r="D819" t="s">
        <v>1772</v>
      </c>
      <c r="E819" t="s">
        <v>1636</v>
      </c>
      <c r="F819">
        <v>2018</v>
      </c>
      <c r="H819">
        <v>360</v>
      </c>
      <c r="I819">
        <v>0</v>
      </c>
      <c r="J819">
        <v>1.4</v>
      </c>
      <c r="L819" t="s">
        <v>1337</v>
      </c>
      <c r="M819">
        <v>72</v>
      </c>
      <c r="N819">
        <v>2</v>
      </c>
      <c r="O819">
        <v>1000</v>
      </c>
      <c r="P819">
        <v>25</v>
      </c>
      <c r="Q819">
        <v>39.200000000000003</v>
      </c>
      <c r="R819">
        <v>9.19</v>
      </c>
      <c r="S819">
        <v>47</v>
      </c>
      <c r="T819">
        <v>9.69</v>
      </c>
      <c r="U819">
        <v>4.84</v>
      </c>
      <c r="V819">
        <v>-136.30000000000001</v>
      </c>
      <c r="W819">
        <v>-0.37</v>
      </c>
      <c r="X819">
        <v>2500</v>
      </c>
      <c r="Y819">
        <v>5.5</v>
      </c>
      <c r="Z819">
        <v>600</v>
      </c>
      <c r="AA819">
        <v>0.251</v>
      </c>
      <c r="AB819">
        <v>0.95899999999999996</v>
      </c>
      <c r="AC819">
        <v>-2.9999999999999997E-4</v>
      </c>
      <c r="AD819">
        <v>0.2</v>
      </c>
      <c r="AF819">
        <v>-0.2</v>
      </c>
      <c r="AG819">
        <v>-1.3</v>
      </c>
      <c r="AH819">
        <v>-3.5</v>
      </c>
      <c r="AI819">
        <v>1500</v>
      </c>
      <c r="AJ819">
        <v>3</v>
      </c>
      <c r="AK819">
        <v>-0.7</v>
      </c>
      <c r="AL819">
        <v>11.6</v>
      </c>
      <c r="AM819">
        <v>2012</v>
      </c>
      <c r="AN819">
        <v>992</v>
      </c>
      <c r="AO819">
        <v>6</v>
      </c>
      <c r="AP819">
        <v>29.3</v>
      </c>
      <c r="AQ819">
        <v>1.9959039999999999</v>
      </c>
      <c r="AR819">
        <v>122.2</v>
      </c>
      <c r="AS819">
        <v>1.7596800000000001</v>
      </c>
      <c r="AU819">
        <v>10</v>
      </c>
      <c r="AV819">
        <v>1</v>
      </c>
      <c r="AW819">
        <v>20</v>
      </c>
      <c r="AX819">
        <v>1</v>
      </c>
      <c r="AY819">
        <v>30</v>
      </c>
      <c r="AZ819">
        <v>1</v>
      </c>
      <c r="BA819">
        <v>40</v>
      </c>
      <c r="BB819">
        <v>0.99</v>
      </c>
      <c r="BC819">
        <v>50</v>
      </c>
      <c r="BD819">
        <v>0.99</v>
      </c>
      <c r="BE819">
        <v>60</v>
      </c>
      <c r="BF819">
        <v>0.97</v>
      </c>
      <c r="BG819">
        <v>70</v>
      </c>
      <c r="BH819">
        <v>0.92</v>
      </c>
      <c r="BI819">
        <v>80</v>
      </c>
      <c r="BJ819">
        <v>0.76</v>
      </c>
      <c r="BK819">
        <v>90</v>
      </c>
      <c r="BL819">
        <v>0</v>
      </c>
    </row>
    <row r="820" spans="1:64" ht="15" customHeight="1">
      <c r="A820" s="6" t="s">
        <v>1633</v>
      </c>
      <c r="B820" t="s">
        <v>70</v>
      </c>
      <c r="C820" t="s">
        <v>1773</v>
      </c>
      <c r="D820" t="s">
        <v>1774</v>
      </c>
      <c r="E820" t="s">
        <v>1398</v>
      </c>
      <c r="F820">
        <v>2018</v>
      </c>
      <c r="H820">
        <v>360</v>
      </c>
      <c r="I820">
        <v>0</v>
      </c>
      <c r="J820">
        <v>1.4</v>
      </c>
      <c r="L820" t="s">
        <v>1366</v>
      </c>
      <c r="M820">
        <v>72</v>
      </c>
      <c r="N820">
        <v>2</v>
      </c>
      <c r="O820">
        <v>1000</v>
      </c>
      <c r="P820">
        <v>25</v>
      </c>
      <c r="Q820">
        <v>39.6</v>
      </c>
      <c r="R820">
        <v>9.1</v>
      </c>
      <c r="S820">
        <v>47</v>
      </c>
      <c r="T820">
        <v>9.67</v>
      </c>
      <c r="U820">
        <v>4.83</v>
      </c>
      <c r="V820">
        <v>-136</v>
      </c>
      <c r="W820">
        <v>-0.37</v>
      </c>
      <c r="X820">
        <v>1400</v>
      </c>
      <c r="Y820">
        <v>5.5</v>
      </c>
      <c r="Z820">
        <v>600</v>
      </c>
      <c r="AA820">
        <v>0.26</v>
      </c>
      <c r="AB820">
        <v>0.92400000000000004</v>
      </c>
      <c r="AC820">
        <v>-2.9999999999999997E-4</v>
      </c>
      <c r="AD820">
        <v>0.6</v>
      </c>
      <c r="AG820">
        <v>-1.4</v>
      </c>
      <c r="AH820">
        <v>-3.7</v>
      </c>
      <c r="AI820">
        <v>1500</v>
      </c>
      <c r="AJ820">
        <v>3</v>
      </c>
      <c r="AK820">
        <v>-0.7</v>
      </c>
      <c r="AL820">
        <v>11.04</v>
      </c>
      <c r="AM820">
        <v>2000</v>
      </c>
      <c r="AN820">
        <v>992</v>
      </c>
      <c r="AO820">
        <v>35</v>
      </c>
      <c r="AP820">
        <v>22.5</v>
      </c>
      <c r="AQ820">
        <v>1.984</v>
      </c>
      <c r="AR820">
        <v>122.8</v>
      </c>
      <c r="AS820">
        <v>1.7683199999999999</v>
      </c>
      <c r="AU820">
        <v>10</v>
      </c>
      <c r="AV820">
        <v>1</v>
      </c>
      <c r="AW820">
        <v>20</v>
      </c>
      <c r="AX820">
        <v>1</v>
      </c>
      <c r="AY820">
        <v>30</v>
      </c>
      <c r="AZ820">
        <v>1</v>
      </c>
      <c r="BA820">
        <v>40</v>
      </c>
      <c r="BB820">
        <v>0.99</v>
      </c>
      <c r="BC820">
        <v>50</v>
      </c>
      <c r="BD820">
        <v>0.99</v>
      </c>
      <c r="BE820">
        <v>60</v>
      </c>
      <c r="BF820">
        <v>0.97</v>
      </c>
      <c r="BG820">
        <v>70</v>
      </c>
      <c r="BH820">
        <v>0.92</v>
      </c>
      <c r="BI820">
        <v>80</v>
      </c>
      <c r="BJ820">
        <v>0.76</v>
      </c>
      <c r="BK820">
        <v>90</v>
      </c>
      <c r="BL820">
        <v>0</v>
      </c>
    </row>
    <row r="821" spans="1:64" ht="15" customHeight="1">
      <c r="A821" s="6" t="s">
        <v>1633</v>
      </c>
      <c r="B821" t="s">
        <v>70</v>
      </c>
      <c r="C821" t="s">
        <v>1775</v>
      </c>
      <c r="D821" t="s">
        <v>1776</v>
      </c>
      <c r="E821" t="s">
        <v>1636</v>
      </c>
      <c r="F821">
        <v>2018</v>
      </c>
      <c r="H821">
        <v>360</v>
      </c>
      <c r="I821">
        <v>0</v>
      </c>
      <c r="J821">
        <v>1.4</v>
      </c>
      <c r="L821" t="s">
        <v>1366</v>
      </c>
      <c r="M821">
        <v>72</v>
      </c>
      <c r="N821">
        <v>2</v>
      </c>
      <c r="O821">
        <v>1000</v>
      </c>
      <c r="P821">
        <v>25</v>
      </c>
      <c r="Q821">
        <v>39.6</v>
      </c>
      <c r="R821">
        <v>9.1</v>
      </c>
      <c r="S821">
        <v>47</v>
      </c>
      <c r="T821">
        <v>9.67</v>
      </c>
      <c r="U821">
        <v>4.83</v>
      </c>
      <c r="V821">
        <v>-136</v>
      </c>
      <c r="W821">
        <v>-0.37</v>
      </c>
      <c r="X821">
        <v>1400</v>
      </c>
      <c r="Y821">
        <v>5.5</v>
      </c>
      <c r="Z821">
        <v>600</v>
      </c>
      <c r="AA821">
        <v>0.26</v>
      </c>
      <c r="AB821">
        <v>0.92400000000000004</v>
      </c>
      <c r="AC821">
        <v>-2.9999999999999997E-4</v>
      </c>
      <c r="AD821">
        <v>0.6</v>
      </c>
      <c r="AG821">
        <v>-1.4</v>
      </c>
      <c r="AH821">
        <v>-3.7</v>
      </c>
      <c r="AI821">
        <v>1000</v>
      </c>
      <c r="AJ821">
        <v>3</v>
      </c>
      <c r="AK821">
        <v>-0.7</v>
      </c>
      <c r="AL821">
        <v>11.04</v>
      </c>
      <c r="AM821">
        <v>2000</v>
      </c>
      <c r="AN821">
        <v>992</v>
      </c>
      <c r="AO821">
        <v>35</v>
      </c>
      <c r="AP821">
        <v>22.5</v>
      </c>
      <c r="AQ821">
        <v>1.984</v>
      </c>
      <c r="AR821">
        <v>122.8</v>
      </c>
      <c r="AS821">
        <v>1.7683199999999999</v>
      </c>
      <c r="AU821">
        <v>10</v>
      </c>
      <c r="AV821">
        <v>1</v>
      </c>
      <c r="AW821">
        <v>20</v>
      </c>
      <c r="AX821">
        <v>1</v>
      </c>
      <c r="AY821">
        <v>30</v>
      </c>
      <c r="AZ821">
        <v>1</v>
      </c>
      <c r="BA821">
        <v>40</v>
      </c>
      <c r="BB821">
        <v>0.99</v>
      </c>
      <c r="BC821">
        <v>50</v>
      </c>
      <c r="BD821">
        <v>0.99</v>
      </c>
      <c r="BE821">
        <v>60</v>
      </c>
      <c r="BF821">
        <v>0.97</v>
      </c>
      <c r="BG821">
        <v>70</v>
      </c>
      <c r="BH821">
        <v>0.92</v>
      </c>
      <c r="BI821">
        <v>80</v>
      </c>
      <c r="BJ821">
        <v>0.76</v>
      </c>
      <c r="BK821">
        <v>90</v>
      </c>
      <c r="BL821">
        <v>0</v>
      </c>
    </row>
    <row r="822" spans="1:64" ht="15" customHeight="1">
      <c r="A822" s="6" t="s">
        <v>1633</v>
      </c>
      <c r="B822" t="s">
        <v>70</v>
      </c>
      <c r="C822" t="s">
        <v>1777</v>
      </c>
      <c r="D822" t="s">
        <v>1778</v>
      </c>
      <c r="E822" t="s">
        <v>1636</v>
      </c>
      <c r="F822">
        <v>2018</v>
      </c>
      <c r="H822">
        <v>360</v>
      </c>
      <c r="I822">
        <v>0</v>
      </c>
      <c r="J822">
        <v>1.4</v>
      </c>
      <c r="L822" t="s">
        <v>1366</v>
      </c>
      <c r="M822">
        <v>72</v>
      </c>
      <c r="N822">
        <v>2</v>
      </c>
      <c r="O822">
        <v>1000</v>
      </c>
      <c r="P822">
        <v>25</v>
      </c>
      <c r="Q822">
        <v>39.6</v>
      </c>
      <c r="R822">
        <v>9.1</v>
      </c>
      <c r="S822">
        <v>47</v>
      </c>
      <c r="T822">
        <v>9.67</v>
      </c>
      <c r="U822">
        <v>4.83</v>
      </c>
      <c r="V822">
        <v>-136</v>
      </c>
      <c r="W822">
        <v>-0.37</v>
      </c>
      <c r="X822">
        <v>1400</v>
      </c>
      <c r="Y822">
        <v>5.5</v>
      </c>
      <c r="Z822">
        <v>600</v>
      </c>
      <c r="AA822">
        <v>0.26</v>
      </c>
      <c r="AB822">
        <v>0.92400000000000004</v>
      </c>
      <c r="AC822">
        <v>-2.9999999999999997E-4</v>
      </c>
      <c r="AD822">
        <v>0.6</v>
      </c>
      <c r="AG822">
        <v>-1.4</v>
      </c>
      <c r="AH822">
        <v>-3.7</v>
      </c>
      <c r="AI822">
        <v>1500</v>
      </c>
      <c r="AJ822">
        <v>3</v>
      </c>
      <c r="AK822">
        <v>-0.7</v>
      </c>
      <c r="AL822">
        <v>11.04</v>
      </c>
      <c r="AM822">
        <v>2000</v>
      </c>
      <c r="AN822">
        <v>992</v>
      </c>
      <c r="AO822">
        <v>35</v>
      </c>
      <c r="AP822">
        <v>27</v>
      </c>
      <c r="AQ822">
        <v>1.984</v>
      </c>
      <c r="AR822">
        <v>122.8</v>
      </c>
      <c r="AS822">
        <v>1.7683199999999999</v>
      </c>
      <c r="AU822">
        <v>10</v>
      </c>
      <c r="AV822">
        <v>1</v>
      </c>
      <c r="AW822">
        <v>20</v>
      </c>
      <c r="AX822">
        <v>1</v>
      </c>
      <c r="AY822">
        <v>30</v>
      </c>
      <c r="AZ822">
        <v>1</v>
      </c>
      <c r="BA822">
        <v>40</v>
      </c>
      <c r="BB822">
        <v>0.99</v>
      </c>
      <c r="BC822">
        <v>50</v>
      </c>
      <c r="BD822">
        <v>0.99</v>
      </c>
      <c r="BE822">
        <v>60</v>
      </c>
      <c r="BF822">
        <v>0.97</v>
      </c>
      <c r="BG822">
        <v>70</v>
      </c>
      <c r="BH822">
        <v>0.92</v>
      </c>
      <c r="BI822">
        <v>80</v>
      </c>
      <c r="BJ822">
        <v>0.76</v>
      </c>
      <c r="BK822">
        <v>90</v>
      </c>
      <c r="BL822">
        <v>0</v>
      </c>
    </row>
    <row r="823" spans="1:64" ht="15" customHeight="1">
      <c r="A823" s="6" t="s">
        <v>1633</v>
      </c>
      <c r="B823" t="s">
        <v>70</v>
      </c>
      <c r="C823" t="s">
        <v>1779</v>
      </c>
      <c r="D823" t="s">
        <v>1780</v>
      </c>
      <c r="E823" t="s">
        <v>1636</v>
      </c>
      <c r="F823">
        <v>2018</v>
      </c>
      <c r="H823">
        <v>360</v>
      </c>
      <c r="I823">
        <v>0</v>
      </c>
      <c r="J823">
        <v>1.4</v>
      </c>
      <c r="L823" t="s">
        <v>1366</v>
      </c>
      <c r="M823">
        <v>72</v>
      </c>
      <c r="N823">
        <v>2</v>
      </c>
      <c r="O823">
        <v>1000</v>
      </c>
      <c r="P823">
        <v>25</v>
      </c>
      <c r="Q823">
        <v>39.6</v>
      </c>
      <c r="R823">
        <v>9.1</v>
      </c>
      <c r="S823">
        <v>47</v>
      </c>
      <c r="T823">
        <v>9.67</v>
      </c>
      <c r="U823">
        <v>4.83</v>
      </c>
      <c r="V823">
        <v>-136</v>
      </c>
      <c r="W823">
        <v>-0.37</v>
      </c>
      <c r="X823">
        <v>1400</v>
      </c>
      <c r="Y823">
        <v>5.5</v>
      </c>
      <c r="Z823">
        <v>600</v>
      </c>
      <c r="AA823">
        <v>0.26</v>
      </c>
      <c r="AB823">
        <v>0.92400000000000004</v>
      </c>
      <c r="AC823">
        <v>-2.9999999999999997E-4</v>
      </c>
      <c r="AD823">
        <v>0.6</v>
      </c>
      <c r="AG823">
        <v>-1.4</v>
      </c>
      <c r="AH823">
        <v>-3.7</v>
      </c>
      <c r="AI823">
        <v>1000</v>
      </c>
      <c r="AJ823">
        <v>3</v>
      </c>
      <c r="AK823">
        <v>-0.7</v>
      </c>
      <c r="AL823">
        <v>11.04</v>
      </c>
      <c r="AM823">
        <v>2000</v>
      </c>
      <c r="AN823">
        <v>992</v>
      </c>
      <c r="AO823">
        <v>35</v>
      </c>
      <c r="AP823">
        <v>27</v>
      </c>
      <c r="AQ823">
        <v>1.984</v>
      </c>
      <c r="AR823">
        <v>122.8</v>
      </c>
      <c r="AS823">
        <v>1.7683199999999999</v>
      </c>
      <c r="AU823">
        <v>10</v>
      </c>
      <c r="AV823">
        <v>1</v>
      </c>
      <c r="AW823">
        <v>20</v>
      </c>
      <c r="AX823">
        <v>1</v>
      </c>
      <c r="AY823">
        <v>30</v>
      </c>
      <c r="AZ823">
        <v>1</v>
      </c>
      <c r="BA823">
        <v>40</v>
      </c>
      <c r="BB823">
        <v>0.99</v>
      </c>
      <c r="BC823">
        <v>50</v>
      </c>
      <c r="BD823">
        <v>0.99</v>
      </c>
      <c r="BE823">
        <v>60</v>
      </c>
      <c r="BF823">
        <v>0.97</v>
      </c>
      <c r="BG823">
        <v>70</v>
      </c>
      <c r="BH823">
        <v>0.92</v>
      </c>
      <c r="BI823">
        <v>80</v>
      </c>
      <c r="BJ823">
        <v>0.76</v>
      </c>
      <c r="BK823">
        <v>90</v>
      </c>
      <c r="BL823">
        <v>0</v>
      </c>
    </row>
    <row r="824" spans="1:64" ht="15" customHeight="1">
      <c r="A824" s="6" t="s">
        <v>1633</v>
      </c>
      <c r="B824" t="s">
        <v>70</v>
      </c>
      <c r="C824" t="s">
        <v>1781</v>
      </c>
      <c r="D824" t="s">
        <v>1782</v>
      </c>
      <c r="E824" t="s">
        <v>1636</v>
      </c>
      <c r="F824">
        <v>2018</v>
      </c>
      <c r="H824">
        <v>360</v>
      </c>
      <c r="I824">
        <v>0</v>
      </c>
      <c r="J824">
        <v>1.4</v>
      </c>
      <c r="L824" t="s">
        <v>1366</v>
      </c>
      <c r="M824">
        <v>72</v>
      </c>
      <c r="N824">
        <v>2</v>
      </c>
      <c r="O824">
        <v>1000</v>
      </c>
      <c r="P824">
        <v>25</v>
      </c>
      <c r="Q824">
        <v>39.6</v>
      </c>
      <c r="R824">
        <v>9.1</v>
      </c>
      <c r="S824">
        <v>47</v>
      </c>
      <c r="T824">
        <v>9.67</v>
      </c>
      <c r="U824">
        <v>4.83</v>
      </c>
      <c r="V824">
        <v>-136</v>
      </c>
      <c r="W824">
        <v>-0.37</v>
      </c>
      <c r="X824">
        <v>2000</v>
      </c>
      <c r="Y824">
        <v>5.5</v>
      </c>
      <c r="Z824">
        <v>550</v>
      </c>
      <c r="AA824">
        <v>0.247</v>
      </c>
      <c r="AB824">
        <v>0.94099999999999995</v>
      </c>
      <c r="AC824">
        <v>-2.9999999999999997E-4</v>
      </c>
      <c r="AD824">
        <v>0.6</v>
      </c>
      <c r="AG824">
        <v>-1.4</v>
      </c>
      <c r="AH824">
        <v>-3.7</v>
      </c>
      <c r="AI824">
        <v>1500</v>
      </c>
      <c r="AJ824">
        <v>3</v>
      </c>
      <c r="AK824">
        <v>-0.7</v>
      </c>
      <c r="AL824">
        <v>11.04</v>
      </c>
      <c r="AM824">
        <v>2017.9999999999998</v>
      </c>
      <c r="AN824">
        <v>992</v>
      </c>
      <c r="AO824">
        <v>35</v>
      </c>
      <c r="AP824">
        <v>26.3</v>
      </c>
      <c r="AQ824">
        <v>2.0018559999999996</v>
      </c>
      <c r="AR824">
        <v>122.9</v>
      </c>
      <c r="AS824">
        <v>1.76976</v>
      </c>
      <c r="AU824">
        <v>10</v>
      </c>
      <c r="AV824">
        <v>1</v>
      </c>
      <c r="AW824">
        <v>20</v>
      </c>
      <c r="AX824">
        <v>1</v>
      </c>
      <c r="AY824">
        <v>30</v>
      </c>
      <c r="AZ824">
        <v>1</v>
      </c>
      <c r="BA824">
        <v>40</v>
      </c>
      <c r="BB824">
        <v>0.99</v>
      </c>
      <c r="BC824">
        <v>50</v>
      </c>
      <c r="BD824">
        <v>0.99</v>
      </c>
      <c r="BE824">
        <v>60</v>
      </c>
      <c r="BF824">
        <v>0.97</v>
      </c>
      <c r="BG824">
        <v>70</v>
      </c>
      <c r="BH824">
        <v>0.92</v>
      </c>
      <c r="BI824">
        <v>80</v>
      </c>
      <c r="BJ824">
        <v>0.76</v>
      </c>
      <c r="BK824">
        <v>90</v>
      </c>
      <c r="BL824">
        <v>0</v>
      </c>
    </row>
    <row r="825" spans="1:64" ht="15" customHeight="1">
      <c r="A825" s="6" t="s">
        <v>1633</v>
      </c>
      <c r="B825" t="s">
        <v>70</v>
      </c>
      <c r="C825" t="s">
        <v>1783</v>
      </c>
      <c r="D825" t="s">
        <v>1784</v>
      </c>
      <c r="E825" t="s">
        <v>1636</v>
      </c>
      <c r="F825">
        <v>2018</v>
      </c>
      <c r="H825">
        <v>360</v>
      </c>
      <c r="I825">
        <v>0</v>
      </c>
      <c r="J825">
        <v>1.4</v>
      </c>
      <c r="L825" t="s">
        <v>1366</v>
      </c>
      <c r="M825">
        <v>72</v>
      </c>
      <c r="N825">
        <v>2</v>
      </c>
      <c r="O825">
        <v>1000</v>
      </c>
      <c r="P825">
        <v>25</v>
      </c>
      <c r="Q825">
        <v>39.6</v>
      </c>
      <c r="R825">
        <v>9.1</v>
      </c>
      <c r="S825">
        <v>47</v>
      </c>
      <c r="T825">
        <v>9.67</v>
      </c>
      <c r="U825">
        <v>4.83</v>
      </c>
      <c r="V825">
        <v>-136</v>
      </c>
      <c r="W825">
        <v>-0.37</v>
      </c>
      <c r="X825">
        <v>2000</v>
      </c>
      <c r="Y825">
        <v>5.5</v>
      </c>
      <c r="Z825">
        <v>550</v>
      </c>
      <c r="AA825">
        <v>0.247</v>
      </c>
      <c r="AB825">
        <v>0.94099999999999995</v>
      </c>
      <c r="AC825">
        <v>-2.9999999999999997E-4</v>
      </c>
      <c r="AD825">
        <v>0.6</v>
      </c>
      <c r="AG825">
        <v>-1.4</v>
      </c>
      <c r="AH825">
        <v>-3.7</v>
      </c>
      <c r="AI825">
        <v>1000</v>
      </c>
      <c r="AJ825">
        <v>3</v>
      </c>
      <c r="AK825">
        <v>-0.7</v>
      </c>
      <c r="AL825">
        <v>11.04</v>
      </c>
      <c r="AM825">
        <v>2017.9999999999998</v>
      </c>
      <c r="AN825">
        <v>992</v>
      </c>
      <c r="AO825">
        <v>35</v>
      </c>
      <c r="AP825">
        <v>26.3</v>
      </c>
      <c r="AQ825">
        <v>2.0018559999999996</v>
      </c>
      <c r="AR825">
        <v>122.9</v>
      </c>
      <c r="AS825">
        <v>1.76976</v>
      </c>
      <c r="AU825">
        <v>10</v>
      </c>
      <c r="AV825">
        <v>1</v>
      </c>
      <c r="AW825">
        <v>20</v>
      </c>
      <c r="AX825">
        <v>1</v>
      </c>
      <c r="AY825">
        <v>30</v>
      </c>
      <c r="AZ825">
        <v>1</v>
      </c>
      <c r="BA825">
        <v>40</v>
      </c>
      <c r="BB825">
        <v>0.99</v>
      </c>
      <c r="BC825">
        <v>50</v>
      </c>
      <c r="BD825">
        <v>0.99</v>
      </c>
      <c r="BE825">
        <v>60</v>
      </c>
      <c r="BF825">
        <v>0.97</v>
      </c>
      <c r="BG825">
        <v>70</v>
      </c>
      <c r="BH825">
        <v>0.92</v>
      </c>
      <c r="BI825">
        <v>80</v>
      </c>
      <c r="BJ825">
        <v>0.76</v>
      </c>
      <c r="BK825">
        <v>90</v>
      </c>
      <c r="BL825">
        <v>0</v>
      </c>
    </row>
    <row r="826" spans="1:64" ht="15" customHeight="1">
      <c r="A826" s="6" t="s">
        <v>1633</v>
      </c>
      <c r="B826" t="s">
        <v>70</v>
      </c>
      <c r="C826" t="s">
        <v>1785</v>
      </c>
      <c r="D826" t="s">
        <v>1786</v>
      </c>
      <c r="E826" t="s">
        <v>1636</v>
      </c>
      <c r="F826">
        <v>2018</v>
      </c>
      <c r="H826">
        <v>360</v>
      </c>
      <c r="I826">
        <v>0</v>
      </c>
      <c r="J826">
        <v>1.4</v>
      </c>
      <c r="L826" t="s">
        <v>1366</v>
      </c>
      <c r="M826">
        <v>72</v>
      </c>
      <c r="N826">
        <v>2</v>
      </c>
      <c r="O826">
        <v>1000</v>
      </c>
      <c r="P826">
        <v>25</v>
      </c>
      <c r="Q826">
        <v>39.6</v>
      </c>
      <c r="R826">
        <v>9.1</v>
      </c>
      <c r="S826">
        <v>47</v>
      </c>
      <c r="T826">
        <v>9.67</v>
      </c>
      <c r="U826">
        <v>4.83</v>
      </c>
      <c r="V826">
        <v>-136</v>
      </c>
      <c r="W826">
        <v>-0.37</v>
      </c>
      <c r="X826">
        <v>2000</v>
      </c>
      <c r="Y826">
        <v>5.5</v>
      </c>
      <c r="Z826">
        <v>550</v>
      </c>
      <c r="AA826">
        <v>0.247</v>
      </c>
      <c r="AB826">
        <v>0.94099999999999995</v>
      </c>
      <c r="AC826">
        <v>-2.9999999999999997E-4</v>
      </c>
      <c r="AD826">
        <v>0.6</v>
      </c>
      <c r="AG826">
        <v>-1.4</v>
      </c>
      <c r="AH826">
        <v>-3.7</v>
      </c>
      <c r="AI826">
        <v>1500</v>
      </c>
      <c r="AJ826">
        <v>3</v>
      </c>
      <c r="AK826">
        <v>-0.7</v>
      </c>
      <c r="AL826">
        <v>11.04</v>
      </c>
      <c r="AM826">
        <v>2021.9999999999998</v>
      </c>
      <c r="AN826">
        <v>992</v>
      </c>
      <c r="AO826">
        <v>35</v>
      </c>
      <c r="AP826">
        <v>26.4</v>
      </c>
      <c r="AQ826">
        <v>2.0058239999999996</v>
      </c>
      <c r="AR826">
        <v>122.9</v>
      </c>
      <c r="AS826">
        <v>1.76976</v>
      </c>
      <c r="AU826">
        <v>10</v>
      </c>
      <c r="AV826">
        <v>1</v>
      </c>
      <c r="AW826">
        <v>20</v>
      </c>
      <c r="AX826">
        <v>1</v>
      </c>
      <c r="AY826">
        <v>30</v>
      </c>
      <c r="AZ826">
        <v>1</v>
      </c>
      <c r="BA826">
        <v>40</v>
      </c>
      <c r="BB826">
        <v>0.99</v>
      </c>
      <c r="BC826">
        <v>50</v>
      </c>
      <c r="BD826">
        <v>0.99</v>
      </c>
      <c r="BE826">
        <v>60</v>
      </c>
      <c r="BF826">
        <v>0.97</v>
      </c>
      <c r="BG826">
        <v>70</v>
      </c>
      <c r="BH826">
        <v>0.92</v>
      </c>
      <c r="BI826">
        <v>80</v>
      </c>
      <c r="BJ826">
        <v>0.76</v>
      </c>
      <c r="BK826">
        <v>90</v>
      </c>
      <c r="BL826">
        <v>0</v>
      </c>
    </row>
    <row r="827" spans="1:64" ht="15" customHeight="1">
      <c r="A827" s="6" t="s">
        <v>1633</v>
      </c>
      <c r="B827" t="s">
        <v>70</v>
      </c>
      <c r="C827" t="s">
        <v>1787</v>
      </c>
      <c r="D827" t="s">
        <v>1788</v>
      </c>
      <c r="E827" t="s">
        <v>1636</v>
      </c>
      <c r="F827">
        <v>2018</v>
      </c>
      <c r="H827">
        <v>360</v>
      </c>
      <c r="I827">
        <v>0</v>
      </c>
      <c r="J827">
        <v>1.4</v>
      </c>
      <c r="L827" t="s">
        <v>1366</v>
      </c>
      <c r="M827">
        <v>72</v>
      </c>
      <c r="N827">
        <v>2</v>
      </c>
      <c r="O827">
        <v>1000</v>
      </c>
      <c r="P827">
        <v>25</v>
      </c>
      <c r="Q827">
        <v>39.6</v>
      </c>
      <c r="R827">
        <v>9.1</v>
      </c>
      <c r="S827">
        <v>47</v>
      </c>
      <c r="T827">
        <v>9.67</v>
      </c>
      <c r="U827">
        <v>4.83</v>
      </c>
      <c r="V827">
        <v>-136</v>
      </c>
      <c r="W827">
        <v>-0.37</v>
      </c>
      <c r="X827">
        <v>2000</v>
      </c>
      <c r="Y827">
        <v>5.5</v>
      </c>
      <c r="Z827">
        <v>550</v>
      </c>
      <c r="AA827">
        <v>0.247</v>
      </c>
      <c r="AB827">
        <v>0.94099999999999995</v>
      </c>
      <c r="AC827">
        <v>-2.9999999999999997E-4</v>
      </c>
      <c r="AD827">
        <v>0.6</v>
      </c>
      <c r="AG827">
        <v>-1.4</v>
      </c>
      <c r="AH827">
        <v>-3.7</v>
      </c>
      <c r="AI827">
        <v>1500</v>
      </c>
      <c r="AJ827">
        <v>3</v>
      </c>
      <c r="AK827">
        <v>-0.7</v>
      </c>
      <c r="AL827">
        <v>11.04</v>
      </c>
      <c r="AM827">
        <v>2012</v>
      </c>
      <c r="AN827">
        <v>992</v>
      </c>
      <c r="AO827">
        <v>6</v>
      </c>
      <c r="AP827">
        <v>29.3</v>
      </c>
      <c r="AQ827">
        <v>1.9959039999999999</v>
      </c>
      <c r="AR827">
        <v>122.9</v>
      </c>
      <c r="AS827">
        <v>1.76976</v>
      </c>
      <c r="AU827">
        <v>10</v>
      </c>
      <c r="AV827">
        <v>1</v>
      </c>
      <c r="AW827">
        <v>20</v>
      </c>
      <c r="AX827">
        <v>1</v>
      </c>
      <c r="AY827">
        <v>30</v>
      </c>
      <c r="AZ827">
        <v>1</v>
      </c>
      <c r="BA827">
        <v>40</v>
      </c>
      <c r="BB827">
        <v>0.99</v>
      </c>
      <c r="BC827">
        <v>50</v>
      </c>
      <c r="BD827">
        <v>0.99</v>
      </c>
      <c r="BE827">
        <v>60</v>
      </c>
      <c r="BF827">
        <v>0.97</v>
      </c>
      <c r="BG827">
        <v>70</v>
      </c>
      <c r="BH827">
        <v>0.92</v>
      </c>
      <c r="BI827">
        <v>80</v>
      </c>
      <c r="BJ827">
        <v>0.76</v>
      </c>
      <c r="BK827">
        <v>90</v>
      </c>
      <c r="BL827">
        <v>0</v>
      </c>
    </row>
    <row r="828" spans="1:64" ht="15" customHeight="1">
      <c r="A828" s="6" t="s">
        <v>1633</v>
      </c>
      <c r="B828" t="s">
        <v>70</v>
      </c>
      <c r="C828" t="s">
        <v>1789</v>
      </c>
      <c r="D828" t="s">
        <v>1790</v>
      </c>
      <c r="E828" t="s">
        <v>1636</v>
      </c>
      <c r="F828">
        <v>2018</v>
      </c>
      <c r="H828">
        <v>360</v>
      </c>
      <c r="I828">
        <v>0</v>
      </c>
      <c r="J828">
        <v>1.4</v>
      </c>
      <c r="L828" t="s">
        <v>1366</v>
      </c>
      <c r="M828">
        <v>72</v>
      </c>
      <c r="N828">
        <v>2</v>
      </c>
      <c r="O828">
        <v>1000</v>
      </c>
      <c r="P828">
        <v>25</v>
      </c>
      <c r="Q828">
        <v>39.6</v>
      </c>
      <c r="R828">
        <v>9.1</v>
      </c>
      <c r="S828">
        <v>47</v>
      </c>
      <c r="T828">
        <v>9.67</v>
      </c>
      <c r="U828">
        <v>4.83</v>
      </c>
      <c r="V828">
        <v>-136</v>
      </c>
      <c r="W828">
        <v>-0.37</v>
      </c>
      <c r="X828">
        <v>1400</v>
      </c>
      <c r="Y828">
        <v>5.5</v>
      </c>
      <c r="Z828">
        <v>600</v>
      </c>
      <c r="AA828">
        <v>0.26</v>
      </c>
      <c r="AB828">
        <v>0.92400000000000004</v>
      </c>
      <c r="AC828">
        <v>-2.9999999999999997E-4</v>
      </c>
      <c r="AD828">
        <v>0.6</v>
      </c>
      <c r="AG828">
        <v>-1.4</v>
      </c>
      <c r="AH828">
        <v>-3.7</v>
      </c>
      <c r="AI828">
        <v>1500</v>
      </c>
      <c r="AJ828">
        <v>3</v>
      </c>
      <c r="AK828">
        <v>-0.7</v>
      </c>
      <c r="AL828">
        <v>11.04</v>
      </c>
      <c r="AM828">
        <v>2000</v>
      </c>
      <c r="AN828">
        <v>992</v>
      </c>
      <c r="AO828">
        <v>6</v>
      </c>
      <c r="AP828">
        <v>29</v>
      </c>
      <c r="AQ828">
        <v>1.984</v>
      </c>
      <c r="AR828">
        <v>122.8</v>
      </c>
      <c r="AS828">
        <v>1.7683199999999999</v>
      </c>
      <c r="AU828">
        <v>10</v>
      </c>
      <c r="AV828">
        <v>1</v>
      </c>
      <c r="AW828">
        <v>20</v>
      </c>
      <c r="AX828">
        <v>1</v>
      </c>
      <c r="AY828">
        <v>30</v>
      </c>
      <c r="AZ828">
        <v>1</v>
      </c>
      <c r="BA828">
        <v>40</v>
      </c>
      <c r="BB828">
        <v>0.99</v>
      </c>
      <c r="BC828">
        <v>50</v>
      </c>
      <c r="BD828">
        <v>0.99</v>
      </c>
      <c r="BE828">
        <v>60</v>
      </c>
      <c r="BF828">
        <v>0.97</v>
      </c>
      <c r="BG828">
        <v>70</v>
      </c>
      <c r="BH828">
        <v>0.92</v>
      </c>
      <c r="BI828">
        <v>80</v>
      </c>
      <c r="BJ828">
        <v>0.76</v>
      </c>
      <c r="BK828">
        <v>90</v>
      </c>
      <c r="BL828">
        <v>0</v>
      </c>
    </row>
    <row r="829" spans="1:64" ht="15" customHeight="1">
      <c r="A829" s="6" t="s">
        <v>1633</v>
      </c>
      <c r="B829" t="s">
        <v>70</v>
      </c>
      <c r="C829" t="s">
        <v>1791</v>
      </c>
      <c r="D829" t="s">
        <v>1792</v>
      </c>
      <c r="E829" t="s">
        <v>1636</v>
      </c>
      <c r="F829">
        <v>2018</v>
      </c>
      <c r="H829">
        <v>365</v>
      </c>
      <c r="I829">
        <v>0</v>
      </c>
      <c r="J829">
        <v>1.4</v>
      </c>
      <c r="L829" t="s">
        <v>1337</v>
      </c>
      <c r="M829">
        <v>72</v>
      </c>
      <c r="N829">
        <v>2</v>
      </c>
      <c r="O829">
        <v>1000</v>
      </c>
      <c r="P829">
        <v>25</v>
      </c>
      <c r="Q829">
        <v>39.4</v>
      </c>
      <c r="R829">
        <v>9.27</v>
      </c>
      <c r="S829">
        <v>47.2</v>
      </c>
      <c r="T829">
        <v>9.77</v>
      </c>
      <c r="U829">
        <v>4.88</v>
      </c>
      <c r="V829">
        <v>-137</v>
      </c>
      <c r="W829">
        <v>-0.37</v>
      </c>
      <c r="X829">
        <v>2500</v>
      </c>
      <c r="Y829">
        <v>5.5</v>
      </c>
      <c r="Z829">
        <v>600</v>
      </c>
      <c r="AA829">
        <v>0.25600000000000001</v>
      </c>
      <c r="AB829">
        <v>0.94499999999999995</v>
      </c>
      <c r="AC829">
        <v>-4.0000000000000002E-4</v>
      </c>
      <c r="AD829">
        <v>0.2</v>
      </c>
      <c r="AF829">
        <v>-0.2</v>
      </c>
      <c r="AG829">
        <v>-1.3</v>
      </c>
      <c r="AH829">
        <v>-3.5</v>
      </c>
      <c r="AI829">
        <v>1500</v>
      </c>
      <c r="AJ829">
        <v>3</v>
      </c>
      <c r="AK829">
        <v>-0.7</v>
      </c>
      <c r="AL829">
        <v>11.6</v>
      </c>
      <c r="AM829">
        <v>2017.9999999999998</v>
      </c>
      <c r="AN829">
        <v>992</v>
      </c>
      <c r="AO829">
        <v>35</v>
      </c>
      <c r="AP829">
        <v>26.3</v>
      </c>
      <c r="AQ829">
        <v>2.0018559999999996</v>
      </c>
      <c r="AR829">
        <v>122.2</v>
      </c>
      <c r="AS829">
        <v>1.7596800000000001</v>
      </c>
      <c r="AU829">
        <v>10</v>
      </c>
      <c r="AV829">
        <v>1</v>
      </c>
      <c r="AW829">
        <v>20</v>
      </c>
      <c r="AX829">
        <v>1</v>
      </c>
      <c r="AY829">
        <v>30</v>
      </c>
      <c r="AZ829">
        <v>1</v>
      </c>
      <c r="BA829">
        <v>40</v>
      </c>
      <c r="BB829">
        <v>0.99</v>
      </c>
      <c r="BC829">
        <v>50</v>
      </c>
      <c r="BD829">
        <v>0.99</v>
      </c>
      <c r="BE829">
        <v>60</v>
      </c>
      <c r="BF829">
        <v>0.97</v>
      </c>
      <c r="BG829">
        <v>70</v>
      </c>
      <c r="BH829">
        <v>0.92</v>
      </c>
      <c r="BI829">
        <v>80</v>
      </c>
      <c r="BJ829">
        <v>0.76</v>
      </c>
      <c r="BK829">
        <v>90</v>
      </c>
      <c r="BL829">
        <v>0</v>
      </c>
    </row>
    <row r="830" spans="1:64" ht="15" customHeight="1">
      <c r="A830" s="6" t="s">
        <v>1633</v>
      </c>
      <c r="B830" t="s">
        <v>70</v>
      </c>
      <c r="C830" t="s">
        <v>1793</v>
      </c>
      <c r="D830" t="s">
        <v>1794</v>
      </c>
      <c r="E830" t="s">
        <v>1636</v>
      </c>
      <c r="F830">
        <v>2018</v>
      </c>
      <c r="H830">
        <v>365</v>
      </c>
      <c r="I830">
        <v>0</v>
      </c>
      <c r="J830">
        <v>1.4</v>
      </c>
      <c r="L830" t="s">
        <v>1337</v>
      </c>
      <c r="M830">
        <v>72</v>
      </c>
      <c r="N830">
        <v>2</v>
      </c>
      <c r="O830">
        <v>1000</v>
      </c>
      <c r="P830">
        <v>25</v>
      </c>
      <c r="Q830">
        <v>39.4</v>
      </c>
      <c r="R830">
        <v>9.27</v>
      </c>
      <c r="S830">
        <v>47.2</v>
      </c>
      <c r="T830">
        <v>9.77</v>
      </c>
      <c r="U830">
        <v>4.88</v>
      </c>
      <c r="V830">
        <v>-137</v>
      </c>
      <c r="W830">
        <v>-0.37</v>
      </c>
      <c r="X830">
        <v>2500</v>
      </c>
      <c r="Y830">
        <v>5.5</v>
      </c>
      <c r="Z830">
        <v>600</v>
      </c>
      <c r="AA830">
        <v>0.25600000000000001</v>
      </c>
      <c r="AB830">
        <v>0.94499999999999995</v>
      </c>
      <c r="AC830">
        <v>-4.0000000000000002E-4</v>
      </c>
      <c r="AD830">
        <v>0.2</v>
      </c>
      <c r="AF830">
        <v>-0.2</v>
      </c>
      <c r="AG830">
        <v>-1.3</v>
      </c>
      <c r="AH830">
        <v>-3.5</v>
      </c>
      <c r="AI830">
        <v>1000</v>
      </c>
      <c r="AJ830">
        <v>3</v>
      </c>
      <c r="AK830">
        <v>-0.7</v>
      </c>
      <c r="AL830">
        <v>11.6</v>
      </c>
      <c r="AM830">
        <v>2017.9999999999998</v>
      </c>
      <c r="AN830">
        <v>992</v>
      </c>
      <c r="AO830">
        <v>35</v>
      </c>
      <c r="AP830">
        <v>26.3</v>
      </c>
      <c r="AQ830">
        <v>2.0018559999999996</v>
      </c>
      <c r="AR830">
        <v>122.2</v>
      </c>
      <c r="AS830">
        <v>1.7596800000000001</v>
      </c>
      <c r="AU830">
        <v>10</v>
      </c>
      <c r="AV830">
        <v>1</v>
      </c>
      <c r="AW830">
        <v>20</v>
      </c>
      <c r="AX830">
        <v>1</v>
      </c>
      <c r="AY830">
        <v>30</v>
      </c>
      <c r="AZ830">
        <v>1</v>
      </c>
      <c r="BA830">
        <v>40</v>
      </c>
      <c r="BB830">
        <v>0.99</v>
      </c>
      <c r="BC830">
        <v>50</v>
      </c>
      <c r="BD830">
        <v>0.99</v>
      </c>
      <c r="BE830">
        <v>60</v>
      </c>
      <c r="BF830">
        <v>0.97</v>
      </c>
      <c r="BG830">
        <v>70</v>
      </c>
      <c r="BH830">
        <v>0.92</v>
      </c>
      <c r="BI830">
        <v>80</v>
      </c>
      <c r="BJ830">
        <v>0.76</v>
      </c>
      <c r="BK830">
        <v>90</v>
      </c>
      <c r="BL830">
        <v>0</v>
      </c>
    </row>
    <row r="831" spans="1:64" ht="15" customHeight="1">
      <c r="A831" s="6" t="s">
        <v>1633</v>
      </c>
      <c r="B831" t="s">
        <v>70</v>
      </c>
      <c r="C831" t="s">
        <v>1795</v>
      </c>
      <c r="D831" t="s">
        <v>1796</v>
      </c>
      <c r="E831" t="s">
        <v>1636</v>
      </c>
      <c r="F831">
        <v>2018</v>
      </c>
      <c r="H831">
        <v>365</v>
      </c>
      <c r="I831">
        <v>0</v>
      </c>
      <c r="J831">
        <v>1.4</v>
      </c>
      <c r="L831" t="s">
        <v>1337</v>
      </c>
      <c r="M831">
        <v>72</v>
      </c>
      <c r="N831">
        <v>2</v>
      </c>
      <c r="O831">
        <v>1000</v>
      </c>
      <c r="P831">
        <v>25</v>
      </c>
      <c r="Q831">
        <v>39.4</v>
      </c>
      <c r="R831">
        <v>9.27</v>
      </c>
      <c r="S831">
        <v>47.2</v>
      </c>
      <c r="T831">
        <v>9.77</v>
      </c>
      <c r="U831">
        <v>4.88</v>
      </c>
      <c r="V831">
        <v>-137</v>
      </c>
      <c r="W831">
        <v>-0.37</v>
      </c>
      <c r="X831">
        <v>2500</v>
      </c>
      <c r="Y831">
        <v>5.5</v>
      </c>
      <c r="Z831">
        <v>600</v>
      </c>
      <c r="AA831">
        <v>0.248</v>
      </c>
      <c r="AB831">
        <v>0.95799999999999996</v>
      </c>
      <c r="AC831">
        <v>-4.0000000000000002E-4</v>
      </c>
      <c r="AD831">
        <v>0.2</v>
      </c>
      <c r="AF831">
        <v>-0.2</v>
      </c>
      <c r="AG831">
        <v>-1.3</v>
      </c>
      <c r="AH831">
        <v>-3.5</v>
      </c>
      <c r="AI831">
        <v>1500</v>
      </c>
      <c r="AJ831">
        <v>3</v>
      </c>
      <c r="AK831">
        <v>-0.7</v>
      </c>
      <c r="AL831">
        <v>11.6</v>
      </c>
      <c r="AM831">
        <v>2021.9999999999998</v>
      </c>
      <c r="AN831">
        <v>992</v>
      </c>
      <c r="AO831">
        <v>35</v>
      </c>
      <c r="AP831">
        <v>26.4</v>
      </c>
      <c r="AQ831">
        <v>2.0058239999999996</v>
      </c>
      <c r="AR831">
        <v>122.2</v>
      </c>
      <c r="AS831">
        <v>1.7596800000000001</v>
      </c>
      <c r="AU831">
        <v>10</v>
      </c>
      <c r="AV831">
        <v>1</v>
      </c>
      <c r="AW831">
        <v>20</v>
      </c>
      <c r="AX831">
        <v>1</v>
      </c>
      <c r="AY831">
        <v>30</v>
      </c>
      <c r="AZ831">
        <v>1</v>
      </c>
      <c r="BA831">
        <v>40</v>
      </c>
      <c r="BB831">
        <v>0.99</v>
      </c>
      <c r="BC831">
        <v>50</v>
      </c>
      <c r="BD831">
        <v>0.99</v>
      </c>
      <c r="BE831">
        <v>60</v>
      </c>
      <c r="BF831">
        <v>0.97</v>
      </c>
      <c r="BG831">
        <v>70</v>
      </c>
      <c r="BH831">
        <v>0.92</v>
      </c>
      <c r="BI831">
        <v>80</v>
      </c>
      <c r="BJ831">
        <v>0.76</v>
      </c>
      <c r="BK831">
        <v>90</v>
      </c>
      <c r="BL831">
        <v>0</v>
      </c>
    </row>
    <row r="832" spans="1:64" ht="15" customHeight="1">
      <c r="A832" s="6" t="s">
        <v>1633</v>
      </c>
      <c r="B832" t="s">
        <v>70</v>
      </c>
      <c r="C832" t="s">
        <v>1797</v>
      </c>
      <c r="D832" t="s">
        <v>1798</v>
      </c>
      <c r="E832" t="s">
        <v>1636</v>
      </c>
      <c r="F832">
        <v>2018</v>
      </c>
      <c r="H832">
        <v>365</v>
      </c>
      <c r="I832">
        <v>0</v>
      </c>
      <c r="J832">
        <v>1.4</v>
      </c>
      <c r="L832" t="s">
        <v>1337</v>
      </c>
      <c r="M832">
        <v>72</v>
      </c>
      <c r="N832">
        <v>2</v>
      </c>
      <c r="O832">
        <v>1000</v>
      </c>
      <c r="P832">
        <v>25</v>
      </c>
      <c r="Q832">
        <v>39.4</v>
      </c>
      <c r="R832">
        <v>9.27</v>
      </c>
      <c r="S832">
        <v>47.2</v>
      </c>
      <c r="T832">
        <v>9.77</v>
      </c>
      <c r="U832">
        <v>4.88</v>
      </c>
      <c r="V832">
        <v>-137</v>
      </c>
      <c r="W832">
        <v>-0.37</v>
      </c>
      <c r="X832">
        <v>2500</v>
      </c>
      <c r="Y832">
        <v>5.5</v>
      </c>
      <c r="Z832">
        <v>600</v>
      </c>
      <c r="AA832">
        <v>0.25600000000000001</v>
      </c>
      <c r="AB832">
        <v>0.94499999999999995</v>
      </c>
      <c r="AC832">
        <v>-4.0000000000000002E-4</v>
      </c>
      <c r="AD832">
        <v>0.2</v>
      </c>
      <c r="AF832">
        <v>-0.2</v>
      </c>
      <c r="AG832">
        <v>-1.3</v>
      </c>
      <c r="AH832">
        <v>-3.5</v>
      </c>
      <c r="AI832">
        <v>1500</v>
      </c>
      <c r="AJ832">
        <v>3</v>
      </c>
      <c r="AK832">
        <v>-0.7</v>
      </c>
      <c r="AL832">
        <v>11.6</v>
      </c>
      <c r="AM832">
        <v>2012</v>
      </c>
      <c r="AN832">
        <v>992</v>
      </c>
      <c r="AO832">
        <v>6</v>
      </c>
      <c r="AP832">
        <v>29.3</v>
      </c>
      <c r="AQ832">
        <v>1.9959039999999999</v>
      </c>
      <c r="AR832">
        <v>122.2</v>
      </c>
      <c r="AS832">
        <v>1.7596800000000001</v>
      </c>
      <c r="AU832">
        <v>10</v>
      </c>
      <c r="AV832">
        <v>1</v>
      </c>
      <c r="AW832">
        <v>20</v>
      </c>
      <c r="AX832">
        <v>1</v>
      </c>
      <c r="AY832">
        <v>30</v>
      </c>
      <c r="AZ832">
        <v>1</v>
      </c>
      <c r="BA832">
        <v>40</v>
      </c>
      <c r="BB832">
        <v>0.99</v>
      </c>
      <c r="BC832">
        <v>50</v>
      </c>
      <c r="BD832">
        <v>0.99</v>
      </c>
      <c r="BE832">
        <v>60</v>
      </c>
      <c r="BF832">
        <v>0.97</v>
      </c>
      <c r="BG832">
        <v>70</v>
      </c>
      <c r="BH832">
        <v>0.92</v>
      </c>
      <c r="BI832">
        <v>80</v>
      </c>
      <c r="BJ832">
        <v>0.76</v>
      </c>
      <c r="BK832">
        <v>90</v>
      </c>
      <c r="BL832">
        <v>0</v>
      </c>
    </row>
    <row r="833" spans="1:64" ht="15" customHeight="1">
      <c r="A833" s="6" t="s">
        <v>1399</v>
      </c>
      <c r="B833" t="s">
        <v>70</v>
      </c>
      <c r="C833" t="s">
        <v>1385</v>
      </c>
      <c r="D833" t="s">
        <v>1424</v>
      </c>
      <c r="E833" t="s">
        <v>1398</v>
      </c>
      <c r="F833">
        <v>2017</v>
      </c>
      <c r="H833">
        <v>365</v>
      </c>
      <c r="J833">
        <v>0</v>
      </c>
      <c r="L833" t="s">
        <v>14</v>
      </c>
      <c r="M833">
        <v>72</v>
      </c>
      <c r="N833">
        <v>2</v>
      </c>
      <c r="O833">
        <v>1000</v>
      </c>
      <c r="P833">
        <v>25</v>
      </c>
      <c r="Q833">
        <v>39.4</v>
      </c>
      <c r="R833">
        <v>9.27</v>
      </c>
      <c r="S833">
        <v>47.2</v>
      </c>
      <c r="T833">
        <v>9.77</v>
      </c>
      <c r="U833">
        <v>4.88</v>
      </c>
      <c r="V833">
        <v>-137</v>
      </c>
      <c r="W833">
        <v>-0.37</v>
      </c>
      <c r="X833">
        <v>2500</v>
      </c>
      <c r="Y833">
        <v>5.5</v>
      </c>
      <c r="Z833">
        <v>600</v>
      </c>
      <c r="AA833">
        <v>0.248</v>
      </c>
      <c r="AI833">
        <v>1500</v>
      </c>
      <c r="AJ833">
        <v>3</v>
      </c>
      <c r="AK833">
        <v>-0.7</v>
      </c>
      <c r="AQ833">
        <v>1.984</v>
      </c>
      <c r="AR833">
        <v>122.2</v>
      </c>
      <c r="AU833">
        <v>10</v>
      </c>
      <c r="AV833">
        <v>1</v>
      </c>
      <c r="AW833">
        <v>20</v>
      </c>
      <c r="AX833">
        <v>1</v>
      </c>
      <c r="AY833">
        <v>30</v>
      </c>
      <c r="AZ833">
        <v>1</v>
      </c>
      <c r="BA833">
        <v>40</v>
      </c>
      <c r="BB833">
        <v>0.99</v>
      </c>
      <c r="BC833">
        <v>50</v>
      </c>
      <c r="BD833">
        <v>0.99</v>
      </c>
      <c r="BE833">
        <v>60</v>
      </c>
      <c r="BF833">
        <v>0.97</v>
      </c>
      <c r="BG833">
        <v>70</v>
      </c>
      <c r="BH833">
        <v>0.92</v>
      </c>
      <c r="BI833">
        <v>80</v>
      </c>
      <c r="BJ833">
        <v>0.76</v>
      </c>
      <c r="BK833">
        <v>90</v>
      </c>
      <c r="BL833">
        <v>0</v>
      </c>
    </row>
    <row r="834" spans="1:64" ht="15" customHeight="1">
      <c r="A834" s="6" t="s">
        <v>1399</v>
      </c>
      <c r="B834" t="s">
        <v>70</v>
      </c>
      <c r="C834" t="s">
        <v>1426</v>
      </c>
      <c r="D834" t="s">
        <v>1425</v>
      </c>
      <c r="E834" t="s">
        <v>1398</v>
      </c>
      <c r="F834">
        <v>2017</v>
      </c>
      <c r="H834">
        <v>365</v>
      </c>
      <c r="J834">
        <v>0</v>
      </c>
      <c r="L834" t="s">
        <v>14</v>
      </c>
      <c r="M834">
        <v>72</v>
      </c>
      <c r="N834">
        <v>2</v>
      </c>
      <c r="O834">
        <v>1000</v>
      </c>
      <c r="P834">
        <v>25</v>
      </c>
      <c r="Q834">
        <v>39.4</v>
      </c>
      <c r="R834">
        <v>9.27</v>
      </c>
      <c r="S834">
        <v>47.2</v>
      </c>
      <c r="T834">
        <v>9.77</v>
      </c>
      <c r="U834">
        <v>4.88</v>
      </c>
      <c r="V834">
        <v>-137</v>
      </c>
      <c r="W834">
        <v>-0.37</v>
      </c>
      <c r="X834">
        <v>2500</v>
      </c>
      <c r="Y834">
        <v>5.5</v>
      </c>
      <c r="Z834">
        <v>600</v>
      </c>
      <c r="AA834">
        <v>0.248</v>
      </c>
      <c r="AI834">
        <v>1000</v>
      </c>
      <c r="AJ834">
        <v>3</v>
      </c>
      <c r="AK834">
        <v>-0.7</v>
      </c>
      <c r="AQ834">
        <v>1.984</v>
      </c>
      <c r="AR834">
        <v>122.2</v>
      </c>
      <c r="AU834">
        <v>10</v>
      </c>
      <c r="AV834">
        <v>1</v>
      </c>
      <c r="AW834">
        <v>20</v>
      </c>
      <c r="AX834">
        <v>1</v>
      </c>
      <c r="AY834">
        <v>30</v>
      </c>
      <c r="AZ834">
        <v>1</v>
      </c>
      <c r="BA834">
        <v>40</v>
      </c>
      <c r="BB834">
        <v>0.99</v>
      </c>
      <c r="BC834">
        <v>50</v>
      </c>
      <c r="BD834">
        <v>0.99</v>
      </c>
      <c r="BE834">
        <v>60</v>
      </c>
      <c r="BF834">
        <v>0.97</v>
      </c>
      <c r="BG834">
        <v>70</v>
      </c>
      <c r="BH834">
        <v>0.92</v>
      </c>
      <c r="BI834">
        <v>80</v>
      </c>
      <c r="BJ834">
        <v>0.76</v>
      </c>
      <c r="BK834">
        <v>90</v>
      </c>
      <c r="BL834">
        <v>0</v>
      </c>
    </row>
    <row r="835" spans="1:64" ht="15" customHeight="1">
      <c r="A835" s="6" t="s">
        <v>1462</v>
      </c>
      <c r="B835" t="s">
        <v>70</v>
      </c>
      <c r="C835" t="s">
        <v>1558</v>
      </c>
      <c r="D835" t="s">
        <v>1557</v>
      </c>
      <c r="E835" t="s">
        <v>1398</v>
      </c>
      <c r="F835">
        <v>2017</v>
      </c>
      <c r="H835">
        <v>365</v>
      </c>
      <c r="J835">
        <v>0</v>
      </c>
      <c r="L835" t="s">
        <v>14</v>
      </c>
      <c r="M835">
        <v>72</v>
      </c>
      <c r="N835">
        <v>2</v>
      </c>
      <c r="O835">
        <v>1000</v>
      </c>
      <c r="P835">
        <v>25</v>
      </c>
      <c r="Q835">
        <v>39.4</v>
      </c>
      <c r="R835">
        <v>9.27</v>
      </c>
      <c r="S835">
        <v>47.2</v>
      </c>
      <c r="T835">
        <v>9.77</v>
      </c>
      <c r="U835">
        <v>4.88</v>
      </c>
      <c r="V835">
        <v>-137</v>
      </c>
      <c r="W835">
        <v>-0.37</v>
      </c>
      <c r="X835">
        <v>2500</v>
      </c>
      <c r="Y835">
        <v>5.5</v>
      </c>
      <c r="Z835">
        <v>600</v>
      </c>
      <c r="AA835">
        <v>0.25600000000000001</v>
      </c>
      <c r="AI835">
        <v>1500</v>
      </c>
      <c r="AJ835">
        <v>3</v>
      </c>
      <c r="AK835">
        <v>-0.7</v>
      </c>
      <c r="AQ835">
        <v>1.984</v>
      </c>
      <c r="AR835">
        <v>122.2</v>
      </c>
      <c r="AU835">
        <v>10</v>
      </c>
      <c r="AV835">
        <v>1</v>
      </c>
      <c r="AW835">
        <v>20</v>
      </c>
      <c r="AX835">
        <v>1</v>
      </c>
      <c r="AY835">
        <v>30</v>
      </c>
      <c r="AZ835">
        <v>1</v>
      </c>
      <c r="BA835">
        <v>40</v>
      </c>
      <c r="BB835">
        <v>0.99</v>
      </c>
      <c r="BC835">
        <v>50</v>
      </c>
      <c r="BD835">
        <v>0.99</v>
      </c>
      <c r="BE835">
        <v>60</v>
      </c>
      <c r="BF835">
        <v>0.97</v>
      </c>
      <c r="BG835">
        <v>70</v>
      </c>
      <c r="BH835">
        <v>0.92</v>
      </c>
      <c r="BI835">
        <v>80</v>
      </c>
      <c r="BJ835">
        <v>0.76</v>
      </c>
      <c r="BK835">
        <v>90</v>
      </c>
      <c r="BL835">
        <v>0</v>
      </c>
    </row>
    <row r="836" spans="1:64" ht="15" customHeight="1">
      <c r="A836" s="6" t="s">
        <v>1462</v>
      </c>
      <c r="B836" t="s">
        <v>70</v>
      </c>
      <c r="C836" t="s">
        <v>1560</v>
      </c>
      <c r="D836" t="s">
        <v>1559</v>
      </c>
      <c r="E836" t="s">
        <v>1398</v>
      </c>
      <c r="F836">
        <v>2017</v>
      </c>
      <c r="H836">
        <v>365</v>
      </c>
      <c r="J836">
        <v>0</v>
      </c>
      <c r="L836" t="s">
        <v>14</v>
      </c>
      <c r="M836">
        <v>72</v>
      </c>
      <c r="N836">
        <v>2</v>
      </c>
      <c r="O836">
        <v>1000</v>
      </c>
      <c r="P836">
        <v>25</v>
      </c>
      <c r="Q836">
        <v>39.4</v>
      </c>
      <c r="R836">
        <v>9.27</v>
      </c>
      <c r="S836">
        <v>47.2</v>
      </c>
      <c r="T836">
        <v>9.77</v>
      </c>
      <c r="U836">
        <v>4.88</v>
      </c>
      <c r="V836">
        <v>-137</v>
      </c>
      <c r="W836">
        <v>-0.37</v>
      </c>
      <c r="X836">
        <v>2500</v>
      </c>
      <c r="Y836">
        <v>5.5</v>
      </c>
      <c r="Z836">
        <v>600</v>
      </c>
      <c r="AA836">
        <v>0.25600000000000001</v>
      </c>
      <c r="AI836">
        <v>1000</v>
      </c>
      <c r="AJ836">
        <v>3</v>
      </c>
      <c r="AK836">
        <v>-0.7</v>
      </c>
      <c r="AQ836">
        <v>1.984</v>
      </c>
      <c r="AR836">
        <v>122.2</v>
      </c>
      <c r="AU836">
        <v>10</v>
      </c>
      <c r="AV836">
        <v>1</v>
      </c>
      <c r="AW836">
        <v>20</v>
      </c>
      <c r="AX836">
        <v>1</v>
      </c>
      <c r="AY836">
        <v>30</v>
      </c>
      <c r="AZ836">
        <v>1</v>
      </c>
      <c r="BA836">
        <v>40</v>
      </c>
      <c r="BB836">
        <v>0.99</v>
      </c>
      <c r="BC836">
        <v>50</v>
      </c>
      <c r="BD836">
        <v>0.99</v>
      </c>
      <c r="BE836">
        <v>60</v>
      </c>
      <c r="BF836">
        <v>0.97</v>
      </c>
      <c r="BG836">
        <v>70</v>
      </c>
      <c r="BH836">
        <v>0.92</v>
      </c>
      <c r="BI836">
        <v>80</v>
      </c>
      <c r="BJ836">
        <v>0.76</v>
      </c>
      <c r="BK836">
        <v>90</v>
      </c>
      <c r="BL836">
        <v>0</v>
      </c>
    </row>
    <row r="837" spans="1:64" ht="15" customHeight="1">
      <c r="A837" s="6" t="s">
        <v>1462</v>
      </c>
      <c r="B837" t="s">
        <v>70</v>
      </c>
      <c r="C837" t="s">
        <v>1561</v>
      </c>
      <c r="D837" t="s">
        <v>1562</v>
      </c>
      <c r="E837" t="s">
        <v>1398</v>
      </c>
      <c r="F837">
        <v>2017</v>
      </c>
      <c r="H837">
        <v>365</v>
      </c>
      <c r="I837">
        <v>0</v>
      </c>
      <c r="J837">
        <v>1.4</v>
      </c>
      <c r="L837" t="s">
        <v>1337</v>
      </c>
      <c r="M837">
        <v>72</v>
      </c>
      <c r="N837">
        <v>2</v>
      </c>
      <c r="O837">
        <v>1000</v>
      </c>
      <c r="P837">
        <v>25</v>
      </c>
      <c r="Q837">
        <v>39.4</v>
      </c>
      <c r="R837">
        <v>9.27</v>
      </c>
      <c r="S837">
        <v>47.2</v>
      </c>
      <c r="T837">
        <v>9.77</v>
      </c>
      <c r="U837">
        <v>4.88</v>
      </c>
      <c r="V837">
        <v>-137</v>
      </c>
      <c r="W837">
        <v>-0.37</v>
      </c>
      <c r="X837">
        <v>2500</v>
      </c>
      <c r="Y837">
        <v>5.5</v>
      </c>
      <c r="Z837">
        <v>600</v>
      </c>
      <c r="AA837">
        <v>0.25600000000000001</v>
      </c>
      <c r="AB837">
        <v>0.94499999999999995</v>
      </c>
      <c r="AC837">
        <v>-4.0000000000000002E-4</v>
      </c>
      <c r="AD837">
        <v>0.2</v>
      </c>
      <c r="AF837">
        <v>-0.2</v>
      </c>
      <c r="AG837">
        <v>-1.3</v>
      </c>
      <c r="AH837">
        <v>-3.5</v>
      </c>
      <c r="AI837">
        <v>1500</v>
      </c>
      <c r="AJ837">
        <v>3</v>
      </c>
      <c r="AK837">
        <v>-0.7</v>
      </c>
      <c r="AL837">
        <v>11.6</v>
      </c>
      <c r="AM837">
        <v>2000</v>
      </c>
      <c r="AN837">
        <v>992</v>
      </c>
      <c r="AO837">
        <v>6</v>
      </c>
      <c r="AP837">
        <v>29</v>
      </c>
      <c r="AQ837">
        <v>1.984</v>
      </c>
      <c r="AR837">
        <v>122.2</v>
      </c>
      <c r="AS837">
        <v>1.7596800000000001</v>
      </c>
      <c r="AU837">
        <v>10</v>
      </c>
      <c r="AV837">
        <v>1</v>
      </c>
      <c r="AW837">
        <v>20</v>
      </c>
      <c r="AX837">
        <v>1</v>
      </c>
      <c r="AY837">
        <v>30</v>
      </c>
      <c r="AZ837">
        <v>1</v>
      </c>
      <c r="BA837">
        <v>40</v>
      </c>
      <c r="BB837">
        <v>0.99</v>
      </c>
      <c r="BC837">
        <v>50</v>
      </c>
      <c r="BD837">
        <v>0.99</v>
      </c>
      <c r="BE837">
        <v>60</v>
      </c>
      <c r="BF837">
        <v>0.97</v>
      </c>
      <c r="BG837">
        <v>70</v>
      </c>
      <c r="BH837">
        <v>0.92</v>
      </c>
      <c r="BI837">
        <v>80</v>
      </c>
      <c r="BJ837">
        <v>0.76</v>
      </c>
      <c r="BK837">
        <v>90</v>
      </c>
      <c r="BL837">
        <v>0</v>
      </c>
    </row>
    <row r="838" spans="1:64" ht="15" customHeight="1">
      <c r="A838" s="6" t="s">
        <v>1633</v>
      </c>
      <c r="B838" t="s">
        <v>70</v>
      </c>
      <c r="C838" t="s">
        <v>1799</v>
      </c>
      <c r="D838" t="s">
        <v>1800</v>
      </c>
      <c r="E838" t="s">
        <v>1636</v>
      </c>
      <c r="F838">
        <v>2018</v>
      </c>
      <c r="H838">
        <v>365</v>
      </c>
      <c r="I838">
        <v>0</v>
      </c>
      <c r="J838">
        <v>1.4</v>
      </c>
      <c r="L838" t="s">
        <v>1366</v>
      </c>
      <c r="M838">
        <v>72</v>
      </c>
      <c r="N838">
        <v>2</v>
      </c>
      <c r="O838">
        <v>1000</v>
      </c>
      <c r="P838">
        <v>25</v>
      </c>
      <c r="Q838">
        <v>39.799999999999997</v>
      </c>
      <c r="R838">
        <v>9.18</v>
      </c>
      <c r="S838">
        <v>47.2</v>
      </c>
      <c r="T838">
        <v>9.75</v>
      </c>
      <c r="U838">
        <v>4.88</v>
      </c>
      <c r="V838">
        <v>-137</v>
      </c>
      <c r="W838">
        <v>-0.37</v>
      </c>
      <c r="X838">
        <v>2500</v>
      </c>
      <c r="Y838">
        <v>5.5</v>
      </c>
      <c r="Z838">
        <v>600</v>
      </c>
      <c r="AA838">
        <v>0.23899999999999999</v>
      </c>
      <c r="AB838">
        <v>0.95199999999999996</v>
      </c>
      <c r="AC838">
        <v>-4.0000000000000002E-4</v>
      </c>
      <c r="AD838">
        <v>0.7</v>
      </c>
      <c r="AG838">
        <v>-1.2</v>
      </c>
      <c r="AH838">
        <v>-3.4</v>
      </c>
      <c r="AI838">
        <v>1500</v>
      </c>
      <c r="AJ838">
        <v>3</v>
      </c>
      <c r="AK838">
        <v>-0.7</v>
      </c>
      <c r="AL838">
        <v>11.04</v>
      </c>
      <c r="AM838">
        <v>2000</v>
      </c>
      <c r="AN838">
        <v>992</v>
      </c>
      <c r="AO838">
        <v>35</v>
      </c>
      <c r="AP838">
        <v>22.5</v>
      </c>
      <c r="AQ838">
        <v>1.984</v>
      </c>
      <c r="AR838">
        <v>122.8</v>
      </c>
      <c r="AS838">
        <v>1.7683199999999999</v>
      </c>
      <c r="AU838">
        <v>10</v>
      </c>
      <c r="AV838">
        <v>1</v>
      </c>
      <c r="AW838">
        <v>20</v>
      </c>
      <c r="AX838">
        <v>1</v>
      </c>
      <c r="AY838">
        <v>30</v>
      </c>
      <c r="AZ838">
        <v>1</v>
      </c>
      <c r="BA838">
        <v>40</v>
      </c>
      <c r="BB838">
        <v>0.99</v>
      </c>
      <c r="BC838">
        <v>50</v>
      </c>
      <c r="BD838">
        <v>0.99</v>
      </c>
      <c r="BE838">
        <v>60</v>
      </c>
      <c r="BF838">
        <v>0.97</v>
      </c>
      <c r="BG838">
        <v>70</v>
      </c>
      <c r="BH838">
        <v>0.92</v>
      </c>
      <c r="BI838">
        <v>80</v>
      </c>
      <c r="BJ838">
        <v>0.76</v>
      </c>
      <c r="BK838">
        <v>90</v>
      </c>
      <c r="BL838">
        <v>0</v>
      </c>
    </row>
    <row r="839" spans="1:64" ht="15" customHeight="1">
      <c r="A839" s="6" t="s">
        <v>1633</v>
      </c>
      <c r="B839" t="s">
        <v>70</v>
      </c>
      <c r="C839" t="s">
        <v>1801</v>
      </c>
      <c r="D839" t="s">
        <v>1802</v>
      </c>
      <c r="E839" t="s">
        <v>1636</v>
      </c>
      <c r="F839">
        <v>2018</v>
      </c>
      <c r="H839">
        <v>365</v>
      </c>
      <c r="I839">
        <v>0</v>
      </c>
      <c r="J839">
        <v>1.4</v>
      </c>
      <c r="L839" t="s">
        <v>1366</v>
      </c>
      <c r="M839">
        <v>72</v>
      </c>
      <c r="N839">
        <v>2</v>
      </c>
      <c r="O839">
        <v>1000</v>
      </c>
      <c r="P839">
        <v>25</v>
      </c>
      <c r="Q839">
        <v>39.799999999999997</v>
      </c>
      <c r="R839">
        <v>9.18</v>
      </c>
      <c r="S839">
        <v>47.2</v>
      </c>
      <c r="T839">
        <v>9.75</v>
      </c>
      <c r="U839">
        <v>4.88</v>
      </c>
      <c r="V839">
        <v>-137</v>
      </c>
      <c r="W839">
        <v>-0.37</v>
      </c>
      <c r="X839">
        <v>2500</v>
      </c>
      <c r="Y839">
        <v>5.5</v>
      </c>
      <c r="Z839">
        <v>600</v>
      </c>
      <c r="AA839">
        <v>0.23899999999999999</v>
      </c>
      <c r="AB839">
        <v>0.95299999999999996</v>
      </c>
      <c r="AC839">
        <v>-4.0000000000000002E-4</v>
      </c>
      <c r="AD839">
        <v>0.76</v>
      </c>
      <c r="AG839">
        <v>-1.4</v>
      </c>
      <c r="AH839">
        <v>-3.7</v>
      </c>
      <c r="AI839">
        <v>1000</v>
      </c>
      <c r="AJ839">
        <v>3</v>
      </c>
      <c r="AK839">
        <v>-0.7</v>
      </c>
      <c r="AL839">
        <v>11.04</v>
      </c>
      <c r="AM839">
        <v>2000</v>
      </c>
      <c r="AN839">
        <v>992</v>
      </c>
      <c r="AO839">
        <v>35</v>
      </c>
      <c r="AP839">
        <v>22.5</v>
      </c>
      <c r="AQ839">
        <v>1.984</v>
      </c>
      <c r="AR839">
        <v>122.8</v>
      </c>
      <c r="AS839">
        <v>1.7683199999999999</v>
      </c>
      <c r="AU839">
        <v>10</v>
      </c>
      <c r="AV839">
        <v>1</v>
      </c>
      <c r="AW839">
        <v>20</v>
      </c>
      <c r="AX839">
        <v>1</v>
      </c>
      <c r="AY839">
        <v>30</v>
      </c>
      <c r="AZ839">
        <v>1</v>
      </c>
      <c r="BA839">
        <v>40</v>
      </c>
      <c r="BB839">
        <v>0.99</v>
      </c>
      <c r="BC839">
        <v>50</v>
      </c>
      <c r="BD839">
        <v>0.99</v>
      </c>
      <c r="BE839">
        <v>60</v>
      </c>
      <c r="BF839">
        <v>0.97</v>
      </c>
      <c r="BG839">
        <v>70</v>
      </c>
      <c r="BH839">
        <v>0.92</v>
      </c>
      <c r="BI839">
        <v>80</v>
      </c>
      <c r="BJ839">
        <v>0.76</v>
      </c>
      <c r="BK839">
        <v>90</v>
      </c>
      <c r="BL839">
        <v>0</v>
      </c>
    </row>
    <row r="840" spans="1:64" ht="15" customHeight="1">
      <c r="A840" s="6" t="s">
        <v>1633</v>
      </c>
      <c r="B840" t="s">
        <v>70</v>
      </c>
      <c r="C840" t="s">
        <v>1803</v>
      </c>
      <c r="D840" t="s">
        <v>1804</v>
      </c>
      <c r="E840" t="s">
        <v>1636</v>
      </c>
      <c r="F840">
        <v>2018</v>
      </c>
      <c r="H840">
        <v>365</v>
      </c>
      <c r="I840">
        <v>0</v>
      </c>
      <c r="J840">
        <v>1.4</v>
      </c>
      <c r="L840" t="s">
        <v>1366</v>
      </c>
      <c r="M840">
        <v>72</v>
      </c>
      <c r="N840">
        <v>2</v>
      </c>
      <c r="O840">
        <v>1000</v>
      </c>
      <c r="P840">
        <v>25</v>
      </c>
      <c r="Q840">
        <v>39.799999999999997</v>
      </c>
      <c r="R840">
        <v>9.18</v>
      </c>
      <c r="S840">
        <v>47.2</v>
      </c>
      <c r="T840">
        <v>9.75</v>
      </c>
      <c r="U840">
        <v>4.88</v>
      </c>
      <c r="V840">
        <v>-137</v>
      </c>
      <c r="W840">
        <v>-0.37</v>
      </c>
      <c r="X840">
        <v>2500</v>
      </c>
      <c r="Y840">
        <v>5.5</v>
      </c>
      <c r="Z840">
        <v>600</v>
      </c>
      <c r="AA840">
        <v>0.23899999999999999</v>
      </c>
      <c r="AB840">
        <v>0.95299999999999996</v>
      </c>
      <c r="AC840">
        <v>-4.0000000000000002E-4</v>
      </c>
      <c r="AD840">
        <v>0.7</v>
      </c>
      <c r="AG840">
        <v>-1.2</v>
      </c>
      <c r="AH840">
        <v>-3.4</v>
      </c>
      <c r="AI840">
        <v>1500</v>
      </c>
      <c r="AJ840">
        <v>3</v>
      </c>
      <c r="AK840">
        <v>-0.7</v>
      </c>
      <c r="AL840">
        <v>11.04</v>
      </c>
      <c r="AM840">
        <v>2000</v>
      </c>
      <c r="AN840">
        <v>992</v>
      </c>
      <c r="AO840">
        <v>35</v>
      </c>
      <c r="AP840">
        <v>27</v>
      </c>
      <c r="AQ840">
        <v>1.984</v>
      </c>
      <c r="AR840">
        <v>122.8</v>
      </c>
      <c r="AS840">
        <v>1.7683199999999999</v>
      </c>
      <c r="AU840">
        <v>10</v>
      </c>
      <c r="AV840">
        <v>1</v>
      </c>
      <c r="AW840">
        <v>20</v>
      </c>
      <c r="AX840">
        <v>1</v>
      </c>
      <c r="AY840">
        <v>30</v>
      </c>
      <c r="AZ840">
        <v>1</v>
      </c>
      <c r="BA840">
        <v>40</v>
      </c>
      <c r="BB840">
        <v>0.99</v>
      </c>
      <c r="BC840">
        <v>50</v>
      </c>
      <c r="BD840">
        <v>0.99</v>
      </c>
      <c r="BE840">
        <v>60</v>
      </c>
      <c r="BF840">
        <v>0.97</v>
      </c>
      <c r="BG840">
        <v>70</v>
      </c>
      <c r="BH840">
        <v>0.92</v>
      </c>
      <c r="BI840">
        <v>80</v>
      </c>
      <c r="BJ840">
        <v>0.76</v>
      </c>
      <c r="BK840">
        <v>90</v>
      </c>
      <c r="BL840">
        <v>0</v>
      </c>
    </row>
    <row r="841" spans="1:64" ht="15" customHeight="1">
      <c r="A841" s="6" t="s">
        <v>1633</v>
      </c>
      <c r="B841" t="s">
        <v>70</v>
      </c>
      <c r="C841" t="s">
        <v>1805</v>
      </c>
      <c r="D841" t="s">
        <v>1806</v>
      </c>
      <c r="E841" t="s">
        <v>1636</v>
      </c>
      <c r="F841">
        <v>2018</v>
      </c>
      <c r="H841">
        <v>365</v>
      </c>
      <c r="I841">
        <v>0</v>
      </c>
      <c r="J841">
        <v>1.4</v>
      </c>
      <c r="L841" t="s">
        <v>1366</v>
      </c>
      <c r="M841">
        <v>72</v>
      </c>
      <c r="N841">
        <v>2</v>
      </c>
      <c r="O841">
        <v>1000</v>
      </c>
      <c r="P841">
        <v>25</v>
      </c>
      <c r="Q841">
        <v>39.799999999999997</v>
      </c>
      <c r="R841">
        <v>9.18</v>
      </c>
      <c r="S841">
        <v>47.2</v>
      </c>
      <c r="T841">
        <v>9.75</v>
      </c>
      <c r="U841">
        <v>4.88</v>
      </c>
      <c r="V841">
        <v>-137</v>
      </c>
      <c r="W841">
        <v>-0.37</v>
      </c>
      <c r="X841">
        <v>2500</v>
      </c>
      <c r="Y841">
        <v>5.5</v>
      </c>
      <c r="Z841">
        <v>600</v>
      </c>
      <c r="AA841">
        <v>0.23899999999999999</v>
      </c>
      <c r="AB841">
        <v>0.95299999999999996</v>
      </c>
      <c r="AC841">
        <v>-4.0000000000000002E-4</v>
      </c>
      <c r="AD841">
        <v>0.7</v>
      </c>
      <c r="AG841">
        <v>-1.2</v>
      </c>
      <c r="AH841">
        <v>-3.4</v>
      </c>
      <c r="AI841">
        <v>1000</v>
      </c>
      <c r="AJ841">
        <v>3</v>
      </c>
      <c r="AK841">
        <v>-0.7</v>
      </c>
      <c r="AL841">
        <v>11.04</v>
      </c>
      <c r="AM841">
        <v>2000</v>
      </c>
      <c r="AN841">
        <v>992</v>
      </c>
      <c r="AO841">
        <v>35</v>
      </c>
      <c r="AP841">
        <v>27</v>
      </c>
      <c r="AQ841">
        <v>1.984</v>
      </c>
      <c r="AR841">
        <v>122.8</v>
      </c>
      <c r="AS841">
        <v>1.7683199999999999</v>
      </c>
      <c r="AU841">
        <v>10</v>
      </c>
      <c r="AV841">
        <v>1</v>
      </c>
      <c r="AW841">
        <v>20</v>
      </c>
      <c r="AX841">
        <v>1</v>
      </c>
      <c r="AY841">
        <v>30</v>
      </c>
      <c r="AZ841">
        <v>1</v>
      </c>
      <c r="BA841">
        <v>40</v>
      </c>
      <c r="BB841">
        <v>0.99</v>
      </c>
      <c r="BC841">
        <v>50</v>
      </c>
      <c r="BD841">
        <v>0.99</v>
      </c>
      <c r="BE841">
        <v>60</v>
      </c>
      <c r="BF841">
        <v>0.97</v>
      </c>
      <c r="BG841">
        <v>70</v>
      </c>
      <c r="BH841">
        <v>0.92</v>
      </c>
      <c r="BI841">
        <v>80</v>
      </c>
      <c r="BJ841">
        <v>0.76</v>
      </c>
      <c r="BK841">
        <v>90</v>
      </c>
      <c r="BL841">
        <v>0</v>
      </c>
    </row>
    <row r="842" spans="1:64" ht="15" customHeight="1">
      <c r="A842" s="6" t="s">
        <v>1633</v>
      </c>
      <c r="B842" t="s">
        <v>70</v>
      </c>
      <c r="C842" t="s">
        <v>1807</v>
      </c>
      <c r="D842" t="s">
        <v>1808</v>
      </c>
      <c r="E842" t="s">
        <v>1636</v>
      </c>
      <c r="F842">
        <v>2018</v>
      </c>
      <c r="H842">
        <v>365</v>
      </c>
      <c r="I842">
        <v>0</v>
      </c>
      <c r="J842">
        <v>1.4</v>
      </c>
      <c r="L842" t="s">
        <v>1366</v>
      </c>
      <c r="M842">
        <v>72</v>
      </c>
      <c r="N842">
        <v>2</v>
      </c>
      <c r="O842">
        <v>1000</v>
      </c>
      <c r="P842">
        <v>25</v>
      </c>
      <c r="Q842">
        <v>39.799999999999997</v>
      </c>
      <c r="R842">
        <v>9.18</v>
      </c>
      <c r="S842">
        <v>47.2</v>
      </c>
      <c r="T842">
        <v>9.75</v>
      </c>
      <c r="U842">
        <v>4.83</v>
      </c>
      <c r="V842">
        <v>-137</v>
      </c>
      <c r="W842">
        <v>-0.37</v>
      </c>
      <c r="X842">
        <v>2500</v>
      </c>
      <c r="Y842">
        <v>5.5</v>
      </c>
      <c r="Z842">
        <v>600</v>
      </c>
      <c r="AA842">
        <v>0.23899999999999999</v>
      </c>
      <c r="AB842">
        <v>0.95299999999999996</v>
      </c>
      <c r="AC842">
        <v>-4.0000000000000002E-4</v>
      </c>
      <c r="AD842">
        <v>0.6</v>
      </c>
      <c r="AG842">
        <v>-1.4</v>
      </c>
      <c r="AH842">
        <v>-3.7</v>
      </c>
      <c r="AI842">
        <v>1500</v>
      </c>
      <c r="AJ842">
        <v>3</v>
      </c>
      <c r="AK842">
        <v>-0.7</v>
      </c>
      <c r="AL842">
        <v>11.04</v>
      </c>
      <c r="AM842">
        <v>2017.9999999999998</v>
      </c>
      <c r="AN842">
        <v>992</v>
      </c>
      <c r="AO842">
        <v>35</v>
      </c>
      <c r="AP842">
        <v>26.3</v>
      </c>
      <c r="AQ842">
        <v>2.0018559999999996</v>
      </c>
      <c r="AR842">
        <v>122.9</v>
      </c>
      <c r="AS842">
        <v>1.76976</v>
      </c>
      <c r="AU842">
        <v>10</v>
      </c>
      <c r="AV842">
        <v>1</v>
      </c>
      <c r="AW842">
        <v>20</v>
      </c>
      <c r="AX842">
        <v>1</v>
      </c>
      <c r="AY842">
        <v>30</v>
      </c>
      <c r="AZ842">
        <v>1</v>
      </c>
      <c r="BA842">
        <v>40</v>
      </c>
      <c r="BB842">
        <v>0.99</v>
      </c>
      <c r="BC842">
        <v>50</v>
      </c>
      <c r="BD842">
        <v>0.99</v>
      </c>
      <c r="BE842">
        <v>60</v>
      </c>
      <c r="BF842">
        <v>0.97</v>
      </c>
      <c r="BG842">
        <v>70</v>
      </c>
      <c r="BH842">
        <v>0.92</v>
      </c>
      <c r="BI842">
        <v>80</v>
      </c>
      <c r="BJ842">
        <v>0.76</v>
      </c>
      <c r="BK842">
        <v>90</v>
      </c>
      <c r="BL842">
        <v>0</v>
      </c>
    </row>
    <row r="843" spans="1:64" ht="15" customHeight="1">
      <c r="A843" s="6" t="s">
        <v>1633</v>
      </c>
      <c r="B843" t="s">
        <v>70</v>
      </c>
      <c r="C843" t="s">
        <v>1809</v>
      </c>
      <c r="D843" t="s">
        <v>1810</v>
      </c>
      <c r="E843" t="s">
        <v>1636</v>
      </c>
      <c r="F843">
        <v>2018</v>
      </c>
      <c r="H843">
        <v>365</v>
      </c>
      <c r="I843">
        <v>0</v>
      </c>
      <c r="J843">
        <v>1.4</v>
      </c>
      <c r="L843" t="s">
        <v>1366</v>
      </c>
      <c r="M843">
        <v>72</v>
      </c>
      <c r="N843">
        <v>2</v>
      </c>
      <c r="O843">
        <v>1000</v>
      </c>
      <c r="P843">
        <v>25</v>
      </c>
      <c r="Q843">
        <v>39.799999999999997</v>
      </c>
      <c r="R843">
        <v>9.18</v>
      </c>
      <c r="S843">
        <v>47.2</v>
      </c>
      <c r="T843">
        <v>9.75</v>
      </c>
      <c r="U843">
        <v>4.83</v>
      </c>
      <c r="V843">
        <v>-137</v>
      </c>
      <c r="W843">
        <v>-0.37</v>
      </c>
      <c r="X843">
        <v>2500</v>
      </c>
      <c r="Y843">
        <v>5.5</v>
      </c>
      <c r="Z843">
        <v>600</v>
      </c>
      <c r="AA843">
        <v>0.23899999999999999</v>
      </c>
      <c r="AB843">
        <v>0.95299999999999996</v>
      </c>
      <c r="AC843">
        <v>-4.0000000000000002E-4</v>
      </c>
      <c r="AD843">
        <v>0.6</v>
      </c>
      <c r="AG843">
        <v>-1.4</v>
      </c>
      <c r="AH843">
        <v>-3.7</v>
      </c>
      <c r="AI843">
        <v>1000</v>
      </c>
      <c r="AJ843">
        <v>3</v>
      </c>
      <c r="AK843">
        <v>-0.7</v>
      </c>
      <c r="AL843">
        <v>11.04</v>
      </c>
      <c r="AM843">
        <v>2017.9999999999998</v>
      </c>
      <c r="AN843">
        <v>992</v>
      </c>
      <c r="AO843">
        <v>35</v>
      </c>
      <c r="AP843">
        <v>26.3</v>
      </c>
      <c r="AQ843">
        <v>2.0018559999999996</v>
      </c>
      <c r="AR843">
        <v>122.9</v>
      </c>
      <c r="AS843">
        <v>1.76976</v>
      </c>
      <c r="AU843">
        <v>10</v>
      </c>
      <c r="AV843">
        <v>1</v>
      </c>
      <c r="AW843">
        <v>20</v>
      </c>
      <c r="AX843">
        <v>1</v>
      </c>
      <c r="AY843">
        <v>30</v>
      </c>
      <c r="AZ843">
        <v>1</v>
      </c>
      <c r="BA843">
        <v>40</v>
      </c>
      <c r="BB843">
        <v>0.99</v>
      </c>
      <c r="BC843">
        <v>50</v>
      </c>
      <c r="BD843">
        <v>0.99</v>
      </c>
      <c r="BE843">
        <v>60</v>
      </c>
      <c r="BF843">
        <v>0.97</v>
      </c>
      <c r="BG843">
        <v>70</v>
      </c>
      <c r="BH843">
        <v>0.92</v>
      </c>
      <c r="BI843">
        <v>80</v>
      </c>
      <c r="BJ843">
        <v>0.76</v>
      </c>
      <c r="BK843">
        <v>90</v>
      </c>
      <c r="BL843">
        <v>0</v>
      </c>
    </row>
    <row r="844" spans="1:64" ht="15" customHeight="1">
      <c r="A844" s="6" t="s">
        <v>1633</v>
      </c>
      <c r="B844" t="s">
        <v>70</v>
      </c>
      <c r="C844" t="s">
        <v>1811</v>
      </c>
      <c r="D844" t="s">
        <v>1812</v>
      </c>
      <c r="E844" t="s">
        <v>1636</v>
      </c>
      <c r="F844">
        <v>2018</v>
      </c>
      <c r="H844">
        <v>365</v>
      </c>
      <c r="I844">
        <v>0</v>
      </c>
      <c r="J844">
        <v>1.4</v>
      </c>
      <c r="L844" t="s">
        <v>1366</v>
      </c>
      <c r="M844">
        <v>72</v>
      </c>
      <c r="N844">
        <v>2</v>
      </c>
      <c r="O844">
        <v>1000</v>
      </c>
      <c r="P844">
        <v>25</v>
      </c>
      <c r="Q844">
        <v>39.799999999999997</v>
      </c>
      <c r="R844">
        <v>9.18</v>
      </c>
      <c r="S844">
        <v>47.2</v>
      </c>
      <c r="T844">
        <v>9.75</v>
      </c>
      <c r="U844">
        <v>4.83</v>
      </c>
      <c r="V844">
        <v>-137</v>
      </c>
      <c r="W844">
        <v>-0.37</v>
      </c>
      <c r="X844">
        <v>2500</v>
      </c>
      <c r="Y844">
        <v>5.5</v>
      </c>
      <c r="Z844">
        <v>600</v>
      </c>
      <c r="AA844">
        <v>0.23899999999999999</v>
      </c>
      <c r="AB844">
        <v>0.95299999999999996</v>
      </c>
      <c r="AC844">
        <v>-4.0000000000000002E-4</v>
      </c>
      <c r="AD844">
        <v>0.6</v>
      </c>
      <c r="AG844">
        <v>-1.4</v>
      </c>
      <c r="AH844">
        <v>-3.7</v>
      </c>
      <c r="AI844">
        <v>1500</v>
      </c>
      <c r="AJ844">
        <v>3</v>
      </c>
      <c r="AK844">
        <v>-0.7</v>
      </c>
      <c r="AL844">
        <v>11.04</v>
      </c>
      <c r="AM844">
        <v>2021.9999999999998</v>
      </c>
      <c r="AN844">
        <v>992</v>
      </c>
      <c r="AO844">
        <v>35</v>
      </c>
      <c r="AP844">
        <v>26.4</v>
      </c>
      <c r="AQ844">
        <v>2.0058239999999996</v>
      </c>
      <c r="AR844">
        <v>122.9</v>
      </c>
      <c r="AS844">
        <v>1.76976</v>
      </c>
      <c r="AU844">
        <v>10</v>
      </c>
      <c r="AV844">
        <v>1</v>
      </c>
      <c r="AW844">
        <v>20</v>
      </c>
      <c r="AX844">
        <v>1</v>
      </c>
      <c r="AY844">
        <v>30</v>
      </c>
      <c r="AZ844">
        <v>1</v>
      </c>
      <c r="BA844">
        <v>40</v>
      </c>
      <c r="BB844">
        <v>0.99</v>
      </c>
      <c r="BC844">
        <v>50</v>
      </c>
      <c r="BD844">
        <v>0.99</v>
      </c>
      <c r="BE844">
        <v>60</v>
      </c>
      <c r="BF844">
        <v>0.97</v>
      </c>
      <c r="BG844">
        <v>70</v>
      </c>
      <c r="BH844">
        <v>0.92</v>
      </c>
      <c r="BI844">
        <v>80</v>
      </c>
      <c r="BJ844">
        <v>0.76</v>
      </c>
      <c r="BK844">
        <v>90</v>
      </c>
      <c r="BL844">
        <v>0</v>
      </c>
    </row>
    <row r="845" spans="1:64" ht="15" customHeight="1">
      <c r="A845" s="6" t="s">
        <v>1633</v>
      </c>
      <c r="B845" t="s">
        <v>70</v>
      </c>
      <c r="C845" t="s">
        <v>1813</v>
      </c>
      <c r="D845" t="s">
        <v>1814</v>
      </c>
      <c r="E845" t="s">
        <v>1636</v>
      </c>
      <c r="F845">
        <v>2018</v>
      </c>
      <c r="H845">
        <v>365</v>
      </c>
      <c r="I845">
        <v>0</v>
      </c>
      <c r="J845">
        <v>1.4</v>
      </c>
      <c r="L845" t="s">
        <v>1366</v>
      </c>
      <c r="M845">
        <v>72</v>
      </c>
      <c r="N845">
        <v>2</v>
      </c>
      <c r="O845">
        <v>1000</v>
      </c>
      <c r="P845">
        <v>25</v>
      </c>
      <c r="Q845">
        <v>39.799999999999997</v>
      </c>
      <c r="R845">
        <v>9.18</v>
      </c>
      <c r="S845">
        <v>47.2</v>
      </c>
      <c r="T845">
        <v>9.75</v>
      </c>
      <c r="U845">
        <v>4.83</v>
      </c>
      <c r="V845">
        <v>-137</v>
      </c>
      <c r="W845">
        <v>-0.37</v>
      </c>
      <c r="X845">
        <v>2500</v>
      </c>
      <c r="Y845">
        <v>5.5</v>
      </c>
      <c r="Z845">
        <v>600</v>
      </c>
      <c r="AA845">
        <v>0.23899999999999999</v>
      </c>
      <c r="AB845">
        <v>0.95299999999999996</v>
      </c>
      <c r="AC845">
        <v>-4.0000000000000002E-4</v>
      </c>
      <c r="AD845">
        <v>0.6</v>
      </c>
      <c r="AG845">
        <v>-1.4</v>
      </c>
      <c r="AH845">
        <v>-3.7</v>
      </c>
      <c r="AI845">
        <v>1500</v>
      </c>
      <c r="AJ845">
        <v>3</v>
      </c>
      <c r="AK845">
        <v>-0.7</v>
      </c>
      <c r="AL845">
        <v>11.04</v>
      </c>
      <c r="AM845">
        <v>2012</v>
      </c>
      <c r="AN845">
        <v>992</v>
      </c>
      <c r="AO845">
        <v>6</v>
      </c>
      <c r="AP845">
        <v>29.3</v>
      </c>
      <c r="AQ845">
        <v>1.9959039999999999</v>
      </c>
      <c r="AR845">
        <v>122.9</v>
      </c>
      <c r="AS845">
        <v>1.76976</v>
      </c>
      <c r="AU845">
        <v>10</v>
      </c>
      <c r="AV845">
        <v>1</v>
      </c>
      <c r="AW845">
        <v>20</v>
      </c>
      <c r="AX845">
        <v>1</v>
      </c>
      <c r="AY845">
        <v>30</v>
      </c>
      <c r="AZ845">
        <v>1</v>
      </c>
      <c r="BA845">
        <v>40</v>
      </c>
      <c r="BB845">
        <v>0.99</v>
      </c>
      <c r="BC845">
        <v>50</v>
      </c>
      <c r="BD845">
        <v>0.99</v>
      </c>
      <c r="BE845">
        <v>60</v>
      </c>
      <c r="BF845">
        <v>0.97</v>
      </c>
      <c r="BG845">
        <v>70</v>
      </c>
      <c r="BH845">
        <v>0.92</v>
      </c>
      <c r="BI845">
        <v>80</v>
      </c>
      <c r="BJ845">
        <v>0.76</v>
      </c>
      <c r="BK845">
        <v>90</v>
      </c>
      <c r="BL845">
        <v>0</v>
      </c>
    </row>
    <row r="846" spans="1:64" ht="15" customHeight="1">
      <c r="A846" s="6" t="s">
        <v>1633</v>
      </c>
      <c r="B846" t="s">
        <v>70</v>
      </c>
      <c r="C846" t="s">
        <v>1815</v>
      </c>
      <c r="D846" t="s">
        <v>1816</v>
      </c>
      <c r="E846" t="s">
        <v>1636</v>
      </c>
      <c r="F846">
        <v>2018</v>
      </c>
      <c r="H846">
        <v>365</v>
      </c>
      <c r="I846">
        <v>0</v>
      </c>
      <c r="J846">
        <v>1.4</v>
      </c>
      <c r="L846" t="s">
        <v>1366</v>
      </c>
      <c r="M846">
        <v>72</v>
      </c>
      <c r="N846">
        <v>2</v>
      </c>
      <c r="O846">
        <v>1000</v>
      </c>
      <c r="P846">
        <v>25</v>
      </c>
      <c r="Q846">
        <v>39.799999999999997</v>
      </c>
      <c r="R846">
        <v>9.18</v>
      </c>
      <c r="S846">
        <v>47.2</v>
      </c>
      <c r="T846">
        <v>9.75</v>
      </c>
      <c r="U846">
        <v>4.88</v>
      </c>
      <c r="V846">
        <v>-137</v>
      </c>
      <c r="W846">
        <v>-0.37</v>
      </c>
      <c r="X846">
        <v>2500</v>
      </c>
      <c r="Y846">
        <v>5.5</v>
      </c>
      <c r="Z846">
        <v>600</v>
      </c>
      <c r="AA846">
        <v>0.23899999999999999</v>
      </c>
      <c r="AB846">
        <v>0.95299999999999996</v>
      </c>
      <c r="AC846">
        <v>-4.0000000000000002E-4</v>
      </c>
      <c r="AD846">
        <v>0.7</v>
      </c>
      <c r="AG846">
        <v>-1.2</v>
      </c>
      <c r="AH846">
        <v>-3.4</v>
      </c>
      <c r="AI846">
        <v>1500</v>
      </c>
      <c r="AJ846">
        <v>3</v>
      </c>
      <c r="AK846">
        <v>-0.7</v>
      </c>
      <c r="AL846">
        <v>11.04</v>
      </c>
      <c r="AM846">
        <v>2000</v>
      </c>
      <c r="AN846">
        <v>992</v>
      </c>
      <c r="AO846">
        <v>6</v>
      </c>
      <c r="AP846">
        <v>29</v>
      </c>
      <c r="AQ846">
        <v>1.984</v>
      </c>
      <c r="AR846">
        <v>122.8</v>
      </c>
      <c r="AS846">
        <v>1.7683199999999999</v>
      </c>
      <c r="AU846">
        <v>10</v>
      </c>
      <c r="AV846">
        <v>1</v>
      </c>
      <c r="AW846">
        <v>20</v>
      </c>
      <c r="AX846">
        <v>1</v>
      </c>
      <c r="AY846">
        <v>30</v>
      </c>
      <c r="AZ846">
        <v>1</v>
      </c>
      <c r="BA846">
        <v>40</v>
      </c>
      <c r="BB846">
        <v>0.99</v>
      </c>
      <c r="BC846">
        <v>50</v>
      </c>
      <c r="BD846">
        <v>0.99</v>
      </c>
      <c r="BE846">
        <v>60</v>
      </c>
      <c r="BF846">
        <v>0.97</v>
      </c>
      <c r="BG846">
        <v>70</v>
      </c>
      <c r="BH846">
        <v>0.92</v>
      </c>
      <c r="BI846">
        <v>80</v>
      </c>
      <c r="BJ846">
        <v>0.76</v>
      </c>
      <c r="BK846">
        <v>90</v>
      </c>
      <c r="BL846">
        <v>0</v>
      </c>
    </row>
    <row r="847" spans="1:64" ht="15" customHeight="1">
      <c r="A847" s="6" t="s">
        <v>1633</v>
      </c>
      <c r="B847" t="s">
        <v>70</v>
      </c>
      <c r="C847" t="s">
        <v>1817</v>
      </c>
      <c r="D847" t="s">
        <v>1818</v>
      </c>
      <c r="E847" t="s">
        <v>1636</v>
      </c>
      <c r="F847">
        <v>2018</v>
      </c>
      <c r="H847">
        <v>370</v>
      </c>
      <c r="I847">
        <v>0</v>
      </c>
      <c r="J847">
        <v>1.4</v>
      </c>
      <c r="L847" t="s">
        <v>1337</v>
      </c>
      <c r="M847">
        <v>72</v>
      </c>
      <c r="N847">
        <v>2</v>
      </c>
      <c r="O847">
        <v>1000</v>
      </c>
      <c r="P847">
        <v>25</v>
      </c>
      <c r="Q847">
        <v>39.6</v>
      </c>
      <c r="R847">
        <v>9.35</v>
      </c>
      <c r="S847">
        <v>47.4</v>
      </c>
      <c r="T847">
        <v>9.85</v>
      </c>
      <c r="U847">
        <v>4.92</v>
      </c>
      <c r="V847">
        <v>-137</v>
      </c>
      <c r="W847">
        <v>-0.37</v>
      </c>
      <c r="X847">
        <v>2500</v>
      </c>
      <c r="Y847">
        <v>5.5</v>
      </c>
      <c r="Z847">
        <v>600</v>
      </c>
      <c r="AA847">
        <v>0.25</v>
      </c>
      <c r="AB847">
        <v>0.94899999999999995</v>
      </c>
      <c r="AC847">
        <v>-4.0000000000000002E-4</v>
      </c>
      <c r="AD847">
        <v>0.2</v>
      </c>
      <c r="AF847">
        <v>-0.2</v>
      </c>
      <c r="AG847">
        <v>-1.3</v>
      </c>
      <c r="AH847">
        <v>-3.5</v>
      </c>
      <c r="AI847">
        <v>1500</v>
      </c>
      <c r="AJ847">
        <v>3</v>
      </c>
      <c r="AK847">
        <v>-0.7</v>
      </c>
      <c r="AL847">
        <v>11.6</v>
      </c>
      <c r="AM847">
        <v>2017.9999999999998</v>
      </c>
      <c r="AN847">
        <v>992</v>
      </c>
      <c r="AO847">
        <v>35</v>
      </c>
      <c r="AP847">
        <v>26.3</v>
      </c>
      <c r="AQ847">
        <v>2.0018559999999996</v>
      </c>
      <c r="AR847">
        <v>122.2</v>
      </c>
      <c r="AS847">
        <v>1.7596800000000001</v>
      </c>
      <c r="AU847">
        <v>10</v>
      </c>
      <c r="AV847">
        <v>1</v>
      </c>
      <c r="AW847">
        <v>20</v>
      </c>
      <c r="AX847">
        <v>1</v>
      </c>
      <c r="AY847">
        <v>30</v>
      </c>
      <c r="AZ847">
        <v>1</v>
      </c>
      <c r="BA847">
        <v>40</v>
      </c>
      <c r="BB847">
        <v>0.99</v>
      </c>
      <c r="BC847">
        <v>50</v>
      </c>
      <c r="BD847">
        <v>0.99</v>
      </c>
      <c r="BE847">
        <v>60</v>
      </c>
      <c r="BF847">
        <v>0.97</v>
      </c>
      <c r="BG847">
        <v>70</v>
      </c>
      <c r="BH847">
        <v>0.92</v>
      </c>
      <c r="BI847">
        <v>80</v>
      </c>
      <c r="BJ847">
        <v>0.76</v>
      </c>
      <c r="BK847">
        <v>90</v>
      </c>
      <c r="BL847">
        <v>0</v>
      </c>
    </row>
    <row r="848" spans="1:64" ht="15" customHeight="1">
      <c r="A848" s="6" t="s">
        <v>1633</v>
      </c>
      <c r="B848" t="s">
        <v>70</v>
      </c>
      <c r="C848" t="s">
        <v>1819</v>
      </c>
      <c r="D848" t="s">
        <v>1820</v>
      </c>
      <c r="E848" t="s">
        <v>1636</v>
      </c>
      <c r="F848">
        <v>2018</v>
      </c>
      <c r="H848">
        <v>370</v>
      </c>
      <c r="I848">
        <v>0</v>
      </c>
      <c r="J848">
        <v>1.4</v>
      </c>
      <c r="L848" t="s">
        <v>1337</v>
      </c>
      <c r="M848">
        <v>72</v>
      </c>
      <c r="N848">
        <v>2</v>
      </c>
      <c r="O848">
        <v>1000</v>
      </c>
      <c r="P848">
        <v>25</v>
      </c>
      <c r="Q848">
        <v>39.6</v>
      </c>
      <c r="R848">
        <v>9.35</v>
      </c>
      <c r="S848">
        <v>47.4</v>
      </c>
      <c r="T848">
        <v>9.85</v>
      </c>
      <c r="U848">
        <v>4.92</v>
      </c>
      <c r="V848">
        <v>-137</v>
      </c>
      <c r="W848">
        <v>-0.37</v>
      </c>
      <c r="X848">
        <v>2500</v>
      </c>
      <c r="Y848">
        <v>5.5</v>
      </c>
      <c r="Z848">
        <v>600</v>
      </c>
      <c r="AA848">
        <v>0.25</v>
      </c>
      <c r="AB848">
        <v>0.94899999999999995</v>
      </c>
      <c r="AC848">
        <v>-4.0000000000000002E-4</v>
      </c>
      <c r="AD848">
        <v>0.2</v>
      </c>
      <c r="AF848">
        <v>-0.2</v>
      </c>
      <c r="AG848">
        <v>-1.3</v>
      </c>
      <c r="AH848">
        <v>-3.5</v>
      </c>
      <c r="AI848">
        <v>1000</v>
      </c>
      <c r="AJ848">
        <v>3</v>
      </c>
      <c r="AK848">
        <v>-0.7</v>
      </c>
      <c r="AL848">
        <v>11.6</v>
      </c>
      <c r="AM848">
        <v>2017.9999999999998</v>
      </c>
      <c r="AN848">
        <v>992</v>
      </c>
      <c r="AO848">
        <v>35</v>
      </c>
      <c r="AP848">
        <v>26.3</v>
      </c>
      <c r="AQ848">
        <v>2.0018559999999996</v>
      </c>
      <c r="AR848">
        <v>122.2</v>
      </c>
      <c r="AS848">
        <v>1.7596800000000001</v>
      </c>
      <c r="AU848">
        <v>10</v>
      </c>
      <c r="AV848">
        <v>1</v>
      </c>
      <c r="AW848">
        <v>20</v>
      </c>
      <c r="AX848">
        <v>1</v>
      </c>
      <c r="AY848">
        <v>30</v>
      </c>
      <c r="AZ848">
        <v>1</v>
      </c>
      <c r="BA848">
        <v>40</v>
      </c>
      <c r="BB848">
        <v>0.99</v>
      </c>
      <c r="BC848">
        <v>50</v>
      </c>
      <c r="BD848">
        <v>0.99</v>
      </c>
      <c r="BE848">
        <v>60</v>
      </c>
      <c r="BF848">
        <v>0.97</v>
      </c>
      <c r="BG848">
        <v>70</v>
      </c>
      <c r="BH848">
        <v>0.92</v>
      </c>
      <c r="BI848">
        <v>80</v>
      </c>
      <c r="BJ848">
        <v>0.76</v>
      </c>
      <c r="BK848">
        <v>90</v>
      </c>
      <c r="BL848">
        <v>0</v>
      </c>
    </row>
    <row r="849" spans="1:64" ht="15" customHeight="1">
      <c r="A849" s="6" t="s">
        <v>1633</v>
      </c>
      <c r="B849" t="s">
        <v>70</v>
      </c>
      <c r="C849" t="s">
        <v>1821</v>
      </c>
      <c r="D849" t="s">
        <v>1822</v>
      </c>
      <c r="E849" t="s">
        <v>1636</v>
      </c>
      <c r="F849">
        <v>2018</v>
      </c>
      <c r="H849">
        <v>370</v>
      </c>
      <c r="I849">
        <v>0</v>
      </c>
      <c r="J849">
        <v>1.4</v>
      </c>
      <c r="L849" t="s">
        <v>1337</v>
      </c>
      <c r="M849">
        <v>72</v>
      </c>
      <c r="N849">
        <v>2</v>
      </c>
      <c r="O849">
        <v>1000</v>
      </c>
      <c r="P849">
        <v>25</v>
      </c>
      <c r="Q849">
        <v>39.6</v>
      </c>
      <c r="R849">
        <v>9.35</v>
      </c>
      <c r="S849">
        <v>47.4</v>
      </c>
      <c r="T849">
        <v>9.85</v>
      </c>
      <c r="U849">
        <v>4.92</v>
      </c>
      <c r="V849">
        <v>-137</v>
      </c>
      <c r="W849">
        <v>-0.37</v>
      </c>
      <c r="X849">
        <v>2500</v>
      </c>
      <c r="Y849">
        <v>5.5</v>
      </c>
      <c r="Z849">
        <v>600</v>
      </c>
      <c r="AA849">
        <v>0.245</v>
      </c>
      <c r="AB849">
        <v>0.95699999999999996</v>
      </c>
      <c r="AC849">
        <v>-4.0000000000000002E-4</v>
      </c>
      <c r="AD849">
        <v>0.2</v>
      </c>
      <c r="AF849">
        <v>-0.2</v>
      </c>
      <c r="AG849">
        <v>-1.3</v>
      </c>
      <c r="AH849">
        <v>-3.5</v>
      </c>
      <c r="AI849">
        <v>1500</v>
      </c>
      <c r="AJ849">
        <v>3</v>
      </c>
      <c r="AK849">
        <v>-0.7</v>
      </c>
      <c r="AL849">
        <v>11.6</v>
      </c>
      <c r="AM849">
        <v>2021.9999999999998</v>
      </c>
      <c r="AN849">
        <v>992</v>
      </c>
      <c r="AO849">
        <v>35</v>
      </c>
      <c r="AP849">
        <v>26.4</v>
      </c>
      <c r="AQ849">
        <v>2.0058239999999996</v>
      </c>
      <c r="AR849">
        <v>122.2</v>
      </c>
      <c r="AS849">
        <v>1.7596800000000001</v>
      </c>
      <c r="AU849">
        <v>10</v>
      </c>
      <c r="AV849">
        <v>1</v>
      </c>
      <c r="AW849">
        <v>20</v>
      </c>
      <c r="AX849">
        <v>1</v>
      </c>
      <c r="AY849">
        <v>30</v>
      </c>
      <c r="AZ849">
        <v>1</v>
      </c>
      <c r="BA849">
        <v>40</v>
      </c>
      <c r="BB849">
        <v>0.99</v>
      </c>
      <c r="BC849">
        <v>50</v>
      </c>
      <c r="BD849">
        <v>0.99</v>
      </c>
      <c r="BE849">
        <v>60</v>
      </c>
      <c r="BF849">
        <v>0.97</v>
      </c>
      <c r="BG849">
        <v>70</v>
      </c>
      <c r="BH849">
        <v>0.92</v>
      </c>
      <c r="BI849">
        <v>80</v>
      </c>
      <c r="BJ849">
        <v>0.76</v>
      </c>
      <c r="BK849">
        <v>90</v>
      </c>
      <c r="BL849">
        <v>0</v>
      </c>
    </row>
    <row r="850" spans="1:64" ht="15" customHeight="1">
      <c r="A850" s="6" t="s">
        <v>1633</v>
      </c>
      <c r="B850" t="s">
        <v>70</v>
      </c>
      <c r="C850" t="s">
        <v>1823</v>
      </c>
      <c r="D850" t="s">
        <v>1824</v>
      </c>
      <c r="E850" t="s">
        <v>1636</v>
      </c>
      <c r="F850">
        <v>2018</v>
      </c>
      <c r="H850">
        <v>370</v>
      </c>
      <c r="I850">
        <v>0</v>
      </c>
      <c r="J850">
        <v>1.4</v>
      </c>
      <c r="L850" t="s">
        <v>1337</v>
      </c>
      <c r="M850">
        <v>72</v>
      </c>
      <c r="N850">
        <v>2</v>
      </c>
      <c r="O850">
        <v>1000</v>
      </c>
      <c r="P850">
        <v>25</v>
      </c>
      <c r="Q850">
        <v>39.6</v>
      </c>
      <c r="R850">
        <v>9.35</v>
      </c>
      <c r="S850">
        <v>47.4</v>
      </c>
      <c r="T850">
        <v>9.85</v>
      </c>
      <c r="U850">
        <v>4.92</v>
      </c>
      <c r="V850">
        <v>-137</v>
      </c>
      <c r="W850">
        <v>-0.37</v>
      </c>
      <c r="X850">
        <v>2500</v>
      </c>
      <c r="Y850">
        <v>5.5</v>
      </c>
      <c r="Z850">
        <v>600</v>
      </c>
      <c r="AA850">
        <v>0.25</v>
      </c>
      <c r="AB850">
        <v>0.94899999999999995</v>
      </c>
      <c r="AC850">
        <v>-4.0000000000000002E-4</v>
      </c>
      <c r="AD850">
        <v>0.2</v>
      </c>
      <c r="AF850">
        <v>-0.2</v>
      </c>
      <c r="AG850">
        <v>-1.3</v>
      </c>
      <c r="AH850">
        <v>-3.5</v>
      </c>
      <c r="AI850">
        <v>1500</v>
      </c>
      <c r="AJ850">
        <v>3</v>
      </c>
      <c r="AK850">
        <v>-0.7</v>
      </c>
      <c r="AL850">
        <v>11.6</v>
      </c>
      <c r="AM850">
        <v>2012</v>
      </c>
      <c r="AN850">
        <v>992</v>
      </c>
      <c r="AO850">
        <v>6</v>
      </c>
      <c r="AP850">
        <v>29.3</v>
      </c>
      <c r="AQ850">
        <v>1.9959039999999999</v>
      </c>
      <c r="AR850">
        <v>122.2</v>
      </c>
      <c r="AS850">
        <v>1.7596800000000001</v>
      </c>
      <c r="AU850">
        <v>10</v>
      </c>
      <c r="AV850">
        <v>1</v>
      </c>
      <c r="AW850">
        <v>20</v>
      </c>
      <c r="AX850">
        <v>1</v>
      </c>
      <c r="AY850">
        <v>30</v>
      </c>
      <c r="AZ850">
        <v>1</v>
      </c>
      <c r="BA850">
        <v>40</v>
      </c>
      <c r="BB850">
        <v>0.99</v>
      </c>
      <c r="BC850">
        <v>50</v>
      </c>
      <c r="BD850">
        <v>0.99</v>
      </c>
      <c r="BE850">
        <v>60</v>
      </c>
      <c r="BF850">
        <v>0.97</v>
      </c>
      <c r="BG850">
        <v>70</v>
      </c>
      <c r="BH850">
        <v>0.92</v>
      </c>
      <c r="BI850">
        <v>80</v>
      </c>
      <c r="BJ850">
        <v>0.76</v>
      </c>
      <c r="BK850">
        <v>90</v>
      </c>
      <c r="BL850">
        <v>0</v>
      </c>
    </row>
    <row r="851" spans="1:64" ht="15" customHeight="1">
      <c r="A851" s="6" t="s">
        <v>1399</v>
      </c>
      <c r="B851" t="s">
        <v>70</v>
      </c>
      <c r="C851" t="s">
        <v>1386</v>
      </c>
      <c r="D851" t="s">
        <v>1427</v>
      </c>
      <c r="E851" t="s">
        <v>1398</v>
      </c>
      <c r="F851">
        <v>2017</v>
      </c>
      <c r="H851">
        <v>370</v>
      </c>
      <c r="I851">
        <v>0</v>
      </c>
      <c r="J851">
        <v>1.4</v>
      </c>
      <c r="L851" t="s">
        <v>1337</v>
      </c>
      <c r="M851">
        <v>72</v>
      </c>
      <c r="N851">
        <v>2</v>
      </c>
      <c r="O851">
        <v>1000</v>
      </c>
      <c r="P851">
        <v>25</v>
      </c>
      <c r="Q851">
        <v>39.6</v>
      </c>
      <c r="R851">
        <v>9.35</v>
      </c>
      <c r="S851">
        <v>47.4</v>
      </c>
      <c r="T851">
        <v>9.85</v>
      </c>
      <c r="U851">
        <v>4.92</v>
      </c>
      <c r="V851">
        <v>-137</v>
      </c>
      <c r="W851">
        <v>-0.37</v>
      </c>
      <c r="X851">
        <v>2500</v>
      </c>
      <c r="Y851">
        <v>5.5</v>
      </c>
      <c r="Z851">
        <v>600</v>
      </c>
      <c r="AA851">
        <v>0.25</v>
      </c>
      <c r="AB851">
        <v>0.94899999999999995</v>
      </c>
      <c r="AC851">
        <v>-4.0000000000000002E-4</v>
      </c>
      <c r="AD851">
        <v>0.2</v>
      </c>
      <c r="AF851">
        <v>-0.2</v>
      </c>
      <c r="AG851">
        <v>-1.3</v>
      </c>
      <c r="AH851">
        <v>-3.5</v>
      </c>
      <c r="AI851">
        <v>1500</v>
      </c>
      <c r="AJ851">
        <v>3</v>
      </c>
      <c r="AK851">
        <v>-0.7</v>
      </c>
      <c r="AL851">
        <v>11.6</v>
      </c>
      <c r="AM851">
        <v>2000</v>
      </c>
      <c r="AN851">
        <v>992</v>
      </c>
      <c r="AO851">
        <v>40</v>
      </c>
      <c r="AP851">
        <v>22.4</v>
      </c>
      <c r="AQ851">
        <v>1.984</v>
      </c>
      <c r="AR851">
        <v>122.2</v>
      </c>
      <c r="AS851">
        <v>1.7596800000000001</v>
      </c>
      <c r="AU851">
        <v>10</v>
      </c>
      <c r="AV851">
        <v>1</v>
      </c>
      <c r="AW851">
        <v>20</v>
      </c>
      <c r="AX851">
        <v>1</v>
      </c>
      <c r="AY851">
        <v>30</v>
      </c>
      <c r="AZ851">
        <v>1</v>
      </c>
      <c r="BA851">
        <v>40</v>
      </c>
      <c r="BB851">
        <v>0.99</v>
      </c>
      <c r="BC851">
        <v>50</v>
      </c>
      <c r="BD851">
        <v>0.99</v>
      </c>
      <c r="BE851">
        <v>60</v>
      </c>
      <c r="BF851">
        <v>0.97</v>
      </c>
      <c r="BG851">
        <v>70</v>
      </c>
      <c r="BH851">
        <v>0.92</v>
      </c>
      <c r="BI851">
        <v>80</v>
      </c>
      <c r="BJ851">
        <v>0.76</v>
      </c>
      <c r="BK851">
        <v>90</v>
      </c>
      <c r="BL851">
        <v>0</v>
      </c>
    </row>
    <row r="852" spans="1:64" ht="15" customHeight="1">
      <c r="A852" s="6" t="s">
        <v>1399</v>
      </c>
      <c r="B852" t="s">
        <v>70</v>
      </c>
      <c r="C852" t="s">
        <v>1428</v>
      </c>
      <c r="D852" t="s">
        <v>1429</v>
      </c>
      <c r="E852" t="s">
        <v>1398</v>
      </c>
      <c r="F852">
        <v>2017</v>
      </c>
      <c r="H852">
        <v>370</v>
      </c>
      <c r="I852">
        <v>0</v>
      </c>
      <c r="J852">
        <v>1.4</v>
      </c>
      <c r="L852" t="s">
        <v>1337</v>
      </c>
      <c r="M852">
        <v>72</v>
      </c>
      <c r="N852">
        <v>2</v>
      </c>
      <c r="O852">
        <v>1000</v>
      </c>
      <c r="P852">
        <v>25</v>
      </c>
      <c r="Q852">
        <v>39.6</v>
      </c>
      <c r="R852">
        <v>9.35</v>
      </c>
      <c r="S852">
        <v>47.4</v>
      </c>
      <c r="T852">
        <v>9.85</v>
      </c>
      <c r="U852">
        <v>4.92</v>
      </c>
      <c r="V852">
        <v>-137</v>
      </c>
      <c r="W852">
        <v>-0.37</v>
      </c>
      <c r="X852">
        <v>2500</v>
      </c>
      <c r="Y852">
        <v>5.5</v>
      </c>
      <c r="Z852">
        <v>600</v>
      </c>
      <c r="AA852">
        <v>0.25</v>
      </c>
      <c r="AB852">
        <v>0.94899999999999995</v>
      </c>
      <c r="AC852">
        <v>-4.0000000000000002E-4</v>
      </c>
      <c r="AD852">
        <v>0.2</v>
      </c>
      <c r="AF852">
        <v>-0.2</v>
      </c>
      <c r="AG852">
        <v>-1.3</v>
      </c>
      <c r="AH852">
        <v>-3.5</v>
      </c>
      <c r="AI852">
        <v>1000</v>
      </c>
      <c r="AJ852">
        <v>3</v>
      </c>
      <c r="AK852">
        <v>-0.7</v>
      </c>
      <c r="AL852">
        <v>11.6</v>
      </c>
      <c r="AM852">
        <v>2000</v>
      </c>
      <c r="AN852">
        <v>992</v>
      </c>
      <c r="AO852">
        <v>40</v>
      </c>
      <c r="AP852">
        <v>22.4</v>
      </c>
      <c r="AQ852">
        <v>1.984</v>
      </c>
      <c r="AR852">
        <v>122.2</v>
      </c>
      <c r="AS852">
        <v>1.7596800000000001</v>
      </c>
      <c r="AU852">
        <v>10</v>
      </c>
      <c r="AV852">
        <v>1</v>
      </c>
      <c r="AW852">
        <v>20</v>
      </c>
      <c r="AX852">
        <v>1</v>
      </c>
      <c r="AY852">
        <v>30</v>
      </c>
      <c r="AZ852">
        <v>1</v>
      </c>
      <c r="BA852">
        <v>40</v>
      </c>
      <c r="BB852">
        <v>0.99</v>
      </c>
      <c r="BC852">
        <v>50</v>
      </c>
      <c r="BD852">
        <v>0.99</v>
      </c>
      <c r="BE852">
        <v>60</v>
      </c>
      <c r="BF852">
        <v>0.97</v>
      </c>
      <c r="BG852">
        <v>70</v>
      </c>
      <c r="BH852">
        <v>0.92</v>
      </c>
      <c r="BI852">
        <v>80</v>
      </c>
      <c r="BJ852">
        <v>0.76</v>
      </c>
      <c r="BK852">
        <v>90</v>
      </c>
      <c r="BL852">
        <v>0</v>
      </c>
    </row>
    <row r="853" spans="1:64" ht="15" customHeight="1">
      <c r="A853" s="6" t="s">
        <v>1462</v>
      </c>
      <c r="B853" t="s">
        <v>70</v>
      </c>
      <c r="C853" t="s">
        <v>1563</v>
      </c>
      <c r="D853" t="s">
        <v>1564</v>
      </c>
      <c r="E853" t="s">
        <v>1398</v>
      </c>
      <c r="F853">
        <v>2017</v>
      </c>
      <c r="H853">
        <v>370</v>
      </c>
      <c r="I853">
        <v>0</v>
      </c>
      <c r="J853">
        <v>1.4</v>
      </c>
      <c r="L853" t="s">
        <v>1337</v>
      </c>
      <c r="M853">
        <v>72</v>
      </c>
      <c r="N853">
        <v>2</v>
      </c>
      <c r="O853">
        <v>1000</v>
      </c>
      <c r="P853">
        <v>25</v>
      </c>
      <c r="Q853">
        <v>39.6</v>
      </c>
      <c r="R853">
        <v>9.35</v>
      </c>
      <c r="S853">
        <v>47.4</v>
      </c>
      <c r="T853">
        <v>9.85</v>
      </c>
      <c r="U853">
        <v>4.92</v>
      </c>
      <c r="V853">
        <v>-137</v>
      </c>
      <c r="W853">
        <v>-0.37</v>
      </c>
      <c r="X853">
        <v>2500</v>
      </c>
      <c r="Y853">
        <v>5.5</v>
      </c>
      <c r="Z853">
        <v>600</v>
      </c>
      <c r="AA853">
        <v>0.25</v>
      </c>
      <c r="AB853">
        <v>0.94899999999999995</v>
      </c>
      <c r="AC853">
        <v>-4.0000000000000002E-4</v>
      </c>
      <c r="AD853">
        <v>0.2</v>
      </c>
      <c r="AF853">
        <v>-0.2</v>
      </c>
      <c r="AG853">
        <v>-1.3</v>
      </c>
      <c r="AH853">
        <v>-3.5</v>
      </c>
      <c r="AI853">
        <v>1500</v>
      </c>
      <c r="AJ853">
        <v>3</v>
      </c>
      <c r="AK853">
        <v>-0.7</v>
      </c>
      <c r="AL853">
        <v>11.6</v>
      </c>
      <c r="AM853">
        <v>2000</v>
      </c>
      <c r="AN853">
        <v>992</v>
      </c>
      <c r="AO853">
        <v>35</v>
      </c>
      <c r="AP853">
        <v>27</v>
      </c>
      <c r="AQ853">
        <v>1.984</v>
      </c>
      <c r="AR853">
        <v>122.2</v>
      </c>
      <c r="AS853">
        <v>1.7596800000000001</v>
      </c>
      <c r="AU853">
        <v>10</v>
      </c>
      <c r="AV853">
        <v>1</v>
      </c>
      <c r="AW853">
        <v>20</v>
      </c>
      <c r="AX853">
        <v>1</v>
      </c>
      <c r="AY853">
        <v>30</v>
      </c>
      <c r="AZ853">
        <v>1</v>
      </c>
      <c r="BA853">
        <v>40</v>
      </c>
      <c r="BB853">
        <v>0.99</v>
      </c>
      <c r="BC853">
        <v>50</v>
      </c>
      <c r="BD853">
        <v>0.99</v>
      </c>
      <c r="BE853">
        <v>60</v>
      </c>
      <c r="BF853">
        <v>0.97</v>
      </c>
      <c r="BG853">
        <v>70</v>
      </c>
      <c r="BH853">
        <v>0.92</v>
      </c>
      <c r="BI853">
        <v>80</v>
      </c>
      <c r="BJ853">
        <v>0.76</v>
      </c>
      <c r="BK853">
        <v>90</v>
      </c>
      <c r="BL853">
        <v>0</v>
      </c>
    </row>
    <row r="854" spans="1:64" ht="15" customHeight="1">
      <c r="A854" s="6" t="s">
        <v>1462</v>
      </c>
      <c r="B854" t="s">
        <v>70</v>
      </c>
      <c r="C854" t="s">
        <v>1566</v>
      </c>
      <c r="D854" t="s">
        <v>1565</v>
      </c>
      <c r="E854" t="s">
        <v>1398</v>
      </c>
      <c r="F854">
        <v>2017</v>
      </c>
      <c r="H854">
        <v>370</v>
      </c>
      <c r="J854">
        <v>0</v>
      </c>
      <c r="L854" t="s">
        <v>14</v>
      </c>
      <c r="M854">
        <v>72</v>
      </c>
      <c r="N854">
        <v>2</v>
      </c>
      <c r="O854">
        <v>1000</v>
      </c>
      <c r="P854">
        <v>25</v>
      </c>
      <c r="Q854">
        <v>39.6</v>
      </c>
      <c r="R854">
        <v>9.35</v>
      </c>
      <c r="S854">
        <v>47.4</v>
      </c>
      <c r="T854">
        <v>9.85</v>
      </c>
      <c r="U854">
        <v>4.92</v>
      </c>
      <c r="V854">
        <v>-137</v>
      </c>
      <c r="W854">
        <v>-0.37</v>
      </c>
      <c r="X854">
        <v>2500</v>
      </c>
      <c r="Y854">
        <v>5.5</v>
      </c>
      <c r="Z854">
        <v>600</v>
      </c>
      <c r="AA854">
        <v>0.25</v>
      </c>
      <c r="AI854">
        <v>1000</v>
      </c>
      <c r="AJ854">
        <v>3</v>
      </c>
      <c r="AK854">
        <v>-0.7</v>
      </c>
      <c r="AQ854">
        <v>1.984</v>
      </c>
      <c r="AR854">
        <v>122.2</v>
      </c>
      <c r="AU854">
        <v>10</v>
      </c>
      <c r="AV854">
        <v>1</v>
      </c>
      <c r="AW854">
        <v>20</v>
      </c>
      <c r="AX854">
        <v>1</v>
      </c>
      <c r="AY854">
        <v>30</v>
      </c>
      <c r="AZ854">
        <v>1</v>
      </c>
      <c r="BA854">
        <v>40</v>
      </c>
      <c r="BB854">
        <v>0.99</v>
      </c>
      <c r="BC854">
        <v>50</v>
      </c>
      <c r="BD854">
        <v>0.99</v>
      </c>
      <c r="BE854">
        <v>60</v>
      </c>
      <c r="BF854">
        <v>0.97</v>
      </c>
      <c r="BG854">
        <v>70</v>
      </c>
      <c r="BH854">
        <v>0.92</v>
      </c>
      <c r="BI854">
        <v>80</v>
      </c>
      <c r="BJ854">
        <v>0.76</v>
      </c>
      <c r="BK854">
        <v>90</v>
      </c>
      <c r="BL854">
        <v>0</v>
      </c>
    </row>
    <row r="855" spans="1:64" ht="15" customHeight="1">
      <c r="A855" s="6" t="s">
        <v>1462</v>
      </c>
      <c r="B855" t="s">
        <v>70</v>
      </c>
      <c r="C855" t="s">
        <v>1567</v>
      </c>
      <c r="D855" t="s">
        <v>1568</v>
      </c>
      <c r="E855" t="s">
        <v>1398</v>
      </c>
      <c r="F855">
        <v>2017</v>
      </c>
      <c r="H855">
        <v>370</v>
      </c>
      <c r="I855">
        <v>0</v>
      </c>
      <c r="J855">
        <v>1.4</v>
      </c>
      <c r="L855" t="s">
        <v>1337</v>
      </c>
      <c r="M855">
        <v>72</v>
      </c>
      <c r="N855">
        <v>2</v>
      </c>
      <c r="O855">
        <v>1000</v>
      </c>
      <c r="P855">
        <v>25</v>
      </c>
      <c r="Q855">
        <v>39.6</v>
      </c>
      <c r="R855">
        <v>9.35</v>
      </c>
      <c r="S855">
        <v>47.4</v>
      </c>
      <c r="T855">
        <v>9.85</v>
      </c>
      <c r="U855">
        <v>4.92</v>
      </c>
      <c r="V855">
        <v>-137</v>
      </c>
      <c r="W855">
        <v>-0.37</v>
      </c>
      <c r="X855">
        <v>2500</v>
      </c>
      <c r="Y855">
        <v>5.5</v>
      </c>
      <c r="Z855">
        <v>600</v>
      </c>
      <c r="AA855">
        <v>0.25</v>
      </c>
      <c r="AB855">
        <v>0.94899999999999995</v>
      </c>
      <c r="AC855">
        <v>-4.0000000000000002E-4</v>
      </c>
      <c r="AD855">
        <v>0.2</v>
      </c>
      <c r="AF855">
        <v>-0.2</v>
      </c>
      <c r="AG855">
        <v>-1.3</v>
      </c>
      <c r="AH855">
        <v>-3.5</v>
      </c>
      <c r="AI855">
        <v>1500</v>
      </c>
      <c r="AJ855">
        <v>3</v>
      </c>
      <c r="AK855">
        <v>-0.7</v>
      </c>
      <c r="AL855">
        <v>11.6</v>
      </c>
      <c r="AM855">
        <v>2000</v>
      </c>
      <c r="AN855">
        <v>992</v>
      </c>
      <c r="AO855">
        <v>6</v>
      </c>
      <c r="AP855">
        <v>29</v>
      </c>
      <c r="AQ855">
        <v>1.984</v>
      </c>
      <c r="AR855">
        <v>122.2</v>
      </c>
      <c r="AS855">
        <v>1.7596800000000001</v>
      </c>
      <c r="AU855">
        <v>10</v>
      </c>
      <c r="AV855">
        <v>1</v>
      </c>
      <c r="AW855">
        <v>20</v>
      </c>
      <c r="AX855">
        <v>1</v>
      </c>
      <c r="AY855">
        <v>30</v>
      </c>
      <c r="AZ855">
        <v>1</v>
      </c>
      <c r="BA855">
        <v>40</v>
      </c>
      <c r="BB855">
        <v>0.99</v>
      </c>
      <c r="BC855">
        <v>50</v>
      </c>
      <c r="BD855">
        <v>0.99</v>
      </c>
      <c r="BE855">
        <v>60</v>
      </c>
      <c r="BF855">
        <v>0.97</v>
      </c>
      <c r="BG855">
        <v>70</v>
      </c>
      <c r="BH855">
        <v>0.92</v>
      </c>
      <c r="BI855">
        <v>80</v>
      </c>
      <c r="BJ855">
        <v>0.76</v>
      </c>
      <c r="BK855">
        <v>90</v>
      </c>
      <c r="BL855">
        <v>0</v>
      </c>
    </row>
    <row r="856" spans="1:64" ht="15" customHeight="1">
      <c r="A856" s="6" t="s">
        <v>1633</v>
      </c>
      <c r="B856" t="s">
        <v>70</v>
      </c>
      <c r="C856" t="s">
        <v>1825</v>
      </c>
      <c r="D856" t="s">
        <v>1826</v>
      </c>
      <c r="E856" t="s">
        <v>1636</v>
      </c>
      <c r="F856">
        <v>2018</v>
      </c>
      <c r="H856">
        <v>375</v>
      </c>
      <c r="I856">
        <v>0</v>
      </c>
      <c r="J856">
        <v>1.3</v>
      </c>
      <c r="L856" t="s">
        <v>1337</v>
      </c>
      <c r="M856">
        <v>72</v>
      </c>
      <c r="N856">
        <v>2</v>
      </c>
      <c r="O856">
        <v>1000</v>
      </c>
      <c r="P856">
        <v>25</v>
      </c>
      <c r="Q856">
        <v>39.799999999999997</v>
      </c>
      <c r="R856">
        <v>9.43</v>
      </c>
      <c r="S856">
        <v>47.6</v>
      </c>
      <c r="T856">
        <v>9.93</v>
      </c>
      <c r="U856">
        <v>4.96</v>
      </c>
      <c r="V856">
        <v>-138</v>
      </c>
      <c r="W856">
        <v>-0.37</v>
      </c>
      <c r="X856">
        <v>2500</v>
      </c>
      <c r="Y856">
        <v>5.5</v>
      </c>
      <c r="Z856">
        <v>600</v>
      </c>
      <c r="AA856">
        <v>0.24399999999999999</v>
      </c>
      <c r="AB856">
        <v>0.95299999999999996</v>
      </c>
      <c r="AC856">
        <v>-4.0000000000000002E-4</v>
      </c>
      <c r="AD856">
        <v>0.2</v>
      </c>
      <c r="AF856">
        <v>-0.2</v>
      </c>
      <c r="AG856">
        <v>-1.3</v>
      </c>
      <c r="AH856">
        <v>-3.5</v>
      </c>
      <c r="AI856">
        <v>1500</v>
      </c>
      <c r="AJ856">
        <v>3</v>
      </c>
      <c r="AK856">
        <v>-0.7</v>
      </c>
      <c r="AL856">
        <v>11.6</v>
      </c>
      <c r="AM856">
        <v>2017.9999999999998</v>
      </c>
      <c r="AN856">
        <v>992</v>
      </c>
      <c r="AO856">
        <v>35</v>
      </c>
      <c r="AP856">
        <v>26.3</v>
      </c>
      <c r="AQ856">
        <v>2.0018559999999996</v>
      </c>
      <c r="AR856">
        <v>122.2</v>
      </c>
      <c r="AS856">
        <v>1.7596800000000001</v>
      </c>
      <c r="AU856">
        <v>10</v>
      </c>
      <c r="AV856">
        <v>1</v>
      </c>
      <c r="AW856">
        <v>20</v>
      </c>
      <c r="AX856">
        <v>1</v>
      </c>
      <c r="AY856">
        <v>30</v>
      </c>
      <c r="AZ856">
        <v>1</v>
      </c>
      <c r="BA856">
        <v>40</v>
      </c>
      <c r="BB856">
        <v>0.99</v>
      </c>
      <c r="BC856">
        <v>50</v>
      </c>
      <c r="BD856">
        <v>0.99</v>
      </c>
      <c r="BE856">
        <v>60</v>
      </c>
      <c r="BF856">
        <v>0.97</v>
      </c>
      <c r="BG856">
        <v>70</v>
      </c>
      <c r="BH856">
        <v>0.92</v>
      </c>
      <c r="BI856">
        <v>80</v>
      </c>
      <c r="BJ856">
        <v>0.76</v>
      </c>
      <c r="BK856">
        <v>90</v>
      </c>
      <c r="BL856">
        <v>0</v>
      </c>
    </row>
    <row r="857" spans="1:64" ht="15" customHeight="1">
      <c r="A857" s="6" t="s">
        <v>1633</v>
      </c>
      <c r="B857" t="s">
        <v>70</v>
      </c>
      <c r="C857" t="s">
        <v>1827</v>
      </c>
      <c r="D857" t="s">
        <v>1828</v>
      </c>
      <c r="E857" t="s">
        <v>1636</v>
      </c>
      <c r="F857">
        <v>2018</v>
      </c>
      <c r="H857">
        <v>375</v>
      </c>
      <c r="I857">
        <v>0</v>
      </c>
      <c r="J857">
        <v>1.3</v>
      </c>
      <c r="L857" t="s">
        <v>1337</v>
      </c>
      <c r="M857">
        <v>72</v>
      </c>
      <c r="N857">
        <v>2</v>
      </c>
      <c r="O857">
        <v>1000</v>
      </c>
      <c r="P857">
        <v>25</v>
      </c>
      <c r="Q857">
        <v>39.799999999999997</v>
      </c>
      <c r="R857">
        <v>9.43</v>
      </c>
      <c r="S857">
        <v>47.6</v>
      </c>
      <c r="T857">
        <v>9.93</v>
      </c>
      <c r="U857">
        <v>4.96</v>
      </c>
      <c r="V857">
        <v>-138</v>
      </c>
      <c r="W857">
        <v>-0.37</v>
      </c>
      <c r="X857">
        <v>2500</v>
      </c>
      <c r="Y857">
        <v>5.5</v>
      </c>
      <c r="Z857">
        <v>600</v>
      </c>
      <c r="AA857">
        <v>0.24399999999999999</v>
      </c>
      <c r="AB857">
        <v>0.95299999999999996</v>
      </c>
      <c r="AC857">
        <v>-4.0000000000000002E-4</v>
      </c>
      <c r="AD857">
        <v>0.2</v>
      </c>
      <c r="AF857">
        <v>-0.2</v>
      </c>
      <c r="AG857">
        <v>-1.3</v>
      </c>
      <c r="AH857">
        <v>-3.5</v>
      </c>
      <c r="AI857">
        <v>1000</v>
      </c>
      <c r="AJ857">
        <v>3</v>
      </c>
      <c r="AK857">
        <v>-0.7</v>
      </c>
      <c r="AL857">
        <v>11.6</v>
      </c>
      <c r="AM857">
        <v>2017.9999999999998</v>
      </c>
      <c r="AN857">
        <v>992</v>
      </c>
      <c r="AO857">
        <v>35</v>
      </c>
      <c r="AP857">
        <v>26.3</v>
      </c>
      <c r="AQ857">
        <v>2.0018559999999996</v>
      </c>
      <c r="AR857">
        <v>122.2</v>
      </c>
      <c r="AS857">
        <v>1.7596800000000001</v>
      </c>
      <c r="AU857">
        <v>10</v>
      </c>
      <c r="AV857">
        <v>1</v>
      </c>
      <c r="AW857">
        <v>20</v>
      </c>
      <c r="AX857">
        <v>1</v>
      </c>
      <c r="AY857">
        <v>30</v>
      </c>
      <c r="AZ857">
        <v>1</v>
      </c>
      <c r="BA857">
        <v>40</v>
      </c>
      <c r="BB857">
        <v>0.99</v>
      </c>
      <c r="BC857">
        <v>50</v>
      </c>
      <c r="BD857">
        <v>0.99</v>
      </c>
      <c r="BE857">
        <v>60</v>
      </c>
      <c r="BF857">
        <v>0.97</v>
      </c>
      <c r="BG857">
        <v>70</v>
      </c>
      <c r="BH857">
        <v>0.92</v>
      </c>
      <c r="BI857">
        <v>80</v>
      </c>
      <c r="BJ857">
        <v>0.76</v>
      </c>
      <c r="BK857">
        <v>90</v>
      </c>
      <c r="BL857">
        <v>0</v>
      </c>
    </row>
    <row r="858" spans="1:64" ht="15" customHeight="1">
      <c r="A858" s="6" t="s">
        <v>1633</v>
      </c>
      <c r="B858" t="s">
        <v>70</v>
      </c>
      <c r="C858" t="s">
        <v>1829</v>
      </c>
      <c r="D858" t="s">
        <v>1830</v>
      </c>
      <c r="E858" t="s">
        <v>1636</v>
      </c>
      <c r="F858">
        <v>2018</v>
      </c>
      <c r="H858">
        <v>375</v>
      </c>
      <c r="I858">
        <v>0</v>
      </c>
      <c r="J858">
        <v>1.3</v>
      </c>
      <c r="L858" t="s">
        <v>1337</v>
      </c>
      <c r="M858">
        <v>72</v>
      </c>
      <c r="N858">
        <v>2</v>
      </c>
      <c r="O858">
        <v>1000</v>
      </c>
      <c r="P858">
        <v>25</v>
      </c>
      <c r="Q858">
        <v>39.799999999999997</v>
      </c>
      <c r="R858">
        <v>9.43</v>
      </c>
      <c r="S858">
        <v>47.6</v>
      </c>
      <c r="T858">
        <v>9.93</v>
      </c>
      <c r="U858">
        <v>4.96</v>
      </c>
      <c r="V858">
        <v>-138</v>
      </c>
      <c r="W858">
        <v>-0.37</v>
      </c>
      <c r="X858">
        <v>2500</v>
      </c>
      <c r="Y858">
        <v>5.5</v>
      </c>
      <c r="Z858">
        <v>600</v>
      </c>
      <c r="AA858">
        <v>0.24399999999999999</v>
      </c>
      <c r="AB858">
        <v>0.95299999999999996</v>
      </c>
      <c r="AC858">
        <v>-4.0000000000000002E-4</v>
      </c>
      <c r="AD858">
        <v>0.2</v>
      </c>
      <c r="AF858">
        <v>-0.2</v>
      </c>
      <c r="AG858">
        <v>-1.3</v>
      </c>
      <c r="AH858">
        <v>-3.5</v>
      </c>
      <c r="AI858">
        <v>1500</v>
      </c>
      <c r="AJ858">
        <v>3</v>
      </c>
      <c r="AK858">
        <v>-0.7</v>
      </c>
      <c r="AL858">
        <v>11.6</v>
      </c>
      <c r="AM858">
        <v>2021.9999999999998</v>
      </c>
      <c r="AN858">
        <v>992</v>
      </c>
      <c r="AO858">
        <v>35</v>
      </c>
      <c r="AP858">
        <v>26.4</v>
      </c>
      <c r="AQ858">
        <v>2.0058239999999996</v>
      </c>
      <c r="AR858">
        <v>122.2</v>
      </c>
      <c r="AS858">
        <v>1.7596800000000001</v>
      </c>
      <c r="AU858">
        <v>10</v>
      </c>
      <c r="AV858">
        <v>1</v>
      </c>
      <c r="AW858">
        <v>20</v>
      </c>
      <c r="AX858">
        <v>1</v>
      </c>
      <c r="AY858">
        <v>30</v>
      </c>
      <c r="AZ858">
        <v>1</v>
      </c>
      <c r="BA858">
        <v>40</v>
      </c>
      <c r="BB858">
        <v>0.99</v>
      </c>
      <c r="BC858">
        <v>50</v>
      </c>
      <c r="BD858">
        <v>0.99</v>
      </c>
      <c r="BE858">
        <v>60</v>
      </c>
      <c r="BF858">
        <v>0.97</v>
      </c>
      <c r="BG858">
        <v>70</v>
      </c>
      <c r="BH858">
        <v>0.92</v>
      </c>
      <c r="BI858">
        <v>80</v>
      </c>
      <c r="BJ858">
        <v>0.76</v>
      </c>
      <c r="BK858">
        <v>90</v>
      </c>
      <c r="BL858">
        <v>0</v>
      </c>
    </row>
    <row r="859" spans="1:64" ht="15" customHeight="1">
      <c r="A859" s="6" t="s">
        <v>1633</v>
      </c>
      <c r="B859" t="s">
        <v>70</v>
      </c>
      <c r="C859" t="s">
        <v>1831</v>
      </c>
      <c r="D859" t="s">
        <v>1832</v>
      </c>
      <c r="E859" t="s">
        <v>1636</v>
      </c>
      <c r="F859">
        <v>2018</v>
      </c>
      <c r="H859">
        <v>375</v>
      </c>
      <c r="I859">
        <v>0</v>
      </c>
      <c r="J859">
        <v>1.3</v>
      </c>
      <c r="L859" t="s">
        <v>1337</v>
      </c>
      <c r="M859">
        <v>72</v>
      </c>
      <c r="N859">
        <v>2</v>
      </c>
      <c r="O859">
        <v>1000</v>
      </c>
      <c r="P859">
        <v>25</v>
      </c>
      <c r="Q859">
        <v>39.799999999999997</v>
      </c>
      <c r="R859">
        <v>9.43</v>
      </c>
      <c r="S859">
        <v>47.6</v>
      </c>
      <c r="T859">
        <v>9.93</v>
      </c>
      <c r="U859">
        <v>4.96</v>
      </c>
      <c r="V859">
        <v>-138</v>
      </c>
      <c r="W859">
        <v>-0.37</v>
      </c>
      <c r="X859">
        <v>2500</v>
      </c>
      <c r="Y859">
        <v>5.5</v>
      </c>
      <c r="Z859">
        <v>600</v>
      </c>
      <c r="AA859">
        <v>0.24399999999999999</v>
      </c>
      <c r="AB859">
        <v>0.95299999999999996</v>
      </c>
      <c r="AC859">
        <v>-4.0000000000000002E-4</v>
      </c>
      <c r="AD859">
        <v>0.2</v>
      </c>
      <c r="AF859">
        <v>-0.2</v>
      </c>
      <c r="AG859">
        <v>-1.3</v>
      </c>
      <c r="AH859">
        <v>-3.5</v>
      </c>
      <c r="AI859">
        <v>1500</v>
      </c>
      <c r="AJ859">
        <v>3</v>
      </c>
      <c r="AK859">
        <v>-0.7</v>
      </c>
      <c r="AL859">
        <v>11.6</v>
      </c>
      <c r="AM859">
        <v>2012</v>
      </c>
      <c r="AN859">
        <v>992</v>
      </c>
      <c r="AO859">
        <v>6</v>
      </c>
      <c r="AP859">
        <v>29.3</v>
      </c>
      <c r="AQ859">
        <v>1.9959039999999999</v>
      </c>
      <c r="AR859">
        <v>122.2</v>
      </c>
      <c r="AS859">
        <v>1.7596800000000001</v>
      </c>
      <c r="AU859">
        <v>10</v>
      </c>
      <c r="AV859">
        <v>1</v>
      </c>
      <c r="AW859">
        <v>20</v>
      </c>
      <c r="AX859">
        <v>1</v>
      </c>
      <c r="AY859">
        <v>30</v>
      </c>
      <c r="AZ859">
        <v>1</v>
      </c>
      <c r="BA859">
        <v>40</v>
      </c>
      <c r="BB859">
        <v>0.99</v>
      </c>
      <c r="BC859">
        <v>50</v>
      </c>
      <c r="BD859">
        <v>0.99</v>
      </c>
      <c r="BE859">
        <v>60</v>
      </c>
      <c r="BF859">
        <v>0.97</v>
      </c>
      <c r="BG859">
        <v>70</v>
      </c>
      <c r="BH859">
        <v>0.92</v>
      </c>
      <c r="BI859">
        <v>80</v>
      </c>
      <c r="BJ859">
        <v>0.76</v>
      </c>
      <c r="BK859">
        <v>90</v>
      </c>
      <c r="BL859">
        <v>0</v>
      </c>
    </row>
    <row r="860" spans="1:64" ht="15" customHeight="1">
      <c r="A860" s="6" t="s">
        <v>1399</v>
      </c>
      <c r="B860" t="s">
        <v>70</v>
      </c>
      <c r="C860" t="s">
        <v>1431</v>
      </c>
      <c r="D860" t="s">
        <v>1430</v>
      </c>
      <c r="E860" t="s">
        <v>1398</v>
      </c>
      <c r="F860">
        <v>2017</v>
      </c>
      <c r="H860">
        <v>375</v>
      </c>
      <c r="J860">
        <v>0</v>
      </c>
      <c r="L860" t="s">
        <v>14</v>
      </c>
      <c r="M860">
        <v>72</v>
      </c>
      <c r="N860">
        <v>2</v>
      </c>
      <c r="O860">
        <v>1000</v>
      </c>
      <c r="P860">
        <v>25</v>
      </c>
      <c r="Q860">
        <v>39.799999999999997</v>
      </c>
      <c r="R860">
        <v>9.43</v>
      </c>
      <c r="S860">
        <v>47.6</v>
      </c>
      <c r="T860">
        <v>9.93</v>
      </c>
      <c r="U860">
        <v>4.96</v>
      </c>
      <c r="V860">
        <v>-138</v>
      </c>
      <c r="W860">
        <v>-0.37</v>
      </c>
      <c r="X860">
        <v>2500</v>
      </c>
      <c r="Y860">
        <v>5.5</v>
      </c>
      <c r="Z860">
        <v>600</v>
      </c>
      <c r="AA860">
        <v>0.24199999999999999</v>
      </c>
      <c r="AI860">
        <v>1500</v>
      </c>
      <c r="AJ860">
        <v>3</v>
      </c>
      <c r="AK860">
        <v>-0.7</v>
      </c>
      <c r="AQ860">
        <v>1.984</v>
      </c>
      <c r="AR860">
        <v>122.2</v>
      </c>
      <c r="AU860">
        <v>10</v>
      </c>
      <c r="AV860">
        <v>1</v>
      </c>
      <c r="AW860">
        <v>20</v>
      </c>
      <c r="AX860">
        <v>1</v>
      </c>
      <c r="AY860">
        <v>30</v>
      </c>
      <c r="AZ860">
        <v>1</v>
      </c>
      <c r="BA860">
        <v>40</v>
      </c>
      <c r="BB860">
        <v>0.99</v>
      </c>
      <c r="BC860">
        <v>50</v>
      </c>
      <c r="BD860">
        <v>0.99</v>
      </c>
      <c r="BE860">
        <v>60</v>
      </c>
      <c r="BF860">
        <v>0.97</v>
      </c>
      <c r="BG860">
        <v>70</v>
      </c>
      <c r="BH860">
        <v>0.92</v>
      </c>
      <c r="BI860">
        <v>80</v>
      </c>
      <c r="BJ860">
        <v>0.76</v>
      </c>
      <c r="BK860">
        <v>90</v>
      </c>
      <c r="BL860">
        <v>0</v>
      </c>
    </row>
    <row r="861" spans="1:64" ht="15" customHeight="1">
      <c r="A861" s="6" t="s">
        <v>1399</v>
      </c>
      <c r="B861" t="s">
        <v>70</v>
      </c>
      <c r="C861" t="s">
        <v>1433</v>
      </c>
      <c r="D861" t="s">
        <v>1432</v>
      </c>
      <c r="E861" t="s">
        <v>1398</v>
      </c>
      <c r="F861">
        <v>2017</v>
      </c>
      <c r="H861">
        <v>375</v>
      </c>
      <c r="J861">
        <v>0</v>
      </c>
      <c r="L861" t="s">
        <v>14</v>
      </c>
      <c r="M861">
        <v>72</v>
      </c>
      <c r="N861">
        <v>2</v>
      </c>
      <c r="O861">
        <v>1000</v>
      </c>
      <c r="P861">
        <v>25</v>
      </c>
      <c r="Q861">
        <v>39.799999999999997</v>
      </c>
      <c r="R861">
        <v>9.43</v>
      </c>
      <c r="S861">
        <v>47.6</v>
      </c>
      <c r="T861">
        <v>9.93</v>
      </c>
      <c r="U861">
        <v>4.96</v>
      </c>
      <c r="V861">
        <v>-138</v>
      </c>
      <c r="W861">
        <v>-0.37</v>
      </c>
      <c r="X861">
        <v>2500</v>
      </c>
      <c r="Y861">
        <v>5.5</v>
      </c>
      <c r="Z861">
        <v>600</v>
      </c>
      <c r="AA861">
        <v>0.24199999999999999</v>
      </c>
      <c r="AI861">
        <v>1000</v>
      </c>
      <c r="AJ861">
        <v>3</v>
      </c>
      <c r="AK861">
        <v>-0.7</v>
      </c>
      <c r="AQ861">
        <v>1.984</v>
      </c>
      <c r="AR861">
        <v>122.2</v>
      </c>
      <c r="AU861">
        <v>10</v>
      </c>
      <c r="AV861">
        <v>1</v>
      </c>
      <c r="AW861">
        <v>20</v>
      </c>
      <c r="AX861">
        <v>1</v>
      </c>
      <c r="AY861">
        <v>30</v>
      </c>
      <c r="AZ861">
        <v>1</v>
      </c>
      <c r="BA861">
        <v>40</v>
      </c>
      <c r="BB861">
        <v>0.99</v>
      </c>
      <c r="BC861">
        <v>50</v>
      </c>
      <c r="BD861">
        <v>0.99</v>
      </c>
      <c r="BE861">
        <v>60</v>
      </c>
      <c r="BF861">
        <v>0.97</v>
      </c>
      <c r="BG861">
        <v>70</v>
      </c>
      <c r="BH861">
        <v>0.92</v>
      </c>
      <c r="BI861">
        <v>80</v>
      </c>
      <c r="BJ861">
        <v>0.76</v>
      </c>
      <c r="BK861">
        <v>90</v>
      </c>
      <c r="BL861">
        <v>0</v>
      </c>
    </row>
    <row r="862" spans="1:64" ht="15" customHeight="1">
      <c r="A862" s="6" t="s">
        <v>1462</v>
      </c>
      <c r="B862" t="s">
        <v>70</v>
      </c>
      <c r="C862" t="s">
        <v>1569</v>
      </c>
      <c r="D862" t="s">
        <v>1570</v>
      </c>
      <c r="E862" t="s">
        <v>1398</v>
      </c>
      <c r="F862">
        <v>2017</v>
      </c>
      <c r="H862">
        <v>375</v>
      </c>
      <c r="I862">
        <v>0</v>
      </c>
      <c r="J862">
        <v>1.3</v>
      </c>
      <c r="L862" t="s">
        <v>1337</v>
      </c>
      <c r="M862">
        <v>72</v>
      </c>
      <c r="N862">
        <v>2</v>
      </c>
      <c r="O862">
        <v>1000</v>
      </c>
      <c r="P862">
        <v>25</v>
      </c>
      <c r="Q862">
        <v>39.799999999999997</v>
      </c>
      <c r="R862">
        <v>9.43</v>
      </c>
      <c r="S862">
        <v>47.6</v>
      </c>
      <c r="T862">
        <v>9.93</v>
      </c>
      <c r="U862">
        <v>4.96</v>
      </c>
      <c r="V862">
        <v>-138</v>
      </c>
      <c r="W862">
        <v>-0.37</v>
      </c>
      <c r="X862">
        <v>2500</v>
      </c>
      <c r="Y862">
        <v>5.5</v>
      </c>
      <c r="Z862">
        <v>600</v>
      </c>
      <c r="AA862">
        <v>0.24399999999999999</v>
      </c>
      <c r="AB862">
        <v>0.95299999999999996</v>
      </c>
      <c r="AC862">
        <v>-4.0000000000000002E-4</v>
      </c>
      <c r="AD862">
        <v>0.2</v>
      </c>
      <c r="AF862">
        <v>-0.2</v>
      </c>
      <c r="AG862">
        <v>-1.3</v>
      </c>
      <c r="AH862">
        <v>-3.5</v>
      </c>
      <c r="AI862">
        <v>1500</v>
      </c>
      <c r="AJ862">
        <v>3</v>
      </c>
      <c r="AK862">
        <v>-0.7</v>
      </c>
      <c r="AL862">
        <v>11.6</v>
      </c>
      <c r="AM862">
        <v>2000</v>
      </c>
      <c r="AN862">
        <v>992</v>
      </c>
      <c r="AO862">
        <v>35</v>
      </c>
      <c r="AP862">
        <v>27</v>
      </c>
      <c r="AQ862">
        <v>1.984</v>
      </c>
      <c r="AR862">
        <v>122.2</v>
      </c>
      <c r="AS862">
        <v>1.7596800000000001</v>
      </c>
      <c r="AU862">
        <v>10</v>
      </c>
      <c r="AV862">
        <v>1</v>
      </c>
      <c r="AW862">
        <v>20</v>
      </c>
      <c r="AX862">
        <v>1</v>
      </c>
      <c r="AY862">
        <v>30</v>
      </c>
      <c r="AZ862">
        <v>1</v>
      </c>
      <c r="BA862">
        <v>40</v>
      </c>
      <c r="BB862">
        <v>0.99</v>
      </c>
      <c r="BC862">
        <v>50</v>
      </c>
      <c r="BD862">
        <v>0.99</v>
      </c>
      <c r="BE862">
        <v>60</v>
      </c>
      <c r="BF862">
        <v>0.97</v>
      </c>
      <c r="BG862">
        <v>70</v>
      </c>
      <c r="BH862">
        <v>0.92</v>
      </c>
      <c r="BI862">
        <v>80</v>
      </c>
      <c r="BJ862">
        <v>0.76</v>
      </c>
      <c r="BK862">
        <v>90</v>
      </c>
      <c r="BL862">
        <v>0</v>
      </c>
    </row>
    <row r="863" spans="1:64" ht="15" customHeight="1">
      <c r="A863" s="6" t="s">
        <v>1462</v>
      </c>
      <c r="B863" t="s">
        <v>70</v>
      </c>
      <c r="C863" t="s">
        <v>1571</v>
      </c>
      <c r="D863" t="s">
        <v>1572</v>
      </c>
      <c r="E863" t="s">
        <v>1398</v>
      </c>
      <c r="F863">
        <v>2017</v>
      </c>
      <c r="H863">
        <v>375</v>
      </c>
      <c r="I863">
        <v>0</v>
      </c>
      <c r="J863">
        <v>1.3</v>
      </c>
      <c r="L863" t="s">
        <v>1337</v>
      </c>
      <c r="M863">
        <v>72</v>
      </c>
      <c r="N863">
        <v>2</v>
      </c>
      <c r="O863">
        <v>1000</v>
      </c>
      <c r="P863">
        <v>25</v>
      </c>
      <c r="Q863">
        <v>39.799999999999997</v>
      </c>
      <c r="R863">
        <v>9.43</v>
      </c>
      <c r="S863">
        <v>47.6</v>
      </c>
      <c r="T863">
        <v>9.93</v>
      </c>
      <c r="U863">
        <v>4.96</v>
      </c>
      <c r="V863">
        <v>-138</v>
      </c>
      <c r="W863">
        <v>-0.37</v>
      </c>
      <c r="X863">
        <v>2500</v>
      </c>
      <c r="Y863">
        <v>5.5</v>
      </c>
      <c r="Z863">
        <v>600</v>
      </c>
      <c r="AA863">
        <v>0.24399999999999999</v>
      </c>
      <c r="AB863">
        <v>0.95299999999999996</v>
      </c>
      <c r="AC863">
        <v>-4.0000000000000002E-4</v>
      </c>
      <c r="AD863">
        <v>0.2</v>
      </c>
      <c r="AF863">
        <v>-0.2</v>
      </c>
      <c r="AG863">
        <v>-1.3</v>
      </c>
      <c r="AH863">
        <v>-3.5</v>
      </c>
      <c r="AI863">
        <v>1000</v>
      </c>
      <c r="AJ863">
        <v>3</v>
      </c>
      <c r="AK863">
        <v>-0.7</v>
      </c>
      <c r="AL863">
        <v>11.6</v>
      </c>
      <c r="AM863">
        <v>2000</v>
      </c>
      <c r="AN863">
        <v>992</v>
      </c>
      <c r="AO863">
        <v>35</v>
      </c>
      <c r="AP863">
        <v>27</v>
      </c>
      <c r="AQ863">
        <v>1.984</v>
      </c>
      <c r="AR863">
        <v>122.2</v>
      </c>
      <c r="AS863">
        <v>1.7596800000000001</v>
      </c>
      <c r="AU863">
        <v>10</v>
      </c>
      <c r="AV863">
        <v>1</v>
      </c>
      <c r="AW863">
        <v>20</v>
      </c>
      <c r="AX863">
        <v>1</v>
      </c>
      <c r="AY863">
        <v>30</v>
      </c>
      <c r="AZ863">
        <v>1</v>
      </c>
      <c r="BA863">
        <v>40</v>
      </c>
      <c r="BB863">
        <v>0.99</v>
      </c>
      <c r="BC863">
        <v>50</v>
      </c>
      <c r="BD863">
        <v>0.99</v>
      </c>
      <c r="BE863">
        <v>60</v>
      </c>
      <c r="BF863">
        <v>0.97</v>
      </c>
      <c r="BG863">
        <v>70</v>
      </c>
      <c r="BH863">
        <v>0.92</v>
      </c>
      <c r="BI863">
        <v>80</v>
      </c>
      <c r="BJ863">
        <v>0.76</v>
      </c>
      <c r="BK863">
        <v>90</v>
      </c>
      <c r="BL863">
        <v>0</v>
      </c>
    </row>
    <row r="864" spans="1:64" ht="15" customHeight="1">
      <c r="A864" s="6" t="s">
        <v>1462</v>
      </c>
      <c r="B864" t="s">
        <v>70</v>
      </c>
      <c r="C864" t="s">
        <v>1574</v>
      </c>
      <c r="D864" t="s">
        <v>1573</v>
      </c>
      <c r="E864" t="s">
        <v>1398</v>
      </c>
      <c r="F864">
        <v>2017</v>
      </c>
      <c r="H864">
        <v>375</v>
      </c>
      <c r="J864">
        <v>0</v>
      </c>
      <c r="L864" t="s">
        <v>14</v>
      </c>
      <c r="M864">
        <v>72</v>
      </c>
      <c r="N864">
        <v>2</v>
      </c>
      <c r="O864">
        <v>1000</v>
      </c>
      <c r="P864">
        <v>25</v>
      </c>
      <c r="Q864">
        <v>39.799999999999997</v>
      </c>
      <c r="R864">
        <v>9.43</v>
      </c>
      <c r="S864">
        <v>47.6</v>
      </c>
      <c r="T864">
        <v>9.93</v>
      </c>
      <c r="U864">
        <v>4.96</v>
      </c>
      <c r="V864">
        <v>-138</v>
      </c>
      <c r="W864">
        <v>-0.37</v>
      </c>
      <c r="X864">
        <v>2500</v>
      </c>
      <c r="Y864">
        <v>5.5</v>
      </c>
      <c r="Z864">
        <v>600</v>
      </c>
      <c r="AA864">
        <v>0.24399999999999999</v>
      </c>
      <c r="AI864">
        <v>1500</v>
      </c>
      <c r="AJ864">
        <v>3</v>
      </c>
      <c r="AK864">
        <v>-0.7</v>
      </c>
      <c r="AQ864">
        <v>1.984</v>
      </c>
      <c r="AR864">
        <v>122.2</v>
      </c>
      <c r="AU864">
        <v>10</v>
      </c>
      <c r="AV864">
        <v>1</v>
      </c>
      <c r="AW864">
        <v>20</v>
      </c>
      <c r="AX864">
        <v>1</v>
      </c>
      <c r="AY864">
        <v>30</v>
      </c>
      <c r="AZ864">
        <v>1</v>
      </c>
      <c r="BA864">
        <v>40</v>
      </c>
      <c r="BB864">
        <v>0.99</v>
      </c>
      <c r="BC864">
        <v>50</v>
      </c>
      <c r="BD864">
        <v>0.99</v>
      </c>
      <c r="BE864">
        <v>60</v>
      </c>
      <c r="BF864">
        <v>0.97</v>
      </c>
      <c r="BG864">
        <v>70</v>
      </c>
      <c r="BH864">
        <v>0.92</v>
      </c>
      <c r="BI864">
        <v>80</v>
      </c>
      <c r="BJ864">
        <v>0.76</v>
      </c>
      <c r="BK864">
        <v>90</v>
      </c>
      <c r="BL864">
        <v>0</v>
      </c>
    </row>
    <row r="865" spans="1:64" ht="15" customHeight="1">
      <c r="A865" s="6" t="s">
        <v>1462</v>
      </c>
      <c r="B865" t="s">
        <v>70</v>
      </c>
      <c r="C865" t="s">
        <v>1575</v>
      </c>
      <c r="D865" t="s">
        <v>1576</v>
      </c>
      <c r="E865" t="s">
        <v>1398</v>
      </c>
      <c r="F865">
        <v>2018</v>
      </c>
      <c r="H865">
        <v>380</v>
      </c>
      <c r="I865">
        <v>0</v>
      </c>
      <c r="J865">
        <v>1.3</v>
      </c>
      <c r="L865" t="s">
        <v>1337</v>
      </c>
      <c r="M865">
        <v>72</v>
      </c>
      <c r="N865">
        <v>2</v>
      </c>
      <c r="O865">
        <v>1000</v>
      </c>
      <c r="P865">
        <v>25</v>
      </c>
      <c r="Q865">
        <v>40</v>
      </c>
      <c r="R865">
        <v>9.5</v>
      </c>
      <c r="S865">
        <v>47.8</v>
      </c>
      <c r="T865">
        <v>10.01</v>
      </c>
      <c r="U865">
        <v>5</v>
      </c>
      <c r="V865">
        <v>-138</v>
      </c>
      <c r="W865">
        <v>-0.37</v>
      </c>
      <c r="X865">
        <v>4000</v>
      </c>
      <c r="Y865">
        <v>5.5</v>
      </c>
      <c r="Z865">
        <v>1000</v>
      </c>
      <c r="AA865">
        <v>0.23400000000000001</v>
      </c>
      <c r="AB865">
        <v>0.98799999999999999</v>
      </c>
      <c r="AC865">
        <v>-4.0000000000000002E-4</v>
      </c>
      <c r="AD865">
        <v>0.5</v>
      </c>
      <c r="AG865">
        <v>-0.8</v>
      </c>
      <c r="AH865">
        <v>-2.6</v>
      </c>
      <c r="AI865">
        <v>1500</v>
      </c>
      <c r="AJ865">
        <v>3</v>
      </c>
      <c r="AK865">
        <v>-0.7</v>
      </c>
      <c r="AL865">
        <v>11.6</v>
      </c>
      <c r="AM865">
        <v>2000</v>
      </c>
      <c r="AN865">
        <v>992</v>
      </c>
      <c r="AO865">
        <v>40</v>
      </c>
      <c r="AP865">
        <v>22.4</v>
      </c>
      <c r="AQ865">
        <v>1.984</v>
      </c>
      <c r="AR865">
        <v>122.2</v>
      </c>
      <c r="AS865">
        <v>1.7596800000000001</v>
      </c>
      <c r="AU865">
        <v>10</v>
      </c>
      <c r="AV865">
        <v>1</v>
      </c>
      <c r="AW865">
        <v>20</v>
      </c>
      <c r="AX865">
        <v>1</v>
      </c>
      <c r="AY865">
        <v>30</v>
      </c>
      <c r="AZ865">
        <v>1</v>
      </c>
      <c r="BA865">
        <v>40</v>
      </c>
      <c r="BB865">
        <v>0.99</v>
      </c>
      <c r="BC865">
        <v>50</v>
      </c>
      <c r="BD865">
        <v>0.99</v>
      </c>
      <c r="BE865">
        <v>60</v>
      </c>
      <c r="BF865">
        <v>0.97</v>
      </c>
      <c r="BG865">
        <v>70</v>
      </c>
      <c r="BH865">
        <v>0.92</v>
      </c>
      <c r="BI865">
        <v>80</v>
      </c>
      <c r="BJ865">
        <v>0.76</v>
      </c>
      <c r="BK865">
        <v>90</v>
      </c>
      <c r="BL865">
        <v>0</v>
      </c>
    </row>
    <row r="866" spans="1:64" ht="15" customHeight="1">
      <c r="A866" s="6" t="s">
        <v>1462</v>
      </c>
      <c r="B866" t="s">
        <v>70</v>
      </c>
      <c r="C866" t="s">
        <v>1577</v>
      </c>
      <c r="D866" t="s">
        <v>1578</v>
      </c>
      <c r="E866" t="s">
        <v>1398</v>
      </c>
      <c r="F866">
        <v>2018</v>
      </c>
      <c r="H866">
        <v>380</v>
      </c>
      <c r="I866">
        <v>0</v>
      </c>
      <c r="J866">
        <v>1.3</v>
      </c>
      <c r="L866" t="s">
        <v>1337</v>
      </c>
      <c r="M866">
        <v>72</v>
      </c>
      <c r="N866">
        <v>2</v>
      </c>
      <c r="O866">
        <v>1000</v>
      </c>
      <c r="P866">
        <v>25</v>
      </c>
      <c r="Q866">
        <v>40</v>
      </c>
      <c r="R866">
        <v>9.5</v>
      </c>
      <c r="S866">
        <v>47.8</v>
      </c>
      <c r="T866">
        <v>10.01</v>
      </c>
      <c r="U866">
        <v>5</v>
      </c>
      <c r="V866">
        <v>-138</v>
      </c>
      <c r="W866">
        <v>-0.37</v>
      </c>
      <c r="X866">
        <v>4000</v>
      </c>
      <c r="Y866">
        <v>5.5</v>
      </c>
      <c r="Z866">
        <v>1000</v>
      </c>
      <c r="AA866">
        <v>0.23400000000000001</v>
      </c>
      <c r="AB866">
        <v>0.98799999999999999</v>
      </c>
      <c r="AC866">
        <v>-4.0000000000000002E-4</v>
      </c>
      <c r="AD866">
        <v>0.5</v>
      </c>
      <c r="AG866">
        <v>-0.8</v>
      </c>
      <c r="AH866">
        <v>-2.6</v>
      </c>
      <c r="AI866">
        <v>1000</v>
      </c>
      <c r="AJ866">
        <v>3</v>
      </c>
      <c r="AK866">
        <v>-0.7</v>
      </c>
      <c r="AL866">
        <v>11.6</v>
      </c>
      <c r="AM866">
        <v>2000</v>
      </c>
      <c r="AN866">
        <v>992</v>
      </c>
      <c r="AO866">
        <v>40</v>
      </c>
      <c r="AP866">
        <v>22.4</v>
      </c>
      <c r="AQ866">
        <v>1.984</v>
      </c>
      <c r="AR866">
        <v>122.2</v>
      </c>
      <c r="AS866">
        <v>1.7596800000000001</v>
      </c>
      <c r="AU866">
        <v>10</v>
      </c>
      <c r="AV866">
        <v>1</v>
      </c>
      <c r="AW866">
        <v>20</v>
      </c>
      <c r="AX866">
        <v>1</v>
      </c>
      <c r="AY866">
        <v>30</v>
      </c>
      <c r="AZ866">
        <v>1</v>
      </c>
      <c r="BA866">
        <v>40</v>
      </c>
      <c r="BB866">
        <v>0.99</v>
      </c>
      <c r="BC866">
        <v>50</v>
      </c>
      <c r="BD866">
        <v>0.99</v>
      </c>
      <c r="BE866">
        <v>60</v>
      </c>
      <c r="BF866">
        <v>0.97</v>
      </c>
      <c r="BG866">
        <v>70</v>
      </c>
      <c r="BH866">
        <v>0.92</v>
      </c>
      <c r="BI866">
        <v>80</v>
      </c>
      <c r="BJ866">
        <v>0.76</v>
      </c>
      <c r="BK866">
        <v>90</v>
      </c>
      <c r="BL866">
        <v>0</v>
      </c>
    </row>
    <row r="867" spans="1:64" ht="15" customHeight="1">
      <c r="A867" s="6" t="s">
        <v>1462</v>
      </c>
      <c r="B867" t="s">
        <v>70</v>
      </c>
      <c r="C867" t="s">
        <v>1579</v>
      </c>
      <c r="D867" t="s">
        <v>1580</v>
      </c>
      <c r="E867" t="s">
        <v>1398</v>
      </c>
      <c r="F867">
        <v>2018</v>
      </c>
      <c r="H867">
        <v>380</v>
      </c>
      <c r="I867">
        <v>0</v>
      </c>
      <c r="J867">
        <v>1.3</v>
      </c>
      <c r="L867" t="s">
        <v>1337</v>
      </c>
      <c r="M867">
        <v>72</v>
      </c>
      <c r="N867">
        <v>2</v>
      </c>
      <c r="O867">
        <v>1000</v>
      </c>
      <c r="P867">
        <v>25</v>
      </c>
      <c r="Q867">
        <v>40</v>
      </c>
      <c r="R867">
        <v>9.5</v>
      </c>
      <c r="S867">
        <v>47.8</v>
      </c>
      <c r="T867">
        <v>10.01</v>
      </c>
      <c r="U867">
        <v>5</v>
      </c>
      <c r="V867">
        <v>-139</v>
      </c>
      <c r="W867">
        <v>-0.37</v>
      </c>
      <c r="X867">
        <v>4000</v>
      </c>
      <c r="Y867">
        <v>5.5</v>
      </c>
      <c r="Z867">
        <v>1000</v>
      </c>
      <c r="AA867">
        <v>0.23400000000000001</v>
      </c>
      <c r="AB867">
        <v>0.98799999999999999</v>
      </c>
      <c r="AC867">
        <v>-4.0000000000000002E-4</v>
      </c>
      <c r="AD867">
        <v>0.2</v>
      </c>
      <c r="AF867">
        <v>-0.2</v>
      </c>
      <c r="AG867">
        <v>-1.3</v>
      </c>
      <c r="AH867">
        <v>-3.5</v>
      </c>
      <c r="AI867">
        <v>1500</v>
      </c>
      <c r="AJ867">
        <v>3</v>
      </c>
      <c r="AK867">
        <v>-0.7</v>
      </c>
      <c r="AL867">
        <v>11.6</v>
      </c>
      <c r="AM867">
        <v>2000</v>
      </c>
      <c r="AN867">
        <v>992</v>
      </c>
      <c r="AO867">
        <v>35</v>
      </c>
      <c r="AP867">
        <v>27</v>
      </c>
      <c r="AQ867">
        <v>1.984</v>
      </c>
      <c r="AR867">
        <v>122.2</v>
      </c>
      <c r="AS867">
        <v>1.7596800000000001</v>
      </c>
      <c r="AU867">
        <v>10</v>
      </c>
      <c r="AV867">
        <v>1</v>
      </c>
      <c r="AW867">
        <v>20</v>
      </c>
      <c r="AX867">
        <v>1</v>
      </c>
      <c r="AY867">
        <v>30</v>
      </c>
      <c r="AZ867">
        <v>1</v>
      </c>
      <c r="BA867">
        <v>40</v>
      </c>
      <c r="BB867">
        <v>0.99</v>
      </c>
      <c r="BC867">
        <v>50</v>
      </c>
      <c r="BD867">
        <v>0.99</v>
      </c>
      <c r="BE867">
        <v>60</v>
      </c>
      <c r="BF867">
        <v>0.97</v>
      </c>
      <c r="BG867">
        <v>70</v>
      </c>
      <c r="BH867">
        <v>0.92</v>
      </c>
      <c r="BI867">
        <v>80</v>
      </c>
      <c r="BJ867">
        <v>0.76</v>
      </c>
      <c r="BK867">
        <v>90</v>
      </c>
      <c r="BL867">
        <v>0</v>
      </c>
    </row>
    <row r="868" spans="1:64" ht="15" customHeight="1">
      <c r="A868" s="6" t="s">
        <v>1462</v>
      </c>
      <c r="B868" t="s">
        <v>70</v>
      </c>
      <c r="C868" t="s">
        <v>1582</v>
      </c>
      <c r="D868" t="s">
        <v>1581</v>
      </c>
      <c r="E868" t="s">
        <v>1398</v>
      </c>
      <c r="F868">
        <v>2018</v>
      </c>
      <c r="H868">
        <v>380</v>
      </c>
      <c r="J868">
        <v>0</v>
      </c>
      <c r="L868" t="s">
        <v>14</v>
      </c>
      <c r="M868">
        <v>72</v>
      </c>
      <c r="N868">
        <v>2</v>
      </c>
      <c r="O868">
        <v>1000</v>
      </c>
      <c r="P868">
        <v>25</v>
      </c>
      <c r="Q868">
        <v>40</v>
      </c>
      <c r="R868">
        <v>9.5</v>
      </c>
      <c r="S868">
        <v>47.8</v>
      </c>
      <c r="T868">
        <v>10.01</v>
      </c>
      <c r="U868">
        <v>5</v>
      </c>
      <c r="V868">
        <v>-139</v>
      </c>
      <c r="W868">
        <v>-0.37</v>
      </c>
      <c r="X868">
        <v>4000</v>
      </c>
      <c r="Y868">
        <v>5.5</v>
      </c>
      <c r="Z868">
        <v>1000</v>
      </c>
      <c r="AA868">
        <v>0.23400000000000001</v>
      </c>
      <c r="AI868">
        <v>1000</v>
      </c>
      <c r="AJ868">
        <v>3</v>
      </c>
      <c r="AK868">
        <v>-0.7</v>
      </c>
      <c r="AQ868">
        <v>1.984</v>
      </c>
      <c r="AR868">
        <v>122.2</v>
      </c>
      <c r="AU868">
        <v>10</v>
      </c>
      <c r="AV868">
        <v>1</v>
      </c>
      <c r="AW868">
        <v>20</v>
      </c>
      <c r="AX868">
        <v>1</v>
      </c>
      <c r="AY868">
        <v>30</v>
      </c>
      <c r="AZ868">
        <v>1</v>
      </c>
      <c r="BA868">
        <v>40</v>
      </c>
      <c r="BB868">
        <v>0.99</v>
      </c>
      <c r="BC868">
        <v>50</v>
      </c>
      <c r="BD868">
        <v>0.99</v>
      </c>
      <c r="BE868">
        <v>60</v>
      </c>
      <c r="BF868">
        <v>0.97</v>
      </c>
      <c r="BG868">
        <v>70</v>
      </c>
      <c r="BH868">
        <v>0.92</v>
      </c>
      <c r="BI868">
        <v>80</v>
      </c>
      <c r="BJ868">
        <v>0.76</v>
      </c>
      <c r="BK868">
        <v>90</v>
      </c>
      <c r="BL868">
        <v>0</v>
      </c>
    </row>
    <row r="869" spans="1:64" ht="15" customHeight="1">
      <c r="A869" s="6" t="s">
        <v>1462</v>
      </c>
      <c r="B869" t="s">
        <v>70</v>
      </c>
      <c r="C869" t="s">
        <v>1584</v>
      </c>
      <c r="D869" t="s">
        <v>1583</v>
      </c>
      <c r="E869" t="s">
        <v>1398</v>
      </c>
      <c r="F869">
        <v>2018</v>
      </c>
      <c r="H869">
        <v>380</v>
      </c>
      <c r="J869">
        <v>0</v>
      </c>
      <c r="L869" t="s">
        <v>14</v>
      </c>
      <c r="M869">
        <v>72</v>
      </c>
      <c r="N869">
        <v>2</v>
      </c>
      <c r="O869">
        <v>1000</v>
      </c>
      <c r="P869">
        <v>25</v>
      </c>
      <c r="Q869">
        <v>40</v>
      </c>
      <c r="R869">
        <v>9.5</v>
      </c>
      <c r="S869">
        <v>47.8</v>
      </c>
      <c r="T869">
        <v>10.01</v>
      </c>
      <c r="U869">
        <v>5</v>
      </c>
      <c r="V869">
        <v>-139</v>
      </c>
      <c r="W869">
        <v>-0.37</v>
      </c>
      <c r="X869">
        <v>4000</v>
      </c>
      <c r="Y869">
        <v>5.5</v>
      </c>
      <c r="Z869">
        <v>1000</v>
      </c>
      <c r="AA869">
        <v>0.23400000000000001</v>
      </c>
      <c r="AI869">
        <v>1500</v>
      </c>
      <c r="AJ869">
        <v>3</v>
      </c>
      <c r="AK869">
        <v>-0.7</v>
      </c>
      <c r="AQ869">
        <v>1.984</v>
      </c>
      <c r="AR869">
        <v>122.2</v>
      </c>
      <c r="AU869">
        <v>10</v>
      </c>
      <c r="AV869">
        <v>1</v>
      </c>
      <c r="AW869">
        <v>20</v>
      </c>
      <c r="AX869">
        <v>1</v>
      </c>
      <c r="AY869">
        <v>30</v>
      </c>
      <c r="AZ869">
        <v>1</v>
      </c>
      <c r="BA869">
        <v>40</v>
      </c>
      <c r="BB869">
        <v>0.99</v>
      </c>
      <c r="BC869">
        <v>50</v>
      </c>
      <c r="BD869">
        <v>0.99</v>
      </c>
      <c r="BE869">
        <v>60</v>
      </c>
      <c r="BF869">
        <v>0.97</v>
      </c>
      <c r="BG869">
        <v>70</v>
      </c>
      <c r="BH869">
        <v>0.92</v>
      </c>
      <c r="BI869">
        <v>80</v>
      </c>
      <c r="BJ869">
        <v>0.76</v>
      </c>
      <c r="BK869">
        <v>90</v>
      </c>
      <c r="BL869">
        <v>0</v>
      </c>
    </row>
    <row r="870" spans="1:64" ht="15" customHeight="1">
      <c r="A870" s="6" t="s">
        <v>1399</v>
      </c>
      <c r="B870" t="s">
        <v>70</v>
      </c>
      <c r="C870" t="s">
        <v>1365</v>
      </c>
      <c r="D870" t="s">
        <v>1434</v>
      </c>
      <c r="E870" t="s">
        <v>1364</v>
      </c>
      <c r="F870">
        <v>2016</v>
      </c>
      <c r="H870">
        <v>235</v>
      </c>
      <c r="J870">
        <v>0</v>
      </c>
      <c r="L870" t="s">
        <v>14</v>
      </c>
      <c r="M870">
        <v>48</v>
      </c>
      <c r="N870">
        <v>1</v>
      </c>
      <c r="O870">
        <v>1000</v>
      </c>
      <c r="P870">
        <v>25</v>
      </c>
      <c r="Q870">
        <v>25.7</v>
      </c>
      <c r="R870">
        <v>9.14</v>
      </c>
      <c r="S870">
        <v>31.8</v>
      </c>
      <c r="T870">
        <v>9.68</v>
      </c>
      <c r="U870">
        <v>4.84</v>
      </c>
      <c r="V870">
        <v>-92</v>
      </c>
      <c r="W870">
        <v>-0.39</v>
      </c>
      <c r="X870">
        <v>1000</v>
      </c>
      <c r="Y870">
        <v>5.5</v>
      </c>
      <c r="Z870">
        <v>240</v>
      </c>
      <c r="AA870">
        <v>0.25600000000000001</v>
      </c>
      <c r="AI870">
        <v>1000</v>
      </c>
      <c r="AJ870">
        <v>3</v>
      </c>
      <c r="AK870">
        <v>-0.7</v>
      </c>
      <c r="AQ870">
        <v>1.3029999999999999</v>
      </c>
      <c r="AR870">
        <v>244.3</v>
      </c>
      <c r="AU870">
        <v>10</v>
      </c>
      <c r="AV870">
        <v>1</v>
      </c>
      <c r="AW870">
        <v>20</v>
      </c>
      <c r="AX870">
        <v>1</v>
      </c>
      <c r="AY870">
        <v>30</v>
      </c>
      <c r="AZ870">
        <v>1</v>
      </c>
      <c r="BA870">
        <v>40</v>
      </c>
      <c r="BB870">
        <v>0.99</v>
      </c>
      <c r="BC870">
        <v>50</v>
      </c>
      <c r="BD870">
        <v>0.99</v>
      </c>
      <c r="BE870">
        <v>60</v>
      </c>
      <c r="BF870">
        <v>0.97</v>
      </c>
      <c r="BG870">
        <v>70</v>
      </c>
      <c r="BH870">
        <v>0.92</v>
      </c>
      <c r="BI870">
        <v>80</v>
      </c>
      <c r="BJ870">
        <v>0.76</v>
      </c>
      <c r="BK870">
        <v>90</v>
      </c>
      <c r="BL870">
        <v>0</v>
      </c>
    </row>
    <row r="871" spans="1:64" ht="15" customHeight="1">
      <c r="A871" s="6" t="s">
        <v>1399</v>
      </c>
      <c r="B871" t="s">
        <v>70</v>
      </c>
      <c r="C871" t="s">
        <v>1387</v>
      </c>
      <c r="D871" t="s">
        <v>1435</v>
      </c>
      <c r="E871" t="s">
        <v>1364</v>
      </c>
      <c r="F871">
        <v>2016</v>
      </c>
      <c r="H871">
        <v>240</v>
      </c>
      <c r="J871">
        <v>0</v>
      </c>
      <c r="L871" t="s">
        <v>14</v>
      </c>
      <c r="M871">
        <v>48</v>
      </c>
      <c r="N871">
        <v>1</v>
      </c>
      <c r="O871">
        <v>1000</v>
      </c>
      <c r="P871">
        <v>25</v>
      </c>
      <c r="Q871">
        <v>25.9</v>
      </c>
      <c r="R871">
        <v>9.27</v>
      </c>
      <c r="S871">
        <v>32</v>
      </c>
      <c r="T871">
        <v>9.76</v>
      </c>
      <c r="U871">
        <v>4.88</v>
      </c>
      <c r="V871">
        <v>-93</v>
      </c>
      <c r="W871">
        <v>-0.39</v>
      </c>
      <c r="X871">
        <v>1000</v>
      </c>
      <c r="Y871">
        <v>5.5</v>
      </c>
      <c r="Z871">
        <v>250</v>
      </c>
      <c r="AA871">
        <v>0.248</v>
      </c>
      <c r="AI871">
        <v>1000</v>
      </c>
      <c r="AJ871">
        <v>3</v>
      </c>
      <c r="AK871">
        <v>-0.7</v>
      </c>
      <c r="AQ871">
        <v>1.3029999999999999</v>
      </c>
      <c r="AR871">
        <v>244.3</v>
      </c>
      <c r="AU871">
        <v>10</v>
      </c>
      <c r="AV871">
        <v>1</v>
      </c>
      <c r="AW871">
        <v>20</v>
      </c>
      <c r="AX871">
        <v>1</v>
      </c>
      <c r="AY871">
        <v>30</v>
      </c>
      <c r="AZ871">
        <v>1</v>
      </c>
      <c r="BA871">
        <v>40</v>
      </c>
      <c r="BB871">
        <v>0.99</v>
      </c>
      <c r="BC871">
        <v>50</v>
      </c>
      <c r="BD871">
        <v>0.99</v>
      </c>
      <c r="BE871">
        <v>60</v>
      </c>
      <c r="BF871">
        <v>0.97</v>
      </c>
      <c r="BG871">
        <v>70</v>
      </c>
      <c r="BH871">
        <v>0.92</v>
      </c>
      <c r="BI871">
        <v>80</v>
      </c>
      <c r="BJ871">
        <v>0.76</v>
      </c>
      <c r="BK871">
        <v>90</v>
      </c>
      <c r="BL871">
        <v>0</v>
      </c>
    </row>
    <row r="872" spans="1:64" ht="15" customHeight="1">
      <c r="A872" s="6" t="s">
        <v>1399</v>
      </c>
      <c r="B872" t="s">
        <v>70</v>
      </c>
      <c r="C872" t="s">
        <v>1436</v>
      </c>
      <c r="D872" t="s">
        <v>1437</v>
      </c>
      <c r="E872" t="s">
        <v>1364</v>
      </c>
      <c r="F872">
        <v>2017</v>
      </c>
      <c r="H872">
        <v>245</v>
      </c>
      <c r="I872">
        <v>0</v>
      </c>
      <c r="J872">
        <v>2</v>
      </c>
      <c r="L872" t="s">
        <v>1337</v>
      </c>
      <c r="M872">
        <v>48</v>
      </c>
      <c r="N872">
        <v>1</v>
      </c>
      <c r="O872">
        <v>1000</v>
      </c>
      <c r="P872">
        <v>25</v>
      </c>
      <c r="Q872">
        <v>26.1</v>
      </c>
      <c r="R872">
        <v>9.39</v>
      </c>
      <c r="S872">
        <v>32.200000000000003</v>
      </c>
      <c r="T872">
        <v>9.84</v>
      </c>
      <c r="U872">
        <v>4.92</v>
      </c>
      <c r="V872">
        <v>-93</v>
      </c>
      <c r="W872">
        <v>-0.39</v>
      </c>
      <c r="X872">
        <v>1200</v>
      </c>
      <c r="Y872">
        <v>5.5</v>
      </c>
      <c r="Z872">
        <v>300</v>
      </c>
      <c r="AA872">
        <v>0.23599999999999999</v>
      </c>
      <c r="AB872">
        <v>0.95799999999999996</v>
      </c>
      <c r="AC872">
        <v>-5.9999999999999995E-4</v>
      </c>
      <c r="AD872">
        <v>0.6</v>
      </c>
      <c r="AE872">
        <v>0.9</v>
      </c>
      <c r="AG872">
        <v>0.1</v>
      </c>
      <c r="AH872">
        <v>-2</v>
      </c>
      <c r="AI872">
        <v>1000</v>
      </c>
      <c r="AJ872">
        <v>3</v>
      </c>
      <c r="AK872">
        <v>-0.7</v>
      </c>
      <c r="AL872">
        <v>11.507999999999999</v>
      </c>
      <c r="AM872">
        <v>1324</v>
      </c>
      <c r="AN872">
        <v>984</v>
      </c>
      <c r="AO872">
        <v>40</v>
      </c>
      <c r="AP872">
        <v>15.5</v>
      </c>
      <c r="AQ872">
        <v>1.302816</v>
      </c>
      <c r="AR872">
        <v>244.3</v>
      </c>
      <c r="AS872">
        <v>1.1726400000000001</v>
      </c>
      <c r="AU872">
        <v>10</v>
      </c>
      <c r="AV872">
        <v>1</v>
      </c>
      <c r="AW872">
        <v>20</v>
      </c>
      <c r="AX872">
        <v>1</v>
      </c>
      <c r="AY872">
        <v>30</v>
      </c>
      <c r="AZ872">
        <v>1</v>
      </c>
      <c r="BA872">
        <v>40</v>
      </c>
      <c r="BB872">
        <v>0.99</v>
      </c>
      <c r="BC872">
        <v>50</v>
      </c>
      <c r="BD872">
        <v>0.99</v>
      </c>
      <c r="BE872">
        <v>60</v>
      </c>
      <c r="BF872">
        <v>0.97</v>
      </c>
      <c r="BG872">
        <v>70</v>
      </c>
      <c r="BH872">
        <v>0.92</v>
      </c>
      <c r="BI872">
        <v>80</v>
      </c>
      <c r="BJ872">
        <v>0.76</v>
      </c>
      <c r="BK872">
        <v>90</v>
      </c>
      <c r="BL872">
        <v>0</v>
      </c>
    </row>
    <row r="873" spans="1:64" ht="15" customHeight="1">
      <c r="A873" s="6" t="s">
        <v>1462</v>
      </c>
      <c r="B873" t="s">
        <v>70</v>
      </c>
      <c r="C873" t="s">
        <v>1388</v>
      </c>
      <c r="D873" t="s">
        <v>1585</v>
      </c>
      <c r="E873" t="s">
        <v>1398</v>
      </c>
      <c r="F873">
        <v>2016</v>
      </c>
      <c r="H873">
        <v>270</v>
      </c>
      <c r="J873">
        <v>0</v>
      </c>
      <c r="L873" t="s">
        <v>65</v>
      </c>
      <c r="M873">
        <v>60</v>
      </c>
      <c r="N873">
        <v>1</v>
      </c>
      <c r="O873">
        <v>1000</v>
      </c>
      <c r="P873">
        <v>25</v>
      </c>
      <c r="Q873">
        <v>30.8</v>
      </c>
      <c r="R873">
        <v>8.75</v>
      </c>
      <c r="S873">
        <v>37.9</v>
      </c>
      <c r="T873">
        <v>9.32</v>
      </c>
      <c r="U873">
        <v>4.66</v>
      </c>
      <c r="V873">
        <v>-117</v>
      </c>
      <c r="W873">
        <v>-0.4</v>
      </c>
      <c r="X873">
        <v>1000</v>
      </c>
      <c r="Y873">
        <v>5.5</v>
      </c>
      <c r="Z873">
        <v>250</v>
      </c>
      <c r="AA873">
        <v>0.29699999999999999</v>
      </c>
      <c r="AI873">
        <v>1500</v>
      </c>
      <c r="AJ873">
        <v>3</v>
      </c>
      <c r="AK873">
        <v>-0.7</v>
      </c>
      <c r="AQ873">
        <v>1.637</v>
      </c>
      <c r="AR873">
        <v>243.4</v>
      </c>
      <c r="AU873">
        <v>10</v>
      </c>
      <c r="AV873">
        <v>1</v>
      </c>
      <c r="AW873">
        <v>20</v>
      </c>
      <c r="AX873">
        <v>1</v>
      </c>
      <c r="AY873">
        <v>30</v>
      </c>
      <c r="AZ873">
        <v>1</v>
      </c>
      <c r="BA873">
        <v>40</v>
      </c>
      <c r="BB873">
        <v>0.99</v>
      </c>
      <c r="BC873">
        <v>50</v>
      </c>
      <c r="BD873">
        <v>0.99</v>
      </c>
      <c r="BE873">
        <v>60</v>
      </c>
      <c r="BF873">
        <v>0.97</v>
      </c>
      <c r="BG873">
        <v>70</v>
      </c>
      <c r="BH873">
        <v>0.92</v>
      </c>
      <c r="BI873">
        <v>80</v>
      </c>
      <c r="BJ873">
        <v>0.76</v>
      </c>
      <c r="BK873">
        <v>90</v>
      </c>
      <c r="BL873">
        <v>0</v>
      </c>
    </row>
    <row r="874" spans="1:64" ht="15" customHeight="1">
      <c r="A874" s="6" t="s">
        <v>1462</v>
      </c>
      <c r="B874" t="s">
        <v>70</v>
      </c>
      <c r="C874" t="s">
        <v>1367</v>
      </c>
      <c r="D874" t="s">
        <v>1586</v>
      </c>
      <c r="E874" t="s">
        <v>1398</v>
      </c>
      <c r="F874">
        <v>2016</v>
      </c>
      <c r="H874">
        <v>270</v>
      </c>
      <c r="I874">
        <v>0</v>
      </c>
      <c r="J874">
        <v>1.9</v>
      </c>
      <c r="L874" t="s">
        <v>1366</v>
      </c>
      <c r="M874">
        <v>60</v>
      </c>
      <c r="N874">
        <v>1</v>
      </c>
      <c r="O874">
        <v>1000</v>
      </c>
      <c r="P874">
        <v>25</v>
      </c>
      <c r="Q874">
        <v>30.8</v>
      </c>
      <c r="R874">
        <v>8.75</v>
      </c>
      <c r="S874">
        <v>37.9</v>
      </c>
      <c r="T874">
        <v>9.32</v>
      </c>
      <c r="U874">
        <v>4.66</v>
      </c>
      <c r="V874">
        <v>-117</v>
      </c>
      <c r="W874">
        <v>-0.4</v>
      </c>
      <c r="X874">
        <v>1000</v>
      </c>
      <c r="Y874">
        <v>5.5</v>
      </c>
      <c r="Z874">
        <v>250</v>
      </c>
      <c r="AA874">
        <v>0.29699999999999999</v>
      </c>
      <c r="AB874">
        <v>0.96699999999999997</v>
      </c>
      <c r="AC874">
        <v>-2.9999999999999997E-4</v>
      </c>
      <c r="AD874">
        <v>0.2</v>
      </c>
      <c r="AE874">
        <v>0.4</v>
      </c>
      <c r="AG874">
        <v>-1.1000000000000001</v>
      </c>
      <c r="AH874">
        <v>-3</v>
      </c>
      <c r="AI874">
        <v>1000</v>
      </c>
      <c r="AJ874">
        <v>3</v>
      </c>
      <c r="AK874">
        <v>-0.7</v>
      </c>
      <c r="AL874">
        <v>10.94</v>
      </c>
      <c r="AM874">
        <v>1650</v>
      </c>
      <c r="AN874">
        <v>992</v>
      </c>
      <c r="AO874">
        <v>40</v>
      </c>
      <c r="AP874">
        <v>18.2</v>
      </c>
      <c r="AQ874">
        <v>1.6367999999999998</v>
      </c>
      <c r="AR874">
        <v>243.4</v>
      </c>
      <c r="AS874">
        <v>1.4604000000000001</v>
      </c>
      <c r="AU874">
        <v>10</v>
      </c>
      <c r="AV874">
        <v>1</v>
      </c>
      <c r="AW874">
        <v>20</v>
      </c>
      <c r="AX874">
        <v>1</v>
      </c>
      <c r="AY874">
        <v>30</v>
      </c>
      <c r="AZ874">
        <v>1</v>
      </c>
      <c r="BA874">
        <v>40</v>
      </c>
      <c r="BB874">
        <v>0.99</v>
      </c>
      <c r="BC874">
        <v>50</v>
      </c>
      <c r="BD874">
        <v>0.99</v>
      </c>
      <c r="BE874">
        <v>60</v>
      </c>
      <c r="BF874">
        <v>0.97</v>
      </c>
      <c r="BG874">
        <v>70</v>
      </c>
      <c r="BH874">
        <v>0.92</v>
      </c>
      <c r="BI874">
        <v>80</v>
      </c>
      <c r="BJ874">
        <v>0.76</v>
      </c>
      <c r="BK874">
        <v>90</v>
      </c>
      <c r="BL874">
        <v>0</v>
      </c>
    </row>
    <row r="875" spans="1:64" ht="15" customHeight="1">
      <c r="A875" s="6" t="s">
        <v>1462</v>
      </c>
      <c r="B875" t="s">
        <v>70</v>
      </c>
      <c r="C875" t="s">
        <v>1389</v>
      </c>
      <c r="D875" t="s">
        <v>1587</v>
      </c>
      <c r="E875" t="s">
        <v>1398</v>
      </c>
      <c r="F875">
        <v>2016</v>
      </c>
      <c r="H875">
        <v>270</v>
      </c>
      <c r="J875">
        <v>0</v>
      </c>
      <c r="L875" t="s">
        <v>65</v>
      </c>
      <c r="M875">
        <v>60</v>
      </c>
      <c r="N875">
        <v>1</v>
      </c>
      <c r="O875">
        <v>1000</v>
      </c>
      <c r="P875">
        <v>25</v>
      </c>
      <c r="Q875">
        <v>30.8</v>
      </c>
      <c r="R875">
        <v>8.75</v>
      </c>
      <c r="S875">
        <v>37.9</v>
      </c>
      <c r="T875">
        <v>9.32</v>
      </c>
      <c r="U875">
        <v>4.66</v>
      </c>
      <c r="V875">
        <v>-117</v>
      </c>
      <c r="W875">
        <v>-0.4</v>
      </c>
      <c r="X875">
        <v>1000</v>
      </c>
      <c r="Y875">
        <v>5.5</v>
      </c>
      <c r="Z875">
        <v>250</v>
      </c>
      <c r="AA875">
        <v>0.29699999999999999</v>
      </c>
      <c r="AI875">
        <v>1500</v>
      </c>
      <c r="AJ875">
        <v>3</v>
      </c>
      <c r="AK875">
        <v>-0.7</v>
      </c>
      <c r="AQ875">
        <v>1.645</v>
      </c>
      <c r="AR875">
        <v>243.4</v>
      </c>
      <c r="AU875">
        <v>10</v>
      </c>
      <c r="AV875">
        <v>1</v>
      </c>
      <c r="AW875">
        <v>20</v>
      </c>
      <c r="AX875">
        <v>1</v>
      </c>
      <c r="AY875">
        <v>30</v>
      </c>
      <c r="AZ875">
        <v>1</v>
      </c>
      <c r="BA875">
        <v>40</v>
      </c>
      <c r="BB875">
        <v>0.99</v>
      </c>
      <c r="BC875">
        <v>50</v>
      </c>
      <c r="BD875">
        <v>0.99</v>
      </c>
      <c r="BE875">
        <v>60</v>
      </c>
      <c r="BF875">
        <v>0.97</v>
      </c>
      <c r="BG875">
        <v>70</v>
      </c>
      <c r="BH875">
        <v>0.92</v>
      </c>
      <c r="BI875">
        <v>80</v>
      </c>
      <c r="BJ875">
        <v>0.76</v>
      </c>
      <c r="BK875">
        <v>90</v>
      </c>
      <c r="BL875">
        <v>0</v>
      </c>
    </row>
    <row r="876" spans="1:64" ht="15" customHeight="1">
      <c r="A876" s="6" t="s">
        <v>1462</v>
      </c>
      <c r="B876" t="s">
        <v>70</v>
      </c>
      <c r="C876" t="s">
        <v>1438</v>
      </c>
      <c r="D876" t="s">
        <v>1588</v>
      </c>
      <c r="E876" t="s">
        <v>1398</v>
      </c>
      <c r="F876">
        <v>2016</v>
      </c>
      <c r="H876">
        <v>270</v>
      </c>
      <c r="J876">
        <v>0</v>
      </c>
      <c r="L876" t="s">
        <v>65</v>
      </c>
      <c r="M876">
        <v>60</v>
      </c>
      <c r="N876">
        <v>1</v>
      </c>
      <c r="O876">
        <v>1000</v>
      </c>
      <c r="P876">
        <v>25</v>
      </c>
      <c r="Q876">
        <v>30.8</v>
      </c>
      <c r="R876">
        <v>8.75</v>
      </c>
      <c r="S876">
        <v>37.9</v>
      </c>
      <c r="T876">
        <v>9.32</v>
      </c>
      <c r="U876">
        <v>4.66</v>
      </c>
      <c r="V876">
        <v>-117</v>
      </c>
      <c r="W876">
        <v>-0.4</v>
      </c>
      <c r="X876">
        <v>1000</v>
      </c>
      <c r="Y876">
        <v>5.5</v>
      </c>
      <c r="Z876">
        <v>250</v>
      </c>
      <c r="AA876">
        <v>0.29699999999999999</v>
      </c>
      <c r="AI876">
        <v>1000</v>
      </c>
      <c r="AJ876">
        <v>3</v>
      </c>
      <c r="AK876">
        <v>-0.7</v>
      </c>
      <c r="AQ876">
        <v>1.645</v>
      </c>
      <c r="AR876">
        <v>243.4</v>
      </c>
      <c r="AU876">
        <v>10</v>
      </c>
      <c r="AV876">
        <v>1</v>
      </c>
      <c r="AW876">
        <v>20</v>
      </c>
      <c r="AX876">
        <v>1</v>
      </c>
      <c r="AY876">
        <v>30</v>
      </c>
      <c r="AZ876">
        <v>1</v>
      </c>
      <c r="BA876">
        <v>40</v>
      </c>
      <c r="BB876">
        <v>0.99</v>
      </c>
      <c r="BC876">
        <v>50</v>
      </c>
      <c r="BD876">
        <v>0.99</v>
      </c>
      <c r="BE876">
        <v>60</v>
      </c>
      <c r="BF876">
        <v>0.97</v>
      </c>
      <c r="BG876">
        <v>70</v>
      </c>
      <c r="BH876">
        <v>0.92</v>
      </c>
      <c r="BI876">
        <v>80</v>
      </c>
      <c r="BJ876">
        <v>0.76</v>
      </c>
      <c r="BK876">
        <v>90</v>
      </c>
      <c r="BL876">
        <v>0</v>
      </c>
    </row>
    <row r="877" spans="1:64" ht="15" customHeight="1">
      <c r="A877" s="6" t="s">
        <v>1462</v>
      </c>
      <c r="B877" t="s">
        <v>70</v>
      </c>
      <c r="C877" t="s">
        <v>1363</v>
      </c>
      <c r="D877" t="s">
        <v>1589</v>
      </c>
      <c r="E877" t="s">
        <v>1398</v>
      </c>
      <c r="F877">
        <v>2016</v>
      </c>
      <c r="H877">
        <v>270</v>
      </c>
      <c r="J877">
        <v>0</v>
      </c>
      <c r="L877" t="s">
        <v>65</v>
      </c>
      <c r="M877">
        <v>60</v>
      </c>
      <c r="N877">
        <v>1</v>
      </c>
      <c r="O877">
        <v>1000</v>
      </c>
      <c r="P877">
        <v>25</v>
      </c>
      <c r="Q877">
        <v>30.8</v>
      </c>
      <c r="R877">
        <v>8.75</v>
      </c>
      <c r="S877">
        <v>37.9</v>
      </c>
      <c r="T877">
        <v>9.32</v>
      </c>
      <c r="U877">
        <v>4.66</v>
      </c>
      <c r="V877">
        <v>-117</v>
      </c>
      <c r="W877">
        <v>-0.4</v>
      </c>
      <c r="X877">
        <v>1000</v>
      </c>
      <c r="Y877">
        <v>5.5</v>
      </c>
      <c r="Z877">
        <v>250</v>
      </c>
      <c r="AA877">
        <v>0.29699999999999999</v>
      </c>
      <c r="AI877">
        <v>1500</v>
      </c>
      <c r="AJ877">
        <v>3</v>
      </c>
      <c r="AK877">
        <v>-0.7</v>
      </c>
      <c r="AQ877">
        <v>1.645</v>
      </c>
      <c r="AR877">
        <v>243.4</v>
      </c>
      <c r="AU877">
        <v>10</v>
      </c>
      <c r="AV877">
        <v>1</v>
      </c>
      <c r="AW877">
        <v>20</v>
      </c>
      <c r="AX877">
        <v>1</v>
      </c>
      <c r="AY877">
        <v>30</v>
      </c>
      <c r="AZ877">
        <v>1</v>
      </c>
      <c r="BA877">
        <v>40</v>
      </c>
      <c r="BB877">
        <v>0.99</v>
      </c>
      <c r="BC877">
        <v>50</v>
      </c>
      <c r="BD877">
        <v>0.99</v>
      </c>
      <c r="BE877">
        <v>60</v>
      </c>
      <c r="BF877">
        <v>0.97</v>
      </c>
      <c r="BG877">
        <v>70</v>
      </c>
      <c r="BH877">
        <v>0.92</v>
      </c>
      <c r="BI877">
        <v>80</v>
      </c>
      <c r="BJ877">
        <v>0.76</v>
      </c>
      <c r="BK877">
        <v>90</v>
      </c>
      <c r="BL877">
        <v>0</v>
      </c>
    </row>
    <row r="878" spans="1:64" ht="15" customHeight="1">
      <c r="A878" s="6" t="s">
        <v>1462</v>
      </c>
      <c r="B878" t="s">
        <v>70</v>
      </c>
      <c r="C878" t="s">
        <v>1390</v>
      </c>
      <c r="D878" t="s">
        <v>1590</v>
      </c>
      <c r="E878" t="s">
        <v>1398</v>
      </c>
      <c r="F878">
        <v>2016</v>
      </c>
      <c r="H878">
        <v>275</v>
      </c>
      <c r="J878">
        <v>0</v>
      </c>
      <c r="L878" t="s">
        <v>65</v>
      </c>
      <c r="M878">
        <v>60</v>
      </c>
      <c r="N878">
        <v>1</v>
      </c>
      <c r="O878">
        <v>1000</v>
      </c>
      <c r="P878">
        <v>25</v>
      </c>
      <c r="Q878">
        <v>31</v>
      </c>
      <c r="R878">
        <v>8.8800000000000008</v>
      </c>
      <c r="S878">
        <v>38</v>
      </c>
      <c r="T878">
        <v>9.4499999999999993</v>
      </c>
      <c r="U878">
        <v>4.72</v>
      </c>
      <c r="V878">
        <v>-118</v>
      </c>
      <c r="W878">
        <v>-0.4</v>
      </c>
      <c r="X878">
        <v>1000</v>
      </c>
      <c r="Y878">
        <v>5.5</v>
      </c>
      <c r="Z878">
        <v>250</v>
      </c>
      <c r="AA878">
        <v>0.28699999999999998</v>
      </c>
      <c r="AI878">
        <v>1500</v>
      </c>
      <c r="AJ878">
        <v>3</v>
      </c>
      <c r="AK878">
        <v>-0.7</v>
      </c>
      <c r="AQ878">
        <v>1.637</v>
      </c>
      <c r="AR878">
        <v>243.4</v>
      </c>
      <c r="AU878">
        <v>10</v>
      </c>
      <c r="AV878">
        <v>1</v>
      </c>
      <c r="AW878">
        <v>20</v>
      </c>
      <c r="AX878">
        <v>1</v>
      </c>
      <c r="AY878">
        <v>30</v>
      </c>
      <c r="AZ878">
        <v>1</v>
      </c>
      <c r="BA878">
        <v>40</v>
      </c>
      <c r="BB878">
        <v>0.99</v>
      </c>
      <c r="BC878">
        <v>50</v>
      </c>
      <c r="BD878">
        <v>0.99</v>
      </c>
      <c r="BE878">
        <v>60</v>
      </c>
      <c r="BF878">
        <v>0.97</v>
      </c>
      <c r="BG878">
        <v>70</v>
      </c>
      <c r="BH878">
        <v>0.92</v>
      </c>
      <c r="BI878">
        <v>80</v>
      </c>
      <c r="BJ878">
        <v>0.76</v>
      </c>
      <c r="BK878">
        <v>90</v>
      </c>
      <c r="BL878">
        <v>0</v>
      </c>
    </row>
    <row r="879" spans="1:64" ht="15" customHeight="1">
      <c r="A879" s="6" t="s">
        <v>1462</v>
      </c>
      <c r="B879" t="s">
        <v>70</v>
      </c>
      <c r="C879" t="s">
        <v>1368</v>
      </c>
      <c r="D879" t="s">
        <v>1591</v>
      </c>
      <c r="E879" t="s">
        <v>1398</v>
      </c>
      <c r="F879">
        <v>2016</v>
      </c>
      <c r="H879">
        <v>275</v>
      </c>
      <c r="I879">
        <v>0</v>
      </c>
      <c r="J879">
        <v>1.8</v>
      </c>
      <c r="L879" t="s">
        <v>1366</v>
      </c>
      <c r="M879">
        <v>60</v>
      </c>
      <c r="N879">
        <v>1</v>
      </c>
      <c r="O879">
        <v>1000</v>
      </c>
      <c r="P879">
        <v>25</v>
      </c>
      <c r="Q879">
        <v>31</v>
      </c>
      <c r="R879">
        <v>8.8800000000000008</v>
      </c>
      <c r="S879">
        <v>38</v>
      </c>
      <c r="T879">
        <v>9.4499999999999993</v>
      </c>
      <c r="U879">
        <v>4.72</v>
      </c>
      <c r="V879">
        <v>-118</v>
      </c>
      <c r="W879">
        <v>-0.4</v>
      </c>
      <c r="X879">
        <v>1000</v>
      </c>
      <c r="Y879">
        <v>5.5</v>
      </c>
      <c r="Z879">
        <v>250</v>
      </c>
      <c r="AA879">
        <v>0.28699999999999998</v>
      </c>
      <c r="AB879">
        <v>0.95099999999999996</v>
      </c>
      <c r="AC879">
        <v>-2.9999999999999997E-4</v>
      </c>
      <c r="AD879">
        <v>0.2</v>
      </c>
      <c r="AE879">
        <v>0.4</v>
      </c>
      <c r="AG879">
        <v>-1.1000000000000001</v>
      </c>
      <c r="AH879">
        <v>-3</v>
      </c>
      <c r="AI879">
        <v>1000</v>
      </c>
      <c r="AJ879">
        <v>3</v>
      </c>
      <c r="AK879">
        <v>-0.7</v>
      </c>
      <c r="AL879">
        <v>10.94</v>
      </c>
      <c r="AM879">
        <v>1650</v>
      </c>
      <c r="AN879">
        <v>992</v>
      </c>
      <c r="AO879">
        <v>40</v>
      </c>
      <c r="AP879">
        <v>18.2</v>
      </c>
      <c r="AQ879">
        <v>1.6367999999999998</v>
      </c>
      <c r="AR879">
        <v>243.4</v>
      </c>
      <c r="AS879">
        <v>1.4604000000000001</v>
      </c>
      <c r="AU879">
        <v>10</v>
      </c>
      <c r="AV879">
        <v>1</v>
      </c>
      <c r="AW879">
        <v>20</v>
      </c>
      <c r="AX879">
        <v>1</v>
      </c>
      <c r="AY879">
        <v>30</v>
      </c>
      <c r="AZ879">
        <v>1</v>
      </c>
      <c r="BA879">
        <v>40</v>
      </c>
      <c r="BB879">
        <v>0.99</v>
      </c>
      <c r="BC879">
        <v>50</v>
      </c>
      <c r="BD879">
        <v>0.99</v>
      </c>
      <c r="BE879">
        <v>60</v>
      </c>
      <c r="BF879">
        <v>0.97</v>
      </c>
      <c r="BG879">
        <v>70</v>
      </c>
      <c r="BH879">
        <v>0.92</v>
      </c>
      <c r="BI879">
        <v>80</v>
      </c>
      <c r="BJ879">
        <v>0.76</v>
      </c>
      <c r="BK879">
        <v>90</v>
      </c>
      <c r="BL879">
        <v>0</v>
      </c>
    </row>
    <row r="880" spans="1:64" ht="15" customHeight="1">
      <c r="A880" s="6" t="s">
        <v>1462</v>
      </c>
      <c r="B880" t="s">
        <v>70</v>
      </c>
      <c r="C880" t="s">
        <v>1391</v>
      </c>
      <c r="D880" t="s">
        <v>1592</v>
      </c>
      <c r="E880" t="s">
        <v>1398</v>
      </c>
      <c r="F880">
        <v>2016</v>
      </c>
      <c r="H880">
        <v>275</v>
      </c>
      <c r="I880">
        <v>0</v>
      </c>
      <c r="J880">
        <v>1.8</v>
      </c>
      <c r="L880" t="s">
        <v>1366</v>
      </c>
      <c r="M880">
        <v>60</v>
      </c>
      <c r="N880">
        <v>1</v>
      </c>
      <c r="O880">
        <v>1000</v>
      </c>
      <c r="P880">
        <v>25</v>
      </c>
      <c r="Q880">
        <v>31</v>
      </c>
      <c r="R880">
        <v>8.8800000000000008</v>
      </c>
      <c r="S880">
        <v>38</v>
      </c>
      <c r="T880">
        <v>9.4499999999999993</v>
      </c>
      <c r="U880">
        <v>4.72</v>
      </c>
      <c r="V880">
        <v>-117.8</v>
      </c>
      <c r="W880">
        <v>-0.4</v>
      </c>
      <c r="X880">
        <v>1000</v>
      </c>
      <c r="Y880">
        <v>5.5</v>
      </c>
      <c r="Z880">
        <v>250</v>
      </c>
      <c r="AA880">
        <v>0.28699999999999998</v>
      </c>
      <c r="AB880">
        <v>0.95199999999999996</v>
      </c>
      <c r="AC880">
        <v>-2.9999999999999997E-4</v>
      </c>
      <c r="AD880">
        <v>0.2</v>
      </c>
      <c r="AE880">
        <v>0.4</v>
      </c>
      <c r="AG880">
        <v>-1.1000000000000001</v>
      </c>
      <c r="AH880">
        <v>-3</v>
      </c>
      <c r="AI880">
        <v>1500</v>
      </c>
      <c r="AJ880">
        <v>3</v>
      </c>
      <c r="AK880">
        <v>-0.7</v>
      </c>
      <c r="AL880">
        <v>10.94</v>
      </c>
      <c r="AM880">
        <v>1658</v>
      </c>
      <c r="AN880">
        <v>992</v>
      </c>
      <c r="AO880">
        <v>35</v>
      </c>
      <c r="AP880">
        <v>21.7</v>
      </c>
      <c r="AQ880">
        <v>1.644736</v>
      </c>
      <c r="AR880">
        <v>243.4</v>
      </c>
      <c r="AS880">
        <v>1.4604000000000001</v>
      </c>
      <c r="AU880">
        <v>10</v>
      </c>
      <c r="AV880">
        <v>1</v>
      </c>
      <c r="AW880">
        <v>20</v>
      </c>
      <c r="AX880">
        <v>1</v>
      </c>
      <c r="AY880">
        <v>30</v>
      </c>
      <c r="AZ880">
        <v>1</v>
      </c>
      <c r="BA880">
        <v>40</v>
      </c>
      <c r="BB880">
        <v>0.99</v>
      </c>
      <c r="BC880">
        <v>50</v>
      </c>
      <c r="BD880">
        <v>0.99</v>
      </c>
      <c r="BE880">
        <v>60</v>
      </c>
      <c r="BF880">
        <v>0.97</v>
      </c>
      <c r="BG880">
        <v>70</v>
      </c>
      <c r="BH880">
        <v>0.92</v>
      </c>
      <c r="BI880">
        <v>80</v>
      </c>
      <c r="BJ880">
        <v>0.76</v>
      </c>
      <c r="BK880">
        <v>90</v>
      </c>
      <c r="BL880">
        <v>0</v>
      </c>
    </row>
    <row r="881" spans="1:64" ht="15" customHeight="1">
      <c r="A881" s="6" t="s">
        <v>1462</v>
      </c>
      <c r="B881" t="s">
        <v>70</v>
      </c>
      <c r="C881" t="s">
        <v>1439</v>
      </c>
      <c r="D881" t="s">
        <v>1593</v>
      </c>
      <c r="E881" t="s">
        <v>1398</v>
      </c>
      <c r="F881">
        <v>2016</v>
      </c>
      <c r="H881">
        <v>275</v>
      </c>
      <c r="J881">
        <v>0</v>
      </c>
      <c r="L881" t="s">
        <v>65</v>
      </c>
      <c r="M881">
        <v>60</v>
      </c>
      <c r="N881">
        <v>1</v>
      </c>
      <c r="O881">
        <v>1000</v>
      </c>
      <c r="P881">
        <v>25</v>
      </c>
      <c r="Q881">
        <v>31</v>
      </c>
      <c r="R881">
        <v>8.8800000000000008</v>
      </c>
      <c r="S881">
        <v>38</v>
      </c>
      <c r="T881">
        <v>9.4499999999999993</v>
      </c>
      <c r="U881">
        <v>4.72</v>
      </c>
      <c r="V881">
        <v>-117.8</v>
      </c>
      <c r="W881">
        <v>-0.4</v>
      </c>
      <c r="X881">
        <v>1000</v>
      </c>
      <c r="Y881">
        <v>5.5</v>
      </c>
      <c r="Z881">
        <v>250</v>
      </c>
      <c r="AA881">
        <v>0.28699999999999998</v>
      </c>
      <c r="AI881">
        <v>1500</v>
      </c>
      <c r="AJ881">
        <v>3</v>
      </c>
      <c r="AK881">
        <v>-0.7</v>
      </c>
      <c r="AQ881">
        <v>1.645</v>
      </c>
      <c r="AR881">
        <v>243.4</v>
      </c>
      <c r="AU881">
        <v>10</v>
      </c>
      <c r="AV881">
        <v>1</v>
      </c>
      <c r="AW881">
        <v>20</v>
      </c>
      <c r="AX881">
        <v>1</v>
      </c>
      <c r="AY881">
        <v>30</v>
      </c>
      <c r="AZ881">
        <v>1</v>
      </c>
      <c r="BA881">
        <v>40</v>
      </c>
      <c r="BB881">
        <v>0.99</v>
      </c>
      <c r="BC881">
        <v>50</v>
      </c>
      <c r="BD881">
        <v>0.99</v>
      </c>
      <c r="BE881">
        <v>60</v>
      </c>
      <c r="BF881">
        <v>0.97</v>
      </c>
      <c r="BG881">
        <v>70</v>
      </c>
      <c r="BH881">
        <v>0.92</v>
      </c>
      <c r="BI881">
        <v>80</v>
      </c>
      <c r="BJ881">
        <v>0.76</v>
      </c>
      <c r="BK881">
        <v>90</v>
      </c>
      <c r="BL881">
        <v>0</v>
      </c>
    </row>
    <row r="882" spans="1:64" ht="15" customHeight="1">
      <c r="A882" s="6" t="s">
        <v>1462</v>
      </c>
      <c r="B882" t="s">
        <v>70</v>
      </c>
      <c r="C882" t="s">
        <v>1369</v>
      </c>
      <c r="D882" t="s">
        <v>1594</v>
      </c>
      <c r="E882" t="s">
        <v>1398</v>
      </c>
      <c r="F882">
        <v>2016</v>
      </c>
      <c r="H882">
        <v>275</v>
      </c>
      <c r="I882">
        <v>0</v>
      </c>
      <c r="J882">
        <v>1.8</v>
      </c>
      <c r="L882" t="s">
        <v>1366</v>
      </c>
      <c r="M882">
        <v>60</v>
      </c>
      <c r="N882">
        <v>1</v>
      </c>
      <c r="O882">
        <v>1000</v>
      </c>
      <c r="P882">
        <v>25</v>
      </c>
      <c r="Q882">
        <v>31</v>
      </c>
      <c r="R882">
        <v>8.8800000000000008</v>
      </c>
      <c r="S882">
        <v>38</v>
      </c>
      <c r="T882">
        <v>9.4499999999999993</v>
      </c>
      <c r="U882">
        <v>4.72</v>
      </c>
      <c r="V882">
        <v>-117</v>
      </c>
      <c r="W882">
        <v>-0.4</v>
      </c>
      <c r="X882">
        <v>1000</v>
      </c>
      <c r="Y882">
        <v>5.5</v>
      </c>
      <c r="Z882">
        <v>250</v>
      </c>
      <c r="AA882">
        <v>0.28699999999999998</v>
      </c>
      <c r="AB882">
        <v>0.95199999999999996</v>
      </c>
      <c r="AC882">
        <v>-2.9999999999999997E-4</v>
      </c>
      <c r="AD882">
        <v>0.2</v>
      </c>
      <c r="AE882">
        <v>0.4</v>
      </c>
      <c r="AG882">
        <v>-1.1000000000000001</v>
      </c>
      <c r="AH882">
        <v>-3</v>
      </c>
      <c r="AI882">
        <v>1500</v>
      </c>
      <c r="AJ882">
        <v>3</v>
      </c>
      <c r="AK882">
        <v>-0.7</v>
      </c>
      <c r="AL882">
        <v>10.94</v>
      </c>
      <c r="AM882">
        <v>1658</v>
      </c>
      <c r="AN882">
        <v>992</v>
      </c>
      <c r="AO882">
        <v>6</v>
      </c>
      <c r="AP882">
        <v>23</v>
      </c>
      <c r="AQ882">
        <v>1.644736</v>
      </c>
      <c r="AR882">
        <v>243.4</v>
      </c>
      <c r="AS882">
        <v>1.4604000000000001</v>
      </c>
      <c r="AU882">
        <v>10</v>
      </c>
      <c r="AV882">
        <v>1</v>
      </c>
      <c r="AW882">
        <v>20</v>
      </c>
      <c r="AX882">
        <v>1</v>
      </c>
      <c r="AY882">
        <v>30</v>
      </c>
      <c r="AZ882">
        <v>1</v>
      </c>
      <c r="BA882">
        <v>40</v>
      </c>
      <c r="BB882">
        <v>0.99</v>
      </c>
      <c r="BC882">
        <v>50</v>
      </c>
      <c r="BD882">
        <v>0.99</v>
      </c>
      <c r="BE882">
        <v>60</v>
      </c>
      <c r="BF882">
        <v>0.97</v>
      </c>
      <c r="BG882">
        <v>70</v>
      </c>
      <c r="BH882">
        <v>0.92</v>
      </c>
      <c r="BI882">
        <v>80</v>
      </c>
      <c r="BJ882">
        <v>0.76</v>
      </c>
      <c r="BK882">
        <v>90</v>
      </c>
      <c r="BL882">
        <v>0</v>
      </c>
    </row>
    <row r="883" spans="1:64" ht="15" customHeight="1">
      <c r="A883" s="6" t="s">
        <v>1462</v>
      </c>
      <c r="B883" t="s">
        <v>70</v>
      </c>
      <c r="C883" t="s">
        <v>1440</v>
      </c>
      <c r="D883" t="s">
        <v>1595</v>
      </c>
      <c r="E883" t="s">
        <v>1398</v>
      </c>
      <c r="F883">
        <v>2017</v>
      </c>
      <c r="H883">
        <v>280</v>
      </c>
      <c r="J883">
        <v>0</v>
      </c>
      <c r="L883" t="s">
        <v>65</v>
      </c>
      <c r="M883">
        <v>60</v>
      </c>
      <c r="N883">
        <v>1</v>
      </c>
      <c r="O883">
        <v>1000</v>
      </c>
      <c r="P883">
        <v>25</v>
      </c>
      <c r="Q883">
        <v>31.3</v>
      </c>
      <c r="R883">
        <v>8.9499999999999993</v>
      </c>
      <c r="S883">
        <v>38.200000000000003</v>
      </c>
      <c r="T883">
        <v>9.52</v>
      </c>
      <c r="U883">
        <v>4.76</v>
      </c>
      <c r="V883">
        <v>-118</v>
      </c>
      <c r="W883">
        <v>-0.4</v>
      </c>
      <c r="X883">
        <v>1000</v>
      </c>
      <c r="Y883">
        <v>5.5</v>
      </c>
      <c r="Z883">
        <v>250</v>
      </c>
      <c r="AA883">
        <v>0.27900000000000003</v>
      </c>
      <c r="AI883">
        <v>1500</v>
      </c>
      <c r="AJ883">
        <v>3</v>
      </c>
      <c r="AK883">
        <v>-0.7</v>
      </c>
      <c r="AQ883">
        <v>1.637</v>
      </c>
      <c r="AR883">
        <v>243.4</v>
      </c>
      <c r="AU883">
        <v>10</v>
      </c>
      <c r="AV883">
        <v>1</v>
      </c>
      <c r="AW883">
        <v>20</v>
      </c>
      <c r="AX883">
        <v>1</v>
      </c>
      <c r="AY883">
        <v>30</v>
      </c>
      <c r="AZ883">
        <v>1</v>
      </c>
      <c r="BA883">
        <v>40</v>
      </c>
      <c r="BB883">
        <v>0.99</v>
      </c>
      <c r="BC883">
        <v>50</v>
      </c>
      <c r="BD883">
        <v>0.99</v>
      </c>
      <c r="BE883">
        <v>60</v>
      </c>
      <c r="BF883">
        <v>0.97</v>
      </c>
      <c r="BG883">
        <v>70</v>
      </c>
      <c r="BH883">
        <v>0.92</v>
      </c>
      <c r="BI883">
        <v>80</v>
      </c>
      <c r="BJ883">
        <v>0.76</v>
      </c>
      <c r="BK883">
        <v>90</v>
      </c>
      <c r="BL883">
        <v>0</v>
      </c>
    </row>
    <row r="884" spans="1:64" ht="15" customHeight="1">
      <c r="A884" s="6" t="s">
        <v>1462</v>
      </c>
      <c r="B884" t="s">
        <v>70</v>
      </c>
      <c r="C884" t="s">
        <v>1441</v>
      </c>
      <c r="D884" t="s">
        <v>1596</v>
      </c>
      <c r="E884" t="s">
        <v>1398</v>
      </c>
      <c r="F884">
        <v>2017</v>
      </c>
      <c r="H884">
        <v>280</v>
      </c>
      <c r="I884">
        <v>0</v>
      </c>
      <c r="J884">
        <v>1.8</v>
      </c>
      <c r="L884" t="s">
        <v>1366</v>
      </c>
      <c r="M884">
        <v>60</v>
      </c>
      <c r="N884">
        <v>1</v>
      </c>
      <c r="O884">
        <v>1000</v>
      </c>
      <c r="P884">
        <v>25</v>
      </c>
      <c r="Q884">
        <v>31.3</v>
      </c>
      <c r="R884">
        <v>8.9499999999999993</v>
      </c>
      <c r="S884">
        <v>38.200000000000003</v>
      </c>
      <c r="T884">
        <v>9.52</v>
      </c>
      <c r="U884">
        <v>4.76</v>
      </c>
      <c r="V884">
        <v>-118</v>
      </c>
      <c r="W884">
        <v>-0.4</v>
      </c>
      <c r="X884">
        <v>1000</v>
      </c>
      <c r="Y884">
        <v>5.5</v>
      </c>
      <c r="Z884">
        <v>250</v>
      </c>
      <c r="AA884">
        <v>0.27900000000000003</v>
      </c>
      <c r="AB884">
        <v>0.93799999999999994</v>
      </c>
      <c r="AC884">
        <v>-4.0000000000000002E-4</v>
      </c>
      <c r="AD884">
        <v>0.2</v>
      </c>
      <c r="AE884">
        <v>0.4</v>
      </c>
      <c r="AG884">
        <v>-1.1000000000000001</v>
      </c>
      <c r="AH884">
        <v>-3</v>
      </c>
      <c r="AI884">
        <v>1000</v>
      </c>
      <c r="AJ884">
        <v>3</v>
      </c>
      <c r="AK884">
        <v>-0.7</v>
      </c>
      <c r="AL884">
        <v>10.94</v>
      </c>
      <c r="AM884">
        <v>1650</v>
      </c>
      <c r="AN884">
        <v>992</v>
      </c>
      <c r="AO884">
        <v>40</v>
      </c>
      <c r="AP884">
        <v>18.2</v>
      </c>
      <c r="AQ884">
        <v>1.6367999999999998</v>
      </c>
      <c r="AR884">
        <v>243.4</v>
      </c>
      <c r="AS884">
        <v>1.4604000000000001</v>
      </c>
      <c r="AU884">
        <v>10</v>
      </c>
      <c r="AV884">
        <v>1</v>
      </c>
      <c r="AW884">
        <v>20</v>
      </c>
      <c r="AX884">
        <v>1</v>
      </c>
      <c r="AY884">
        <v>30</v>
      </c>
      <c r="AZ884">
        <v>1</v>
      </c>
      <c r="BA884">
        <v>40</v>
      </c>
      <c r="BB884">
        <v>0.99</v>
      </c>
      <c r="BC884">
        <v>50</v>
      </c>
      <c r="BD884">
        <v>0.99</v>
      </c>
      <c r="BE884">
        <v>60</v>
      </c>
      <c r="BF884">
        <v>0.97</v>
      </c>
      <c r="BG884">
        <v>70</v>
      </c>
      <c r="BH884">
        <v>0.92</v>
      </c>
      <c r="BI884">
        <v>80</v>
      </c>
      <c r="BJ884">
        <v>0.76</v>
      </c>
      <c r="BK884">
        <v>90</v>
      </c>
      <c r="BL884">
        <v>0</v>
      </c>
    </row>
    <row r="885" spans="1:64" ht="15" customHeight="1">
      <c r="A885" s="6" t="s">
        <v>1462</v>
      </c>
      <c r="B885" t="s">
        <v>70</v>
      </c>
      <c r="C885" t="s">
        <v>1442</v>
      </c>
      <c r="D885" t="s">
        <v>1597</v>
      </c>
      <c r="E885" t="s">
        <v>1398</v>
      </c>
      <c r="F885">
        <v>2017</v>
      </c>
      <c r="H885">
        <v>280</v>
      </c>
      <c r="I885">
        <v>0</v>
      </c>
      <c r="J885">
        <v>1.8</v>
      </c>
      <c r="L885" t="s">
        <v>1366</v>
      </c>
      <c r="M885">
        <v>60</v>
      </c>
      <c r="N885">
        <v>1</v>
      </c>
      <c r="O885">
        <v>1000</v>
      </c>
      <c r="P885">
        <v>25</v>
      </c>
      <c r="Q885">
        <v>31.3</v>
      </c>
      <c r="R885">
        <v>8.9499999999999993</v>
      </c>
      <c r="S885">
        <v>38.200000000000003</v>
      </c>
      <c r="T885">
        <v>9.52</v>
      </c>
      <c r="U885">
        <v>4.76</v>
      </c>
      <c r="V885">
        <v>-118</v>
      </c>
      <c r="W885">
        <v>-0.4</v>
      </c>
      <c r="X885">
        <v>1000</v>
      </c>
      <c r="Y885">
        <v>5.5</v>
      </c>
      <c r="Z885">
        <v>250</v>
      </c>
      <c r="AA885">
        <v>0.27900000000000003</v>
      </c>
      <c r="AB885">
        <v>0.93799999999999994</v>
      </c>
      <c r="AC885">
        <v>-4.0000000000000002E-4</v>
      </c>
      <c r="AD885">
        <v>0.2</v>
      </c>
      <c r="AE885">
        <v>0.4</v>
      </c>
      <c r="AG885">
        <v>-1.1000000000000001</v>
      </c>
      <c r="AH885">
        <v>-3</v>
      </c>
      <c r="AI885">
        <v>1500</v>
      </c>
      <c r="AJ885">
        <v>3</v>
      </c>
      <c r="AK885">
        <v>-0.7</v>
      </c>
      <c r="AL885">
        <v>10.94</v>
      </c>
      <c r="AM885">
        <v>1658</v>
      </c>
      <c r="AN885">
        <v>992</v>
      </c>
      <c r="AO885">
        <v>35</v>
      </c>
      <c r="AP885">
        <v>21.7</v>
      </c>
      <c r="AQ885">
        <v>1.644736</v>
      </c>
      <c r="AR885">
        <v>243.4</v>
      </c>
      <c r="AS885">
        <v>1.4604000000000001</v>
      </c>
      <c r="AU885">
        <v>10</v>
      </c>
      <c r="AV885">
        <v>1</v>
      </c>
      <c r="AW885">
        <v>20</v>
      </c>
      <c r="AX885">
        <v>1</v>
      </c>
      <c r="AY885">
        <v>30</v>
      </c>
      <c r="AZ885">
        <v>1</v>
      </c>
      <c r="BA885">
        <v>40</v>
      </c>
      <c r="BB885">
        <v>0.99</v>
      </c>
      <c r="BC885">
        <v>50</v>
      </c>
      <c r="BD885">
        <v>0.99</v>
      </c>
      <c r="BE885">
        <v>60</v>
      </c>
      <c r="BF885">
        <v>0.97</v>
      </c>
      <c r="BG885">
        <v>70</v>
      </c>
      <c r="BH885">
        <v>0.92</v>
      </c>
      <c r="BI885">
        <v>80</v>
      </c>
      <c r="BJ885">
        <v>0.76</v>
      </c>
      <c r="BK885">
        <v>90</v>
      </c>
      <c r="BL885">
        <v>0</v>
      </c>
    </row>
    <row r="886" spans="1:64" ht="15" customHeight="1">
      <c r="A886" s="6" t="s">
        <v>1462</v>
      </c>
      <c r="B886" t="s">
        <v>70</v>
      </c>
      <c r="C886" t="s">
        <v>1443</v>
      </c>
      <c r="D886" t="s">
        <v>1598</v>
      </c>
      <c r="E886" t="s">
        <v>1398</v>
      </c>
      <c r="F886">
        <v>2017</v>
      </c>
      <c r="H886">
        <v>280</v>
      </c>
      <c r="J886">
        <v>0</v>
      </c>
      <c r="L886" t="s">
        <v>65</v>
      </c>
      <c r="M886">
        <v>60</v>
      </c>
      <c r="N886">
        <v>1</v>
      </c>
      <c r="O886">
        <v>1000</v>
      </c>
      <c r="P886">
        <v>25</v>
      </c>
      <c r="Q886">
        <v>31.3</v>
      </c>
      <c r="R886">
        <v>8.9499999999999993</v>
      </c>
      <c r="S886">
        <v>38.200000000000003</v>
      </c>
      <c r="T886">
        <v>9.52</v>
      </c>
      <c r="U886">
        <v>4.76</v>
      </c>
      <c r="V886">
        <v>-118</v>
      </c>
      <c r="W886">
        <v>-0.4</v>
      </c>
      <c r="X886">
        <v>1000</v>
      </c>
      <c r="Y886">
        <v>5.5</v>
      </c>
      <c r="Z886">
        <v>250</v>
      </c>
      <c r="AA886">
        <v>0.27900000000000003</v>
      </c>
      <c r="AI886">
        <v>1000</v>
      </c>
      <c r="AJ886">
        <v>3</v>
      </c>
      <c r="AK886">
        <v>-0.7</v>
      </c>
      <c r="AQ886">
        <v>1.645</v>
      </c>
      <c r="AR886">
        <v>243.4</v>
      </c>
      <c r="AU886">
        <v>10</v>
      </c>
      <c r="AV886">
        <v>1</v>
      </c>
      <c r="AW886">
        <v>20</v>
      </c>
      <c r="AX886">
        <v>1</v>
      </c>
      <c r="AY886">
        <v>30</v>
      </c>
      <c r="AZ886">
        <v>1</v>
      </c>
      <c r="BA886">
        <v>40</v>
      </c>
      <c r="BB886">
        <v>0.99</v>
      </c>
      <c r="BC886">
        <v>50</v>
      </c>
      <c r="BD886">
        <v>0.99</v>
      </c>
      <c r="BE886">
        <v>60</v>
      </c>
      <c r="BF886">
        <v>0.97</v>
      </c>
      <c r="BG886">
        <v>70</v>
      </c>
      <c r="BH886">
        <v>0.92</v>
      </c>
      <c r="BI886">
        <v>80</v>
      </c>
      <c r="BJ886">
        <v>0.76</v>
      </c>
      <c r="BK886">
        <v>90</v>
      </c>
      <c r="BL886">
        <v>0</v>
      </c>
    </row>
    <row r="887" spans="1:64" ht="15" customHeight="1">
      <c r="A887" s="6" t="s">
        <v>1633</v>
      </c>
      <c r="B887" t="s">
        <v>70</v>
      </c>
      <c r="C887" t="s">
        <v>1833</v>
      </c>
      <c r="D887" t="s">
        <v>1834</v>
      </c>
      <c r="E887" t="s">
        <v>1636</v>
      </c>
      <c r="F887">
        <v>2017</v>
      </c>
      <c r="H887">
        <v>280</v>
      </c>
      <c r="I887">
        <v>0</v>
      </c>
      <c r="J887">
        <v>1.78</v>
      </c>
      <c r="L887" t="s">
        <v>1366</v>
      </c>
      <c r="M887">
        <v>60</v>
      </c>
      <c r="N887">
        <v>1</v>
      </c>
      <c r="O887">
        <v>1000</v>
      </c>
      <c r="P887">
        <v>25</v>
      </c>
      <c r="Q887">
        <v>31.3</v>
      </c>
      <c r="R887">
        <v>8.9499999999999993</v>
      </c>
      <c r="S887">
        <v>38.200000000000003</v>
      </c>
      <c r="T887">
        <v>9.52</v>
      </c>
      <c r="U887">
        <v>4.8600000000000003</v>
      </c>
      <c r="V887">
        <v>-110.7</v>
      </c>
      <c r="W887">
        <v>-0.39</v>
      </c>
      <c r="X887">
        <v>1800</v>
      </c>
      <c r="Y887">
        <v>5.5</v>
      </c>
      <c r="Z887">
        <v>450</v>
      </c>
      <c r="AA887">
        <v>0.28299999999999997</v>
      </c>
      <c r="AB887">
        <v>0.96499999999999997</v>
      </c>
      <c r="AC887">
        <v>-2.9999999999999997E-4</v>
      </c>
      <c r="AD887">
        <v>0.5</v>
      </c>
      <c r="AE887">
        <v>1</v>
      </c>
      <c r="AG887">
        <v>-0.6</v>
      </c>
      <c r="AH887">
        <v>-2.1</v>
      </c>
      <c r="AI887">
        <v>1500</v>
      </c>
      <c r="AJ887">
        <v>3</v>
      </c>
      <c r="AK887">
        <v>-0.7</v>
      </c>
      <c r="AL887">
        <v>10.94</v>
      </c>
      <c r="AM887">
        <v>1658</v>
      </c>
      <c r="AN887">
        <v>992</v>
      </c>
      <c r="AO887">
        <v>6</v>
      </c>
      <c r="AP887">
        <v>23</v>
      </c>
      <c r="AQ887">
        <v>1.644736</v>
      </c>
      <c r="AR887">
        <v>243.4</v>
      </c>
      <c r="AS887">
        <v>1.4604000000000001</v>
      </c>
      <c r="AU887">
        <v>10</v>
      </c>
      <c r="AV887">
        <v>1</v>
      </c>
      <c r="AW887">
        <v>20</v>
      </c>
      <c r="AX887">
        <v>1</v>
      </c>
      <c r="AY887">
        <v>30</v>
      </c>
      <c r="AZ887">
        <v>1</v>
      </c>
      <c r="BA887">
        <v>40</v>
      </c>
      <c r="BB887">
        <v>0.99</v>
      </c>
      <c r="BC887">
        <v>50</v>
      </c>
      <c r="BD887">
        <v>0.99</v>
      </c>
      <c r="BE887">
        <v>60</v>
      </c>
      <c r="BF887">
        <v>0.97</v>
      </c>
      <c r="BG887">
        <v>70</v>
      </c>
      <c r="BH887">
        <v>0.92</v>
      </c>
      <c r="BI887">
        <v>80</v>
      </c>
      <c r="BJ887">
        <v>0.76</v>
      </c>
      <c r="BK887">
        <v>90</v>
      </c>
      <c r="BL887">
        <v>0</v>
      </c>
    </row>
    <row r="888" spans="1:64" ht="15" customHeight="1">
      <c r="A888" s="6" t="s">
        <v>1462</v>
      </c>
      <c r="B888" t="s">
        <v>70</v>
      </c>
      <c r="C888" t="s">
        <v>1444</v>
      </c>
      <c r="D888" t="s">
        <v>1599</v>
      </c>
      <c r="E888" t="s">
        <v>1398</v>
      </c>
      <c r="F888">
        <v>2017</v>
      </c>
      <c r="H888">
        <v>280</v>
      </c>
      <c r="J888">
        <v>0</v>
      </c>
      <c r="L888" t="s">
        <v>65</v>
      </c>
      <c r="M888">
        <v>60</v>
      </c>
      <c r="N888">
        <v>1</v>
      </c>
      <c r="O888">
        <v>1000</v>
      </c>
      <c r="P888">
        <v>25</v>
      </c>
      <c r="Q888">
        <v>31.3</v>
      </c>
      <c r="R888">
        <v>8.9499999999999993</v>
      </c>
      <c r="S888">
        <v>38.200000000000003</v>
      </c>
      <c r="T888">
        <v>9.52</v>
      </c>
      <c r="U888">
        <v>4.76</v>
      </c>
      <c r="V888">
        <v>-117</v>
      </c>
      <c r="W888">
        <v>-0.4</v>
      </c>
      <c r="X888">
        <v>1000</v>
      </c>
      <c r="Y888">
        <v>5.5</v>
      </c>
      <c r="Z888">
        <v>250</v>
      </c>
      <c r="AA888">
        <v>0.27900000000000003</v>
      </c>
      <c r="AI888">
        <v>1500</v>
      </c>
      <c r="AJ888">
        <v>3</v>
      </c>
      <c r="AK888">
        <v>-0.7</v>
      </c>
      <c r="AQ888">
        <v>1.645</v>
      </c>
      <c r="AR888">
        <v>243.4</v>
      </c>
      <c r="AU888">
        <v>10</v>
      </c>
      <c r="AV888">
        <v>1</v>
      </c>
      <c r="AW888">
        <v>20</v>
      </c>
      <c r="AX888">
        <v>1</v>
      </c>
      <c r="AY888">
        <v>30</v>
      </c>
      <c r="AZ888">
        <v>1</v>
      </c>
      <c r="BA888">
        <v>40</v>
      </c>
      <c r="BB888">
        <v>0.99</v>
      </c>
      <c r="BC888">
        <v>50</v>
      </c>
      <c r="BD888">
        <v>0.99</v>
      </c>
      <c r="BE888">
        <v>60</v>
      </c>
      <c r="BF888">
        <v>0.97</v>
      </c>
      <c r="BG888">
        <v>70</v>
      </c>
      <c r="BH888">
        <v>0.92</v>
      </c>
      <c r="BI888">
        <v>80</v>
      </c>
      <c r="BJ888">
        <v>0.76</v>
      </c>
      <c r="BK888">
        <v>90</v>
      </c>
      <c r="BL888">
        <v>0</v>
      </c>
    </row>
    <row r="889" spans="1:64" ht="15" customHeight="1">
      <c r="A889" s="6" t="s">
        <v>1633</v>
      </c>
      <c r="B889" t="s">
        <v>70</v>
      </c>
      <c r="C889" t="s">
        <v>1835</v>
      </c>
      <c r="D889" t="s">
        <v>1836</v>
      </c>
      <c r="E889" t="s">
        <v>1398</v>
      </c>
      <c r="F889">
        <v>2017</v>
      </c>
      <c r="H889">
        <v>285</v>
      </c>
      <c r="I889">
        <v>0</v>
      </c>
      <c r="J889">
        <v>1.8</v>
      </c>
      <c r="L889" t="s">
        <v>1366</v>
      </c>
      <c r="M889">
        <v>60</v>
      </c>
      <c r="N889">
        <v>1</v>
      </c>
      <c r="O889">
        <v>1000</v>
      </c>
      <c r="P889">
        <v>25</v>
      </c>
      <c r="Q889">
        <v>31.7</v>
      </c>
      <c r="R889">
        <v>9</v>
      </c>
      <c r="S889">
        <v>39.1</v>
      </c>
      <c r="T889">
        <v>9.5399999999999991</v>
      </c>
      <c r="U889">
        <v>4.7699999999999996</v>
      </c>
      <c r="V889">
        <v>-113.3</v>
      </c>
      <c r="W889">
        <v>-0.39</v>
      </c>
      <c r="X889">
        <v>1200</v>
      </c>
      <c r="Y889">
        <v>5.5</v>
      </c>
      <c r="Z889">
        <v>300</v>
      </c>
      <c r="AA889">
        <v>0.309</v>
      </c>
      <c r="AB889">
        <v>0.97499999999999998</v>
      </c>
      <c r="AC889">
        <v>-4.0000000000000002E-4</v>
      </c>
      <c r="AD889">
        <v>0.5</v>
      </c>
      <c r="AE889">
        <v>1</v>
      </c>
      <c r="AG889">
        <v>-0.6</v>
      </c>
      <c r="AH889">
        <v>-2.1</v>
      </c>
      <c r="AI889">
        <v>1500</v>
      </c>
      <c r="AJ889">
        <v>3</v>
      </c>
      <c r="AK889">
        <v>-0.7</v>
      </c>
      <c r="AL889">
        <v>10.94</v>
      </c>
      <c r="AM889">
        <v>1650</v>
      </c>
      <c r="AN889">
        <v>992</v>
      </c>
      <c r="AO889">
        <v>40</v>
      </c>
      <c r="AP889">
        <v>18.2</v>
      </c>
      <c r="AQ889">
        <v>1.6367999999999998</v>
      </c>
      <c r="AR889">
        <v>243.4</v>
      </c>
      <c r="AS889">
        <v>1.4604000000000001</v>
      </c>
      <c r="AU889">
        <v>10</v>
      </c>
      <c r="AV889">
        <v>1</v>
      </c>
      <c r="AW889">
        <v>20</v>
      </c>
      <c r="AX889">
        <v>1</v>
      </c>
      <c r="AY889">
        <v>30</v>
      </c>
      <c r="AZ889">
        <v>1</v>
      </c>
      <c r="BA889">
        <v>40</v>
      </c>
      <c r="BB889">
        <v>0.99</v>
      </c>
      <c r="BC889">
        <v>50</v>
      </c>
      <c r="BD889">
        <v>0.99</v>
      </c>
      <c r="BE889">
        <v>60</v>
      </c>
      <c r="BF889">
        <v>0.97</v>
      </c>
      <c r="BG889">
        <v>70</v>
      </c>
      <c r="BH889">
        <v>0.92</v>
      </c>
      <c r="BI889">
        <v>80</v>
      </c>
      <c r="BJ889">
        <v>0.76</v>
      </c>
      <c r="BK889">
        <v>90</v>
      </c>
      <c r="BL889">
        <v>0</v>
      </c>
    </row>
    <row r="890" spans="1:64" ht="15" customHeight="1">
      <c r="A890" s="6" t="s">
        <v>1633</v>
      </c>
      <c r="B890" t="s">
        <v>70</v>
      </c>
      <c r="C890" t="s">
        <v>1837</v>
      </c>
      <c r="D890" t="s">
        <v>1838</v>
      </c>
      <c r="E890" t="s">
        <v>1398</v>
      </c>
      <c r="F890">
        <v>2017</v>
      </c>
      <c r="H890">
        <v>285</v>
      </c>
      <c r="I890">
        <v>0</v>
      </c>
      <c r="J890">
        <v>1.8</v>
      </c>
      <c r="L890" t="s">
        <v>1366</v>
      </c>
      <c r="M890">
        <v>60</v>
      </c>
      <c r="N890">
        <v>1</v>
      </c>
      <c r="O890">
        <v>1000</v>
      </c>
      <c r="P890">
        <v>25</v>
      </c>
      <c r="Q890">
        <v>31.7</v>
      </c>
      <c r="R890">
        <v>9</v>
      </c>
      <c r="S890">
        <v>39.1</v>
      </c>
      <c r="T890">
        <v>9.5399999999999991</v>
      </c>
      <c r="U890">
        <v>4.7699999999999996</v>
      </c>
      <c r="V890">
        <v>-113</v>
      </c>
      <c r="W890">
        <v>-0.39</v>
      </c>
      <c r="X890">
        <v>1600</v>
      </c>
      <c r="Y890">
        <v>5.5</v>
      </c>
      <c r="Z890">
        <v>400</v>
      </c>
      <c r="AA890">
        <v>0.30199999999999999</v>
      </c>
      <c r="AB890">
        <v>1.006</v>
      </c>
      <c r="AC890">
        <v>-4.0000000000000002E-4</v>
      </c>
      <c r="AD890">
        <v>0.5</v>
      </c>
      <c r="AE890">
        <v>1</v>
      </c>
      <c r="AG890">
        <v>-0.6</v>
      </c>
      <c r="AH890">
        <v>-2.1</v>
      </c>
      <c r="AI890">
        <v>1000</v>
      </c>
      <c r="AJ890">
        <v>3</v>
      </c>
      <c r="AK890">
        <v>-0.7</v>
      </c>
      <c r="AL890">
        <v>10.94</v>
      </c>
      <c r="AM890">
        <v>1650</v>
      </c>
      <c r="AN890">
        <v>992</v>
      </c>
      <c r="AO890">
        <v>40</v>
      </c>
      <c r="AP890">
        <v>18.2</v>
      </c>
      <c r="AQ890">
        <v>1.6367999999999998</v>
      </c>
      <c r="AR890">
        <v>243.4</v>
      </c>
      <c r="AS890">
        <v>1.4604000000000001</v>
      </c>
      <c r="AU890">
        <v>10</v>
      </c>
      <c r="AV890">
        <v>1</v>
      </c>
      <c r="AW890">
        <v>20</v>
      </c>
      <c r="AX890">
        <v>1</v>
      </c>
      <c r="AY890">
        <v>30</v>
      </c>
      <c r="AZ890">
        <v>1</v>
      </c>
      <c r="BA890">
        <v>40</v>
      </c>
      <c r="BB890">
        <v>0.99</v>
      </c>
      <c r="BC890">
        <v>50</v>
      </c>
      <c r="BD890">
        <v>0.99</v>
      </c>
      <c r="BE890">
        <v>60</v>
      </c>
      <c r="BF890">
        <v>0.97</v>
      </c>
      <c r="BG890">
        <v>70</v>
      </c>
      <c r="BH890">
        <v>0.92</v>
      </c>
      <c r="BI890">
        <v>80</v>
      </c>
      <c r="BJ890">
        <v>0.76</v>
      </c>
      <c r="BK890">
        <v>90</v>
      </c>
      <c r="BL890">
        <v>0</v>
      </c>
    </row>
    <row r="891" spans="1:64" ht="15" customHeight="1">
      <c r="A891" s="6" t="s">
        <v>1633</v>
      </c>
      <c r="B891" t="s">
        <v>70</v>
      </c>
      <c r="C891" t="s">
        <v>1839</v>
      </c>
      <c r="D891" t="s">
        <v>1840</v>
      </c>
      <c r="E891" t="s">
        <v>1398</v>
      </c>
      <c r="F891">
        <v>2017</v>
      </c>
      <c r="H891">
        <v>285</v>
      </c>
      <c r="I891">
        <v>0</v>
      </c>
      <c r="J891">
        <v>1.8</v>
      </c>
      <c r="L891" t="s">
        <v>1366</v>
      </c>
      <c r="M891">
        <v>60</v>
      </c>
      <c r="N891">
        <v>1</v>
      </c>
      <c r="O891">
        <v>1000</v>
      </c>
      <c r="P891">
        <v>25</v>
      </c>
      <c r="Q891">
        <v>31.7</v>
      </c>
      <c r="R891">
        <v>9</v>
      </c>
      <c r="S891">
        <v>39.1</v>
      </c>
      <c r="T891">
        <v>9.5399999999999991</v>
      </c>
      <c r="U891">
        <v>4.76</v>
      </c>
      <c r="V891">
        <v>-113</v>
      </c>
      <c r="W891">
        <v>-0.39</v>
      </c>
      <c r="X891">
        <v>1400</v>
      </c>
      <c r="Y891">
        <v>5.5</v>
      </c>
      <c r="Z891">
        <v>300</v>
      </c>
      <c r="AA891">
        <v>0.30299999999999999</v>
      </c>
      <c r="AB891">
        <v>0.98599999999999999</v>
      </c>
      <c r="AC891">
        <v>-4.0000000000000002E-4</v>
      </c>
      <c r="AD891">
        <v>0.5</v>
      </c>
      <c r="AE891">
        <v>1</v>
      </c>
      <c r="AG891">
        <v>-0.6</v>
      </c>
      <c r="AH891">
        <v>-2.1</v>
      </c>
      <c r="AI891">
        <v>1500</v>
      </c>
      <c r="AJ891">
        <v>3</v>
      </c>
      <c r="AK891">
        <v>-0.7</v>
      </c>
      <c r="AL891">
        <v>10.94</v>
      </c>
      <c r="AM891">
        <v>1658</v>
      </c>
      <c r="AN891">
        <v>992</v>
      </c>
      <c r="AO891">
        <v>35</v>
      </c>
      <c r="AP891">
        <v>21.7</v>
      </c>
      <c r="AQ891">
        <v>1.644736</v>
      </c>
      <c r="AR891">
        <v>243.4</v>
      </c>
      <c r="AS891">
        <v>1.4604000000000001</v>
      </c>
      <c r="AU891">
        <v>10</v>
      </c>
      <c r="AV891">
        <v>1</v>
      </c>
      <c r="AW891">
        <v>20</v>
      </c>
      <c r="AX891">
        <v>1</v>
      </c>
      <c r="AY891">
        <v>30</v>
      </c>
      <c r="AZ891">
        <v>1</v>
      </c>
      <c r="BA891">
        <v>40</v>
      </c>
      <c r="BB891">
        <v>0.99</v>
      </c>
      <c r="BC891">
        <v>50</v>
      </c>
      <c r="BD891">
        <v>0.99</v>
      </c>
      <c r="BE891">
        <v>60</v>
      </c>
      <c r="BF891">
        <v>0.97</v>
      </c>
      <c r="BG891">
        <v>70</v>
      </c>
      <c r="BH891">
        <v>0.92</v>
      </c>
      <c r="BI891">
        <v>80</v>
      </c>
      <c r="BJ891">
        <v>0.76</v>
      </c>
      <c r="BK891">
        <v>90</v>
      </c>
      <c r="BL891">
        <v>0</v>
      </c>
    </row>
    <row r="892" spans="1:64" ht="15" customHeight="1">
      <c r="A892" s="6" t="s">
        <v>1633</v>
      </c>
      <c r="B892" t="s">
        <v>70</v>
      </c>
      <c r="C892" t="s">
        <v>1841</v>
      </c>
      <c r="D892" t="s">
        <v>1842</v>
      </c>
      <c r="E892" t="s">
        <v>1398</v>
      </c>
      <c r="F892">
        <v>2017</v>
      </c>
      <c r="H892">
        <v>285</v>
      </c>
      <c r="I892">
        <v>0</v>
      </c>
      <c r="J892">
        <v>1.8</v>
      </c>
      <c r="L892" t="s">
        <v>1366</v>
      </c>
      <c r="M892">
        <v>60</v>
      </c>
      <c r="N892">
        <v>1</v>
      </c>
      <c r="O892">
        <v>1000</v>
      </c>
      <c r="P892">
        <v>25</v>
      </c>
      <c r="Q892">
        <v>31.7</v>
      </c>
      <c r="R892">
        <v>9</v>
      </c>
      <c r="S892">
        <v>39.1</v>
      </c>
      <c r="T892">
        <v>9.5399999999999991</v>
      </c>
      <c r="U892">
        <v>4.76</v>
      </c>
      <c r="V892">
        <v>-113</v>
      </c>
      <c r="W892">
        <v>-0.39</v>
      </c>
      <c r="X892">
        <v>1400</v>
      </c>
      <c r="Y892">
        <v>5.5</v>
      </c>
      <c r="Z892">
        <v>300</v>
      </c>
      <c r="AA892">
        <v>0.30299999999999999</v>
      </c>
      <c r="AB892">
        <v>0.98599999999999999</v>
      </c>
      <c r="AC892">
        <v>-4.0000000000000002E-4</v>
      </c>
      <c r="AD892">
        <v>0.5</v>
      </c>
      <c r="AE892">
        <v>1</v>
      </c>
      <c r="AG892">
        <v>-0.6</v>
      </c>
      <c r="AH892">
        <v>-2.1</v>
      </c>
      <c r="AI892">
        <v>1000</v>
      </c>
      <c r="AJ892">
        <v>3</v>
      </c>
      <c r="AK892">
        <v>-0.7</v>
      </c>
      <c r="AL892">
        <v>10.94</v>
      </c>
      <c r="AM892">
        <v>1658</v>
      </c>
      <c r="AN892">
        <v>992</v>
      </c>
      <c r="AO892">
        <v>35</v>
      </c>
      <c r="AP892">
        <v>21.7</v>
      </c>
      <c r="AQ892">
        <v>1.644736</v>
      </c>
      <c r="AR892">
        <v>243.4</v>
      </c>
      <c r="AS892">
        <v>1.4604000000000001</v>
      </c>
      <c r="AU892">
        <v>10</v>
      </c>
      <c r="AV892">
        <v>1</v>
      </c>
      <c r="AW892">
        <v>20</v>
      </c>
      <c r="AX892">
        <v>1</v>
      </c>
      <c r="AY892">
        <v>30</v>
      </c>
      <c r="AZ892">
        <v>1</v>
      </c>
      <c r="BA892">
        <v>40</v>
      </c>
      <c r="BB892">
        <v>0.99</v>
      </c>
      <c r="BC892">
        <v>50</v>
      </c>
      <c r="BD892">
        <v>0.99</v>
      </c>
      <c r="BE892">
        <v>60</v>
      </c>
      <c r="BF892">
        <v>0.97</v>
      </c>
      <c r="BG892">
        <v>70</v>
      </c>
      <c r="BH892">
        <v>0.92</v>
      </c>
      <c r="BI892">
        <v>80</v>
      </c>
      <c r="BJ892">
        <v>0.76</v>
      </c>
      <c r="BK892">
        <v>90</v>
      </c>
      <c r="BL892">
        <v>0</v>
      </c>
    </row>
    <row r="893" spans="1:64" ht="15" customHeight="1">
      <c r="A893" s="6" t="s">
        <v>1633</v>
      </c>
      <c r="B893" t="s">
        <v>70</v>
      </c>
      <c r="C893" t="s">
        <v>1843</v>
      </c>
      <c r="D893" t="s">
        <v>1844</v>
      </c>
      <c r="E893" t="s">
        <v>1636</v>
      </c>
      <c r="F893">
        <v>2017</v>
      </c>
      <c r="H893">
        <v>285</v>
      </c>
      <c r="I893">
        <v>0</v>
      </c>
      <c r="J893">
        <v>1.78</v>
      </c>
      <c r="L893" t="s">
        <v>1366</v>
      </c>
      <c r="M893">
        <v>60</v>
      </c>
      <c r="N893">
        <v>1</v>
      </c>
      <c r="O893">
        <v>1000</v>
      </c>
      <c r="P893">
        <v>25</v>
      </c>
      <c r="Q893">
        <v>31.4</v>
      </c>
      <c r="R893">
        <v>9.06</v>
      </c>
      <c r="S893">
        <v>38.299999999999997</v>
      </c>
      <c r="T893">
        <v>9.64</v>
      </c>
      <c r="U893">
        <v>4.8600000000000003</v>
      </c>
      <c r="V893">
        <v>-110.7</v>
      </c>
      <c r="W893">
        <v>-0.39</v>
      </c>
      <c r="X893">
        <v>1800</v>
      </c>
      <c r="Y893">
        <v>5.5</v>
      </c>
      <c r="Z893">
        <v>450</v>
      </c>
      <c r="AA893">
        <v>0.27900000000000003</v>
      </c>
      <c r="AB893">
        <v>0.96799999999999997</v>
      </c>
      <c r="AC893">
        <v>-2.9999999999999997E-4</v>
      </c>
      <c r="AD893">
        <v>0.5</v>
      </c>
      <c r="AE893">
        <v>1</v>
      </c>
      <c r="AG893">
        <v>-0.6</v>
      </c>
      <c r="AH893">
        <v>-2.1</v>
      </c>
      <c r="AI893">
        <v>1500</v>
      </c>
      <c r="AJ893">
        <v>3</v>
      </c>
      <c r="AK893">
        <v>-0.7</v>
      </c>
      <c r="AL893">
        <v>10.94</v>
      </c>
      <c r="AM893">
        <v>1658</v>
      </c>
      <c r="AN893">
        <v>992</v>
      </c>
      <c r="AO893">
        <v>6</v>
      </c>
      <c r="AP893">
        <v>23</v>
      </c>
      <c r="AQ893">
        <v>1.644736</v>
      </c>
      <c r="AR893">
        <v>243.4</v>
      </c>
      <c r="AS893">
        <v>1.4604000000000001</v>
      </c>
      <c r="AU893">
        <v>10</v>
      </c>
      <c r="AV893">
        <v>1</v>
      </c>
      <c r="AW893">
        <v>20</v>
      </c>
      <c r="AX893">
        <v>1</v>
      </c>
      <c r="AY893">
        <v>30</v>
      </c>
      <c r="AZ893">
        <v>1</v>
      </c>
      <c r="BA893">
        <v>40</v>
      </c>
      <c r="BB893">
        <v>0.99</v>
      </c>
      <c r="BC893">
        <v>50</v>
      </c>
      <c r="BD893">
        <v>0.99</v>
      </c>
      <c r="BE893">
        <v>60</v>
      </c>
      <c r="BF893">
        <v>0.97</v>
      </c>
      <c r="BG893">
        <v>70</v>
      </c>
      <c r="BH893">
        <v>0.92</v>
      </c>
      <c r="BI893">
        <v>80</v>
      </c>
      <c r="BJ893">
        <v>0.76</v>
      </c>
      <c r="BK893">
        <v>90</v>
      </c>
      <c r="BL893">
        <v>0</v>
      </c>
    </row>
    <row r="894" spans="1:64" ht="15" customHeight="1">
      <c r="A894" s="6" t="s">
        <v>1633</v>
      </c>
      <c r="B894" t="s">
        <v>70</v>
      </c>
      <c r="C894" t="s">
        <v>1845</v>
      </c>
      <c r="D894" t="s">
        <v>1846</v>
      </c>
      <c r="E894" t="s">
        <v>1398</v>
      </c>
      <c r="F894">
        <v>2017</v>
      </c>
      <c r="H894">
        <v>285</v>
      </c>
      <c r="I894">
        <v>0</v>
      </c>
      <c r="J894">
        <v>1.8</v>
      </c>
      <c r="L894" t="s">
        <v>1366</v>
      </c>
      <c r="M894">
        <v>60</v>
      </c>
      <c r="N894">
        <v>1</v>
      </c>
      <c r="O894">
        <v>1000</v>
      </c>
      <c r="P894">
        <v>25</v>
      </c>
      <c r="Q894">
        <v>31.7</v>
      </c>
      <c r="R894">
        <v>9</v>
      </c>
      <c r="S894">
        <v>39.1</v>
      </c>
      <c r="T894">
        <v>9.5399999999999991</v>
      </c>
      <c r="U894">
        <v>4.7699999999999996</v>
      </c>
      <c r="V894">
        <v>-113</v>
      </c>
      <c r="W894">
        <v>-0.39</v>
      </c>
      <c r="X894">
        <v>1400</v>
      </c>
      <c r="Y894">
        <v>5.5</v>
      </c>
      <c r="Z894">
        <v>350</v>
      </c>
      <c r="AA894">
        <v>0.30499999999999999</v>
      </c>
      <c r="AB894">
        <v>0.99299999999999999</v>
      </c>
      <c r="AC894">
        <v>-4.0000000000000002E-4</v>
      </c>
      <c r="AD894">
        <v>0.5</v>
      </c>
      <c r="AE894">
        <v>1</v>
      </c>
      <c r="AG894">
        <v>-0.6</v>
      </c>
      <c r="AH894">
        <v>-2.1</v>
      </c>
      <c r="AI894">
        <v>1500</v>
      </c>
      <c r="AJ894">
        <v>3</v>
      </c>
      <c r="AK894">
        <v>-0.7</v>
      </c>
      <c r="AL894">
        <v>10.94</v>
      </c>
      <c r="AM894">
        <v>1658</v>
      </c>
      <c r="AN894">
        <v>992</v>
      </c>
      <c r="AO894">
        <v>6</v>
      </c>
      <c r="AP894">
        <v>23</v>
      </c>
      <c r="AQ894">
        <v>1.644736</v>
      </c>
      <c r="AR894">
        <v>243.4</v>
      </c>
      <c r="AS894">
        <v>1.4604000000000001</v>
      </c>
      <c r="AU894">
        <v>10</v>
      </c>
      <c r="AV894">
        <v>1</v>
      </c>
      <c r="AW894">
        <v>20</v>
      </c>
      <c r="AX894">
        <v>1</v>
      </c>
      <c r="AY894">
        <v>30</v>
      </c>
      <c r="AZ894">
        <v>1</v>
      </c>
      <c r="BA894">
        <v>40</v>
      </c>
      <c r="BB894">
        <v>0.99</v>
      </c>
      <c r="BC894">
        <v>50</v>
      </c>
      <c r="BD894">
        <v>0.99</v>
      </c>
      <c r="BE894">
        <v>60</v>
      </c>
      <c r="BF894">
        <v>0.97</v>
      </c>
      <c r="BG894">
        <v>70</v>
      </c>
      <c r="BH894">
        <v>0.92</v>
      </c>
      <c r="BI894">
        <v>80</v>
      </c>
      <c r="BJ894">
        <v>0.76</v>
      </c>
      <c r="BK894">
        <v>90</v>
      </c>
      <c r="BL894">
        <v>0</v>
      </c>
    </row>
    <row r="895" spans="1:64" ht="15" customHeight="1">
      <c r="A895" s="6" t="s">
        <v>1633</v>
      </c>
      <c r="B895" t="s">
        <v>70</v>
      </c>
      <c r="C895" t="s">
        <v>1847</v>
      </c>
      <c r="D895" t="s">
        <v>1848</v>
      </c>
      <c r="E895" t="s">
        <v>1636</v>
      </c>
      <c r="F895">
        <v>2018</v>
      </c>
      <c r="H895">
        <v>290</v>
      </c>
      <c r="I895">
        <v>0</v>
      </c>
      <c r="J895">
        <v>1.72</v>
      </c>
      <c r="L895" t="s">
        <v>1337</v>
      </c>
      <c r="M895">
        <v>60</v>
      </c>
      <c r="N895">
        <v>1</v>
      </c>
      <c r="O895">
        <v>1000</v>
      </c>
      <c r="P895">
        <v>25</v>
      </c>
      <c r="Q895">
        <v>32.1</v>
      </c>
      <c r="R895">
        <v>9.0500000000000007</v>
      </c>
      <c r="S895">
        <v>39.299999999999997</v>
      </c>
      <c r="T895">
        <v>9.67</v>
      </c>
      <c r="U895">
        <v>4.83</v>
      </c>
      <c r="V895">
        <v>-113.9</v>
      </c>
      <c r="W895">
        <v>-0.39</v>
      </c>
      <c r="X895">
        <v>1000</v>
      </c>
      <c r="Y895">
        <v>5.5</v>
      </c>
      <c r="Z895">
        <v>250</v>
      </c>
      <c r="AA895">
        <v>0.32200000000000001</v>
      </c>
      <c r="AB895">
        <v>0.93899999999999995</v>
      </c>
      <c r="AC895">
        <v>-4.0000000000000002E-4</v>
      </c>
      <c r="AD895">
        <v>0.6</v>
      </c>
      <c r="AE895">
        <v>0.9</v>
      </c>
      <c r="AG895">
        <v>0.1</v>
      </c>
      <c r="AH895">
        <v>-2</v>
      </c>
      <c r="AI895">
        <v>1500</v>
      </c>
      <c r="AJ895">
        <v>3</v>
      </c>
      <c r="AK895">
        <v>-0.7</v>
      </c>
      <c r="AL895">
        <v>11.03</v>
      </c>
      <c r="AM895">
        <v>1658</v>
      </c>
      <c r="AN895">
        <v>992</v>
      </c>
      <c r="AO895">
        <v>6</v>
      </c>
      <c r="AP895">
        <v>23</v>
      </c>
      <c r="AQ895">
        <v>1.644736</v>
      </c>
      <c r="AR895">
        <v>244.3</v>
      </c>
      <c r="AS895">
        <v>1.4658</v>
      </c>
      <c r="AU895">
        <v>10</v>
      </c>
      <c r="AV895">
        <v>1</v>
      </c>
      <c r="AW895">
        <v>20</v>
      </c>
      <c r="AX895">
        <v>1</v>
      </c>
      <c r="AY895">
        <v>30</v>
      </c>
      <c r="AZ895">
        <v>1</v>
      </c>
      <c r="BA895">
        <v>40</v>
      </c>
      <c r="BB895">
        <v>0.99</v>
      </c>
      <c r="BC895">
        <v>50</v>
      </c>
      <c r="BD895">
        <v>0.99</v>
      </c>
      <c r="BE895">
        <v>60</v>
      </c>
      <c r="BF895">
        <v>0.97</v>
      </c>
      <c r="BG895">
        <v>70</v>
      </c>
      <c r="BH895">
        <v>0.92</v>
      </c>
      <c r="BI895">
        <v>80</v>
      </c>
      <c r="BJ895">
        <v>0.76</v>
      </c>
      <c r="BK895">
        <v>90</v>
      </c>
      <c r="BL895">
        <v>0</v>
      </c>
    </row>
    <row r="896" spans="1:64" ht="15" customHeight="1">
      <c r="A896" s="6" t="s">
        <v>1633</v>
      </c>
      <c r="B896" t="s">
        <v>70</v>
      </c>
      <c r="C896" t="s">
        <v>1849</v>
      </c>
      <c r="D896" t="s">
        <v>1850</v>
      </c>
      <c r="E896" t="s">
        <v>1398</v>
      </c>
      <c r="F896">
        <v>2017</v>
      </c>
      <c r="H896">
        <v>290</v>
      </c>
      <c r="I896">
        <v>0</v>
      </c>
      <c r="J896">
        <v>1.7</v>
      </c>
      <c r="L896" t="s">
        <v>1366</v>
      </c>
      <c r="M896">
        <v>60</v>
      </c>
      <c r="N896">
        <v>1</v>
      </c>
      <c r="O896">
        <v>1000</v>
      </c>
      <c r="P896">
        <v>25</v>
      </c>
      <c r="Q896">
        <v>31.9</v>
      </c>
      <c r="R896">
        <v>9.1</v>
      </c>
      <c r="S896">
        <v>39.299999999999997</v>
      </c>
      <c r="T896">
        <v>9.6199999999999992</v>
      </c>
      <c r="U896">
        <v>4.8099999999999996</v>
      </c>
      <c r="V896">
        <v>-114</v>
      </c>
      <c r="W896">
        <v>-0.39</v>
      </c>
      <c r="X896">
        <v>1800</v>
      </c>
      <c r="Y896">
        <v>5.5</v>
      </c>
      <c r="Z896">
        <v>450</v>
      </c>
      <c r="AA896">
        <v>0.29299999999999998</v>
      </c>
      <c r="AB896">
        <v>1.0049999999999999</v>
      </c>
      <c r="AC896">
        <v>-4.0000000000000002E-4</v>
      </c>
      <c r="AD896">
        <v>0.5</v>
      </c>
      <c r="AE896">
        <v>1</v>
      </c>
      <c r="AG896">
        <v>-0.6</v>
      </c>
      <c r="AH896">
        <v>-2.1</v>
      </c>
      <c r="AI896">
        <v>1500</v>
      </c>
      <c r="AJ896">
        <v>3</v>
      </c>
      <c r="AK896">
        <v>-0.7</v>
      </c>
      <c r="AL896">
        <v>10.94</v>
      </c>
      <c r="AM896">
        <v>1650</v>
      </c>
      <c r="AN896">
        <v>992</v>
      </c>
      <c r="AO896">
        <v>40</v>
      </c>
      <c r="AP896">
        <v>18.2</v>
      </c>
      <c r="AQ896">
        <v>1.6367999999999998</v>
      </c>
      <c r="AR896">
        <v>243.4</v>
      </c>
      <c r="AS896">
        <v>1.4604000000000001</v>
      </c>
      <c r="AU896">
        <v>10</v>
      </c>
      <c r="AV896">
        <v>1</v>
      </c>
      <c r="AW896">
        <v>20</v>
      </c>
      <c r="AX896">
        <v>1</v>
      </c>
      <c r="AY896">
        <v>30</v>
      </c>
      <c r="AZ896">
        <v>1</v>
      </c>
      <c r="BA896">
        <v>40</v>
      </c>
      <c r="BB896">
        <v>0.99</v>
      </c>
      <c r="BC896">
        <v>50</v>
      </c>
      <c r="BD896">
        <v>0.99</v>
      </c>
      <c r="BE896">
        <v>60</v>
      </c>
      <c r="BF896">
        <v>0.97</v>
      </c>
      <c r="BG896">
        <v>70</v>
      </c>
      <c r="BH896">
        <v>0.92</v>
      </c>
      <c r="BI896">
        <v>80</v>
      </c>
      <c r="BJ896">
        <v>0.76</v>
      </c>
      <c r="BK896">
        <v>90</v>
      </c>
      <c r="BL896">
        <v>0</v>
      </c>
    </row>
    <row r="897" spans="1:64" ht="15" customHeight="1">
      <c r="A897" s="6" t="s">
        <v>1633</v>
      </c>
      <c r="B897" t="s">
        <v>70</v>
      </c>
      <c r="C897" t="s">
        <v>1851</v>
      </c>
      <c r="D897" t="s">
        <v>1852</v>
      </c>
      <c r="E897" t="s">
        <v>1398</v>
      </c>
      <c r="F897">
        <v>2017</v>
      </c>
      <c r="H897">
        <v>290</v>
      </c>
      <c r="I897">
        <v>0</v>
      </c>
      <c r="J897">
        <v>1.7</v>
      </c>
      <c r="L897" t="s">
        <v>1366</v>
      </c>
      <c r="M897">
        <v>60</v>
      </c>
      <c r="N897">
        <v>1</v>
      </c>
      <c r="O897">
        <v>1000</v>
      </c>
      <c r="P897">
        <v>25</v>
      </c>
      <c r="Q897">
        <v>31.9</v>
      </c>
      <c r="R897">
        <v>9.1</v>
      </c>
      <c r="S897">
        <v>39.299999999999997</v>
      </c>
      <c r="T897">
        <v>9.6199999999999992</v>
      </c>
      <c r="U897">
        <v>4.8099999999999996</v>
      </c>
      <c r="V897">
        <v>-114</v>
      </c>
      <c r="W897">
        <v>-0.39</v>
      </c>
      <c r="X897">
        <v>1800</v>
      </c>
      <c r="Y897">
        <v>5.5</v>
      </c>
      <c r="Z897">
        <v>450</v>
      </c>
      <c r="AA897">
        <v>0.29299999999999998</v>
      </c>
      <c r="AB897">
        <v>1.0049999999999999</v>
      </c>
      <c r="AC897">
        <v>-4.0000000000000002E-4</v>
      </c>
      <c r="AD897">
        <v>0.5</v>
      </c>
      <c r="AE897">
        <v>1</v>
      </c>
      <c r="AG897">
        <v>-0.6</v>
      </c>
      <c r="AH897">
        <v>-2.1</v>
      </c>
      <c r="AI897">
        <v>1000</v>
      </c>
      <c r="AJ897">
        <v>3</v>
      </c>
      <c r="AK897">
        <v>-0.7</v>
      </c>
      <c r="AL897">
        <v>10.94</v>
      </c>
      <c r="AM897">
        <v>1650</v>
      </c>
      <c r="AN897">
        <v>992</v>
      </c>
      <c r="AO897">
        <v>40</v>
      </c>
      <c r="AP897">
        <v>18.2</v>
      </c>
      <c r="AQ897">
        <v>1.6367999999999998</v>
      </c>
      <c r="AR897">
        <v>243.4</v>
      </c>
      <c r="AS897">
        <v>1.4604000000000001</v>
      </c>
      <c r="AU897">
        <v>10</v>
      </c>
      <c r="AV897">
        <v>1</v>
      </c>
      <c r="AW897">
        <v>20</v>
      </c>
      <c r="AX897">
        <v>1</v>
      </c>
      <c r="AY897">
        <v>30</v>
      </c>
      <c r="AZ897">
        <v>1</v>
      </c>
      <c r="BA897">
        <v>40</v>
      </c>
      <c r="BB897">
        <v>0.99</v>
      </c>
      <c r="BC897">
        <v>50</v>
      </c>
      <c r="BD897">
        <v>0.99</v>
      </c>
      <c r="BE897">
        <v>60</v>
      </c>
      <c r="BF897">
        <v>0.97</v>
      </c>
      <c r="BG897">
        <v>70</v>
      </c>
      <c r="BH897">
        <v>0.92</v>
      </c>
      <c r="BI897">
        <v>80</v>
      </c>
      <c r="BJ897">
        <v>0.76</v>
      </c>
      <c r="BK897">
        <v>90</v>
      </c>
      <c r="BL897">
        <v>0</v>
      </c>
    </row>
    <row r="898" spans="1:64" ht="15" customHeight="1">
      <c r="A898" s="6" t="s">
        <v>1633</v>
      </c>
      <c r="B898" t="s">
        <v>70</v>
      </c>
      <c r="C898" t="s">
        <v>1853</v>
      </c>
      <c r="D898" t="s">
        <v>1854</v>
      </c>
      <c r="E898" t="s">
        <v>1398</v>
      </c>
      <c r="F898">
        <v>2017</v>
      </c>
      <c r="H898">
        <v>290</v>
      </c>
      <c r="I898">
        <v>0</v>
      </c>
      <c r="J898">
        <v>1.7</v>
      </c>
      <c r="L898" t="s">
        <v>1366</v>
      </c>
      <c r="M898">
        <v>60</v>
      </c>
      <c r="N898">
        <v>1</v>
      </c>
      <c r="O898">
        <v>1000</v>
      </c>
      <c r="P898">
        <v>25</v>
      </c>
      <c r="Q898">
        <v>31.9</v>
      </c>
      <c r="R898">
        <v>9.1</v>
      </c>
      <c r="S898">
        <v>39.299999999999997</v>
      </c>
      <c r="T898">
        <v>9.6199999999999992</v>
      </c>
      <c r="U898">
        <v>4.8099999999999996</v>
      </c>
      <c r="V898">
        <v>-113.9</v>
      </c>
      <c r="W898">
        <v>-0.39</v>
      </c>
      <c r="X898">
        <v>1400</v>
      </c>
      <c r="Y898">
        <v>5.5</v>
      </c>
      <c r="Z898">
        <v>350</v>
      </c>
      <c r="AA898">
        <v>0.29799999999999999</v>
      </c>
      <c r="AB898">
        <v>0.98199999999999998</v>
      </c>
      <c r="AC898">
        <v>-4.0000000000000002E-4</v>
      </c>
      <c r="AD898">
        <v>0.5</v>
      </c>
      <c r="AE898">
        <v>1</v>
      </c>
      <c r="AG898">
        <v>-0.6</v>
      </c>
      <c r="AH898">
        <v>-2.1</v>
      </c>
      <c r="AI898">
        <v>1500</v>
      </c>
      <c r="AJ898">
        <v>3</v>
      </c>
      <c r="AK898">
        <v>-0.7</v>
      </c>
      <c r="AL898">
        <v>10.94</v>
      </c>
      <c r="AM898">
        <v>1658</v>
      </c>
      <c r="AN898">
        <v>992</v>
      </c>
      <c r="AO898">
        <v>35</v>
      </c>
      <c r="AP898">
        <v>21.7</v>
      </c>
      <c r="AQ898">
        <v>1.644736</v>
      </c>
      <c r="AR898">
        <v>243.4</v>
      </c>
      <c r="AS898">
        <v>1.4604000000000001</v>
      </c>
      <c r="AU898">
        <v>10</v>
      </c>
      <c r="AV898">
        <v>1</v>
      </c>
      <c r="AW898">
        <v>20</v>
      </c>
      <c r="AX898">
        <v>1</v>
      </c>
      <c r="AY898">
        <v>30</v>
      </c>
      <c r="AZ898">
        <v>1</v>
      </c>
      <c r="BA898">
        <v>40</v>
      </c>
      <c r="BB898">
        <v>0.99</v>
      </c>
      <c r="BC898">
        <v>50</v>
      </c>
      <c r="BD898">
        <v>0.99</v>
      </c>
      <c r="BE898">
        <v>60</v>
      </c>
      <c r="BF898">
        <v>0.97</v>
      </c>
      <c r="BG898">
        <v>70</v>
      </c>
      <c r="BH898">
        <v>0.92</v>
      </c>
      <c r="BI898">
        <v>80</v>
      </c>
      <c r="BJ898">
        <v>0.76</v>
      </c>
      <c r="BK898">
        <v>90</v>
      </c>
      <c r="BL898">
        <v>0</v>
      </c>
    </row>
    <row r="899" spans="1:64" ht="15" customHeight="1">
      <c r="A899" s="6" t="s">
        <v>1633</v>
      </c>
      <c r="B899" t="s">
        <v>70</v>
      </c>
      <c r="C899" t="s">
        <v>1855</v>
      </c>
      <c r="D899" t="s">
        <v>1856</v>
      </c>
      <c r="E899" t="s">
        <v>1398</v>
      </c>
      <c r="F899">
        <v>2017</v>
      </c>
      <c r="H899">
        <v>290</v>
      </c>
      <c r="I899">
        <v>0</v>
      </c>
      <c r="J899">
        <v>1.7</v>
      </c>
      <c r="L899" t="s">
        <v>1366</v>
      </c>
      <c r="M899">
        <v>60</v>
      </c>
      <c r="N899">
        <v>1</v>
      </c>
      <c r="O899">
        <v>1000</v>
      </c>
      <c r="P899">
        <v>25</v>
      </c>
      <c r="Q899">
        <v>31.9</v>
      </c>
      <c r="R899">
        <v>9.1</v>
      </c>
      <c r="S899">
        <v>39.299999999999997</v>
      </c>
      <c r="T899">
        <v>9.6199999999999992</v>
      </c>
      <c r="U899">
        <v>4.8099999999999996</v>
      </c>
      <c r="V899">
        <v>-113.9</v>
      </c>
      <c r="W899">
        <v>-0.39</v>
      </c>
      <c r="X899">
        <v>1400</v>
      </c>
      <c r="Y899">
        <v>5.5</v>
      </c>
      <c r="Z899">
        <v>350</v>
      </c>
      <c r="AA899">
        <v>0.29799999999999999</v>
      </c>
      <c r="AB899">
        <v>0.98199999999999998</v>
      </c>
      <c r="AC899">
        <v>-4.0000000000000002E-4</v>
      </c>
      <c r="AD899">
        <v>0.5</v>
      </c>
      <c r="AE899">
        <v>1</v>
      </c>
      <c r="AG899">
        <v>-0.6</v>
      </c>
      <c r="AH899">
        <v>-2.1</v>
      </c>
      <c r="AI899">
        <v>1000</v>
      </c>
      <c r="AJ899">
        <v>3</v>
      </c>
      <c r="AK899">
        <v>-0.7</v>
      </c>
      <c r="AL899">
        <v>10.94</v>
      </c>
      <c r="AM899">
        <v>1658</v>
      </c>
      <c r="AN899">
        <v>992</v>
      </c>
      <c r="AO899">
        <v>35</v>
      </c>
      <c r="AP899">
        <v>21.7</v>
      </c>
      <c r="AQ899">
        <v>1.644736</v>
      </c>
      <c r="AR899">
        <v>243.4</v>
      </c>
      <c r="AS899">
        <v>1.4604000000000001</v>
      </c>
      <c r="AU899">
        <v>10</v>
      </c>
      <c r="AV899">
        <v>1</v>
      </c>
      <c r="AW899">
        <v>20</v>
      </c>
      <c r="AX899">
        <v>1</v>
      </c>
      <c r="AY899">
        <v>30</v>
      </c>
      <c r="AZ899">
        <v>1</v>
      </c>
      <c r="BA899">
        <v>40</v>
      </c>
      <c r="BB899">
        <v>0.99</v>
      </c>
      <c r="BC899">
        <v>50</v>
      </c>
      <c r="BD899">
        <v>0.99</v>
      </c>
      <c r="BE899">
        <v>60</v>
      </c>
      <c r="BF899">
        <v>0.97</v>
      </c>
      <c r="BG899">
        <v>70</v>
      </c>
      <c r="BH899">
        <v>0.92</v>
      </c>
      <c r="BI899">
        <v>80</v>
      </c>
      <c r="BJ899">
        <v>0.76</v>
      </c>
      <c r="BK899">
        <v>90</v>
      </c>
      <c r="BL899">
        <v>0</v>
      </c>
    </row>
    <row r="900" spans="1:64" ht="15" customHeight="1">
      <c r="A900" s="6" t="s">
        <v>1633</v>
      </c>
      <c r="B900" t="s">
        <v>70</v>
      </c>
      <c r="C900" t="s">
        <v>1857</v>
      </c>
      <c r="D900" t="s">
        <v>1858</v>
      </c>
      <c r="E900" t="s">
        <v>1636</v>
      </c>
      <c r="F900">
        <v>2017</v>
      </c>
      <c r="H900">
        <v>290</v>
      </c>
      <c r="I900">
        <v>0</v>
      </c>
      <c r="J900">
        <v>1.72</v>
      </c>
      <c r="L900" t="s">
        <v>1366</v>
      </c>
      <c r="M900">
        <v>60</v>
      </c>
      <c r="N900">
        <v>1</v>
      </c>
      <c r="O900">
        <v>1000</v>
      </c>
      <c r="P900">
        <v>25</v>
      </c>
      <c r="Q900">
        <v>31.6</v>
      </c>
      <c r="R900">
        <v>9.18</v>
      </c>
      <c r="S900">
        <v>38.5</v>
      </c>
      <c r="T900">
        <v>9.7200000000000006</v>
      </c>
      <c r="U900">
        <v>4.8600000000000003</v>
      </c>
      <c r="V900">
        <v>-111.6</v>
      </c>
      <c r="W900">
        <v>-0.39</v>
      </c>
      <c r="X900">
        <v>1800</v>
      </c>
      <c r="Y900">
        <v>5.5</v>
      </c>
      <c r="Z900">
        <v>450</v>
      </c>
      <c r="AA900">
        <v>0.27100000000000002</v>
      </c>
      <c r="AB900">
        <v>0.94799999999999995</v>
      </c>
      <c r="AC900">
        <v>-2.9999999999999997E-4</v>
      </c>
      <c r="AD900">
        <v>0.5</v>
      </c>
      <c r="AE900">
        <v>1</v>
      </c>
      <c r="AG900">
        <v>-0.6</v>
      </c>
      <c r="AH900">
        <v>-2.1</v>
      </c>
      <c r="AI900">
        <v>1500</v>
      </c>
      <c r="AJ900">
        <v>3</v>
      </c>
      <c r="AK900">
        <v>-0.7</v>
      </c>
      <c r="AL900">
        <v>10.94</v>
      </c>
      <c r="AM900">
        <v>1658</v>
      </c>
      <c r="AN900">
        <v>992</v>
      </c>
      <c r="AO900">
        <v>6</v>
      </c>
      <c r="AP900">
        <v>23</v>
      </c>
      <c r="AQ900">
        <v>1.644736</v>
      </c>
      <c r="AR900">
        <v>243.4</v>
      </c>
      <c r="AS900">
        <v>1.4604000000000001</v>
      </c>
      <c r="AU900">
        <v>10</v>
      </c>
      <c r="AV900">
        <v>1</v>
      </c>
      <c r="AW900">
        <v>20</v>
      </c>
      <c r="AX900">
        <v>1</v>
      </c>
      <c r="AY900">
        <v>30</v>
      </c>
      <c r="AZ900">
        <v>1</v>
      </c>
      <c r="BA900">
        <v>40</v>
      </c>
      <c r="BB900">
        <v>0.99</v>
      </c>
      <c r="BC900">
        <v>50</v>
      </c>
      <c r="BD900">
        <v>0.99</v>
      </c>
      <c r="BE900">
        <v>60</v>
      </c>
      <c r="BF900">
        <v>0.97</v>
      </c>
      <c r="BG900">
        <v>70</v>
      </c>
      <c r="BH900">
        <v>0.92</v>
      </c>
      <c r="BI900">
        <v>80</v>
      </c>
      <c r="BJ900">
        <v>0.76</v>
      </c>
      <c r="BK900">
        <v>90</v>
      </c>
      <c r="BL900">
        <v>0</v>
      </c>
    </row>
    <row r="901" spans="1:64" ht="15" customHeight="1">
      <c r="A901" s="6" t="s">
        <v>1633</v>
      </c>
      <c r="B901" t="s">
        <v>70</v>
      </c>
      <c r="C901" t="s">
        <v>1859</v>
      </c>
      <c r="D901" t="s">
        <v>1860</v>
      </c>
      <c r="E901" t="s">
        <v>1398</v>
      </c>
      <c r="F901">
        <v>2017</v>
      </c>
      <c r="H901">
        <v>290</v>
      </c>
      <c r="I901">
        <v>0</v>
      </c>
      <c r="J901">
        <v>1.7</v>
      </c>
      <c r="L901" t="s">
        <v>1366</v>
      </c>
      <c r="M901">
        <v>60</v>
      </c>
      <c r="N901">
        <v>1</v>
      </c>
      <c r="O901">
        <v>1000</v>
      </c>
      <c r="P901">
        <v>25</v>
      </c>
      <c r="Q901">
        <v>31.9</v>
      </c>
      <c r="R901">
        <v>9.1</v>
      </c>
      <c r="S901">
        <v>39.299999999999997</v>
      </c>
      <c r="T901">
        <v>9.6199999999999992</v>
      </c>
      <c r="U901">
        <v>4.8099999999999996</v>
      </c>
      <c r="V901">
        <v>-114</v>
      </c>
      <c r="W901">
        <v>-0.39</v>
      </c>
      <c r="X901">
        <v>1400</v>
      </c>
      <c r="Y901">
        <v>5.5</v>
      </c>
      <c r="Z901">
        <v>350</v>
      </c>
      <c r="AA901">
        <v>0.29799999999999999</v>
      </c>
      <c r="AB901">
        <v>0.98199999999999998</v>
      </c>
      <c r="AC901">
        <v>-4.0000000000000002E-4</v>
      </c>
      <c r="AD901">
        <v>0.5</v>
      </c>
      <c r="AE901">
        <v>1</v>
      </c>
      <c r="AG901">
        <v>-0.6</v>
      </c>
      <c r="AH901">
        <v>-2.1</v>
      </c>
      <c r="AI901">
        <v>1500</v>
      </c>
      <c r="AJ901">
        <v>3</v>
      </c>
      <c r="AK901">
        <v>-0.7</v>
      </c>
      <c r="AL901">
        <v>10.94</v>
      </c>
      <c r="AM901">
        <v>1658</v>
      </c>
      <c r="AN901">
        <v>992</v>
      </c>
      <c r="AO901">
        <v>6</v>
      </c>
      <c r="AP901">
        <v>23</v>
      </c>
      <c r="AQ901">
        <v>1.644736</v>
      </c>
      <c r="AR901">
        <v>243.4</v>
      </c>
      <c r="AS901">
        <v>1.4604000000000001</v>
      </c>
      <c r="AU901">
        <v>10</v>
      </c>
      <c r="AV901">
        <v>1</v>
      </c>
      <c r="AW901">
        <v>20</v>
      </c>
      <c r="AX901">
        <v>1</v>
      </c>
      <c r="AY901">
        <v>30</v>
      </c>
      <c r="AZ901">
        <v>1</v>
      </c>
      <c r="BA901">
        <v>40</v>
      </c>
      <c r="BB901">
        <v>0.99</v>
      </c>
      <c r="BC901">
        <v>50</v>
      </c>
      <c r="BD901">
        <v>0.99</v>
      </c>
      <c r="BE901">
        <v>60</v>
      </c>
      <c r="BF901">
        <v>0.97</v>
      </c>
      <c r="BG901">
        <v>70</v>
      </c>
      <c r="BH901">
        <v>0.92</v>
      </c>
      <c r="BI901">
        <v>80</v>
      </c>
      <c r="BJ901">
        <v>0.76</v>
      </c>
      <c r="BK901">
        <v>90</v>
      </c>
      <c r="BL901">
        <v>0</v>
      </c>
    </row>
    <row r="902" spans="1:64" ht="15" customHeight="1">
      <c r="A902" s="6" t="s">
        <v>1633</v>
      </c>
      <c r="B902" t="s">
        <v>70</v>
      </c>
      <c r="C902" t="s">
        <v>1861</v>
      </c>
      <c r="D902" t="s">
        <v>1862</v>
      </c>
      <c r="E902" t="s">
        <v>1636</v>
      </c>
      <c r="F902">
        <v>2018</v>
      </c>
      <c r="H902">
        <v>295</v>
      </c>
      <c r="I902">
        <v>0</v>
      </c>
      <c r="J902">
        <v>1.72</v>
      </c>
      <c r="L902" t="s">
        <v>1337</v>
      </c>
      <c r="M902">
        <v>60</v>
      </c>
      <c r="N902">
        <v>1</v>
      </c>
      <c r="O902">
        <v>1000</v>
      </c>
      <c r="P902">
        <v>25</v>
      </c>
      <c r="Q902">
        <v>32.299999999999997</v>
      </c>
      <c r="R902">
        <v>9.14</v>
      </c>
      <c r="S902">
        <v>39.5</v>
      </c>
      <c r="T902">
        <v>9.75</v>
      </c>
      <c r="U902">
        <v>4.83</v>
      </c>
      <c r="V902">
        <v>-113.9</v>
      </c>
      <c r="W902">
        <v>-0.39</v>
      </c>
      <c r="X902">
        <v>1000</v>
      </c>
      <c r="Y902">
        <v>5.5</v>
      </c>
      <c r="Z902">
        <v>250</v>
      </c>
      <c r="AA902">
        <v>0.317</v>
      </c>
      <c r="AB902">
        <v>0.93300000000000005</v>
      </c>
      <c r="AC902">
        <v>-5.0000000000000001E-4</v>
      </c>
      <c r="AD902">
        <v>0.6</v>
      </c>
      <c r="AE902">
        <v>0.9</v>
      </c>
      <c r="AG902">
        <v>0.1</v>
      </c>
      <c r="AH902">
        <v>-2</v>
      </c>
      <c r="AI902">
        <v>1500</v>
      </c>
      <c r="AJ902">
        <v>3</v>
      </c>
      <c r="AK902">
        <v>-0.7</v>
      </c>
      <c r="AL902">
        <v>11.03</v>
      </c>
      <c r="AM902">
        <v>1658</v>
      </c>
      <c r="AN902">
        <v>992</v>
      </c>
      <c r="AO902">
        <v>6</v>
      </c>
      <c r="AP902">
        <v>23</v>
      </c>
      <c r="AQ902">
        <v>1.644736</v>
      </c>
      <c r="AR902">
        <v>244.3</v>
      </c>
      <c r="AS902">
        <v>1.4658</v>
      </c>
      <c r="AU902">
        <v>10</v>
      </c>
      <c r="AV902">
        <v>1</v>
      </c>
      <c r="AW902">
        <v>20</v>
      </c>
      <c r="AX902">
        <v>1</v>
      </c>
      <c r="AY902">
        <v>30</v>
      </c>
      <c r="AZ902">
        <v>1</v>
      </c>
      <c r="BA902">
        <v>40</v>
      </c>
      <c r="BB902">
        <v>0.99</v>
      </c>
      <c r="BC902">
        <v>50</v>
      </c>
      <c r="BD902">
        <v>0.99</v>
      </c>
      <c r="BE902">
        <v>60</v>
      </c>
      <c r="BF902">
        <v>0.97</v>
      </c>
      <c r="BG902">
        <v>70</v>
      </c>
      <c r="BH902">
        <v>0.92</v>
      </c>
      <c r="BI902">
        <v>80</v>
      </c>
      <c r="BJ902">
        <v>0.76</v>
      </c>
      <c r="BK902">
        <v>90</v>
      </c>
      <c r="BL902">
        <v>0</v>
      </c>
    </row>
    <row r="903" spans="1:64" ht="15" customHeight="1">
      <c r="A903" s="6" t="s">
        <v>1399</v>
      </c>
      <c r="B903" t="s">
        <v>70</v>
      </c>
      <c r="C903" t="s">
        <v>1370</v>
      </c>
      <c r="D903" t="s">
        <v>1445</v>
      </c>
      <c r="E903" t="s">
        <v>1364</v>
      </c>
      <c r="F903">
        <v>2016</v>
      </c>
      <c r="H903">
        <v>295</v>
      </c>
      <c r="I903">
        <v>0</v>
      </c>
      <c r="J903">
        <v>1.7</v>
      </c>
      <c r="L903" t="s">
        <v>1337</v>
      </c>
      <c r="M903">
        <v>60</v>
      </c>
      <c r="N903">
        <v>1</v>
      </c>
      <c r="O903">
        <v>1000</v>
      </c>
      <c r="P903">
        <v>25</v>
      </c>
      <c r="Q903">
        <v>32.299999999999997</v>
      </c>
      <c r="R903">
        <v>9.14</v>
      </c>
      <c r="S903">
        <v>39.5</v>
      </c>
      <c r="T903">
        <v>9.75</v>
      </c>
      <c r="U903">
        <v>4.88</v>
      </c>
      <c r="V903">
        <v>-115</v>
      </c>
      <c r="W903">
        <v>-0.39</v>
      </c>
      <c r="X903">
        <v>1200</v>
      </c>
      <c r="Y903">
        <v>5.5</v>
      </c>
      <c r="Z903">
        <v>300</v>
      </c>
      <c r="AA903">
        <v>0.312</v>
      </c>
      <c r="AB903">
        <v>0.95599999999999996</v>
      </c>
      <c r="AC903">
        <v>-5.0000000000000001E-4</v>
      </c>
      <c r="AE903">
        <v>0.38</v>
      </c>
      <c r="AG903">
        <v>-0.77</v>
      </c>
      <c r="AH903">
        <v>-2.4500000000000002</v>
      </c>
      <c r="AI903">
        <v>1000</v>
      </c>
      <c r="AJ903">
        <v>3</v>
      </c>
      <c r="AK903">
        <v>-0.7</v>
      </c>
      <c r="AL903">
        <v>11.6</v>
      </c>
      <c r="AM903">
        <v>1650</v>
      </c>
      <c r="AN903">
        <v>992</v>
      </c>
      <c r="AO903">
        <v>40</v>
      </c>
      <c r="AP903">
        <v>18.2</v>
      </c>
      <c r="AQ903">
        <v>1.6367999999999998</v>
      </c>
      <c r="AR903">
        <v>244.3</v>
      </c>
      <c r="AS903">
        <v>1.4658</v>
      </c>
      <c r="AU903">
        <v>10</v>
      </c>
      <c r="AV903">
        <v>1</v>
      </c>
      <c r="AW903">
        <v>20</v>
      </c>
      <c r="AX903">
        <v>1</v>
      </c>
      <c r="AY903">
        <v>30</v>
      </c>
      <c r="AZ903">
        <v>1</v>
      </c>
      <c r="BA903">
        <v>40</v>
      </c>
      <c r="BB903">
        <v>0.99</v>
      </c>
      <c r="BC903">
        <v>50</v>
      </c>
      <c r="BD903">
        <v>0.99</v>
      </c>
      <c r="BE903">
        <v>60</v>
      </c>
      <c r="BF903">
        <v>0.97</v>
      </c>
      <c r="BG903">
        <v>70</v>
      </c>
      <c r="BH903">
        <v>0.92</v>
      </c>
      <c r="BI903">
        <v>80</v>
      </c>
      <c r="BJ903">
        <v>0.76</v>
      </c>
      <c r="BK903">
        <v>90</v>
      </c>
      <c r="BL903">
        <v>0</v>
      </c>
    </row>
    <row r="904" spans="1:64" ht="15" customHeight="1">
      <c r="A904" s="6" t="s">
        <v>1462</v>
      </c>
      <c r="B904" t="s">
        <v>70</v>
      </c>
      <c r="C904" t="s">
        <v>1601</v>
      </c>
      <c r="D904" t="s">
        <v>1600</v>
      </c>
      <c r="E904" t="s">
        <v>1398</v>
      </c>
      <c r="F904">
        <v>2016</v>
      </c>
      <c r="H904">
        <v>295</v>
      </c>
      <c r="J904">
        <v>0</v>
      </c>
      <c r="L904" t="s">
        <v>14</v>
      </c>
      <c r="M904">
        <v>60</v>
      </c>
      <c r="N904">
        <v>1</v>
      </c>
      <c r="O904">
        <v>1000</v>
      </c>
      <c r="P904">
        <v>25</v>
      </c>
      <c r="Q904">
        <v>32.299999999999997</v>
      </c>
      <c r="R904">
        <v>9.14</v>
      </c>
      <c r="S904">
        <v>39.5</v>
      </c>
      <c r="T904">
        <v>9.75</v>
      </c>
      <c r="U904">
        <v>4.88</v>
      </c>
      <c r="V904">
        <v>-115</v>
      </c>
      <c r="W904">
        <v>-0.39</v>
      </c>
      <c r="X904">
        <v>1200</v>
      </c>
      <c r="Y904">
        <v>5.5</v>
      </c>
      <c r="Z904">
        <v>300</v>
      </c>
      <c r="AA904">
        <v>0.311</v>
      </c>
      <c r="AI904">
        <v>1500</v>
      </c>
      <c r="AJ904">
        <v>3</v>
      </c>
      <c r="AK904">
        <v>-0.7</v>
      </c>
      <c r="AQ904">
        <v>1.645</v>
      </c>
      <c r="AR904">
        <v>244.3</v>
      </c>
      <c r="AU904">
        <v>10</v>
      </c>
      <c r="AV904">
        <v>1</v>
      </c>
      <c r="AW904">
        <v>20</v>
      </c>
      <c r="AX904">
        <v>1</v>
      </c>
      <c r="AY904">
        <v>30</v>
      </c>
      <c r="AZ904">
        <v>1</v>
      </c>
      <c r="BA904">
        <v>40</v>
      </c>
      <c r="BB904">
        <v>0.99</v>
      </c>
      <c r="BC904">
        <v>50</v>
      </c>
      <c r="BD904">
        <v>0.99</v>
      </c>
      <c r="BE904">
        <v>60</v>
      </c>
      <c r="BF904">
        <v>0.97</v>
      </c>
      <c r="BG904">
        <v>70</v>
      </c>
      <c r="BH904">
        <v>0.92</v>
      </c>
      <c r="BI904">
        <v>80</v>
      </c>
      <c r="BJ904">
        <v>0.76</v>
      </c>
      <c r="BK904">
        <v>90</v>
      </c>
      <c r="BL904">
        <v>0</v>
      </c>
    </row>
    <row r="905" spans="1:64" ht="15" customHeight="1">
      <c r="A905" s="6" t="s">
        <v>1462</v>
      </c>
      <c r="B905" t="s">
        <v>70</v>
      </c>
      <c r="C905" t="s">
        <v>1603</v>
      </c>
      <c r="D905" t="s">
        <v>1602</v>
      </c>
      <c r="E905" t="s">
        <v>1398</v>
      </c>
      <c r="F905">
        <v>2016</v>
      </c>
      <c r="H905">
        <v>295</v>
      </c>
      <c r="J905">
        <v>0</v>
      </c>
      <c r="L905" t="s">
        <v>14</v>
      </c>
      <c r="M905">
        <v>60</v>
      </c>
      <c r="N905">
        <v>1</v>
      </c>
      <c r="O905">
        <v>1000</v>
      </c>
      <c r="P905">
        <v>25</v>
      </c>
      <c r="Q905">
        <v>32.299999999999997</v>
      </c>
      <c r="R905">
        <v>9.14</v>
      </c>
      <c r="S905">
        <v>39.5</v>
      </c>
      <c r="T905">
        <v>9.75</v>
      </c>
      <c r="U905">
        <v>4.88</v>
      </c>
      <c r="V905">
        <v>-115</v>
      </c>
      <c r="W905">
        <v>-0.39</v>
      </c>
      <c r="X905">
        <v>1200</v>
      </c>
      <c r="Y905">
        <v>5.5</v>
      </c>
      <c r="Z905">
        <v>300</v>
      </c>
      <c r="AA905">
        <v>0.311</v>
      </c>
      <c r="AI905">
        <v>1000</v>
      </c>
      <c r="AJ905">
        <v>3</v>
      </c>
      <c r="AK905">
        <v>-0.7</v>
      </c>
      <c r="AQ905">
        <v>1.645</v>
      </c>
      <c r="AR905">
        <v>244.3</v>
      </c>
      <c r="AU905">
        <v>10</v>
      </c>
      <c r="AV905">
        <v>1</v>
      </c>
      <c r="AW905">
        <v>20</v>
      </c>
      <c r="AX905">
        <v>1</v>
      </c>
      <c r="AY905">
        <v>30</v>
      </c>
      <c r="AZ905">
        <v>1</v>
      </c>
      <c r="BA905">
        <v>40</v>
      </c>
      <c r="BB905">
        <v>0.99</v>
      </c>
      <c r="BC905">
        <v>50</v>
      </c>
      <c r="BD905">
        <v>0.99</v>
      </c>
      <c r="BE905">
        <v>60</v>
      </c>
      <c r="BF905">
        <v>0.97</v>
      </c>
      <c r="BG905">
        <v>70</v>
      </c>
      <c r="BH905">
        <v>0.92</v>
      </c>
      <c r="BI905">
        <v>80</v>
      </c>
      <c r="BJ905">
        <v>0.76</v>
      </c>
      <c r="BK905">
        <v>90</v>
      </c>
      <c r="BL905">
        <v>0</v>
      </c>
    </row>
    <row r="906" spans="1:64" ht="15" customHeight="1">
      <c r="A906" s="6" t="s">
        <v>1633</v>
      </c>
      <c r="B906" t="s">
        <v>70</v>
      </c>
      <c r="C906" t="s">
        <v>1863</v>
      </c>
      <c r="D906" t="s">
        <v>1864</v>
      </c>
      <c r="E906" t="s">
        <v>1398</v>
      </c>
      <c r="F906">
        <v>2017</v>
      </c>
      <c r="H906">
        <v>295</v>
      </c>
      <c r="I906">
        <v>0</v>
      </c>
      <c r="J906">
        <v>1.7</v>
      </c>
      <c r="L906" t="s">
        <v>1366</v>
      </c>
      <c r="M906">
        <v>60</v>
      </c>
      <c r="N906">
        <v>1</v>
      </c>
      <c r="O906">
        <v>1000</v>
      </c>
      <c r="P906">
        <v>25</v>
      </c>
      <c r="Q906">
        <v>32.1</v>
      </c>
      <c r="R906">
        <v>9.1999999999999993</v>
      </c>
      <c r="S906">
        <v>39.5</v>
      </c>
      <c r="T906">
        <v>9.6999999999999993</v>
      </c>
      <c r="U906">
        <v>4.8600000000000003</v>
      </c>
      <c r="V906">
        <v>-115</v>
      </c>
      <c r="W906">
        <v>-0.39</v>
      </c>
      <c r="X906">
        <v>1800</v>
      </c>
      <c r="Y906">
        <v>5.5</v>
      </c>
      <c r="Z906">
        <v>450</v>
      </c>
      <c r="AA906">
        <v>0.28599999999999998</v>
      </c>
      <c r="AB906">
        <v>0.995</v>
      </c>
      <c r="AC906">
        <v>-5.0000000000000001E-4</v>
      </c>
      <c r="AD906">
        <v>0.5</v>
      </c>
      <c r="AE906">
        <v>1</v>
      </c>
      <c r="AG906">
        <v>-0.6</v>
      </c>
      <c r="AH906">
        <v>-2.1</v>
      </c>
      <c r="AI906">
        <v>1500</v>
      </c>
      <c r="AJ906">
        <v>3</v>
      </c>
      <c r="AK906">
        <v>-0.7</v>
      </c>
      <c r="AL906">
        <v>10.94</v>
      </c>
      <c r="AM906">
        <v>1650</v>
      </c>
      <c r="AN906">
        <v>992</v>
      </c>
      <c r="AO906">
        <v>40</v>
      </c>
      <c r="AP906">
        <v>18.2</v>
      </c>
      <c r="AQ906">
        <v>1.6367999999999998</v>
      </c>
      <c r="AR906">
        <v>243.4</v>
      </c>
      <c r="AS906">
        <v>1.4604000000000001</v>
      </c>
      <c r="AU906">
        <v>10</v>
      </c>
      <c r="AV906">
        <v>1</v>
      </c>
      <c r="AW906">
        <v>20</v>
      </c>
      <c r="AX906">
        <v>1</v>
      </c>
      <c r="AY906">
        <v>30</v>
      </c>
      <c r="AZ906">
        <v>1</v>
      </c>
      <c r="BA906">
        <v>40</v>
      </c>
      <c r="BB906">
        <v>0.99</v>
      </c>
      <c r="BC906">
        <v>50</v>
      </c>
      <c r="BD906">
        <v>0.99</v>
      </c>
      <c r="BE906">
        <v>60</v>
      </c>
      <c r="BF906">
        <v>0.97</v>
      </c>
      <c r="BG906">
        <v>70</v>
      </c>
      <c r="BH906">
        <v>0.92</v>
      </c>
      <c r="BI906">
        <v>80</v>
      </c>
      <c r="BJ906">
        <v>0.76</v>
      </c>
      <c r="BK906">
        <v>90</v>
      </c>
      <c r="BL906">
        <v>0</v>
      </c>
    </row>
    <row r="907" spans="1:64" ht="15" customHeight="1">
      <c r="A907" s="6" t="s">
        <v>1633</v>
      </c>
      <c r="B907" t="s">
        <v>70</v>
      </c>
      <c r="C907" t="s">
        <v>1865</v>
      </c>
      <c r="D907" t="s">
        <v>1866</v>
      </c>
      <c r="E907" t="s">
        <v>1398</v>
      </c>
      <c r="F907">
        <v>2017</v>
      </c>
      <c r="H907">
        <v>295</v>
      </c>
      <c r="I907">
        <v>0</v>
      </c>
      <c r="J907">
        <v>1.7</v>
      </c>
      <c r="L907" t="s">
        <v>1366</v>
      </c>
      <c r="M907">
        <v>60</v>
      </c>
      <c r="N907">
        <v>1</v>
      </c>
      <c r="O907">
        <v>1000</v>
      </c>
      <c r="P907">
        <v>25</v>
      </c>
      <c r="Q907">
        <v>32.1</v>
      </c>
      <c r="R907">
        <v>9.1999999999999993</v>
      </c>
      <c r="S907">
        <v>39.5</v>
      </c>
      <c r="T907">
        <v>9.6999999999999993</v>
      </c>
      <c r="U907">
        <v>4.8600000000000003</v>
      </c>
      <c r="V907">
        <v>-115</v>
      </c>
      <c r="W907">
        <v>-0.39</v>
      </c>
      <c r="X907">
        <v>1800</v>
      </c>
      <c r="Y907">
        <v>5.5</v>
      </c>
      <c r="Z907">
        <v>450</v>
      </c>
      <c r="AA907">
        <v>0.28599999999999998</v>
      </c>
      <c r="AB907">
        <v>0.995</v>
      </c>
      <c r="AC907">
        <v>-5.0000000000000001E-4</v>
      </c>
      <c r="AD907">
        <v>0.5</v>
      </c>
      <c r="AE907">
        <v>1</v>
      </c>
      <c r="AG907">
        <v>-0.6</v>
      </c>
      <c r="AH907">
        <v>-2.1</v>
      </c>
      <c r="AI907">
        <v>1000</v>
      </c>
      <c r="AJ907">
        <v>3</v>
      </c>
      <c r="AK907">
        <v>-0.7</v>
      </c>
      <c r="AL907">
        <v>10.94</v>
      </c>
      <c r="AM907">
        <v>1650</v>
      </c>
      <c r="AN907">
        <v>992</v>
      </c>
      <c r="AO907">
        <v>40</v>
      </c>
      <c r="AP907">
        <v>18.2</v>
      </c>
      <c r="AQ907">
        <v>1.6367999999999998</v>
      </c>
      <c r="AR907">
        <v>243.4</v>
      </c>
      <c r="AS907">
        <v>1.4604000000000001</v>
      </c>
      <c r="AU907">
        <v>10</v>
      </c>
      <c r="AV907">
        <v>1</v>
      </c>
      <c r="AW907">
        <v>20</v>
      </c>
      <c r="AX907">
        <v>1</v>
      </c>
      <c r="AY907">
        <v>30</v>
      </c>
      <c r="AZ907">
        <v>1</v>
      </c>
      <c r="BA907">
        <v>40</v>
      </c>
      <c r="BB907">
        <v>0.99</v>
      </c>
      <c r="BC907">
        <v>50</v>
      </c>
      <c r="BD907">
        <v>0.99</v>
      </c>
      <c r="BE907">
        <v>60</v>
      </c>
      <c r="BF907">
        <v>0.97</v>
      </c>
      <c r="BG907">
        <v>70</v>
      </c>
      <c r="BH907">
        <v>0.92</v>
      </c>
      <c r="BI907">
        <v>80</v>
      </c>
      <c r="BJ907">
        <v>0.76</v>
      </c>
      <c r="BK907">
        <v>90</v>
      </c>
      <c r="BL907">
        <v>0</v>
      </c>
    </row>
    <row r="908" spans="1:64" ht="15" customHeight="1">
      <c r="A908" s="6" t="s">
        <v>1633</v>
      </c>
      <c r="B908" t="s">
        <v>70</v>
      </c>
      <c r="C908" t="s">
        <v>1867</v>
      </c>
      <c r="D908" t="s">
        <v>1868</v>
      </c>
      <c r="E908" t="s">
        <v>1398</v>
      </c>
      <c r="F908">
        <v>2017</v>
      </c>
      <c r="H908">
        <v>295</v>
      </c>
      <c r="I908">
        <v>0</v>
      </c>
      <c r="J908">
        <v>1.7</v>
      </c>
      <c r="L908" t="s">
        <v>1366</v>
      </c>
      <c r="M908">
        <v>60</v>
      </c>
      <c r="N908">
        <v>1</v>
      </c>
      <c r="O908">
        <v>1000</v>
      </c>
      <c r="P908">
        <v>25</v>
      </c>
      <c r="Q908">
        <v>32.1</v>
      </c>
      <c r="R908">
        <v>9.1999999999999993</v>
      </c>
      <c r="S908">
        <v>39.5</v>
      </c>
      <c r="T908">
        <v>9.6999999999999993</v>
      </c>
      <c r="U908">
        <v>4.8099999999999996</v>
      </c>
      <c r="V908">
        <v>-115</v>
      </c>
      <c r="W908">
        <v>-0.39</v>
      </c>
      <c r="X908">
        <v>1400</v>
      </c>
      <c r="Y908">
        <v>5.5</v>
      </c>
      <c r="Z908">
        <v>350</v>
      </c>
      <c r="AA908">
        <v>0.29199999999999998</v>
      </c>
      <c r="AB908">
        <v>0.96899999999999997</v>
      </c>
      <c r="AC908">
        <v>-5.0000000000000001E-4</v>
      </c>
      <c r="AD908">
        <v>0.5</v>
      </c>
      <c r="AE908">
        <v>1</v>
      </c>
      <c r="AG908">
        <v>-0.6</v>
      </c>
      <c r="AH908">
        <v>-2.1</v>
      </c>
      <c r="AI908">
        <v>1500</v>
      </c>
      <c r="AJ908">
        <v>3</v>
      </c>
      <c r="AK908">
        <v>-0.7</v>
      </c>
      <c r="AL908">
        <v>10.94</v>
      </c>
      <c r="AM908">
        <v>1658</v>
      </c>
      <c r="AN908">
        <v>992</v>
      </c>
      <c r="AO908">
        <v>35</v>
      </c>
      <c r="AP908">
        <v>21.7</v>
      </c>
      <c r="AQ908">
        <v>1.644736</v>
      </c>
      <c r="AR908">
        <v>243.4</v>
      </c>
      <c r="AS908">
        <v>1.4604000000000001</v>
      </c>
      <c r="AU908">
        <v>10</v>
      </c>
      <c r="AV908">
        <v>1</v>
      </c>
      <c r="AW908">
        <v>20</v>
      </c>
      <c r="AX908">
        <v>1</v>
      </c>
      <c r="AY908">
        <v>30</v>
      </c>
      <c r="AZ908">
        <v>1</v>
      </c>
      <c r="BA908">
        <v>40</v>
      </c>
      <c r="BB908">
        <v>0.99</v>
      </c>
      <c r="BC908">
        <v>50</v>
      </c>
      <c r="BD908">
        <v>0.99</v>
      </c>
      <c r="BE908">
        <v>60</v>
      </c>
      <c r="BF908">
        <v>0.97</v>
      </c>
      <c r="BG908">
        <v>70</v>
      </c>
      <c r="BH908">
        <v>0.92</v>
      </c>
      <c r="BI908">
        <v>80</v>
      </c>
      <c r="BJ908">
        <v>0.76</v>
      </c>
      <c r="BK908">
        <v>90</v>
      </c>
      <c r="BL908">
        <v>0</v>
      </c>
    </row>
    <row r="909" spans="1:64" ht="15" customHeight="1">
      <c r="A909" s="6" t="s">
        <v>1633</v>
      </c>
      <c r="B909" t="s">
        <v>70</v>
      </c>
      <c r="C909" t="s">
        <v>1869</v>
      </c>
      <c r="D909" t="s">
        <v>1870</v>
      </c>
      <c r="E909" t="s">
        <v>1398</v>
      </c>
      <c r="F909">
        <v>2017</v>
      </c>
      <c r="H909">
        <v>295</v>
      </c>
      <c r="I909">
        <v>0</v>
      </c>
      <c r="J909">
        <v>1.7</v>
      </c>
      <c r="L909" t="s">
        <v>1366</v>
      </c>
      <c r="M909">
        <v>60</v>
      </c>
      <c r="N909">
        <v>1</v>
      </c>
      <c r="O909">
        <v>1000</v>
      </c>
      <c r="P909">
        <v>25</v>
      </c>
      <c r="Q909">
        <v>32.1</v>
      </c>
      <c r="R909">
        <v>9.1999999999999993</v>
      </c>
      <c r="S909">
        <v>39.5</v>
      </c>
      <c r="T909">
        <v>9.6999999999999993</v>
      </c>
      <c r="U909">
        <v>4.8099999999999996</v>
      </c>
      <c r="V909">
        <v>-115</v>
      </c>
      <c r="W909">
        <v>-0.39</v>
      </c>
      <c r="X909">
        <v>1400</v>
      </c>
      <c r="Y909">
        <v>5.5</v>
      </c>
      <c r="Z909">
        <v>350</v>
      </c>
      <c r="AA909">
        <v>0.29199999999999998</v>
      </c>
      <c r="AB909">
        <v>0.96899999999999997</v>
      </c>
      <c r="AC909">
        <v>-5.0000000000000001E-4</v>
      </c>
      <c r="AD909">
        <v>0.5</v>
      </c>
      <c r="AE909">
        <v>1</v>
      </c>
      <c r="AG909">
        <v>-0.6</v>
      </c>
      <c r="AH909">
        <v>-2.1</v>
      </c>
      <c r="AI909">
        <v>1000</v>
      </c>
      <c r="AJ909">
        <v>3</v>
      </c>
      <c r="AK909">
        <v>-0.7</v>
      </c>
      <c r="AL909">
        <v>10.94</v>
      </c>
      <c r="AM909">
        <v>1658</v>
      </c>
      <c r="AN909">
        <v>992</v>
      </c>
      <c r="AO909">
        <v>35</v>
      </c>
      <c r="AP909">
        <v>21.7</v>
      </c>
      <c r="AQ909">
        <v>1.644736</v>
      </c>
      <c r="AR909">
        <v>243.4</v>
      </c>
      <c r="AS909">
        <v>1.4604000000000001</v>
      </c>
      <c r="AU909">
        <v>10</v>
      </c>
      <c r="AV909">
        <v>1</v>
      </c>
      <c r="AW909">
        <v>20</v>
      </c>
      <c r="AX909">
        <v>1</v>
      </c>
      <c r="AY909">
        <v>30</v>
      </c>
      <c r="AZ909">
        <v>1</v>
      </c>
      <c r="BA909">
        <v>40</v>
      </c>
      <c r="BB909">
        <v>0.99</v>
      </c>
      <c r="BC909">
        <v>50</v>
      </c>
      <c r="BD909">
        <v>0.99</v>
      </c>
      <c r="BE909">
        <v>60</v>
      </c>
      <c r="BF909">
        <v>0.97</v>
      </c>
      <c r="BG909">
        <v>70</v>
      </c>
      <c r="BH909">
        <v>0.92</v>
      </c>
      <c r="BI909">
        <v>80</v>
      </c>
      <c r="BJ909">
        <v>0.76</v>
      </c>
      <c r="BK909">
        <v>90</v>
      </c>
      <c r="BL909">
        <v>0</v>
      </c>
    </row>
    <row r="910" spans="1:64" ht="15" customHeight="1">
      <c r="A910" s="6" t="s">
        <v>1633</v>
      </c>
      <c r="B910" t="s">
        <v>70</v>
      </c>
      <c r="C910" t="s">
        <v>1871</v>
      </c>
      <c r="D910" t="s">
        <v>1872</v>
      </c>
      <c r="E910" t="s">
        <v>1636</v>
      </c>
      <c r="F910">
        <v>2017</v>
      </c>
      <c r="H910">
        <v>295</v>
      </c>
      <c r="I910">
        <v>0</v>
      </c>
      <c r="J910">
        <v>1.72</v>
      </c>
      <c r="L910" t="s">
        <v>1366</v>
      </c>
      <c r="M910">
        <v>60</v>
      </c>
      <c r="N910">
        <v>1</v>
      </c>
      <c r="O910">
        <v>1000</v>
      </c>
      <c r="P910">
        <v>25</v>
      </c>
      <c r="Q910">
        <v>31.8</v>
      </c>
      <c r="R910">
        <v>9.2799999999999994</v>
      </c>
      <c r="S910">
        <v>38.6</v>
      </c>
      <c r="T910">
        <v>9.81</v>
      </c>
      <c r="U910">
        <v>4.8600000000000003</v>
      </c>
      <c r="V910">
        <v>-111.6</v>
      </c>
      <c r="W910">
        <v>-0.39</v>
      </c>
      <c r="X910">
        <v>1800</v>
      </c>
      <c r="Y910">
        <v>5.5</v>
      </c>
      <c r="Z910">
        <v>450</v>
      </c>
      <c r="AA910">
        <v>0.26200000000000001</v>
      </c>
      <c r="AB910">
        <v>0.92900000000000005</v>
      </c>
      <c r="AC910">
        <v>-4.0000000000000002E-4</v>
      </c>
      <c r="AD910">
        <v>0.5</v>
      </c>
      <c r="AE910">
        <v>1</v>
      </c>
      <c r="AG910">
        <v>-0.6</v>
      </c>
      <c r="AH910">
        <v>-2.1</v>
      </c>
      <c r="AI910">
        <v>1500</v>
      </c>
      <c r="AJ910">
        <v>3</v>
      </c>
      <c r="AK910">
        <v>-0.7</v>
      </c>
      <c r="AL910">
        <v>10.94</v>
      </c>
      <c r="AM910">
        <v>1658</v>
      </c>
      <c r="AN910">
        <v>992</v>
      </c>
      <c r="AO910">
        <v>6</v>
      </c>
      <c r="AP910">
        <v>23</v>
      </c>
      <c r="AQ910">
        <v>1.644736</v>
      </c>
      <c r="AR910">
        <v>243.4</v>
      </c>
      <c r="AS910">
        <v>1.4604000000000001</v>
      </c>
      <c r="AU910">
        <v>10</v>
      </c>
      <c r="AV910">
        <v>1</v>
      </c>
      <c r="AW910">
        <v>20</v>
      </c>
      <c r="AX910">
        <v>1</v>
      </c>
      <c r="AY910">
        <v>30</v>
      </c>
      <c r="AZ910">
        <v>1</v>
      </c>
      <c r="BA910">
        <v>40</v>
      </c>
      <c r="BB910">
        <v>0.99</v>
      </c>
      <c r="BC910">
        <v>50</v>
      </c>
      <c r="BD910">
        <v>0.99</v>
      </c>
      <c r="BE910">
        <v>60</v>
      </c>
      <c r="BF910">
        <v>0.97</v>
      </c>
      <c r="BG910">
        <v>70</v>
      </c>
      <c r="BH910">
        <v>0.92</v>
      </c>
      <c r="BI910">
        <v>80</v>
      </c>
      <c r="BJ910">
        <v>0.76</v>
      </c>
      <c r="BK910">
        <v>90</v>
      </c>
      <c r="BL910">
        <v>0</v>
      </c>
    </row>
    <row r="911" spans="1:64" ht="15" customHeight="1">
      <c r="A911" s="6" t="s">
        <v>1633</v>
      </c>
      <c r="B911" t="s">
        <v>70</v>
      </c>
      <c r="C911" t="s">
        <v>1873</v>
      </c>
      <c r="D911" t="s">
        <v>1874</v>
      </c>
      <c r="E911" t="s">
        <v>1398</v>
      </c>
      <c r="F911">
        <v>2017</v>
      </c>
      <c r="H911">
        <v>295</v>
      </c>
      <c r="I911">
        <v>0</v>
      </c>
      <c r="J911">
        <v>1.7</v>
      </c>
      <c r="L911" t="s">
        <v>1366</v>
      </c>
      <c r="M911">
        <v>60</v>
      </c>
      <c r="N911">
        <v>1</v>
      </c>
      <c r="O911">
        <v>1000</v>
      </c>
      <c r="P911">
        <v>25</v>
      </c>
      <c r="Q911">
        <v>32.1</v>
      </c>
      <c r="R911">
        <v>9.1999999999999993</v>
      </c>
      <c r="S911">
        <v>39.5</v>
      </c>
      <c r="T911">
        <v>9.6999999999999993</v>
      </c>
      <c r="U911">
        <v>4.8499999999999996</v>
      </c>
      <c r="V911">
        <v>-115</v>
      </c>
      <c r="W911">
        <v>-0.39</v>
      </c>
      <c r="X911">
        <v>1400</v>
      </c>
      <c r="Y911">
        <v>5.5</v>
      </c>
      <c r="Z911">
        <v>350</v>
      </c>
      <c r="AA911">
        <v>0.29199999999999998</v>
      </c>
      <c r="AB911">
        <v>0.96899999999999997</v>
      </c>
      <c r="AC911">
        <v>-5.0000000000000001E-4</v>
      </c>
      <c r="AD911">
        <v>0.5</v>
      </c>
      <c r="AE911">
        <v>1</v>
      </c>
      <c r="AG911">
        <v>-0.6</v>
      </c>
      <c r="AH911">
        <v>-2.1</v>
      </c>
      <c r="AI911">
        <v>1500</v>
      </c>
      <c r="AJ911">
        <v>3</v>
      </c>
      <c r="AK911">
        <v>-0.7</v>
      </c>
      <c r="AL911">
        <v>10.94</v>
      </c>
      <c r="AM911">
        <v>1658</v>
      </c>
      <c r="AN911">
        <v>992</v>
      </c>
      <c r="AO911">
        <v>6</v>
      </c>
      <c r="AP911">
        <v>23</v>
      </c>
      <c r="AQ911">
        <v>1.644736</v>
      </c>
      <c r="AR911">
        <v>243.4</v>
      </c>
      <c r="AS911">
        <v>1.4604000000000001</v>
      </c>
      <c r="AU911">
        <v>10</v>
      </c>
      <c r="AV911">
        <v>1</v>
      </c>
      <c r="AW911">
        <v>20</v>
      </c>
      <c r="AX911">
        <v>1</v>
      </c>
      <c r="AY911">
        <v>30</v>
      </c>
      <c r="AZ911">
        <v>1</v>
      </c>
      <c r="BA911">
        <v>40</v>
      </c>
      <c r="BB911">
        <v>0.99</v>
      </c>
      <c r="BC911">
        <v>50</v>
      </c>
      <c r="BD911">
        <v>0.99</v>
      </c>
      <c r="BE911">
        <v>60</v>
      </c>
      <c r="BF911">
        <v>0.97</v>
      </c>
      <c r="BG911">
        <v>70</v>
      </c>
      <c r="BH911">
        <v>0.92</v>
      </c>
      <c r="BI911">
        <v>80</v>
      </c>
      <c r="BJ911">
        <v>0.76</v>
      </c>
      <c r="BK911">
        <v>90</v>
      </c>
      <c r="BL911">
        <v>0</v>
      </c>
    </row>
    <row r="912" spans="1:64" ht="15" customHeight="1">
      <c r="A912" s="6" t="s">
        <v>1633</v>
      </c>
      <c r="B912" t="s">
        <v>70</v>
      </c>
      <c r="C912" t="s">
        <v>1875</v>
      </c>
      <c r="D912" t="s">
        <v>1876</v>
      </c>
      <c r="E912" t="s">
        <v>1636</v>
      </c>
      <c r="F912">
        <v>2018</v>
      </c>
      <c r="H912">
        <v>300</v>
      </c>
      <c r="I912">
        <v>0</v>
      </c>
      <c r="J912">
        <v>1.72</v>
      </c>
      <c r="L912" t="s">
        <v>1337</v>
      </c>
      <c r="M912">
        <v>60</v>
      </c>
      <c r="N912">
        <v>1</v>
      </c>
      <c r="O912">
        <v>1000</v>
      </c>
      <c r="P912">
        <v>25</v>
      </c>
      <c r="Q912">
        <v>32.5</v>
      </c>
      <c r="R912">
        <v>9.24</v>
      </c>
      <c r="S912">
        <v>39.700000000000003</v>
      </c>
      <c r="T912">
        <v>9.83</v>
      </c>
      <c r="U912">
        <v>4.92</v>
      </c>
      <c r="V912">
        <v>-115.1</v>
      </c>
      <c r="W912">
        <v>-0.39</v>
      </c>
      <c r="X912">
        <v>1000</v>
      </c>
      <c r="Y912">
        <v>5.5</v>
      </c>
      <c r="Z912">
        <v>300</v>
      </c>
      <c r="AA912">
        <v>0.30599999999999999</v>
      </c>
      <c r="AB912">
        <v>0.94499999999999995</v>
      </c>
      <c r="AC912">
        <v>-5.0000000000000001E-4</v>
      </c>
      <c r="AD912">
        <v>0.6</v>
      </c>
      <c r="AE912">
        <v>0.9</v>
      </c>
      <c r="AG912">
        <v>0.1</v>
      </c>
      <c r="AH912">
        <v>-2</v>
      </c>
      <c r="AI912">
        <v>1500</v>
      </c>
      <c r="AJ912">
        <v>3</v>
      </c>
      <c r="AK912">
        <v>-0.7</v>
      </c>
      <c r="AL912">
        <v>11.03</v>
      </c>
      <c r="AM912">
        <v>1658</v>
      </c>
      <c r="AN912">
        <v>992</v>
      </c>
      <c r="AO912">
        <v>6</v>
      </c>
      <c r="AP912">
        <v>23</v>
      </c>
      <c r="AQ912">
        <v>1.644736</v>
      </c>
      <c r="AR912">
        <v>244.3</v>
      </c>
      <c r="AS912">
        <v>1.4658</v>
      </c>
      <c r="AU912">
        <v>10</v>
      </c>
      <c r="AV912">
        <v>1</v>
      </c>
      <c r="AW912">
        <v>20</v>
      </c>
      <c r="AX912">
        <v>1</v>
      </c>
      <c r="AY912">
        <v>30</v>
      </c>
      <c r="AZ912">
        <v>1</v>
      </c>
      <c r="BA912">
        <v>40</v>
      </c>
      <c r="BB912">
        <v>0.99</v>
      </c>
      <c r="BC912">
        <v>50</v>
      </c>
      <c r="BD912">
        <v>0.99</v>
      </c>
      <c r="BE912">
        <v>60</v>
      </c>
      <c r="BF912">
        <v>0.97</v>
      </c>
      <c r="BG912">
        <v>70</v>
      </c>
      <c r="BH912">
        <v>0.92</v>
      </c>
      <c r="BI912">
        <v>80</v>
      </c>
      <c r="BJ912">
        <v>0.76</v>
      </c>
      <c r="BK912">
        <v>90</v>
      </c>
      <c r="BL912">
        <v>0</v>
      </c>
    </row>
    <row r="913" spans="1:64" ht="15" customHeight="1">
      <c r="A913" s="6" t="s">
        <v>1399</v>
      </c>
      <c r="B913" t="s">
        <v>70</v>
      </c>
      <c r="C913" t="s">
        <v>1371</v>
      </c>
      <c r="D913" t="s">
        <v>1446</v>
      </c>
      <c r="E913" t="s">
        <v>1364</v>
      </c>
      <c r="F913">
        <v>2016</v>
      </c>
      <c r="H913">
        <v>300</v>
      </c>
      <c r="I913">
        <v>0</v>
      </c>
      <c r="J913">
        <v>1.7</v>
      </c>
      <c r="L913" t="s">
        <v>1337</v>
      </c>
      <c r="M913">
        <v>60</v>
      </c>
      <c r="N913">
        <v>1</v>
      </c>
      <c r="O913">
        <v>1000</v>
      </c>
      <c r="P913">
        <v>25</v>
      </c>
      <c r="Q913">
        <v>32.5</v>
      </c>
      <c r="R913">
        <v>9.24</v>
      </c>
      <c r="S913">
        <v>39.700000000000003</v>
      </c>
      <c r="T913">
        <v>9.83</v>
      </c>
      <c r="U913">
        <v>4.92</v>
      </c>
      <c r="V913">
        <v>-115</v>
      </c>
      <c r="W913">
        <v>-0.39</v>
      </c>
      <c r="X913">
        <v>1200</v>
      </c>
      <c r="Y913">
        <v>5.5</v>
      </c>
      <c r="Z913">
        <v>300</v>
      </c>
      <c r="AA913">
        <v>0.30599999999999999</v>
      </c>
      <c r="AB913">
        <v>0.94499999999999995</v>
      </c>
      <c r="AC913">
        <v>-5.0000000000000001E-4</v>
      </c>
      <c r="AE913">
        <v>0.38</v>
      </c>
      <c r="AG913">
        <v>-0.77</v>
      </c>
      <c r="AH913">
        <v>-2.4500000000000002</v>
      </c>
      <c r="AI913">
        <v>1000</v>
      </c>
      <c r="AJ913">
        <v>3</v>
      </c>
      <c r="AK913">
        <v>-0.7</v>
      </c>
      <c r="AL913">
        <v>11.6</v>
      </c>
      <c r="AM913">
        <v>1650</v>
      </c>
      <c r="AN913">
        <v>992</v>
      </c>
      <c r="AO913">
        <v>40</v>
      </c>
      <c r="AP913">
        <v>18.2</v>
      </c>
      <c r="AQ913">
        <v>1.6367999999999998</v>
      </c>
      <c r="AR913">
        <v>244.3</v>
      </c>
      <c r="AS913">
        <v>1.4658</v>
      </c>
      <c r="AU913">
        <v>10</v>
      </c>
      <c r="AV913">
        <v>1</v>
      </c>
      <c r="AW913">
        <v>20</v>
      </c>
      <c r="AX913">
        <v>1</v>
      </c>
      <c r="AY913">
        <v>30</v>
      </c>
      <c r="AZ913">
        <v>1</v>
      </c>
      <c r="BA913">
        <v>40</v>
      </c>
      <c r="BB913">
        <v>0.99</v>
      </c>
      <c r="BC913">
        <v>50</v>
      </c>
      <c r="BD913">
        <v>0.99</v>
      </c>
      <c r="BE913">
        <v>60</v>
      </c>
      <c r="BF913">
        <v>0.97</v>
      </c>
      <c r="BG913">
        <v>70</v>
      </c>
      <c r="BH913">
        <v>0.92</v>
      </c>
      <c r="BI913">
        <v>80</v>
      </c>
      <c r="BJ913">
        <v>0.76</v>
      </c>
      <c r="BK913">
        <v>90</v>
      </c>
      <c r="BL913">
        <v>0</v>
      </c>
    </row>
    <row r="914" spans="1:64" ht="15" customHeight="1">
      <c r="A914" s="6" t="s">
        <v>1462</v>
      </c>
      <c r="B914" t="s">
        <v>70</v>
      </c>
      <c r="C914" t="s">
        <v>1604</v>
      </c>
      <c r="D914" t="s">
        <v>1605</v>
      </c>
      <c r="E914" t="s">
        <v>1398</v>
      </c>
      <c r="F914">
        <v>2016</v>
      </c>
      <c r="H914">
        <v>300</v>
      </c>
      <c r="I914">
        <v>0</v>
      </c>
      <c r="J914">
        <v>1.7</v>
      </c>
      <c r="L914" t="s">
        <v>1337</v>
      </c>
      <c r="M914">
        <v>60</v>
      </c>
      <c r="N914">
        <v>1</v>
      </c>
      <c r="O914">
        <v>1000</v>
      </c>
      <c r="P914">
        <v>25</v>
      </c>
      <c r="Q914">
        <v>32.5</v>
      </c>
      <c r="R914">
        <v>9.24</v>
      </c>
      <c r="S914">
        <v>39.700000000000003</v>
      </c>
      <c r="T914">
        <v>9.83</v>
      </c>
      <c r="U914">
        <v>4.92</v>
      </c>
      <c r="V914">
        <v>-115</v>
      </c>
      <c r="W914">
        <v>-0.39</v>
      </c>
      <c r="X914">
        <v>1200</v>
      </c>
      <c r="Y914">
        <v>5.5</v>
      </c>
      <c r="Z914">
        <v>300</v>
      </c>
      <c r="AA914">
        <v>0.30499999999999999</v>
      </c>
      <c r="AB914">
        <v>0.94699999999999995</v>
      </c>
      <c r="AC914">
        <v>-5.0000000000000001E-4</v>
      </c>
      <c r="AD914">
        <v>0.6</v>
      </c>
      <c r="AE914">
        <v>0.9</v>
      </c>
      <c r="AG914">
        <v>0.1</v>
      </c>
      <c r="AH914">
        <v>-2</v>
      </c>
      <c r="AI914">
        <v>1500</v>
      </c>
      <c r="AJ914">
        <v>3</v>
      </c>
      <c r="AK914">
        <v>-0.7</v>
      </c>
      <c r="AL914">
        <v>11.6</v>
      </c>
      <c r="AM914">
        <v>1658</v>
      </c>
      <c r="AN914">
        <v>992</v>
      </c>
      <c r="AO914">
        <v>35</v>
      </c>
      <c r="AP914">
        <v>21.7</v>
      </c>
      <c r="AQ914">
        <v>1.644736</v>
      </c>
      <c r="AR914">
        <v>244.3</v>
      </c>
      <c r="AS914">
        <v>1.4658</v>
      </c>
      <c r="AU914">
        <v>10</v>
      </c>
      <c r="AV914">
        <v>1</v>
      </c>
      <c r="AW914">
        <v>20</v>
      </c>
      <c r="AX914">
        <v>1</v>
      </c>
      <c r="AY914">
        <v>30</v>
      </c>
      <c r="AZ914">
        <v>1</v>
      </c>
      <c r="BA914">
        <v>40</v>
      </c>
      <c r="BB914">
        <v>0.99</v>
      </c>
      <c r="BC914">
        <v>50</v>
      </c>
      <c r="BD914">
        <v>0.99</v>
      </c>
      <c r="BE914">
        <v>60</v>
      </c>
      <c r="BF914">
        <v>0.97</v>
      </c>
      <c r="BG914">
        <v>70</v>
      </c>
      <c r="BH914">
        <v>0.92</v>
      </c>
      <c r="BI914">
        <v>80</v>
      </c>
      <c r="BJ914">
        <v>0.76</v>
      </c>
      <c r="BK914">
        <v>90</v>
      </c>
      <c r="BL914">
        <v>0</v>
      </c>
    </row>
    <row r="915" spans="1:64" ht="15" customHeight="1">
      <c r="A915" s="6" t="s">
        <v>1462</v>
      </c>
      <c r="B915" t="s">
        <v>70</v>
      </c>
      <c r="C915" t="s">
        <v>1607</v>
      </c>
      <c r="D915" t="s">
        <v>1606</v>
      </c>
      <c r="E915" t="s">
        <v>1398</v>
      </c>
      <c r="F915">
        <v>2016</v>
      </c>
      <c r="H915">
        <v>300</v>
      </c>
      <c r="J915">
        <v>0</v>
      </c>
      <c r="L915" t="s">
        <v>14</v>
      </c>
      <c r="M915">
        <v>60</v>
      </c>
      <c r="N915">
        <v>1</v>
      </c>
      <c r="O915">
        <v>1000</v>
      </c>
      <c r="P915">
        <v>25</v>
      </c>
      <c r="Q915">
        <v>32.5</v>
      </c>
      <c r="R915">
        <v>9.24</v>
      </c>
      <c r="S915">
        <v>39.700000000000003</v>
      </c>
      <c r="T915">
        <v>9.83</v>
      </c>
      <c r="U915">
        <v>4.92</v>
      </c>
      <c r="V915">
        <v>-115</v>
      </c>
      <c r="W915">
        <v>-0.39</v>
      </c>
      <c r="X915">
        <v>1200</v>
      </c>
      <c r="Y915">
        <v>5.5</v>
      </c>
      <c r="Z915">
        <v>300</v>
      </c>
      <c r="AA915">
        <v>0.30499999999999999</v>
      </c>
      <c r="AI915">
        <v>1000</v>
      </c>
      <c r="AJ915">
        <v>3</v>
      </c>
      <c r="AK915">
        <v>-0.7</v>
      </c>
      <c r="AQ915">
        <v>1.645</v>
      </c>
      <c r="AR915">
        <v>244.3</v>
      </c>
      <c r="AU915">
        <v>10</v>
      </c>
      <c r="AV915">
        <v>1</v>
      </c>
      <c r="AW915">
        <v>20</v>
      </c>
      <c r="AX915">
        <v>1</v>
      </c>
      <c r="AY915">
        <v>30</v>
      </c>
      <c r="AZ915">
        <v>1</v>
      </c>
      <c r="BA915">
        <v>40</v>
      </c>
      <c r="BB915">
        <v>0.99</v>
      </c>
      <c r="BC915">
        <v>50</v>
      </c>
      <c r="BD915">
        <v>0.99</v>
      </c>
      <c r="BE915">
        <v>60</v>
      </c>
      <c r="BF915">
        <v>0.97</v>
      </c>
      <c r="BG915">
        <v>70</v>
      </c>
      <c r="BH915">
        <v>0.92</v>
      </c>
      <c r="BI915">
        <v>80</v>
      </c>
      <c r="BJ915">
        <v>0.76</v>
      </c>
      <c r="BK915">
        <v>90</v>
      </c>
      <c r="BL915">
        <v>0</v>
      </c>
    </row>
    <row r="916" spans="1:64" ht="15" customHeight="1">
      <c r="A916" s="6" t="s">
        <v>1633</v>
      </c>
      <c r="B916" t="s">
        <v>70</v>
      </c>
      <c r="C916" t="s">
        <v>1877</v>
      </c>
      <c r="D916" t="s">
        <v>1878</v>
      </c>
      <c r="E916" t="s">
        <v>1636</v>
      </c>
      <c r="F916">
        <v>2018</v>
      </c>
      <c r="H916">
        <v>305</v>
      </c>
      <c r="I916">
        <v>0</v>
      </c>
      <c r="J916">
        <v>1.72</v>
      </c>
      <c r="L916" t="s">
        <v>1337</v>
      </c>
      <c r="M916">
        <v>60</v>
      </c>
      <c r="N916">
        <v>1</v>
      </c>
      <c r="O916">
        <v>1000</v>
      </c>
      <c r="P916">
        <v>25</v>
      </c>
      <c r="Q916">
        <v>32.700000000000003</v>
      </c>
      <c r="R916">
        <v>9.33</v>
      </c>
      <c r="S916">
        <v>39.9</v>
      </c>
      <c r="T916">
        <v>9.91</v>
      </c>
      <c r="U916">
        <v>4.96</v>
      </c>
      <c r="V916">
        <v>-115.7</v>
      </c>
      <c r="W916">
        <v>-0.39</v>
      </c>
      <c r="X916">
        <v>1000</v>
      </c>
      <c r="Y916">
        <v>5.5</v>
      </c>
      <c r="Z916">
        <v>300</v>
      </c>
      <c r="AA916">
        <v>0.30199999999999999</v>
      </c>
      <c r="AB916">
        <v>0.93799999999999994</v>
      </c>
      <c r="AC916">
        <v>-5.9999999999999995E-4</v>
      </c>
      <c r="AD916">
        <v>0.6</v>
      </c>
      <c r="AE916">
        <v>0.9</v>
      </c>
      <c r="AG916">
        <v>0.1</v>
      </c>
      <c r="AH916">
        <v>-2</v>
      </c>
      <c r="AI916">
        <v>1500</v>
      </c>
      <c r="AJ916">
        <v>3</v>
      </c>
      <c r="AK916">
        <v>-0.7</v>
      </c>
      <c r="AL916">
        <v>11.03</v>
      </c>
      <c r="AM916">
        <v>1658</v>
      </c>
      <c r="AN916">
        <v>992</v>
      </c>
      <c r="AO916">
        <v>6</v>
      </c>
      <c r="AP916">
        <v>23</v>
      </c>
      <c r="AQ916">
        <v>1.644736</v>
      </c>
      <c r="AR916">
        <v>244.3</v>
      </c>
      <c r="AS916">
        <v>1.4658</v>
      </c>
      <c r="AU916">
        <v>10</v>
      </c>
      <c r="AV916">
        <v>1</v>
      </c>
      <c r="AW916">
        <v>20</v>
      </c>
      <c r="AX916">
        <v>1</v>
      </c>
      <c r="AY916">
        <v>30</v>
      </c>
      <c r="AZ916">
        <v>1</v>
      </c>
      <c r="BA916">
        <v>40</v>
      </c>
      <c r="BB916">
        <v>0.99</v>
      </c>
      <c r="BC916">
        <v>50</v>
      </c>
      <c r="BD916">
        <v>0.99</v>
      </c>
      <c r="BE916">
        <v>60</v>
      </c>
      <c r="BF916">
        <v>0.97</v>
      </c>
      <c r="BG916">
        <v>70</v>
      </c>
      <c r="BH916">
        <v>0.92</v>
      </c>
      <c r="BI916">
        <v>80</v>
      </c>
      <c r="BJ916">
        <v>0.76</v>
      </c>
      <c r="BK916">
        <v>90</v>
      </c>
      <c r="BL916">
        <v>0</v>
      </c>
    </row>
    <row r="917" spans="1:64" ht="15" customHeight="1">
      <c r="A917" s="6" t="s">
        <v>1399</v>
      </c>
      <c r="B917" t="s">
        <v>70</v>
      </c>
      <c r="C917" t="s">
        <v>1447</v>
      </c>
      <c r="D917" t="s">
        <v>1448</v>
      </c>
      <c r="E917" t="s">
        <v>1364</v>
      </c>
      <c r="F917">
        <v>2017</v>
      </c>
      <c r="H917">
        <v>305</v>
      </c>
      <c r="I917">
        <v>0</v>
      </c>
      <c r="J917">
        <v>1.6</v>
      </c>
      <c r="L917" t="s">
        <v>1337</v>
      </c>
      <c r="M917">
        <v>60</v>
      </c>
      <c r="N917">
        <v>1</v>
      </c>
      <c r="O917">
        <v>1000</v>
      </c>
      <c r="P917">
        <v>25</v>
      </c>
      <c r="Q917">
        <v>32.700000000000003</v>
      </c>
      <c r="R917">
        <v>9.33</v>
      </c>
      <c r="S917">
        <v>39.9</v>
      </c>
      <c r="T917">
        <v>9.91</v>
      </c>
      <c r="U917">
        <v>4.96</v>
      </c>
      <c r="V917">
        <v>-116</v>
      </c>
      <c r="W917">
        <v>-0.39</v>
      </c>
      <c r="X917">
        <v>1600</v>
      </c>
      <c r="Y917">
        <v>5.5</v>
      </c>
      <c r="Z917">
        <v>400</v>
      </c>
      <c r="AA917">
        <v>0.29299999999999998</v>
      </c>
      <c r="AB917">
        <v>0.97299999999999998</v>
      </c>
      <c r="AC917">
        <v>-5.0000000000000001E-4</v>
      </c>
      <c r="AD917">
        <v>0.6</v>
      </c>
      <c r="AE917">
        <v>0.9</v>
      </c>
      <c r="AG917">
        <v>0.1</v>
      </c>
      <c r="AH917">
        <v>-2</v>
      </c>
      <c r="AI917">
        <v>1000</v>
      </c>
      <c r="AJ917">
        <v>3</v>
      </c>
      <c r="AK917">
        <v>-0.7</v>
      </c>
      <c r="AL917">
        <v>11.6</v>
      </c>
      <c r="AM917">
        <v>1650</v>
      </c>
      <c r="AN917">
        <v>992</v>
      </c>
      <c r="AO917">
        <v>40</v>
      </c>
      <c r="AP917">
        <v>18.2</v>
      </c>
      <c r="AQ917">
        <v>1.6367999999999998</v>
      </c>
      <c r="AR917">
        <v>244.3</v>
      </c>
      <c r="AS917">
        <v>1.4658</v>
      </c>
      <c r="AU917">
        <v>10</v>
      </c>
      <c r="AV917">
        <v>1</v>
      </c>
      <c r="AW917">
        <v>20</v>
      </c>
      <c r="AX917">
        <v>1</v>
      </c>
      <c r="AY917">
        <v>30</v>
      </c>
      <c r="AZ917">
        <v>1</v>
      </c>
      <c r="BA917">
        <v>40</v>
      </c>
      <c r="BB917">
        <v>0.99</v>
      </c>
      <c r="BC917">
        <v>50</v>
      </c>
      <c r="BD917">
        <v>0.99</v>
      </c>
      <c r="BE917">
        <v>60</v>
      </c>
      <c r="BF917">
        <v>0.97</v>
      </c>
      <c r="BG917">
        <v>70</v>
      </c>
      <c r="BH917">
        <v>0.92</v>
      </c>
      <c r="BI917">
        <v>80</v>
      </c>
      <c r="BJ917">
        <v>0.76</v>
      </c>
      <c r="BK917">
        <v>90</v>
      </c>
      <c r="BL917">
        <v>0</v>
      </c>
    </row>
    <row r="918" spans="1:64" ht="15" customHeight="1">
      <c r="A918" s="6" t="s">
        <v>1462</v>
      </c>
      <c r="B918" t="s">
        <v>70</v>
      </c>
      <c r="C918" t="s">
        <v>1609</v>
      </c>
      <c r="D918" t="s">
        <v>1608</v>
      </c>
      <c r="E918" t="s">
        <v>1398</v>
      </c>
      <c r="F918">
        <v>2017</v>
      </c>
      <c r="H918">
        <v>305</v>
      </c>
      <c r="J918">
        <v>0</v>
      </c>
      <c r="L918" t="s">
        <v>14</v>
      </c>
      <c r="M918">
        <v>60</v>
      </c>
      <c r="N918">
        <v>1</v>
      </c>
      <c r="O918">
        <v>1000</v>
      </c>
      <c r="P918">
        <v>25</v>
      </c>
      <c r="Q918">
        <v>32.700000000000003</v>
      </c>
      <c r="R918">
        <v>9.33</v>
      </c>
      <c r="S918">
        <v>39.9</v>
      </c>
      <c r="T918">
        <v>9.91</v>
      </c>
      <c r="U918">
        <v>4.96</v>
      </c>
      <c r="V918">
        <v>-116</v>
      </c>
      <c r="W918">
        <v>-0.39</v>
      </c>
      <c r="X918">
        <v>1600</v>
      </c>
      <c r="Y918">
        <v>5.5</v>
      </c>
      <c r="Z918">
        <v>400</v>
      </c>
      <c r="AA918">
        <v>0.29299999999999998</v>
      </c>
      <c r="AI918">
        <v>1500</v>
      </c>
      <c r="AJ918">
        <v>3</v>
      </c>
      <c r="AK918">
        <v>-0.7</v>
      </c>
      <c r="AQ918">
        <v>1.645</v>
      </c>
      <c r="AR918">
        <v>244.3</v>
      </c>
      <c r="AU918">
        <v>10</v>
      </c>
      <c r="AV918">
        <v>1</v>
      </c>
      <c r="AW918">
        <v>20</v>
      </c>
      <c r="AX918">
        <v>1</v>
      </c>
      <c r="AY918">
        <v>30</v>
      </c>
      <c r="AZ918">
        <v>1</v>
      </c>
      <c r="BA918">
        <v>40</v>
      </c>
      <c r="BB918">
        <v>0.99</v>
      </c>
      <c r="BC918">
        <v>50</v>
      </c>
      <c r="BD918">
        <v>0.99</v>
      </c>
      <c r="BE918">
        <v>60</v>
      </c>
      <c r="BF918">
        <v>0.97</v>
      </c>
      <c r="BG918">
        <v>70</v>
      </c>
      <c r="BH918">
        <v>0.92</v>
      </c>
      <c r="BI918">
        <v>80</v>
      </c>
      <c r="BJ918">
        <v>0.76</v>
      </c>
      <c r="BK918">
        <v>90</v>
      </c>
      <c r="BL918">
        <v>0</v>
      </c>
    </row>
    <row r="919" spans="1:64" ht="15" customHeight="1">
      <c r="A919" s="6" t="s">
        <v>1462</v>
      </c>
      <c r="B919" t="s">
        <v>70</v>
      </c>
      <c r="C919" t="s">
        <v>1611</v>
      </c>
      <c r="D919" t="s">
        <v>1610</v>
      </c>
      <c r="E919" t="s">
        <v>1398</v>
      </c>
      <c r="F919">
        <v>2017</v>
      </c>
      <c r="H919">
        <v>305</v>
      </c>
      <c r="J919">
        <v>0</v>
      </c>
      <c r="L919" t="s">
        <v>14</v>
      </c>
      <c r="M919">
        <v>60</v>
      </c>
      <c r="N919">
        <v>1</v>
      </c>
      <c r="O919">
        <v>1000</v>
      </c>
      <c r="P919">
        <v>25</v>
      </c>
      <c r="Q919">
        <v>32.700000000000003</v>
      </c>
      <c r="R919">
        <v>9.33</v>
      </c>
      <c r="S919">
        <v>39.9</v>
      </c>
      <c r="T919">
        <v>9.91</v>
      </c>
      <c r="U919">
        <v>4.96</v>
      </c>
      <c r="V919">
        <v>-116</v>
      </c>
      <c r="W919">
        <v>-0.39</v>
      </c>
      <c r="X919">
        <v>1600</v>
      </c>
      <c r="Y919">
        <v>5.5</v>
      </c>
      <c r="Z919">
        <v>400</v>
      </c>
      <c r="AA919">
        <v>0.29299999999999998</v>
      </c>
      <c r="AI919">
        <v>1000</v>
      </c>
      <c r="AJ919">
        <v>3</v>
      </c>
      <c r="AK919">
        <v>-0.7</v>
      </c>
      <c r="AQ919">
        <v>1.645</v>
      </c>
      <c r="AR919">
        <v>244.3</v>
      </c>
      <c r="AU919">
        <v>10</v>
      </c>
      <c r="AV919">
        <v>1</v>
      </c>
      <c r="AW919">
        <v>20</v>
      </c>
      <c r="AX919">
        <v>1</v>
      </c>
      <c r="AY919">
        <v>30</v>
      </c>
      <c r="AZ919">
        <v>1</v>
      </c>
      <c r="BA919">
        <v>40</v>
      </c>
      <c r="BB919">
        <v>0.99</v>
      </c>
      <c r="BC919">
        <v>50</v>
      </c>
      <c r="BD919">
        <v>0.99</v>
      </c>
      <c r="BE919">
        <v>60</v>
      </c>
      <c r="BF919">
        <v>0.97</v>
      </c>
      <c r="BG919">
        <v>70</v>
      </c>
      <c r="BH919">
        <v>0.92</v>
      </c>
      <c r="BI919">
        <v>80</v>
      </c>
      <c r="BJ919">
        <v>0.76</v>
      </c>
      <c r="BK919">
        <v>90</v>
      </c>
      <c r="BL919">
        <v>0</v>
      </c>
    </row>
    <row r="920" spans="1:64" ht="15" customHeight="1">
      <c r="A920" s="6" t="s">
        <v>1462</v>
      </c>
      <c r="B920" t="s">
        <v>70</v>
      </c>
      <c r="C920" t="s">
        <v>1612</v>
      </c>
      <c r="D920" t="s">
        <v>1613</v>
      </c>
      <c r="E920" t="s">
        <v>1398</v>
      </c>
      <c r="F920">
        <v>2018</v>
      </c>
      <c r="H920">
        <v>310</v>
      </c>
      <c r="I920">
        <v>0</v>
      </c>
      <c r="J920">
        <v>1.6</v>
      </c>
      <c r="L920" t="s">
        <v>1337</v>
      </c>
      <c r="M920">
        <v>60</v>
      </c>
      <c r="N920">
        <v>1</v>
      </c>
      <c r="O920">
        <v>1000</v>
      </c>
      <c r="P920">
        <v>25</v>
      </c>
      <c r="Q920">
        <v>32.9</v>
      </c>
      <c r="R920">
        <v>9.43</v>
      </c>
      <c r="S920">
        <v>40.1</v>
      </c>
      <c r="T920">
        <v>9.99</v>
      </c>
      <c r="U920">
        <v>5</v>
      </c>
      <c r="V920">
        <v>-116</v>
      </c>
      <c r="W920">
        <v>-0.39</v>
      </c>
      <c r="X920">
        <v>3000</v>
      </c>
      <c r="Y920">
        <v>5.5</v>
      </c>
      <c r="Z920">
        <v>700</v>
      </c>
      <c r="AA920">
        <v>0.27700000000000002</v>
      </c>
      <c r="AB920">
        <v>1.0049999999999999</v>
      </c>
      <c r="AC920">
        <v>-5.9999999999999995E-4</v>
      </c>
      <c r="AD920">
        <v>0.8</v>
      </c>
      <c r="AE920">
        <v>1.3</v>
      </c>
      <c r="AG920">
        <v>0.4</v>
      </c>
      <c r="AH920">
        <v>-1.4</v>
      </c>
      <c r="AI920">
        <v>1000</v>
      </c>
      <c r="AJ920">
        <v>3</v>
      </c>
      <c r="AK920">
        <v>-0.7</v>
      </c>
      <c r="AL920">
        <v>11.6</v>
      </c>
      <c r="AM920">
        <v>1650</v>
      </c>
      <c r="AN920">
        <v>992</v>
      </c>
      <c r="AO920">
        <v>40</v>
      </c>
      <c r="AP920">
        <v>18.2</v>
      </c>
      <c r="AQ920">
        <v>1.6367999999999998</v>
      </c>
      <c r="AR920">
        <v>244.3</v>
      </c>
      <c r="AS920">
        <v>1.4658</v>
      </c>
      <c r="AU920">
        <v>10</v>
      </c>
      <c r="AV920">
        <v>1</v>
      </c>
      <c r="AW920">
        <v>20</v>
      </c>
      <c r="AX920">
        <v>1</v>
      </c>
      <c r="AY920">
        <v>30</v>
      </c>
      <c r="AZ920">
        <v>1</v>
      </c>
      <c r="BA920">
        <v>40</v>
      </c>
      <c r="BB920">
        <v>0.99</v>
      </c>
      <c r="BC920">
        <v>50</v>
      </c>
      <c r="BD920">
        <v>0.99</v>
      </c>
      <c r="BE920">
        <v>60</v>
      </c>
      <c r="BF920">
        <v>0.97</v>
      </c>
      <c r="BG920">
        <v>70</v>
      </c>
      <c r="BH920">
        <v>0.92</v>
      </c>
      <c r="BI920">
        <v>80</v>
      </c>
      <c r="BJ920">
        <v>0.76</v>
      </c>
      <c r="BK920">
        <v>90</v>
      </c>
      <c r="BL920">
        <v>0</v>
      </c>
    </row>
    <row r="921" spans="1:64" ht="15" customHeight="1">
      <c r="A921" s="6" t="s">
        <v>1462</v>
      </c>
      <c r="B921" t="s">
        <v>70</v>
      </c>
      <c r="C921" t="s">
        <v>1615</v>
      </c>
      <c r="D921" t="s">
        <v>1614</v>
      </c>
      <c r="E921" t="s">
        <v>1398</v>
      </c>
      <c r="F921">
        <v>2018</v>
      </c>
      <c r="H921">
        <v>310</v>
      </c>
      <c r="J921">
        <v>0</v>
      </c>
      <c r="L921" t="s">
        <v>14</v>
      </c>
      <c r="M921">
        <v>60</v>
      </c>
      <c r="N921">
        <v>1</v>
      </c>
      <c r="O921">
        <v>1000</v>
      </c>
      <c r="P921">
        <v>25</v>
      </c>
      <c r="Q921">
        <v>32.9</v>
      </c>
      <c r="R921">
        <v>9.43</v>
      </c>
      <c r="S921">
        <v>40.1</v>
      </c>
      <c r="T921">
        <v>9.99</v>
      </c>
      <c r="U921">
        <v>5</v>
      </c>
      <c r="V921">
        <v>-116</v>
      </c>
      <c r="W921">
        <v>-0.39</v>
      </c>
      <c r="X921">
        <v>3000</v>
      </c>
      <c r="Y921">
        <v>5.5</v>
      </c>
      <c r="Z921">
        <v>700</v>
      </c>
      <c r="AA921">
        <v>0.27700000000000002</v>
      </c>
      <c r="AI921">
        <v>1500</v>
      </c>
      <c r="AJ921">
        <v>3</v>
      </c>
      <c r="AK921">
        <v>-0.7</v>
      </c>
      <c r="AQ921">
        <v>1.645</v>
      </c>
      <c r="AR921">
        <v>244.3</v>
      </c>
      <c r="AU921">
        <v>10</v>
      </c>
      <c r="AV921">
        <v>1</v>
      </c>
      <c r="AW921">
        <v>20</v>
      </c>
      <c r="AX921">
        <v>1</v>
      </c>
      <c r="AY921">
        <v>30</v>
      </c>
      <c r="AZ921">
        <v>1</v>
      </c>
      <c r="BA921">
        <v>40</v>
      </c>
      <c r="BB921">
        <v>0.99</v>
      </c>
      <c r="BC921">
        <v>50</v>
      </c>
      <c r="BD921">
        <v>0.99</v>
      </c>
      <c r="BE921">
        <v>60</v>
      </c>
      <c r="BF921">
        <v>0.97</v>
      </c>
      <c r="BG921">
        <v>70</v>
      </c>
      <c r="BH921">
        <v>0.92</v>
      </c>
      <c r="BI921">
        <v>80</v>
      </c>
      <c r="BJ921">
        <v>0.76</v>
      </c>
      <c r="BK921">
        <v>90</v>
      </c>
      <c r="BL921">
        <v>0</v>
      </c>
    </row>
    <row r="922" spans="1:64" ht="15" customHeight="1">
      <c r="A922" s="6" t="s">
        <v>1462</v>
      </c>
      <c r="B922" t="s">
        <v>70</v>
      </c>
      <c r="C922" t="s">
        <v>1617</v>
      </c>
      <c r="D922" t="s">
        <v>1616</v>
      </c>
      <c r="E922" t="s">
        <v>1398</v>
      </c>
      <c r="F922">
        <v>2018</v>
      </c>
      <c r="H922">
        <v>310</v>
      </c>
      <c r="J922">
        <v>0</v>
      </c>
      <c r="L922" t="s">
        <v>14</v>
      </c>
      <c r="M922">
        <v>60</v>
      </c>
      <c r="N922">
        <v>1</v>
      </c>
      <c r="O922">
        <v>1000</v>
      </c>
      <c r="P922">
        <v>25</v>
      </c>
      <c r="Q922">
        <v>32.9</v>
      </c>
      <c r="R922">
        <v>9.43</v>
      </c>
      <c r="S922">
        <v>40.1</v>
      </c>
      <c r="T922">
        <v>9.99</v>
      </c>
      <c r="U922">
        <v>5</v>
      </c>
      <c r="V922">
        <v>-116</v>
      </c>
      <c r="W922">
        <v>-0.39</v>
      </c>
      <c r="X922">
        <v>3000</v>
      </c>
      <c r="Y922">
        <v>5.5</v>
      </c>
      <c r="Z922">
        <v>700</v>
      </c>
      <c r="AA922">
        <v>0.27700000000000002</v>
      </c>
      <c r="AI922">
        <v>1000</v>
      </c>
      <c r="AJ922">
        <v>3</v>
      </c>
      <c r="AK922">
        <v>-0.7</v>
      </c>
      <c r="AQ922">
        <v>1.645</v>
      </c>
      <c r="AR922">
        <v>244.3</v>
      </c>
      <c r="AU922">
        <v>10</v>
      </c>
      <c r="AV922">
        <v>1</v>
      </c>
      <c r="AW922">
        <v>20</v>
      </c>
      <c r="AX922">
        <v>1</v>
      </c>
      <c r="AY922">
        <v>30</v>
      </c>
      <c r="AZ922">
        <v>1</v>
      </c>
      <c r="BA922">
        <v>40</v>
      </c>
      <c r="BB922">
        <v>0.99</v>
      </c>
      <c r="BC922">
        <v>50</v>
      </c>
      <c r="BD922">
        <v>0.99</v>
      </c>
      <c r="BE922">
        <v>60</v>
      </c>
      <c r="BF922">
        <v>0.97</v>
      </c>
      <c r="BG922">
        <v>70</v>
      </c>
      <c r="BH922">
        <v>0.92</v>
      </c>
      <c r="BI922">
        <v>80</v>
      </c>
      <c r="BJ922">
        <v>0.76</v>
      </c>
      <c r="BK922">
        <v>90</v>
      </c>
      <c r="BL922">
        <v>0</v>
      </c>
    </row>
    <row r="923" spans="1:64" ht="15" customHeight="1">
      <c r="A923" s="6" t="s">
        <v>1462</v>
      </c>
      <c r="B923" t="s">
        <v>70</v>
      </c>
      <c r="C923" t="s">
        <v>1392</v>
      </c>
      <c r="D923" t="s">
        <v>1618</v>
      </c>
      <c r="E923" t="s">
        <v>1398</v>
      </c>
      <c r="F923">
        <v>2016</v>
      </c>
      <c r="H923">
        <v>325</v>
      </c>
      <c r="I923">
        <v>0</v>
      </c>
      <c r="J923">
        <v>1.5</v>
      </c>
      <c r="L923" t="s">
        <v>1366</v>
      </c>
      <c r="M923">
        <v>72</v>
      </c>
      <c r="N923">
        <v>1</v>
      </c>
      <c r="O923">
        <v>1000</v>
      </c>
      <c r="P923">
        <v>25</v>
      </c>
      <c r="Q923">
        <v>37</v>
      </c>
      <c r="R923">
        <v>8.7799999999999994</v>
      </c>
      <c r="S923">
        <v>45.5</v>
      </c>
      <c r="T923">
        <v>9.34</v>
      </c>
      <c r="U923">
        <v>4.67</v>
      </c>
      <c r="V923">
        <v>-141</v>
      </c>
      <c r="W923">
        <v>-0.4</v>
      </c>
      <c r="X923">
        <v>1400</v>
      </c>
      <c r="Y923">
        <v>5.5</v>
      </c>
      <c r="Z923">
        <v>350</v>
      </c>
      <c r="AA923">
        <v>0.34599999999999997</v>
      </c>
      <c r="AB923">
        <v>0.98199999999999998</v>
      </c>
      <c r="AC923">
        <v>-2.9999999999999997E-4</v>
      </c>
      <c r="AD923">
        <v>0.2</v>
      </c>
      <c r="AE923">
        <v>0.4</v>
      </c>
      <c r="AG923">
        <v>-1.1000000000000001</v>
      </c>
      <c r="AH923">
        <v>-3</v>
      </c>
      <c r="AI923">
        <v>1500</v>
      </c>
      <c r="AJ923">
        <v>3</v>
      </c>
      <c r="AK923">
        <v>-0.7</v>
      </c>
      <c r="AL923">
        <v>10.9</v>
      </c>
      <c r="AM923">
        <v>1960</v>
      </c>
      <c r="AN923">
        <v>992</v>
      </c>
      <c r="AO923">
        <v>40</v>
      </c>
      <c r="AP923">
        <v>22.4</v>
      </c>
      <c r="AQ923">
        <v>1.94432</v>
      </c>
      <c r="AR923">
        <v>243.4</v>
      </c>
      <c r="AS923">
        <v>1.75248</v>
      </c>
      <c r="AU923">
        <v>10</v>
      </c>
      <c r="AV923">
        <v>1</v>
      </c>
      <c r="AW923">
        <v>20</v>
      </c>
      <c r="AX923">
        <v>1</v>
      </c>
      <c r="AY923">
        <v>30</v>
      </c>
      <c r="AZ923">
        <v>1</v>
      </c>
      <c r="BA923">
        <v>40</v>
      </c>
      <c r="BB923">
        <v>0.99</v>
      </c>
      <c r="BC923">
        <v>50</v>
      </c>
      <c r="BD923">
        <v>0.99</v>
      </c>
      <c r="BE923">
        <v>60</v>
      </c>
      <c r="BF923">
        <v>0.97</v>
      </c>
      <c r="BG923">
        <v>70</v>
      </c>
      <c r="BH923">
        <v>0.92</v>
      </c>
      <c r="BI923">
        <v>80</v>
      </c>
      <c r="BJ923">
        <v>0.76</v>
      </c>
      <c r="BK923">
        <v>90</v>
      </c>
      <c r="BL923">
        <v>0</v>
      </c>
    </row>
    <row r="924" spans="1:64" ht="15" customHeight="1">
      <c r="A924" s="6" t="s">
        <v>1462</v>
      </c>
      <c r="B924" t="s">
        <v>70</v>
      </c>
      <c r="C924" t="s">
        <v>1372</v>
      </c>
      <c r="D924" t="s">
        <v>1619</v>
      </c>
      <c r="E924" t="s">
        <v>1398</v>
      </c>
      <c r="F924">
        <v>2016</v>
      </c>
      <c r="H924">
        <v>325</v>
      </c>
      <c r="I924">
        <v>0</v>
      </c>
      <c r="J924">
        <v>1.5</v>
      </c>
      <c r="L924" t="s">
        <v>1366</v>
      </c>
      <c r="M924">
        <v>72</v>
      </c>
      <c r="N924">
        <v>1</v>
      </c>
      <c r="O924">
        <v>1000</v>
      </c>
      <c r="P924">
        <v>25</v>
      </c>
      <c r="Q924">
        <v>37</v>
      </c>
      <c r="R924">
        <v>8.7799999999999994</v>
      </c>
      <c r="S924">
        <v>45.5</v>
      </c>
      <c r="T924">
        <v>9.34</v>
      </c>
      <c r="U924">
        <v>4.67</v>
      </c>
      <c r="V924">
        <v>-141</v>
      </c>
      <c r="W924">
        <v>-0.4</v>
      </c>
      <c r="X924">
        <v>1400</v>
      </c>
      <c r="Y924">
        <v>5.5</v>
      </c>
      <c r="Z924">
        <v>350</v>
      </c>
      <c r="AA924">
        <v>0.34599999999999997</v>
      </c>
      <c r="AB924">
        <v>0.98199999999999998</v>
      </c>
      <c r="AC924">
        <v>-2.9999999999999997E-4</v>
      </c>
      <c r="AD924">
        <v>0.2</v>
      </c>
      <c r="AE924">
        <v>0.4</v>
      </c>
      <c r="AG924">
        <v>-1.1000000000000001</v>
      </c>
      <c r="AH924">
        <v>-3</v>
      </c>
      <c r="AI924">
        <v>1000</v>
      </c>
      <c r="AJ924">
        <v>3</v>
      </c>
      <c r="AK924">
        <v>-0.7</v>
      </c>
      <c r="AL924">
        <v>10.9</v>
      </c>
      <c r="AM924">
        <v>1960</v>
      </c>
      <c r="AN924">
        <v>992</v>
      </c>
      <c r="AO924">
        <v>40</v>
      </c>
      <c r="AP924">
        <v>22.4</v>
      </c>
      <c r="AQ924">
        <v>1.94432</v>
      </c>
      <c r="AR924">
        <v>243.4</v>
      </c>
      <c r="AS924">
        <v>1.75248</v>
      </c>
      <c r="AU924">
        <v>10</v>
      </c>
      <c r="AV924">
        <v>1</v>
      </c>
      <c r="AW924">
        <v>20</v>
      </c>
      <c r="AX924">
        <v>1</v>
      </c>
      <c r="AY924">
        <v>30</v>
      </c>
      <c r="AZ924">
        <v>1</v>
      </c>
      <c r="BA924">
        <v>40</v>
      </c>
      <c r="BB924">
        <v>0.99</v>
      </c>
      <c r="BC924">
        <v>50</v>
      </c>
      <c r="BD924">
        <v>0.99</v>
      </c>
      <c r="BE924">
        <v>60</v>
      </c>
      <c r="BF924">
        <v>0.97</v>
      </c>
      <c r="BG924">
        <v>70</v>
      </c>
      <c r="BH924">
        <v>0.92</v>
      </c>
      <c r="BI924">
        <v>80</v>
      </c>
      <c r="BJ924">
        <v>0.76</v>
      </c>
      <c r="BK924">
        <v>90</v>
      </c>
      <c r="BL924">
        <v>0</v>
      </c>
    </row>
    <row r="925" spans="1:64" ht="15" customHeight="1">
      <c r="A925" s="6" t="s">
        <v>1462</v>
      </c>
      <c r="B925" t="s">
        <v>70</v>
      </c>
      <c r="C925" t="s">
        <v>1393</v>
      </c>
      <c r="D925" t="s">
        <v>1620</v>
      </c>
      <c r="E925" t="s">
        <v>1398</v>
      </c>
      <c r="F925">
        <v>2016</v>
      </c>
      <c r="H925">
        <v>325</v>
      </c>
      <c r="I925">
        <v>0</v>
      </c>
      <c r="J925">
        <v>1.5</v>
      </c>
      <c r="L925" t="s">
        <v>1366</v>
      </c>
      <c r="M925">
        <v>72</v>
      </c>
      <c r="N925">
        <v>1</v>
      </c>
      <c r="O925">
        <v>1000</v>
      </c>
      <c r="P925">
        <v>25</v>
      </c>
      <c r="Q925">
        <v>37</v>
      </c>
      <c r="R925">
        <v>8.7799999999999994</v>
      </c>
      <c r="S925">
        <v>45.5</v>
      </c>
      <c r="T925">
        <v>9.34</v>
      </c>
      <c r="U925">
        <v>4.67</v>
      </c>
      <c r="V925">
        <v>-141</v>
      </c>
      <c r="W925">
        <v>-0.4</v>
      </c>
      <c r="X925">
        <v>1200</v>
      </c>
      <c r="Y925">
        <v>5.5</v>
      </c>
      <c r="Z925">
        <v>300</v>
      </c>
      <c r="AA925">
        <v>0.35199999999999998</v>
      </c>
      <c r="AB925">
        <v>0.96</v>
      </c>
      <c r="AC925">
        <v>-2.9999999999999997E-4</v>
      </c>
      <c r="AD925">
        <v>0.2</v>
      </c>
      <c r="AE925">
        <v>0.4</v>
      </c>
      <c r="AG925">
        <v>-1.1000000000000001</v>
      </c>
      <c r="AH925">
        <v>-3</v>
      </c>
      <c r="AI925">
        <v>1500</v>
      </c>
      <c r="AJ925">
        <v>3</v>
      </c>
      <c r="AK925">
        <v>-0.7</v>
      </c>
      <c r="AL925">
        <v>10.9</v>
      </c>
      <c r="AM925">
        <v>1978</v>
      </c>
      <c r="AN925">
        <v>992</v>
      </c>
      <c r="AO925">
        <v>35</v>
      </c>
      <c r="AP925">
        <v>25.7</v>
      </c>
      <c r="AQ925">
        <v>1.9621759999999999</v>
      </c>
      <c r="AR925">
        <v>243.4</v>
      </c>
      <c r="AS925">
        <v>1.75248</v>
      </c>
      <c r="AU925">
        <v>10</v>
      </c>
      <c r="AV925">
        <v>1</v>
      </c>
      <c r="AW925">
        <v>20</v>
      </c>
      <c r="AX925">
        <v>1</v>
      </c>
      <c r="AY925">
        <v>30</v>
      </c>
      <c r="AZ925">
        <v>1</v>
      </c>
      <c r="BA925">
        <v>40</v>
      </c>
      <c r="BB925">
        <v>0.99</v>
      </c>
      <c r="BC925">
        <v>50</v>
      </c>
      <c r="BD925">
        <v>0.99</v>
      </c>
      <c r="BE925">
        <v>60</v>
      </c>
      <c r="BF925">
        <v>0.97</v>
      </c>
      <c r="BG925">
        <v>70</v>
      </c>
      <c r="BH925">
        <v>0.92</v>
      </c>
      <c r="BI925">
        <v>80</v>
      </c>
      <c r="BJ925">
        <v>0.76</v>
      </c>
      <c r="BK925">
        <v>90</v>
      </c>
      <c r="BL925">
        <v>0</v>
      </c>
    </row>
    <row r="926" spans="1:64" ht="15" customHeight="1">
      <c r="A926" s="6" t="s">
        <v>1462</v>
      </c>
      <c r="B926" t="s">
        <v>70</v>
      </c>
      <c r="C926" t="s">
        <v>1449</v>
      </c>
      <c r="D926" t="s">
        <v>1621</v>
      </c>
      <c r="E926" t="s">
        <v>1398</v>
      </c>
      <c r="F926">
        <v>2016</v>
      </c>
      <c r="H926">
        <v>325</v>
      </c>
      <c r="I926">
        <v>0</v>
      </c>
      <c r="J926">
        <v>1.5</v>
      </c>
      <c r="L926" t="s">
        <v>1366</v>
      </c>
      <c r="M926">
        <v>72</v>
      </c>
      <c r="N926">
        <v>1</v>
      </c>
      <c r="O926">
        <v>1000</v>
      </c>
      <c r="P926">
        <v>25</v>
      </c>
      <c r="Q926">
        <v>37</v>
      </c>
      <c r="R926">
        <v>8.7799999999999994</v>
      </c>
      <c r="S926">
        <v>45.5</v>
      </c>
      <c r="T926">
        <v>9.34</v>
      </c>
      <c r="U926">
        <v>4.67</v>
      </c>
      <c r="V926">
        <v>-141</v>
      </c>
      <c r="W926">
        <v>-0.4</v>
      </c>
      <c r="X926">
        <v>1200</v>
      </c>
      <c r="Y926">
        <v>5.5</v>
      </c>
      <c r="Z926">
        <v>300</v>
      </c>
      <c r="AA926">
        <v>0.35199999999999998</v>
      </c>
      <c r="AB926">
        <v>0.96</v>
      </c>
      <c r="AC926">
        <v>-2.9999999999999997E-4</v>
      </c>
      <c r="AD926">
        <v>0.2</v>
      </c>
      <c r="AE926">
        <v>0.4</v>
      </c>
      <c r="AG926">
        <v>-1.1000000000000001</v>
      </c>
      <c r="AH926">
        <v>-3</v>
      </c>
      <c r="AI926">
        <v>1000</v>
      </c>
      <c r="AJ926">
        <v>3</v>
      </c>
      <c r="AK926">
        <v>-0.7</v>
      </c>
      <c r="AL926">
        <v>10.9</v>
      </c>
      <c r="AM926">
        <v>1978</v>
      </c>
      <c r="AN926">
        <v>992</v>
      </c>
      <c r="AO926">
        <v>35</v>
      </c>
      <c r="AP926">
        <v>25.7</v>
      </c>
      <c r="AQ926">
        <v>1.9621759999999999</v>
      </c>
      <c r="AR926">
        <v>243.4</v>
      </c>
      <c r="AS926">
        <v>1.75248</v>
      </c>
      <c r="AU926">
        <v>10</v>
      </c>
      <c r="AV926">
        <v>1</v>
      </c>
      <c r="AW926">
        <v>20</v>
      </c>
      <c r="AX926">
        <v>1</v>
      </c>
      <c r="AY926">
        <v>30</v>
      </c>
      <c r="AZ926">
        <v>1</v>
      </c>
      <c r="BA926">
        <v>40</v>
      </c>
      <c r="BB926">
        <v>0.99</v>
      </c>
      <c r="BC926">
        <v>50</v>
      </c>
      <c r="BD926">
        <v>0.99</v>
      </c>
      <c r="BE926">
        <v>60</v>
      </c>
      <c r="BF926">
        <v>0.97</v>
      </c>
      <c r="BG926">
        <v>70</v>
      </c>
      <c r="BH926">
        <v>0.92</v>
      </c>
      <c r="BI926">
        <v>80</v>
      </c>
      <c r="BJ926">
        <v>0.76</v>
      </c>
      <c r="BK926">
        <v>90</v>
      </c>
      <c r="BL926">
        <v>0</v>
      </c>
    </row>
    <row r="927" spans="1:64" ht="15" customHeight="1">
      <c r="A927" s="6" t="s">
        <v>1462</v>
      </c>
      <c r="B927" t="s">
        <v>70</v>
      </c>
      <c r="C927" t="s">
        <v>1394</v>
      </c>
      <c r="D927" t="s">
        <v>1622</v>
      </c>
      <c r="E927" t="s">
        <v>1398</v>
      </c>
      <c r="F927">
        <v>2016</v>
      </c>
      <c r="H927">
        <v>330</v>
      </c>
      <c r="J927">
        <v>0</v>
      </c>
      <c r="L927" t="s">
        <v>65</v>
      </c>
      <c r="M927">
        <v>72</v>
      </c>
      <c r="N927">
        <v>1</v>
      </c>
      <c r="O927">
        <v>1000</v>
      </c>
      <c r="P927">
        <v>25</v>
      </c>
      <c r="Q927">
        <v>37.200000000000003</v>
      </c>
      <c r="R927">
        <v>8.8800000000000008</v>
      </c>
      <c r="S927">
        <v>45.6</v>
      </c>
      <c r="T927">
        <v>9.4499999999999993</v>
      </c>
      <c r="U927">
        <v>4.72</v>
      </c>
      <c r="V927">
        <v>-141</v>
      </c>
      <c r="W927">
        <v>-0.4</v>
      </c>
      <c r="X927">
        <v>1400</v>
      </c>
      <c r="Y927">
        <v>5.5</v>
      </c>
      <c r="Z927">
        <v>350</v>
      </c>
      <c r="AA927">
        <v>0.33800000000000002</v>
      </c>
      <c r="AI927">
        <v>1500</v>
      </c>
      <c r="AJ927">
        <v>3</v>
      </c>
      <c r="AK927">
        <v>-0.7</v>
      </c>
      <c r="AQ927">
        <v>1.944</v>
      </c>
      <c r="AR927">
        <v>243.4</v>
      </c>
      <c r="AU927">
        <v>10</v>
      </c>
      <c r="AV927">
        <v>1</v>
      </c>
      <c r="AW927">
        <v>20</v>
      </c>
      <c r="AX927">
        <v>1</v>
      </c>
      <c r="AY927">
        <v>30</v>
      </c>
      <c r="AZ927">
        <v>1</v>
      </c>
      <c r="BA927">
        <v>40</v>
      </c>
      <c r="BB927">
        <v>0.99</v>
      </c>
      <c r="BC927">
        <v>50</v>
      </c>
      <c r="BD927">
        <v>0.99</v>
      </c>
      <c r="BE927">
        <v>60</v>
      </c>
      <c r="BF927">
        <v>0.97</v>
      </c>
      <c r="BG927">
        <v>70</v>
      </c>
      <c r="BH927">
        <v>0.92</v>
      </c>
      <c r="BI927">
        <v>80</v>
      </c>
      <c r="BJ927">
        <v>0.76</v>
      </c>
      <c r="BK927">
        <v>90</v>
      </c>
      <c r="BL927">
        <v>0</v>
      </c>
    </row>
    <row r="928" spans="1:64" ht="15" customHeight="1">
      <c r="A928" s="6" t="s">
        <v>1462</v>
      </c>
      <c r="B928" t="s">
        <v>70</v>
      </c>
      <c r="C928" t="s">
        <v>1450</v>
      </c>
      <c r="D928" t="s">
        <v>1623</v>
      </c>
      <c r="E928" t="s">
        <v>1398</v>
      </c>
      <c r="F928">
        <v>2016</v>
      </c>
      <c r="H928">
        <v>330</v>
      </c>
      <c r="I928">
        <v>0</v>
      </c>
      <c r="J928">
        <v>1.5</v>
      </c>
      <c r="L928" t="s">
        <v>1366</v>
      </c>
      <c r="M928">
        <v>72</v>
      </c>
      <c r="N928">
        <v>1</v>
      </c>
      <c r="O928">
        <v>1000</v>
      </c>
      <c r="P928">
        <v>25</v>
      </c>
      <c r="Q928">
        <v>37.200000000000003</v>
      </c>
      <c r="R928">
        <v>8.8800000000000008</v>
      </c>
      <c r="S928">
        <v>45.6</v>
      </c>
      <c r="T928">
        <v>9.4499999999999993</v>
      </c>
      <c r="U928">
        <v>4.72</v>
      </c>
      <c r="V928">
        <v>-141</v>
      </c>
      <c r="W928">
        <v>-0.4</v>
      </c>
      <c r="X928">
        <v>1400</v>
      </c>
      <c r="Y928">
        <v>5.5</v>
      </c>
      <c r="Z928">
        <v>350</v>
      </c>
      <c r="AA928">
        <v>0.33800000000000002</v>
      </c>
      <c r="AB928">
        <v>0.97299999999999998</v>
      </c>
      <c r="AC928">
        <v>-2.9999999999999997E-4</v>
      </c>
      <c r="AD928">
        <v>0.2</v>
      </c>
      <c r="AE928">
        <v>0.4</v>
      </c>
      <c r="AG928">
        <v>-1.1000000000000001</v>
      </c>
      <c r="AH928">
        <v>-3</v>
      </c>
      <c r="AI928">
        <v>1000</v>
      </c>
      <c r="AJ928">
        <v>3</v>
      </c>
      <c r="AK928">
        <v>-0.7</v>
      </c>
      <c r="AL928">
        <v>10.9</v>
      </c>
      <c r="AM928">
        <v>1960</v>
      </c>
      <c r="AN928">
        <v>992</v>
      </c>
      <c r="AO928">
        <v>40</v>
      </c>
      <c r="AP928">
        <v>22.4</v>
      </c>
      <c r="AQ928">
        <v>1.94432</v>
      </c>
      <c r="AR928">
        <v>243.4</v>
      </c>
      <c r="AS928">
        <v>1.75248</v>
      </c>
      <c r="AU928">
        <v>10</v>
      </c>
      <c r="AV928">
        <v>1</v>
      </c>
      <c r="AW928">
        <v>20</v>
      </c>
      <c r="AX928">
        <v>1</v>
      </c>
      <c r="AY928">
        <v>30</v>
      </c>
      <c r="AZ928">
        <v>1</v>
      </c>
      <c r="BA928">
        <v>40</v>
      </c>
      <c r="BB928">
        <v>0.99</v>
      </c>
      <c r="BC928">
        <v>50</v>
      </c>
      <c r="BD928">
        <v>0.99</v>
      </c>
      <c r="BE928">
        <v>60</v>
      </c>
      <c r="BF928">
        <v>0.97</v>
      </c>
      <c r="BG928">
        <v>70</v>
      </c>
      <c r="BH928">
        <v>0.92</v>
      </c>
      <c r="BI928">
        <v>80</v>
      </c>
      <c r="BJ928">
        <v>0.76</v>
      </c>
      <c r="BK928">
        <v>90</v>
      </c>
      <c r="BL928">
        <v>0</v>
      </c>
    </row>
    <row r="929" spans="1:64" ht="15" customHeight="1">
      <c r="A929" s="6" t="s">
        <v>1462</v>
      </c>
      <c r="B929" t="s">
        <v>70</v>
      </c>
      <c r="C929" t="s">
        <v>1395</v>
      </c>
      <c r="D929" t="s">
        <v>1624</v>
      </c>
      <c r="E929" t="s">
        <v>1398</v>
      </c>
      <c r="F929">
        <v>2016</v>
      </c>
      <c r="H929">
        <v>330</v>
      </c>
      <c r="I929">
        <v>0</v>
      </c>
      <c r="J929">
        <v>1.5</v>
      </c>
      <c r="L929" t="s">
        <v>1366</v>
      </c>
      <c r="M929">
        <v>72</v>
      </c>
      <c r="N929">
        <v>1</v>
      </c>
      <c r="O929">
        <v>1000</v>
      </c>
      <c r="P929">
        <v>25</v>
      </c>
      <c r="Q929">
        <v>37.200000000000003</v>
      </c>
      <c r="R929">
        <v>8.8800000000000008</v>
      </c>
      <c r="S929">
        <v>45.6</v>
      </c>
      <c r="T929">
        <v>9.4499999999999993</v>
      </c>
      <c r="U929">
        <v>4.72</v>
      </c>
      <c r="V929">
        <v>-141</v>
      </c>
      <c r="W929">
        <v>-0.4</v>
      </c>
      <c r="X929">
        <v>1200</v>
      </c>
      <c r="Y929">
        <v>5.5</v>
      </c>
      <c r="Z929">
        <v>300</v>
      </c>
      <c r="AA929">
        <v>0.34399999999999997</v>
      </c>
      <c r="AB929">
        <v>0.95199999999999996</v>
      </c>
      <c r="AC929">
        <v>-2.9999999999999997E-4</v>
      </c>
      <c r="AD929">
        <v>0.2</v>
      </c>
      <c r="AE929">
        <v>0.4</v>
      </c>
      <c r="AG929">
        <v>-1.1000000000000001</v>
      </c>
      <c r="AH929">
        <v>-3</v>
      </c>
      <c r="AI929">
        <v>1500</v>
      </c>
      <c r="AJ929">
        <v>3</v>
      </c>
      <c r="AK929">
        <v>-0.7</v>
      </c>
      <c r="AL929">
        <v>10.9</v>
      </c>
      <c r="AM929">
        <v>1978</v>
      </c>
      <c r="AN929">
        <v>992</v>
      </c>
      <c r="AO929">
        <v>35</v>
      </c>
      <c r="AP929">
        <v>25.7</v>
      </c>
      <c r="AQ929">
        <v>1.9621759999999999</v>
      </c>
      <c r="AR929">
        <v>243.4</v>
      </c>
      <c r="AS929">
        <v>1.75248</v>
      </c>
      <c r="AU929">
        <v>10</v>
      </c>
      <c r="AV929">
        <v>1</v>
      </c>
      <c r="AW929">
        <v>20</v>
      </c>
      <c r="AX929">
        <v>1</v>
      </c>
      <c r="AY929">
        <v>30</v>
      </c>
      <c r="AZ929">
        <v>1</v>
      </c>
      <c r="BA929">
        <v>40</v>
      </c>
      <c r="BB929">
        <v>0.99</v>
      </c>
      <c r="BC929">
        <v>50</v>
      </c>
      <c r="BD929">
        <v>0.99</v>
      </c>
      <c r="BE929">
        <v>60</v>
      </c>
      <c r="BF929">
        <v>0.97</v>
      </c>
      <c r="BG929">
        <v>70</v>
      </c>
      <c r="BH929">
        <v>0.92</v>
      </c>
      <c r="BI929">
        <v>80</v>
      </c>
      <c r="BJ929">
        <v>0.76</v>
      </c>
      <c r="BK929">
        <v>90</v>
      </c>
      <c r="BL929">
        <v>0</v>
      </c>
    </row>
    <row r="930" spans="1:64" ht="15" customHeight="1">
      <c r="A930" s="6" t="s">
        <v>1462</v>
      </c>
      <c r="B930" t="s">
        <v>70</v>
      </c>
      <c r="C930" t="s">
        <v>1451</v>
      </c>
      <c r="D930" t="s">
        <v>1625</v>
      </c>
      <c r="E930" t="s">
        <v>1398</v>
      </c>
      <c r="F930">
        <v>2016</v>
      </c>
      <c r="H930">
        <v>330</v>
      </c>
      <c r="I930">
        <v>0</v>
      </c>
      <c r="J930">
        <v>1.5</v>
      </c>
      <c r="L930" t="s">
        <v>1366</v>
      </c>
      <c r="M930">
        <v>72</v>
      </c>
      <c r="N930">
        <v>1</v>
      </c>
      <c r="O930">
        <v>1000</v>
      </c>
      <c r="P930">
        <v>25</v>
      </c>
      <c r="Q930">
        <v>37.200000000000003</v>
      </c>
      <c r="R930">
        <v>8.8800000000000008</v>
      </c>
      <c r="S930">
        <v>45.6</v>
      </c>
      <c r="T930">
        <v>9.4499999999999993</v>
      </c>
      <c r="U930">
        <v>4.72</v>
      </c>
      <c r="V930">
        <v>-141</v>
      </c>
      <c r="W930">
        <v>-0.4</v>
      </c>
      <c r="X930">
        <v>1200</v>
      </c>
      <c r="Y930">
        <v>5.5</v>
      </c>
      <c r="Z930">
        <v>300</v>
      </c>
      <c r="AA930">
        <v>0.34399999999999997</v>
      </c>
      <c r="AB930">
        <v>0.95199999999999996</v>
      </c>
      <c r="AC930">
        <v>-2.9999999999999997E-4</v>
      </c>
      <c r="AD930">
        <v>0.2</v>
      </c>
      <c r="AE930">
        <v>0.4</v>
      </c>
      <c r="AG930">
        <v>-1.1000000000000001</v>
      </c>
      <c r="AH930">
        <v>-3</v>
      </c>
      <c r="AI930">
        <v>1000</v>
      </c>
      <c r="AJ930">
        <v>3</v>
      </c>
      <c r="AK930">
        <v>-0.7</v>
      </c>
      <c r="AL930">
        <v>10.9</v>
      </c>
      <c r="AM930">
        <v>1978</v>
      </c>
      <c r="AN930">
        <v>992</v>
      </c>
      <c r="AO930">
        <v>35</v>
      </c>
      <c r="AP930">
        <v>25.7</v>
      </c>
      <c r="AQ930">
        <v>1.9621759999999999</v>
      </c>
      <c r="AR930">
        <v>243.4</v>
      </c>
      <c r="AS930">
        <v>1.75248</v>
      </c>
      <c r="AU930">
        <v>10</v>
      </c>
      <c r="AV930">
        <v>1</v>
      </c>
      <c r="AW930">
        <v>20</v>
      </c>
      <c r="AX930">
        <v>1</v>
      </c>
      <c r="AY930">
        <v>30</v>
      </c>
      <c r="AZ930">
        <v>1</v>
      </c>
      <c r="BA930">
        <v>40</v>
      </c>
      <c r="BB930">
        <v>0.99</v>
      </c>
      <c r="BC930">
        <v>50</v>
      </c>
      <c r="BD930">
        <v>0.99</v>
      </c>
      <c r="BE930">
        <v>60</v>
      </c>
      <c r="BF930">
        <v>0.97</v>
      </c>
      <c r="BG930">
        <v>70</v>
      </c>
      <c r="BH930">
        <v>0.92</v>
      </c>
      <c r="BI930">
        <v>80</v>
      </c>
      <c r="BJ930">
        <v>0.76</v>
      </c>
      <c r="BK930">
        <v>90</v>
      </c>
      <c r="BL930">
        <v>0</v>
      </c>
    </row>
    <row r="931" spans="1:64" ht="15" customHeight="1">
      <c r="A931" s="6" t="s">
        <v>1462</v>
      </c>
      <c r="B931" t="s">
        <v>70</v>
      </c>
      <c r="C931" t="s">
        <v>1452</v>
      </c>
      <c r="D931" t="s">
        <v>1626</v>
      </c>
      <c r="E931" t="s">
        <v>1398</v>
      </c>
      <c r="F931">
        <v>2017</v>
      </c>
      <c r="H931">
        <v>335</v>
      </c>
      <c r="I931">
        <v>0</v>
      </c>
      <c r="J931">
        <v>1.5</v>
      </c>
      <c r="L931" t="s">
        <v>1366</v>
      </c>
      <c r="M931">
        <v>72</v>
      </c>
      <c r="N931">
        <v>1</v>
      </c>
      <c r="O931">
        <v>1000</v>
      </c>
      <c r="P931">
        <v>25</v>
      </c>
      <c r="Q931">
        <v>37.4</v>
      </c>
      <c r="R931">
        <v>8.9600000000000009</v>
      </c>
      <c r="S931">
        <v>45.8</v>
      </c>
      <c r="T931">
        <v>9.5399999999999991</v>
      </c>
      <c r="U931">
        <v>4.7699999999999996</v>
      </c>
      <c r="V931">
        <v>-142</v>
      </c>
      <c r="W931">
        <v>-0.4</v>
      </c>
      <c r="X931">
        <v>1200</v>
      </c>
      <c r="Y931">
        <v>5.5</v>
      </c>
      <c r="Z931">
        <v>300</v>
      </c>
      <c r="AA931">
        <v>0.34100000000000003</v>
      </c>
      <c r="AB931">
        <v>0.95499999999999996</v>
      </c>
      <c r="AC931">
        <v>-4.0000000000000002E-4</v>
      </c>
      <c r="AD931">
        <v>0.2</v>
      </c>
      <c r="AE931">
        <v>0.4</v>
      </c>
      <c r="AG931">
        <v>-1.1000000000000001</v>
      </c>
      <c r="AH931">
        <v>-3</v>
      </c>
      <c r="AI931">
        <v>1500</v>
      </c>
      <c r="AJ931">
        <v>3</v>
      </c>
      <c r="AK931">
        <v>-0.7</v>
      </c>
      <c r="AL931">
        <v>10.9</v>
      </c>
      <c r="AM931">
        <v>1960</v>
      </c>
      <c r="AN931">
        <v>992</v>
      </c>
      <c r="AO931">
        <v>40</v>
      </c>
      <c r="AP931">
        <v>22.4</v>
      </c>
      <c r="AQ931">
        <v>1.94432</v>
      </c>
      <c r="AR931">
        <v>243.4</v>
      </c>
      <c r="AS931">
        <v>1.75248</v>
      </c>
      <c r="AU931">
        <v>10</v>
      </c>
      <c r="AV931">
        <v>1</v>
      </c>
      <c r="AW931">
        <v>20</v>
      </c>
      <c r="AX931">
        <v>1</v>
      </c>
      <c r="AY931">
        <v>30</v>
      </c>
      <c r="AZ931">
        <v>1</v>
      </c>
      <c r="BA931">
        <v>40</v>
      </c>
      <c r="BB931">
        <v>0.99</v>
      </c>
      <c r="BC931">
        <v>50</v>
      </c>
      <c r="BD931">
        <v>0.99</v>
      </c>
      <c r="BE931">
        <v>60</v>
      </c>
      <c r="BF931">
        <v>0.97</v>
      </c>
      <c r="BG931">
        <v>70</v>
      </c>
      <c r="BH931">
        <v>0.92</v>
      </c>
      <c r="BI931">
        <v>80</v>
      </c>
      <c r="BJ931">
        <v>0.76</v>
      </c>
      <c r="BK931">
        <v>90</v>
      </c>
      <c r="BL931">
        <v>0</v>
      </c>
    </row>
    <row r="932" spans="1:64" ht="15" customHeight="1">
      <c r="A932" s="6" t="s">
        <v>1462</v>
      </c>
      <c r="B932" t="s">
        <v>70</v>
      </c>
      <c r="C932" t="s">
        <v>1453</v>
      </c>
      <c r="D932" t="s">
        <v>1627</v>
      </c>
      <c r="E932" t="s">
        <v>1398</v>
      </c>
      <c r="F932">
        <v>2017</v>
      </c>
      <c r="H932">
        <v>335</v>
      </c>
      <c r="I932">
        <v>0</v>
      </c>
      <c r="J932">
        <v>1.5</v>
      </c>
      <c r="L932" t="s">
        <v>1366</v>
      </c>
      <c r="M932">
        <v>72</v>
      </c>
      <c r="N932">
        <v>1</v>
      </c>
      <c r="O932">
        <v>1000</v>
      </c>
      <c r="P932">
        <v>25</v>
      </c>
      <c r="Q932">
        <v>37.4</v>
      </c>
      <c r="R932">
        <v>8.9600000000000009</v>
      </c>
      <c r="S932">
        <v>45.8</v>
      </c>
      <c r="T932">
        <v>9.5399999999999991</v>
      </c>
      <c r="U932">
        <v>4.7699999999999996</v>
      </c>
      <c r="V932">
        <v>-142</v>
      </c>
      <c r="W932">
        <v>-0.4</v>
      </c>
      <c r="X932">
        <v>1200</v>
      </c>
      <c r="Y932">
        <v>5.5</v>
      </c>
      <c r="Z932">
        <v>300</v>
      </c>
      <c r="AA932">
        <v>0.34100000000000003</v>
      </c>
      <c r="AB932">
        <v>0.95499999999999996</v>
      </c>
      <c r="AC932">
        <v>-4.0000000000000002E-4</v>
      </c>
      <c r="AD932">
        <v>0.2</v>
      </c>
      <c r="AE932">
        <v>0.4</v>
      </c>
      <c r="AG932">
        <v>-1.1000000000000001</v>
      </c>
      <c r="AH932">
        <v>-3</v>
      </c>
      <c r="AI932">
        <v>1000</v>
      </c>
      <c r="AJ932">
        <v>3</v>
      </c>
      <c r="AK932">
        <v>-0.7</v>
      </c>
      <c r="AL932">
        <v>10.9</v>
      </c>
      <c r="AM932">
        <v>1960</v>
      </c>
      <c r="AN932">
        <v>992</v>
      </c>
      <c r="AO932">
        <v>40</v>
      </c>
      <c r="AP932">
        <v>22.4</v>
      </c>
      <c r="AQ932">
        <v>1.94432</v>
      </c>
      <c r="AR932">
        <v>243.4</v>
      </c>
      <c r="AS932">
        <v>1.75248</v>
      </c>
      <c r="AU932">
        <v>10</v>
      </c>
      <c r="AV932">
        <v>1</v>
      </c>
      <c r="AW932">
        <v>20</v>
      </c>
      <c r="AX932">
        <v>1</v>
      </c>
      <c r="AY932">
        <v>30</v>
      </c>
      <c r="AZ932">
        <v>1</v>
      </c>
      <c r="BA932">
        <v>40</v>
      </c>
      <c r="BB932">
        <v>0.99</v>
      </c>
      <c r="BC932">
        <v>50</v>
      </c>
      <c r="BD932">
        <v>0.99</v>
      </c>
      <c r="BE932">
        <v>60</v>
      </c>
      <c r="BF932">
        <v>0.97</v>
      </c>
      <c r="BG932">
        <v>70</v>
      </c>
      <c r="BH932">
        <v>0.92</v>
      </c>
      <c r="BI932">
        <v>80</v>
      </c>
      <c r="BJ932">
        <v>0.76</v>
      </c>
      <c r="BK932">
        <v>90</v>
      </c>
      <c r="BL932">
        <v>0</v>
      </c>
    </row>
    <row r="933" spans="1:64" ht="15" customHeight="1">
      <c r="A933" s="6" t="s">
        <v>1462</v>
      </c>
      <c r="B933" t="s">
        <v>70</v>
      </c>
      <c r="C933" t="s">
        <v>1454</v>
      </c>
      <c r="D933" t="s">
        <v>1628</v>
      </c>
      <c r="E933" t="s">
        <v>1398</v>
      </c>
      <c r="F933">
        <v>2017</v>
      </c>
      <c r="H933">
        <v>335</v>
      </c>
      <c r="I933">
        <v>0</v>
      </c>
      <c r="J933">
        <v>1.5</v>
      </c>
      <c r="L933" t="s">
        <v>1366</v>
      </c>
      <c r="M933">
        <v>72</v>
      </c>
      <c r="N933">
        <v>1</v>
      </c>
      <c r="O933">
        <v>1000</v>
      </c>
      <c r="P933">
        <v>25</v>
      </c>
      <c r="Q933">
        <v>37.4</v>
      </c>
      <c r="R933">
        <v>8.9600000000000009</v>
      </c>
      <c r="S933">
        <v>45.8</v>
      </c>
      <c r="T933">
        <v>9.5399999999999991</v>
      </c>
      <c r="U933">
        <v>4.7699999999999996</v>
      </c>
      <c r="V933">
        <v>-142</v>
      </c>
      <c r="W933">
        <v>-0.4</v>
      </c>
      <c r="X933">
        <v>1200</v>
      </c>
      <c r="Y933">
        <v>5.5</v>
      </c>
      <c r="Z933">
        <v>300</v>
      </c>
      <c r="AA933">
        <v>0.34100000000000003</v>
      </c>
      <c r="AB933">
        <v>0.95499999999999996</v>
      </c>
      <c r="AC933">
        <v>-4.0000000000000002E-4</v>
      </c>
      <c r="AD933">
        <v>0.2</v>
      </c>
      <c r="AE933">
        <v>0.4</v>
      </c>
      <c r="AG933">
        <v>-1.1000000000000001</v>
      </c>
      <c r="AH933">
        <v>-3</v>
      </c>
      <c r="AI933">
        <v>1500</v>
      </c>
      <c r="AJ933">
        <v>3</v>
      </c>
      <c r="AK933">
        <v>-0.7</v>
      </c>
      <c r="AL933">
        <v>10.9</v>
      </c>
      <c r="AM933">
        <v>1978</v>
      </c>
      <c r="AN933">
        <v>992</v>
      </c>
      <c r="AO933">
        <v>35</v>
      </c>
      <c r="AP933">
        <v>25.7</v>
      </c>
      <c r="AQ933">
        <v>1.9621759999999999</v>
      </c>
      <c r="AR933">
        <v>243.4</v>
      </c>
      <c r="AS933">
        <v>1.75248</v>
      </c>
      <c r="AU933">
        <v>10</v>
      </c>
      <c r="AV933">
        <v>1</v>
      </c>
      <c r="AW933">
        <v>20</v>
      </c>
      <c r="AX933">
        <v>1</v>
      </c>
      <c r="AY933">
        <v>30</v>
      </c>
      <c r="AZ933">
        <v>1</v>
      </c>
      <c r="BA933">
        <v>40</v>
      </c>
      <c r="BB933">
        <v>0.99</v>
      </c>
      <c r="BC933">
        <v>50</v>
      </c>
      <c r="BD933">
        <v>0.99</v>
      </c>
      <c r="BE933">
        <v>60</v>
      </c>
      <c r="BF933">
        <v>0.97</v>
      </c>
      <c r="BG933">
        <v>70</v>
      </c>
      <c r="BH933">
        <v>0.92</v>
      </c>
      <c r="BI933">
        <v>80</v>
      </c>
      <c r="BJ933">
        <v>0.76</v>
      </c>
      <c r="BK933">
        <v>90</v>
      </c>
      <c r="BL933">
        <v>0</v>
      </c>
    </row>
    <row r="934" spans="1:64" ht="15" customHeight="1">
      <c r="A934" s="6" t="s">
        <v>1462</v>
      </c>
      <c r="B934" t="s">
        <v>70</v>
      </c>
      <c r="C934" t="s">
        <v>1455</v>
      </c>
      <c r="D934" t="s">
        <v>1629</v>
      </c>
      <c r="E934" t="s">
        <v>1398</v>
      </c>
      <c r="F934">
        <v>2017</v>
      </c>
      <c r="H934">
        <v>335</v>
      </c>
      <c r="I934">
        <v>0</v>
      </c>
      <c r="J934">
        <v>1.5</v>
      </c>
      <c r="L934" t="s">
        <v>1366</v>
      </c>
      <c r="M934">
        <v>72</v>
      </c>
      <c r="N934">
        <v>1</v>
      </c>
      <c r="O934">
        <v>1000</v>
      </c>
      <c r="P934">
        <v>25</v>
      </c>
      <c r="Q934">
        <v>37.4</v>
      </c>
      <c r="R934">
        <v>8.9600000000000009</v>
      </c>
      <c r="S934">
        <v>45.8</v>
      </c>
      <c r="T934">
        <v>9.5399999999999991</v>
      </c>
      <c r="U934">
        <v>4.7699999999999996</v>
      </c>
      <c r="V934">
        <v>-142</v>
      </c>
      <c r="W934">
        <v>-0.4</v>
      </c>
      <c r="X934">
        <v>1200</v>
      </c>
      <c r="Y934">
        <v>5.5</v>
      </c>
      <c r="Z934">
        <v>300</v>
      </c>
      <c r="AA934">
        <v>0.34100000000000003</v>
      </c>
      <c r="AB934">
        <v>0.95499999999999996</v>
      </c>
      <c r="AC934">
        <v>-4.0000000000000002E-4</v>
      </c>
      <c r="AD934">
        <v>0.2</v>
      </c>
      <c r="AE934">
        <v>0.4</v>
      </c>
      <c r="AG934">
        <v>-1.1000000000000001</v>
      </c>
      <c r="AH934">
        <v>-3</v>
      </c>
      <c r="AI934">
        <v>1000</v>
      </c>
      <c r="AJ934">
        <v>3</v>
      </c>
      <c r="AK934">
        <v>-0.7</v>
      </c>
      <c r="AL934">
        <v>10.9</v>
      </c>
      <c r="AM934">
        <v>1978</v>
      </c>
      <c r="AN934">
        <v>992</v>
      </c>
      <c r="AO934">
        <v>35</v>
      </c>
      <c r="AP934">
        <v>25.7</v>
      </c>
      <c r="AQ934">
        <v>1.9621759999999999</v>
      </c>
      <c r="AR934">
        <v>243.4</v>
      </c>
      <c r="AS934">
        <v>1.75248</v>
      </c>
      <c r="AU934">
        <v>10</v>
      </c>
      <c r="AV934">
        <v>1</v>
      </c>
      <c r="AW934">
        <v>20</v>
      </c>
      <c r="AX934">
        <v>1</v>
      </c>
      <c r="AY934">
        <v>30</v>
      </c>
      <c r="AZ934">
        <v>1</v>
      </c>
      <c r="BA934">
        <v>40</v>
      </c>
      <c r="BB934">
        <v>0.99</v>
      </c>
      <c r="BC934">
        <v>50</v>
      </c>
      <c r="BD934">
        <v>0.99</v>
      </c>
      <c r="BE934">
        <v>60</v>
      </c>
      <c r="BF934">
        <v>0.97</v>
      </c>
      <c r="BG934">
        <v>70</v>
      </c>
      <c r="BH934">
        <v>0.92</v>
      </c>
      <c r="BI934">
        <v>80</v>
      </c>
      <c r="BJ934">
        <v>0.76</v>
      </c>
      <c r="BK934">
        <v>90</v>
      </c>
      <c r="BL934">
        <v>0</v>
      </c>
    </row>
    <row r="935" spans="1:64" ht="15" customHeight="1">
      <c r="A935" s="6" t="s">
        <v>1633</v>
      </c>
      <c r="B935" t="s">
        <v>70</v>
      </c>
      <c r="C935" t="s">
        <v>1879</v>
      </c>
      <c r="D935" t="s">
        <v>1880</v>
      </c>
      <c r="E935" t="s">
        <v>1398</v>
      </c>
      <c r="F935">
        <v>2017</v>
      </c>
      <c r="H935">
        <v>340</v>
      </c>
      <c r="I935">
        <v>0</v>
      </c>
      <c r="J935">
        <v>1.5</v>
      </c>
      <c r="L935" t="s">
        <v>1366</v>
      </c>
      <c r="M935">
        <v>72</v>
      </c>
      <c r="N935">
        <v>1</v>
      </c>
      <c r="O935">
        <v>1000</v>
      </c>
      <c r="P935">
        <v>25</v>
      </c>
      <c r="Q935">
        <v>37.6</v>
      </c>
      <c r="R935">
        <v>9.0500000000000007</v>
      </c>
      <c r="S935">
        <v>45.9</v>
      </c>
      <c r="T935">
        <v>9.6199999999999992</v>
      </c>
      <c r="U935">
        <v>4.8099999999999996</v>
      </c>
      <c r="V935">
        <v>-133</v>
      </c>
      <c r="W935">
        <v>-0.39</v>
      </c>
      <c r="X935">
        <v>1400</v>
      </c>
      <c r="Y935">
        <v>5.5</v>
      </c>
      <c r="Z935">
        <v>350</v>
      </c>
      <c r="AA935">
        <v>0.34799999999999998</v>
      </c>
      <c r="AB935">
        <v>0.92200000000000004</v>
      </c>
      <c r="AC935">
        <v>-2.9999999999999997E-4</v>
      </c>
      <c r="AD935">
        <v>0.5</v>
      </c>
      <c r="AE935">
        <v>1</v>
      </c>
      <c r="AG935">
        <v>-0.6</v>
      </c>
      <c r="AH935">
        <v>-2.1</v>
      </c>
      <c r="AI935">
        <v>1500</v>
      </c>
      <c r="AJ935">
        <v>3</v>
      </c>
      <c r="AK935">
        <v>-0.7</v>
      </c>
      <c r="AL935">
        <v>10.9</v>
      </c>
      <c r="AM935">
        <v>1960</v>
      </c>
      <c r="AN935">
        <v>992</v>
      </c>
      <c r="AO935">
        <v>40</v>
      </c>
      <c r="AP935">
        <v>22.4</v>
      </c>
      <c r="AQ935">
        <v>1.94432</v>
      </c>
      <c r="AR935">
        <v>243.4</v>
      </c>
      <c r="AS935">
        <v>1.75248</v>
      </c>
      <c r="AU935">
        <v>10</v>
      </c>
      <c r="AV935">
        <v>1</v>
      </c>
      <c r="AW935">
        <v>20</v>
      </c>
      <c r="AX935">
        <v>1</v>
      </c>
      <c r="AY935">
        <v>30</v>
      </c>
      <c r="AZ935">
        <v>1</v>
      </c>
      <c r="BA935">
        <v>40</v>
      </c>
      <c r="BB935">
        <v>0.99</v>
      </c>
      <c r="BC935">
        <v>50</v>
      </c>
      <c r="BD935">
        <v>0.99</v>
      </c>
      <c r="BE935">
        <v>60</v>
      </c>
      <c r="BF935">
        <v>0.97</v>
      </c>
      <c r="BG935">
        <v>70</v>
      </c>
      <c r="BH935">
        <v>0.92</v>
      </c>
      <c r="BI935">
        <v>80</v>
      </c>
      <c r="BJ935">
        <v>0.76</v>
      </c>
      <c r="BK935">
        <v>90</v>
      </c>
      <c r="BL935">
        <v>0</v>
      </c>
    </row>
    <row r="936" spans="1:64" ht="15" customHeight="1">
      <c r="A936" s="6" t="s">
        <v>1633</v>
      </c>
      <c r="B936" t="s">
        <v>70</v>
      </c>
      <c r="C936" t="s">
        <v>1881</v>
      </c>
      <c r="D936" t="s">
        <v>1882</v>
      </c>
      <c r="E936" t="s">
        <v>1398</v>
      </c>
      <c r="F936">
        <v>2017</v>
      </c>
      <c r="H936">
        <v>340</v>
      </c>
      <c r="I936">
        <v>0</v>
      </c>
      <c r="J936">
        <v>1.5</v>
      </c>
      <c r="L936" t="s">
        <v>1366</v>
      </c>
      <c r="M936">
        <v>72</v>
      </c>
      <c r="N936">
        <v>1</v>
      </c>
      <c r="O936">
        <v>1000</v>
      </c>
      <c r="P936">
        <v>25</v>
      </c>
      <c r="Q936">
        <v>37.6</v>
      </c>
      <c r="R936">
        <v>9.0500000000000007</v>
      </c>
      <c r="S936">
        <v>45.9</v>
      </c>
      <c r="T936">
        <v>9.6199999999999992</v>
      </c>
      <c r="U936">
        <v>4.8099999999999996</v>
      </c>
      <c r="V936">
        <v>-133</v>
      </c>
      <c r="W936">
        <v>-0.39</v>
      </c>
      <c r="X936">
        <v>1400</v>
      </c>
      <c r="Y936">
        <v>5.5</v>
      </c>
      <c r="Z936">
        <v>350</v>
      </c>
      <c r="AA936">
        <v>0.34799999999999998</v>
      </c>
      <c r="AB936">
        <v>0.92200000000000004</v>
      </c>
      <c r="AC936">
        <v>-2.9999999999999997E-4</v>
      </c>
      <c r="AD936">
        <v>0.5</v>
      </c>
      <c r="AE936">
        <v>1</v>
      </c>
      <c r="AG936">
        <v>-0.6</v>
      </c>
      <c r="AH936">
        <v>-2.1</v>
      </c>
      <c r="AI936">
        <v>1000</v>
      </c>
      <c r="AJ936">
        <v>3</v>
      </c>
      <c r="AK936">
        <v>-0.7</v>
      </c>
      <c r="AL936">
        <v>10.9</v>
      </c>
      <c r="AM936">
        <v>1960</v>
      </c>
      <c r="AN936">
        <v>992</v>
      </c>
      <c r="AO936">
        <v>40</v>
      </c>
      <c r="AP936">
        <v>22.4</v>
      </c>
      <c r="AQ936">
        <v>1.94432</v>
      </c>
      <c r="AR936">
        <v>243.4</v>
      </c>
      <c r="AS936">
        <v>1.75248</v>
      </c>
      <c r="AU936">
        <v>10</v>
      </c>
      <c r="AV936">
        <v>1</v>
      </c>
      <c r="AW936">
        <v>20</v>
      </c>
      <c r="AX936">
        <v>1</v>
      </c>
      <c r="AY936">
        <v>30</v>
      </c>
      <c r="AZ936">
        <v>1</v>
      </c>
      <c r="BA936">
        <v>40</v>
      </c>
      <c r="BB936">
        <v>0.99</v>
      </c>
      <c r="BC936">
        <v>50</v>
      </c>
      <c r="BD936">
        <v>0.99</v>
      </c>
      <c r="BE936">
        <v>60</v>
      </c>
      <c r="BF936">
        <v>0.97</v>
      </c>
      <c r="BG936">
        <v>70</v>
      </c>
      <c r="BH936">
        <v>0.92</v>
      </c>
      <c r="BI936">
        <v>80</v>
      </c>
      <c r="BJ936">
        <v>0.76</v>
      </c>
      <c r="BK936">
        <v>90</v>
      </c>
      <c r="BL936">
        <v>0</v>
      </c>
    </row>
    <row r="937" spans="1:64" ht="15" customHeight="1">
      <c r="A937" s="6" t="s">
        <v>1633</v>
      </c>
      <c r="B937" t="s">
        <v>70</v>
      </c>
      <c r="C937" t="s">
        <v>1883</v>
      </c>
      <c r="D937" t="s">
        <v>1884</v>
      </c>
      <c r="E937" t="s">
        <v>1461</v>
      </c>
      <c r="F937">
        <v>2017</v>
      </c>
      <c r="H937">
        <v>345</v>
      </c>
      <c r="I937">
        <v>0</v>
      </c>
      <c r="J937">
        <v>1.4</v>
      </c>
      <c r="L937" t="s">
        <v>1366</v>
      </c>
      <c r="M937">
        <v>72</v>
      </c>
      <c r="N937">
        <v>1</v>
      </c>
      <c r="O937">
        <v>1000</v>
      </c>
      <c r="P937">
        <v>25</v>
      </c>
      <c r="Q937">
        <v>37.799999999999997</v>
      </c>
      <c r="R937">
        <v>9.1300000000000008</v>
      </c>
      <c r="S937">
        <v>46</v>
      </c>
      <c r="T937">
        <v>9.69</v>
      </c>
      <c r="U937">
        <v>4.84</v>
      </c>
      <c r="V937">
        <v>-133</v>
      </c>
      <c r="W937">
        <v>-0.39</v>
      </c>
      <c r="X937">
        <v>1400</v>
      </c>
      <c r="Y937">
        <v>5.5</v>
      </c>
      <c r="Z937">
        <v>350</v>
      </c>
      <c r="AA937">
        <v>0.33900000000000002</v>
      </c>
      <c r="AB937">
        <v>0.90500000000000003</v>
      </c>
      <c r="AC937">
        <v>-2.9999999999999997E-4</v>
      </c>
      <c r="AD937">
        <v>0.5</v>
      </c>
      <c r="AE937">
        <v>1</v>
      </c>
      <c r="AG937">
        <v>-0.6</v>
      </c>
      <c r="AH937">
        <v>-2.1</v>
      </c>
      <c r="AI937">
        <v>1500</v>
      </c>
      <c r="AJ937">
        <v>3</v>
      </c>
      <c r="AK937">
        <v>-0.7</v>
      </c>
      <c r="AL937">
        <v>10.9</v>
      </c>
      <c r="AM937">
        <v>1960</v>
      </c>
      <c r="AN937">
        <v>992</v>
      </c>
      <c r="AO937">
        <v>40</v>
      </c>
      <c r="AP937">
        <v>22.4</v>
      </c>
      <c r="AQ937">
        <v>1.94432</v>
      </c>
      <c r="AR937">
        <v>243.4</v>
      </c>
      <c r="AS937">
        <v>1.75248</v>
      </c>
      <c r="AU937">
        <v>10</v>
      </c>
      <c r="AV937">
        <v>1</v>
      </c>
      <c r="AW937">
        <v>20</v>
      </c>
      <c r="AX937">
        <v>1</v>
      </c>
      <c r="AY937">
        <v>30</v>
      </c>
      <c r="AZ937">
        <v>1</v>
      </c>
      <c r="BA937">
        <v>40</v>
      </c>
      <c r="BB937">
        <v>0.99</v>
      </c>
      <c r="BC937">
        <v>50</v>
      </c>
      <c r="BD937">
        <v>0.99</v>
      </c>
      <c r="BE937">
        <v>60</v>
      </c>
      <c r="BF937">
        <v>0.97</v>
      </c>
      <c r="BG937">
        <v>70</v>
      </c>
      <c r="BH937">
        <v>0.92</v>
      </c>
      <c r="BI937">
        <v>80</v>
      </c>
      <c r="BJ937">
        <v>0.76</v>
      </c>
      <c r="BK937">
        <v>90</v>
      </c>
      <c r="BL937">
        <v>0</v>
      </c>
    </row>
    <row r="938" spans="1:64" ht="15" customHeight="1">
      <c r="A938" s="6" t="s">
        <v>1633</v>
      </c>
      <c r="B938" t="s">
        <v>70</v>
      </c>
      <c r="C938" t="s">
        <v>1885</v>
      </c>
      <c r="D938" t="s">
        <v>1886</v>
      </c>
      <c r="E938" t="s">
        <v>1461</v>
      </c>
      <c r="F938">
        <v>2017</v>
      </c>
      <c r="H938">
        <v>345</v>
      </c>
      <c r="I938">
        <v>0</v>
      </c>
      <c r="J938">
        <v>1.4</v>
      </c>
      <c r="L938" t="s">
        <v>1366</v>
      </c>
      <c r="M938">
        <v>72</v>
      </c>
      <c r="N938">
        <v>1</v>
      </c>
      <c r="O938">
        <v>1000</v>
      </c>
      <c r="P938">
        <v>25</v>
      </c>
      <c r="Q938">
        <v>37.799999999999997</v>
      </c>
      <c r="R938">
        <v>9.1300000000000008</v>
      </c>
      <c r="S938">
        <v>46</v>
      </c>
      <c r="T938">
        <v>9.69</v>
      </c>
      <c r="U938">
        <v>4.84</v>
      </c>
      <c r="V938">
        <v>-133</v>
      </c>
      <c r="W938">
        <v>-0.39</v>
      </c>
      <c r="X938">
        <v>1400</v>
      </c>
      <c r="Y938">
        <v>5.5</v>
      </c>
      <c r="Z938">
        <v>350</v>
      </c>
      <c r="AA938">
        <v>0.33900000000000002</v>
      </c>
      <c r="AB938">
        <v>0.90500000000000003</v>
      </c>
      <c r="AC938">
        <v>-2.9999999999999997E-4</v>
      </c>
      <c r="AD938">
        <v>0.5</v>
      </c>
      <c r="AE938">
        <v>1</v>
      </c>
      <c r="AG938">
        <v>-0.6</v>
      </c>
      <c r="AH938">
        <v>-2.1</v>
      </c>
      <c r="AI938">
        <v>1000</v>
      </c>
      <c r="AJ938">
        <v>3</v>
      </c>
      <c r="AK938">
        <v>-0.7</v>
      </c>
      <c r="AL938">
        <v>10.9</v>
      </c>
      <c r="AM938">
        <v>1960</v>
      </c>
      <c r="AN938">
        <v>992</v>
      </c>
      <c r="AO938">
        <v>40</v>
      </c>
      <c r="AP938">
        <v>22.4</v>
      </c>
      <c r="AQ938">
        <v>1.94432</v>
      </c>
      <c r="AR938">
        <v>243.4</v>
      </c>
      <c r="AS938">
        <v>1.75248</v>
      </c>
      <c r="AU938">
        <v>10</v>
      </c>
      <c r="AV938">
        <v>1</v>
      </c>
      <c r="AW938">
        <v>20</v>
      </c>
      <c r="AX938">
        <v>1</v>
      </c>
      <c r="AY938">
        <v>30</v>
      </c>
      <c r="AZ938">
        <v>1</v>
      </c>
      <c r="BA938">
        <v>40</v>
      </c>
      <c r="BB938">
        <v>0.99</v>
      </c>
      <c r="BC938">
        <v>50</v>
      </c>
      <c r="BD938">
        <v>0.99</v>
      </c>
      <c r="BE938">
        <v>60</v>
      </c>
      <c r="BF938">
        <v>0.97</v>
      </c>
      <c r="BG938">
        <v>70</v>
      </c>
      <c r="BH938">
        <v>0.92</v>
      </c>
      <c r="BI938">
        <v>80</v>
      </c>
      <c r="BJ938">
        <v>0.76</v>
      </c>
      <c r="BK938">
        <v>90</v>
      </c>
      <c r="BL938">
        <v>0</v>
      </c>
    </row>
    <row r="939" spans="1:64" ht="15" customHeight="1">
      <c r="A939" s="6" t="s">
        <v>1633</v>
      </c>
      <c r="B939" t="s">
        <v>70</v>
      </c>
      <c r="C939" t="s">
        <v>1887</v>
      </c>
      <c r="D939" t="s">
        <v>1888</v>
      </c>
      <c r="E939" t="s">
        <v>1398</v>
      </c>
      <c r="F939">
        <v>2017</v>
      </c>
      <c r="H939">
        <v>350</v>
      </c>
      <c r="I939">
        <v>0</v>
      </c>
      <c r="J939">
        <v>1.4</v>
      </c>
      <c r="L939" t="s">
        <v>1366</v>
      </c>
      <c r="M939">
        <v>72</v>
      </c>
      <c r="N939">
        <v>1</v>
      </c>
      <c r="O939">
        <v>1000</v>
      </c>
      <c r="P939">
        <v>25</v>
      </c>
      <c r="Q939">
        <v>38.1</v>
      </c>
      <c r="R939">
        <v>9.2100000000000009</v>
      </c>
      <c r="S939">
        <v>46.2</v>
      </c>
      <c r="T939">
        <v>9.7899999999999991</v>
      </c>
      <c r="U939">
        <v>4.8899999999999997</v>
      </c>
      <c r="V939">
        <v>-134</v>
      </c>
      <c r="W939">
        <v>-0.39</v>
      </c>
      <c r="X939">
        <v>1400</v>
      </c>
      <c r="Y939">
        <v>5.5</v>
      </c>
      <c r="Z939">
        <v>350</v>
      </c>
      <c r="AA939">
        <v>0.32400000000000001</v>
      </c>
      <c r="AB939">
        <v>0.91600000000000004</v>
      </c>
      <c r="AC939">
        <v>-4.0000000000000002E-4</v>
      </c>
      <c r="AD939">
        <v>0.5</v>
      </c>
      <c r="AE939">
        <v>1</v>
      </c>
      <c r="AG939">
        <v>-0.6</v>
      </c>
      <c r="AH939">
        <v>-2.1</v>
      </c>
      <c r="AI939">
        <v>1500</v>
      </c>
      <c r="AJ939">
        <v>3</v>
      </c>
      <c r="AK939">
        <v>-0.7</v>
      </c>
      <c r="AL939">
        <v>10.9</v>
      </c>
      <c r="AM939">
        <v>1960</v>
      </c>
      <c r="AN939">
        <v>992</v>
      </c>
      <c r="AO939">
        <v>40</v>
      </c>
      <c r="AP939">
        <v>22.4</v>
      </c>
      <c r="AQ939">
        <v>1.94432</v>
      </c>
      <c r="AR939">
        <v>243.4</v>
      </c>
      <c r="AS939">
        <v>1.75248</v>
      </c>
      <c r="AU939">
        <v>10</v>
      </c>
      <c r="AV939">
        <v>1</v>
      </c>
      <c r="AW939">
        <v>20</v>
      </c>
      <c r="AX939">
        <v>1</v>
      </c>
      <c r="AY939">
        <v>30</v>
      </c>
      <c r="AZ939">
        <v>1</v>
      </c>
      <c r="BA939">
        <v>40</v>
      </c>
      <c r="BB939">
        <v>0.99</v>
      </c>
      <c r="BC939">
        <v>50</v>
      </c>
      <c r="BD939">
        <v>0.99</v>
      </c>
      <c r="BE939">
        <v>60</v>
      </c>
      <c r="BF939">
        <v>0.97</v>
      </c>
      <c r="BG939">
        <v>70</v>
      </c>
      <c r="BH939">
        <v>0.92</v>
      </c>
      <c r="BI939">
        <v>80</v>
      </c>
      <c r="BJ939">
        <v>0.76</v>
      </c>
      <c r="BK939">
        <v>90</v>
      </c>
      <c r="BL939">
        <v>0</v>
      </c>
    </row>
    <row r="940" spans="1:64" ht="15" customHeight="1">
      <c r="A940" s="6" t="s">
        <v>1633</v>
      </c>
      <c r="B940" t="s">
        <v>70</v>
      </c>
      <c r="C940" t="s">
        <v>1889</v>
      </c>
      <c r="D940" t="s">
        <v>1890</v>
      </c>
      <c r="E940" t="s">
        <v>1398</v>
      </c>
      <c r="F940">
        <v>2017</v>
      </c>
      <c r="H940">
        <v>350</v>
      </c>
      <c r="I940">
        <v>0</v>
      </c>
      <c r="J940">
        <v>1.4</v>
      </c>
      <c r="L940" t="s">
        <v>1366</v>
      </c>
      <c r="M940">
        <v>72</v>
      </c>
      <c r="N940">
        <v>1</v>
      </c>
      <c r="O940">
        <v>1000</v>
      </c>
      <c r="P940">
        <v>25</v>
      </c>
      <c r="Q940">
        <v>38.1</v>
      </c>
      <c r="R940">
        <v>9.2100000000000009</v>
      </c>
      <c r="S940">
        <v>46.2</v>
      </c>
      <c r="T940">
        <v>9.7899999999999991</v>
      </c>
      <c r="U940">
        <v>4.8899999999999997</v>
      </c>
      <c r="V940">
        <v>-134</v>
      </c>
      <c r="W940">
        <v>-0.39</v>
      </c>
      <c r="X940">
        <v>1400</v>
      </c>
      <c r="Y940">
        <v>5.5</v>
      </c>
      <c r="Z940">
        <v>350</v>
      </c>
      <c r="AA940">
        <v>0.32400000000000001</v>
      </c>
      <c r="AB940">
        <v>0.91600000000000004</v>
      </c>
      <c r="AC940">
        <v>-4.0000000000000002E-4</v>
      </c>
      <c r="AD940">
        <v>0.5</v>
      </c>
      <c r="AE940">
        <v>1</v>
      </c>
      <c r="AG940">
        <v>-0.6</v>
      </c>
      <c r="AH940">
        <v>-2.1</v>
      </c>
      <c r="AI940">
        <v>1000</v>
      </c>
      <c r="AJ940">
        <v>3</v>
      </c>
      <c r="AK940">
        <v>-0.7</v>
      </c>
      <c r="AL940">
        <v>10.9</v>
      </c>
      <c r="AM940">
        <v>1960</v>
      </c>
      <c r="AN940">
        <v>992</v>
      </c>
      <c r="AO940">
        <v>40</v>
      </c>
      <c r="AP940">
        <v>22.4</v>
      </c>
      <c r="AQ940">
        <v>1.94432</v>
      </c>
      <c r="AR940">
        <v>243.4</v>
      </c>
      <c r="AS940">
        <v>1.75248</v>
      </c>
      <c r="AU940">
        <v>10</v>
      </c>
      <c r="AV940">
        <v>1</v>
      </c>
      <c r="AW940">
        <v>20</v>
      </c>
      <c r="AX940">
        <v>1</v>
      </c>
      <c r="AY940">
        <v>30</v>
      </c>
      <c r="AZ940">
        <v>1</v>
      </c>
      <c r="BA940">
        <v>40</v>
      </c>
      <c r="BB940">
        <v>0.99</v>
      </c>
      <c r="BC940">
        <v>50</v>
      </c>
      <c r="BD940">
        <v>0.99</v>
      </c>
      <c r="BE940">
        <v>60</v>
      </c>
      <c r="BF940">
        <v>0.97</v>
      </c>
      <c r="BG940">
        <v>70</v>
      </c>
      <c r="BH940">
        <v>0.92</v>
      </c>
      <c r="BI940">
        <v>80</v>
      </c>
      <c r="BJ940">
        <v>0.76</v>
      </c>
      <c r="BK940">
        <v>90</v>
      </c>
      <c r="BL940">
        <v>0</v>
      </c>
    </row>
    <row r="941" spans="1:64" ht="15" customHeight="1">
      <c r="A941" s="6" t="s">
        <v>1399</v>
      </c>
      <c r="B941" t="s">
        <v>70</v>
      </c>
      <c r="C941" t="s">
        <v>1373</v>
      </c>
      <c r="D941" t="s">
        <v>1456</v>
      </c>
      <c r="E941" t="s">
        <v>1364</v>
      </c>
      <c r="F941">
        <v>2017</v>
      </c>
      <c r="H941">
        <v>245</v>
      </c>
      <c r="J941">
        <v>0</v>
      </c>
      <c r="L941" t="s">
        <v>14</v>
      </c>
      <c r="M941">
        <v>50</v>
      </c>
      <c r="N941">
        <v>1</v>
      </c>
      <c r="O941">
        <v>1000</v>
      </c>
      <c r="P941">
        <v>25</v>
      </c>
      <c r="Q941">
        <v>26.8</v>
      </c>
      <c r="R941">
        <v>9.15</v>
      </c>
      <c r="S941">
        <v>32.9</v>
      </c>
      <c r="T941">
        <v>9.75</v>
      </c>
      <c r="U941">
        <v>4.88</v>
      </c>
      <c r="V941">
        <v>-95</v>
      </c>
      <c r="W941">
        <v>-0.39</v>
      </c>
      <c r="X941">
        <v>900</v>
      </c>
      <c r="Y941">
        <v>5.5</v>
      </c>
      <c r="Z941">
        <v>220</v>
      </c>
      <c r="AA941">
        <v>0.26500000000000001</v>
      </c>
      <c r="AI941">
        <v>1000</v>
      </c>
      <c r="AJ941">
        <v>3</v>
      </c>
      <c r="AK941">
        <v>-0.7</v>
      </c>
      <c r="AQ941">
        <v>1.353</v>
      </c>
      <c r="AR941">
        <v>244.3</v>
      </c>
      <c r="AU941">
        <v>10</v>
      </c>
      <c r="AV941">
        <v>1</v>
      </c>
      <c r="AW941">
        <v>20</v>
      </c>
      <c r="AX941">
        <v>1</v>
      </c>
      <c r="AY941">
        <v>30</v>
      </c>
      <c r="AZ941">
        <v>1</v>
      </c>
      <c r="BA941">
        <v>40</v>
      </c>
      <c r="BB941">
        <v>0.99</v>
      </c>
      <c r="BC941">
        <v>50</v>
      </c>
      <c r="BD941">
        <v>0.99</v>
      </c>
      <c r="BE941">
        <v>60</v>
      </c>
      <c r="BF941">
        <v>0.97</v>
      </c>
      <c r="BG941">
        <v>70</v>
      </c>
      <c r="BH941">
        <v>0.92</v>
      </c>
      <c r="BI941">
        <v>80</v>
      </c>
      <c r="BJ941">
        <v>0.76</v>
      </c>
      <c r="BK941">
        <v>90</v>
      </c>
      <c r="BL941">
        <v>0</v>
      </c>
    </row>
    <row r="942" spans="1:64" ht="15" customHeight="1">
      <c r="A942" s="6" t="s">
        <v>1399</v>
      </c>
      <c r="B942" t="s">
        <v>70</v>
      </c>
      <c r="C942" t="s">
        <v>1396</v>
      </c>
      <c r="D942" t="s">
        <v>1457</v>
      </c>
      <c r="E942" t="s">
        <v>1364</v>
      </c>
      <c r="F942">
        <v>2016</v>
      </c>
      <c r="H942">
        <v>250</v>
      </c>
      <c r="I942">
        <v>0</v>
      </c>
      <c r="J942">
        <v>2</v>
      </c>
      <c r="L942" t="s">
        <v>1337</v>
      </c>
      <c r="M942">
        <v>50</v>
      </c>
      <c r="N942">
        <v>1</v>
      </c>
      <c r="O942">
        <v>1000</v>
      </c>
      <c r="P942">
        <v>25</v>
      </c>
      <c r="Q942">
        <v>27</v>
      </c>
      <c r="R942">
        <v>9.26</v>
      </c>
      <c r="S942">
        <v>33.1</v>
      </c>
      <c r="T942">
        <v>9.83</v>
      </c>
      <c r="U942">
        <v>4.92</v>
      </c>
      <c r="V942">
        <v>-96</v>
      </c>
      <c r="W942">
        <v>-0.39</v>
      </c>
      <c r="X942">
        <v>1000</v>
      </c>
      <c r="Y942">
        <v>5.5</v>
      </c>
      <c r="Z942">
        <v>240</v>
      </c>
      <c r="AA942">
        <v>0.25600000000000001</v>
      </c>
      <c r="AB942">
        <v>0.95099999999999996</v>
      </c>
      <c r="AC942">
        <v>-5.0000000000000001E-4</v>
      </c>
      <c r="AE942">
        <v>0.38</v>
      </c>
      <c r="AG942">
        <v>-0.77</v>
      </c>
      <c r="AH942">
        <v>-2.4500000000000002</v>
      </c>
      <c r="AI942">
        <v>1000</v>
      </c>
      <c r="AJ942">
        <v>3</v>
      </c>
      <c r="AK942">
        <v>-0.7</v>
      </c>
      <c r="AL942">
        <v>11.507999999999999</v>
      </c>
      <c r="AM942">
        <v>1638</v>
      </c>
      <c r="AN942">
        <v>826</v>
      </c>
      <c r="AO942">
        <v>40</v>
      </c>
      <c r="AP942">
        <v>16</v>
      </c>
      <c r="AQ942">
        <v>1.3529879999999999</v>
      </c>
      <c r="AR942">
        <v>244.3</v>
      </c>
      <c r="AS942">
        <v>1.2215</v>
      </c>
      <c r="AU942">
        <v>10</v>
      </c>
      <c r="AV942">
        <v>1</v>
      </c>
      <c r="AW942">
        <v>20</v>
      </c>
      <c r="AX942">
        <v>1</v>
      </c>
      <c r="AY942">
        <v>30</v>
      </c>
      <c r="AZ942">
        <v>1</v>
      </c>
      <c r="BA942">
        <v>40</v>
      </c>
      <c r="BB942">
        <v>0.99</v>
      </c>
      <c r="BC942">
        <v>50</v>
      </c>
      <c r="BD942">
        <v>0.99</v>
      </c>
      <c r="BE942">
        <v>60</v>
      </c>
      <c r="BF942">
        <v>0.97</v>
      </c>
      <c r="BG942">
        <v>70</v>
      </c>
      <c r="BH942">
        <v>0.92</v>
      </c>
      <c r="BI942">
        <v>80</v>
      </c>
      <c r="BJ942">
        <v>0.76</v>
      </c>
      <c r="BK942">
        <v>90</v>
      </c>
      <c r="BL942">
        <v>0</v>
      </c>
    </row>
    <row r="943" spans="1:64" ht="15" customHeight="1">
      <c r="A943" s="6" t="s">
        <v>1399</v>
      </c>
      <c r="B943" t="s">
        <v>70</v>
      </c>
      <c r="C943" t="s">
        <v>1458</v>
      </c>
      <c r="D943" t="s">
        <v>1459</v>
      </c>
      <c r="E943" t="s">
        <v>1364</v>
      </c>
      <c r="F943">
        <v>2017</v>
      </c>
      <c r="H943">
        <v>255</v>
      </c>
      <c r="I943">
        <v>0</v>
      </c>
      <c r="J943">
        <v>2</v>
      </c>
      <c r="L943" t="s">
        <v>1337</v>
      </c>
      <c r="M943">
        <v>50</v>
      </c>
      <c r="N943">
        <v>1</v>
      </c>
      <c r="O943">
        <v>1000</v>
      </c>
      <c r="P943">
        <v>25</v>
      </c>
      <c r="Q943">
        <v>27.2</v>
      </c>
      <c r="R943">
        <v>9.3800000000000008</v>
      </c>
      <c r="S943">
        <v>33.299999999999997</v>
      </c>
      <c r="T943">
        <v>9.91</v>
      </c>
      <c r="U943">
        <v>4.96</v>
      </c>
      <c r="V943">
        <v>-97</v>
      </c>
      <c r="W943">
        <v>-0.39</v>
      </c>
      <c r="X943">
        <v>1200</v>
      </c>
      <c r="Y943">
        <v>5.5</v>
      </c>
      <c r="Z943">
        <v>300</v>
      </c>
      <c r="AA943">
        <v>0.245</v>
      </c>
      <c r="AB943">
        <v>0.95399999999999996</v>
      </c>
      <c r="AC943">
        <v>-5.9999999999999995E-4</v>
      </c>
      <c r="AD943">
        <v>0.6</v>
      </c>
      <c r="AE943">
        <v>0.9</v>
      </c>
      <c r="AG943">
        <v>0.1</v>
      </c>
      <c r="AH943">
        <v>-2</v>
      </c>
      <c r="AI943">
        <v>1000</v>
      </c>
      <c r="AJ943">
        <v>3</v>
      </c>
      <c r="AK943">
        <v>-0.7</v>
      </c>
      <c r="AL943">
        <v>11.507999999999999</v>
      </c>
      <c r="AM943">
        <v>1638</v>
      </c>
      <c r="AN943">
        <v>826</v>
      </c>
      <c r="AO943">
        <v>40</v>
      </c>
      <c r="AP943">
        <v>16</v>
      </c>
      <c r="AQ943">
        <v>1.3529879999999999</v>
      </c>
      <c r="AR943">
        <v>244.3</v>
      </c>
      <c r="AS943">
        <v>1.2215</v>
      </c>
      <c r="AU943">
        <v>10</v>
      </c>
      <c r="AV943">
        <v>1</v>
      </c>
      <c r="AW943">
        <v>20</v>
      </c>
      <c r="AX943">
        <v>1</v>
      </c>
      <c r="AY943">
        <v>30</v>
      </c>
      <c r="AZ943">
        <v>1</v>
      </c>
      <c r="BA943">
        <v>40</v>
      </c>
      <c r="BB943">
        <v>0.99</v>
      </c>
      <c r="BC943">
        <v>50</v>
      </c>
      <c r="BD943">
        <v>0.99</v>
      </c>
      <c r="BE943">
        <v>60</v>
      </c>
      <c r="BF943">
        <v>0.97</v>
      </c>
      <c r="BG943">
        <v>70</v>
      </c>
      <c r="BH943">
        <v>0.92</v>
      </c>
      <c r="BI943">
        <v>80</v>
      </c>
      <c r="BJ943">
        <v>0.76</v>
      </c>
      <c r="BK943">
        <v>90</v>
      </c>
      <c r="BL943">
        <v>0</v>
      </c>
    </row>
    <row r="944" spans="1:64" ht="15" customHeight="1">
      <c r="A944" s="6" t="s">
        <v>1462</v>
      </c>
      <c r="B944" t="s">
        <v>70</v>
      </c>
      <c r="C944" t="s">
        <v>1374</v>
      </c>
      <c r="D944" t="s">
        <v>1630</v>
      </c>
      <c r="E944" t="s">
        <v>1398</v>
      </c>
      <c r="F944">
        <v>2016</v>
      </c>
      <c r="H944">
        <v>325</v>
      </c>
      <c r="J944">
        <v>0</v>
      </c>
      <c r="L944" t="s">
        <v>65</v>
      </c>
      <c r="M944">
        <v>72</v>
      </c>
      <c r="N944">
        <v>1</v>
      </c>
      <c r="O944">
        <v>1000</v>
      </c>
      <c r="P944">
        <v>25</v>
      </c>
      <c r="Q944">
        <v>37</v>
      </c>
      <c r="R944">
        <v>8.7799999999999994</v>
      </c>
      <c r="S944">
        <v>45.5</v>
      </c>
      <c r="T944">
        <v>9.34</v>
      </c>
      <c r="U944">
        <v>4.67</v>
      </c>
      <c r="V944">
        <v>-141.30000000000001</v>
      </c>
      <c r="W944">
        <v>-0.4</v>
      </c>
      <c r="X944">
        <v>1200</v>
      </c>
      <c r="Y944">
        <v>5.5</v>
      </c>
      <c r="Z944">
        <v>300</v>
      </c>
      <c r="AA944">
        <v>0.35199999999999998</v>
      </c>
      <c r="AI944">
        <v>1500</v>
      </c>
      <c r="AJ944">
        <v>3</v>
      </c>
      <c r="AK944">
        <v>-0.7</v>
      </c>
      <c r="AQ944">
        <v>1.952</v>
      </c>
      <c r="AR944">
        <v>243.4</v>
      </c>
      <c r="AU944">
        <v>10</v>
      </c>
      <c r="AV944">
        <v>1</v>
      </c>
      <c r="AW944">
        <v>20</v>
      </c>
      <c r="AX944">
        <v>1</v>
      </c>
      <c r="AY944">
        <v>30</v>
      </c>
      <c r="AZ944">
        <v>1</v>
      </c>
      <c r="BA944">
        <v>40</v>
      </c>
      <c r="BB944">
        <v>0.99</v>
      </c>
      <c r="BC944">
        <v>50</v>
      </c>
      <c r="BD944">
        <v>0.99</v>
      </c>
      <c r="BE944">
        <v>60</v>
      </c>
      <c r="BF944">
        <v>0.97</v>
      </c>
      <c r="BG944">
        <v>70</v>
      </c>
      <c r="BH944">
        <v>0.92</v>
      </c>
      <c r="BI944">
        <v>80</v>
      </c>
      <c r="BJ944">
        <v>0.76</v>
      </c>
      <c r="BK944">
        <v>90</v>
      </c>
      <c r="BL944">
        <v>0</v>
      </c>
    </row>
    <row r="945" spans="1:64" ht="15" customHeight="1">
      <c r="A945" s="6" t="s">
        <v>1462</v>
      </c>
      <c r="B945" t="s">
        <v>70</v>
      </c>
      <c r="C945" t="s">
        <v>1397</v>
      </c>
      <c r="D945" t="s">
        <v>1631</v>
      </c>
      <c r="E945" t="s">
        <v>1398</v>
      </c>
      <c r="F945">
        <v>2016</v>
      </c>
      <c r="H945">
        <v>330</v>
      </c>
      <c r="J945">
        <v>0</v>
      </c>
      <c r="L945" t="s">
        <v>65</v>
      </c>
      <c r="M945">
        <v>72</v>
      </c>
      <c r="N945">
        <v>1</v>
      </c>
      <c r="O945">
        <v>1000</v>
      </c>
      <c r="P945">
        <v>25</v>
      </c>
      <c r="Q945">
        <v>37.200000000000003</v>
      </c>
      <c r="R945">
        <v>8.8800000000000008</v>
      </c>
      <c r="S945">
        <v>45.6</v>
      </c>
      <c r="T945">
        <v>9.4499999999999993</v>
      </c>
      <c r="U945">
        <v>4.72</v>
      </c>
      <c r="V945">
        <v>-141.30000000000001</v>
      </c>
      <c r="W945">
        <v>-0.4</v>
      </c>
      <c r="X945">
        <v>1200</v>
      </c>
      <c r="Y945">
        <v>5.5</v>
      </c>
      <c r="Z945">
        <v>300</v>
      </c>
      <c r="AA945">
        <v>0.34399999999999997</v>
      </c>
      <c r="AI945">
        <v>1500</v>
      </c>
      <c r="AJ945">
        <v>3</v>
      </c>
      <c r="AK945">
        <v>-0.7</v>
      </c>
      <c r="AQ945">
        <v>1.952</v>
      </c>
      <c r="AR945">
        <v>243.4</v>
      </c>
      <c r="AU945">
        <v>10</v>
      </c>
      <c r="AV945">
        <v>1</v>
      </c>
      <c r="AW945">
        <v>20</v>
      </c>
      <c r="AX945">
        <v>1</v>
      </c>
      <c r="AY945">
        <v>30</v>
      </c>
      <c r="AZ945">
        <v>1</v>
      </c>
      <c r="BA945">
        <v>40</v>
      </c>
      <c r="BB945">
        <v>0.99</v>
      </c>
      <c r="BC945">
        <v>50</v>
      </c>
      <c r="BD945">
        <v>0.99</v>
      </c>
      <c r="BE945">
        <v>60</v>
      </c>
      <c r="BF945">
        <v>0.97</v>
      </c>
      <c r="BG945">
        <v>70</v>
      </c>
      <c r="BH945">
        <v>0.92</v>
      </c>
      <c r="BI945">
        <v>80</v>
      </c>
      <c r="BJ945">
        <v>0.76</v>
      </c>
      <c r="BK945">
        <v>90</v>
      </c>
      <c r="BL945">
        <v>0</v>
      </c>
    </row>
    <row r="946" spans="1:64" ht="15" customHeight="1">
      <c r="A946" s="6" t="s">
        <v>1462</v>
      </c>
      <c r="B946" t="s">
        <v>70</v>
      </c>
      <c r="C946" t="s">
        <v>1460</v>
      </c>
      <c r="D946" t="s">
        <v>1632</v>
      </c>
      <c r="E946" t="s">
        <v>1398</v>
      </c>
      <c r="F946">
        <v>2017</v>
      </c>
      <c r="H946">
        <v>335</v>
      </c>
      <c r="J946">
        <v>0</v>
      </c>
      <c r="L946" t="s">
        <v>65</v>
      </c>
      <c r="M946">
        <v>72</v>
      </c>
      <c r="N946">
        <v>1</v>
      </c>
      <c r="O946">
        <v>1000</v>
      </c>
      <c r="P946">
        <v>25</v>
      </c>
      <c r="Q946">
        <v>37.4</v>
      </c>
      <c r="R946">
        <v>8.9600000000000009</v>
      </c>
      <c r="S946">
        <v>45.8</v>
      </c>
      <c r="T946">
        <v>9.5399999999999991</v>
      </c>
      <c r="U946">
        <v>4.7699999999999996</v>
      </c>
      <c r="V946">
        <v>-142</v>
      </c>
      <c r="W946">
        <v>-0.4</v>
      </c>
      <c r="X946">
        <v>1200</v>
      </c>
      <c r="Y946">
        <v>5.5</v>
      </c>
      <c r="Z946">
        <v>300</v>
      </c>
      <c r="AA946">
        <v>0.34100000000000003</v>
      </c>
      <c r="AI946">
        <v>1500</v>
      </c>
      <c r="AJ946">
        <v>3</v>
      </c>
      <c r="AK946">
        <v>-0.7</v>
      </c>
      <c r="AQ946">
        <v>1.952</v>
      </c>
      <c r="AR946">
        <v>243.4</v>
      </c>
      <c r="AU946">
        <v>10</v>
      </c>
      <c r="AV946">
        <v>1</v>
      </c>
      <c r="AW946">
        <v>20</v>
      </c>
      <c r="AX946">
        <v>1</v>
      </c>
      <c r="AY946">
        <v>30</v>
      </c>
      <c r="AZ946">
        <v>1</v>
      </c>
      <c r="BA946">
        <v>40</v>
      </c>
      <c r="BB946">
        <v>0.99</v>
      </c>
      <c r="BC946">
        <v>50</v>
      </c>
      <c r="BD946">
        <v>0.99</v>
      </c>
      <c r="BE946">
        <v>60</v>
      </c>
      <c r="BF946">
        <v>0.97</v>
      </c>
      <c r="BG946">
        <v>70</v>
      </c>
      <c r="BH946">
        <v>0.92</v>
      </c>
      <c r="BI946">
        <v>80</v>
      </c>
      <c r="BJ946">
        <v>0.76</v>
      </c>
      <c r="BK946">
        <v>90</v>
      </c>
      <c r="BL946">
        <v>0</v>
      </c>
    </row>
    <row r="947" spans="1:64" ht="15" customHeight="1">
      <c r="A947" s="6" t="s">
        <v>1633</v>
      </c>
      <c r="B947" t="s">
        <v>70</v>
      </c>
      <c r="C947" t="s">
        <v>1891</v>
      </c>
      <c r="D947" t="s">
        <v>1892</v>
      </c>
      <c r="E947" t="s">
        <v>1398</v>
      </c>
      <c r="F947">
        <v>2017</v>
      </c>
      <c r="H947">
        <v>340</v>
      </c>
      <c r="I947">
        <v>0</v>
      </c>
      <c r="J947">
        <v>1.5</v>
      </c>
      <c r="L947" t="s">
        <v>1366</v>
      </c>
      <c r="M947">
        <v>72</v>
      </c>
      <c r="N947">
        <v>1</v>
      </c>
      <c r="O947">
        <v>1000</v>
      </c>
      <c r="P947">
        <v>25</v>
      </c>
      <c r="Q947">
        <v>37.6</v>
      </c>
      <c r="R947">
        <v>9.0500000000000007</v>
      </c>
      <c r="S947">
        <v>45.9</v>
      </c>
      <c r="T947">
        <v>9.6199999999999992</v>
      </c>
      <c r="U947">
        <v>4.8099999999999996</v>
      </c>
      <c r="V947">
        <v>-133</v>
      </c>
      <c r="W947">
        <v>-0.39</v>
      </c>
      <c r="X947">
        <v>1400</v>
      </c>
      <c r="Y947">
        <v>5.5</v>
      </c>
      <c r="Z947">
        <v>350</v>
      </c>
      <c r="AA947">
        <v>0.34799999999999998</v>
      </c>
      <c r="AB947">
        <v>0.92200000000000004</v>
      </c>
      <c r="AC947">
        <v>-2.9999999999999997E-4</v>
      </c>
      <c r="AD947">
        <v>0.5</v>
      </c>
      <c r="AE947">
        <v>1</v>
      </c>
      <c r="AG947">
        <v>-0.6</v>
      </c>
      <c r="AH947">
        <v>-2.1</v>
      </c>
      <c r="AI947">
        <v>1500</v>
      </c>
      <c r="AJ947">
        <v>3</v>
      </c>
      <c r="AK947">
        <v>-0.7</v>
      </c>
      <c r="AL947">
        <v>10.9</v>
      </c>
      <c r="AM947">
        <v>1968</v>
      </c>
      <c r="AN947">
        <v>992</v>
      </c>
      <c r="AO947">
        <v>6</v>
      </c>
      <c r="AP947">
        <v>27.5</v>
      </c>
      <c r="AQ947">
        <v>1.952256</v>
      </c>
      <c r="AR947">
        <v>243.4</v>
      </c>
      <c r="AS947">
        <v>1.75248</v>
      </c>
      <c r="AU947">
        <v>10</v>
      </c>
      <c r="AV947">
        <v>1</v>
      </c>
      <c r="AW947">
        <v>20</v>
      </c>
      <c r="AX947">
        <v>1</v>
      </c>
      <c r="AY947">
        <v>30</v>
      </c>
      <c r="AZ947">
        <v>1</v>
      </c>
      <c r="BA947">
        <v>40</v>
      </c>
      <c r="BB947">
        <v>0.99</v>
      </c>
      <c r="BC947">
        <v>50</v>
      </c>
      <c r="BD947">
        <v>0.99</v>
      </c>
      <c r="BE947">
        <v>60</v>
      </c>
      <c r="BF947">
        <v>0.97</v>
      </c>
      <c r="BG947">
        <v>70</v>
      </c>
      <c r="BH947">
        <v>0.92</v>
      </c>
      <c r="BI947">
        <v>80</v>
      </c>
      <c r="BJ947">
        <v>0.76</v>
      </c>
      <c r="BK947">
        <v>90</v>
      </c>
      <c r="BL947">
        <v>0</v>
      </c>
    </row>
    <row r="948" spans="1:64" ht="15" customHeight="1">
      <c r="A948" s="6" t="s">
        <v>1633</v>
      </c>
      <c r="B948" t="s">
        <v>70</v>
      </c>
      <c r="C948" t="s">
        <v>1893</v>
      </c>
      <c r="D948" t="s">
        <v>1894</v>
      </c>
      <c r="E948" t="s">
        <v>1461</v>
      </c>
      <c r="F948">
        <v>2017</v>
      </c>
      <c r="H948">
        <v>345</v>
      </c>
      <c r="I948">
        <v>0</v>
      </c>
      <c r="J948">
        <v>1.4</v>
      </c>
      <c r="L948" t="s">
        <v>1366</v>
      </c>
      <c r="M948">
        <v>72</v>
      </c>
      <c r="N948">
        <v>1</v>
      </c>
      <c r="O948">
        <v>1000</v>
      </c>
      <c r="P948">
        <v>25</v>
      </c>
      <c r="Q948">
        <v>37.799999999999997</v>
      </c>
      <c r="R948">
        <v>9.1300000000000008</v>
      </c>
      <c r="S948">
        <v>46</v>
      </c>
      <c r="T948">
        <v>9.69</v>
      </c>
      <c r="U948">
        <v>4.84</v>
      </c>
      <c r="V948">
        <v>-133</v>
      </c>
      <c r="W948">
        <v>-0.39</v>
      </c>
      <c r="X948">
        <v>1400</v>
      </c>
      <c r="Y948">
        <v>5.5</v>
      </c>
      <c r="Z948">
        <v>350</v>
      </c>
      <c r="AA948">
        <v>0.33900000000000002</v>
      </c>
      <c r="AB948">
        <v>0.90500000000000003</v>
      </c>
      <c r="AC948">
        <v>-2.9999999999999997E-4</v>
      </c>
      <c r="AD948">
        <v>0.5</v>
      </c>
      <c r="AE948">
        <v>1</v>
      </c>
      <c r="AG948">
        <v>-0.6</v>
      </c>
      <c r="AH948">
        <v>-2.1</v>
      </c>
      <c r="AI948">
        <v>1500</v>
      </c>
      <c r="AJ948">
        <v>3</v>
      </c>
      <c r="AK948">
        <v>-0.7</v>
      </c>
      <c r="AL948">
        <v>10.9</v>
      </c>
      <c r="AM948">
        <v>1968</v>
      </c>
      <c r="AN948">
        <v>992</v>
      </c>
      <c r="AO948">
        <v>6</v>
      </c>
      <c r="AP948">
        <v>27.5</v>
      </c>
      <c r="AQ948">
        <v>1.952256</v>
      </c>
      <c r="AR948">
        <v>243.4</v>
      </c>
      <c r="AS948">
        <v>1.75248</v>
      </c>
      <c r="AU948">
        <v>10</v>
      </c>
      <c r="AV948">
        <v>1</v>
      </c>
      <c r="AW948">
        <v>20</v>
      </c>
      <c r="AX948">
        <v>1</v>
      </c>
      <c r="AY948">
        <v>30</v>
      </c>
      <c r="AZ948">
        <v>1</v>
      </c>
      <c r="BA948">
        <v>40</v>
      </c>
      <c r="BB948">
        <v>0.99</v>
      </c>
      <c r="BC948">
        <v>50</v>
      </c>
      <c r="BD948">
        <v>0.99</v>
      </c>
      <c r="BE948">
        <v>60</v>
      </c>
      <c r="BF948">
        <v>0.97</v>
      </c>
      <c r="BG948">
        <v>70</v>
      </c>
      <c r="BH948">
        <v>0.92</v>
      </c>
      <c r="BI948">
        <v>80</v>
      </c>
      <c r="BJ948">
        <v>0.76</v>
      </c>
      <c r="BK948">
        <v>90</v>
      </c>
      <c r="BL948">
        <v>0</v>
      </c>
    </row>
    <row r="949" spans="1:64" ht="15" customHeight="1">
      <c r="A949" s="6" t="s">
        <v>1633</v>
      </c>
      <c r="B949" t="s">
        <v>70</v>
      </c>
      <c r="C949" t="s">
        <v>1895</v>
      </c>
      <c r="D949" t="s">
        <v>1896</v>
      </c>
      <c r="E949" t="s">
        <v>1398</v>
      </c>
      <c r="F949">
        <v>2017</v>
      </c>
      <c r="H949">
        <v>350</v>
      </c>
      <c r="I949">
        <v>0</v>
      </c>
      <c r="J949">
        <v>1.4</v>
      </c>
      <c r="L949" t="s">
        <v>1366</v>
      </c>
      <c r="M949">
        <v>72</v>
      </c>
      <c r="N949">
        <v>1</v>
      </c>
      <c r="O949">
        <v>1000</v>
      </c>
      <c r="P949">
        <v>25</v>
      </c>
      <c r="Q949">
        <v>38.1</v>
      </c>
      <c r="R949">
        <v>9.2100000000000009</v>
      </c>
      <c r="S949">
        <v>46.2</v>
      </c>
      <c r="T949">
        <v>9.7899999999999991</v>
      </c>
      <c r="U949">
        <v>4.8899999999999997</v>
      </c>
      <c r="V949">
        <v>-134</v>
      </c>
      <c r="W949">
        <v>-0.39</v>
      </c>
      <c r="X949">
        <v>1400</v>
      </c>
      <c r="Y949">
        <v>5.5</v>
      </c>
      <c r="Z949">
        <v>350</v>
      </c>
      <c r="AA949">
        <v>0.33100000000000002</v>
      </c>
      <c r="AB949">
        <v>0.90400000000000003</v>
      </c>
      <c r="AC949">
        <v>-4.0000000000000002E-4</v>
      </c>
      <c r="AD949">
        <v>0.5</v>
      </c>
      <c r="AE949">
        <v>1</v>
      </c>
      <c r="AG949">
        <v>-0.6</v>
      </c>
      <c r="AH949">
        <v>-2.1</v>
      </c>
      <c r="AI949">
        <v>1500</v>
      </c>
      <c r="AJ949">
        <v>3</v>
      </c>
      <c r="AK949">
        <v>-0.7</v>
      </c>
      <c r="AL949">
        <v>10.9</v>
      </c>
      <c r="AM949">
        <v>1968</v>
      </c>
      <c r="AN949">
        <v>992</v>
      </c>
      <c r="AO949">
        <v>6</v>
      </c>
      <c r="AP949">
        <v>27.5</v>
      </c>
      <c r="AQ949">
        <v>1.952256</v>
      </c>
      <c r="AR949">
        <v>243.4</v>
      </c>
      <c r="AS949">
        <v>1.75248</v>
      </c>
      <c r="AU949">
        <v>10</v>
      </c>
      <c r="AV949">
        <v>1</v>
      </c>
      <c r="AW949">
        <v>20</v>
      </c>
      <c r="AX949">
        <v>1</v>
      </c>
      <c r="AY949">
        <v>30</v>
      </c>
      <c r="AZ949">
        <v>1</v>
      </c>
      <c r="BA949">
        <v>40</v>
      </c>
      <c r="BB949">
        <v>0.99</v>
      </c>
      <c r="BC949">
        <v>50</v>
      </c>
      <c r="BD949">
        <v>0.99</v>
      </c>
      <c r="BE949">
        <v>60</v>
      </c>
      <c r="BF949">
        <v>0.97</v>
      </c>
      <c r="BG949">
        <v>70</v>
      </c>
      <c r="BH949">
        <v>0.92</v>
      </c>
      <c r="BI949">
        <v>80</v>
      </c>
      <c r="BJ949">
        <v>0.76</v>
      </c>
      <c r="BK949">
        <v>90</v>
      </c>
      <c r="BL949">
        <v>0</v>
      </c>
    </row>
    <row r="950" spans="1:64">
      <c r="A950" s="6" t="s">
        <v>975</v>
      </c>
      <c r="B950" t="s">
        <v>70</v>
      </c>
      <c r="C950" t="s">
        <v>321</v>
      </c>
      <c r="D950" t="s">
        <v>322</v>
      </c>
      <c r="H950">
        <v>300</v>
      </c>
      <c r="J950">
        <v>0.1</v>
      </c>
      <c r="L950" t="s">
        <v>65</v>
      </c>
      <c r="M950">
        <v>72</v>
      </c>
      <c r="N950">
        <v>1</v>
      </c>
      <c r="O950">
        <v>1000</v>
      </c>
      <c r="P950">
        <v>25</v>
      </c>
      <c r="Q950">
        <v>36.1</v>
      </c>
      <c r="R950">
        <v>8.3000000000000007</v>
      </c>
      <c r="S950">
        <v>44.6</v>
      </c>
      <c r="T950">
        <v>8.8699999999999992</v>
      </c>
      <c r="U950">
        <v>5.8</v>
      </c>
      <c r="V950">
        <v>-165</v>
      </c>
      <c r="W950">
        <v>-0.43</v>
      </c>
      <c r="X950">
        <v>1200</v>
      </c>
      <c r="Y950">
        <v>5.5</v>
      </c>
      <c r="Z950">
        <v>300</v>
      </c>
      <c r="AA950">
        <v>0.26</v>
      </c>
      <c r="AI950">
        <v>1000</v>
      </c>
      <c r="AJ950">
        <v>3</v>
      </c>
      <c r="AK950">
        <v>-0.7</v>
      </c>
      <c r="AL950">
        <v>3.92</v>
      </c>
      <c r="AM950">
        <v>1954</v>
      </c>
      <c r="AN950">
        <v>982</v>
      </c>
      <c r="AO950">
        <v>40</v>
      </c>
      <c r="AP950">
        <v>27</v>
      </c>
      <c r="AQ950">
        <v>1.919</v>
      </c>
      <c r="AR950">
        <v>243.4</v>
      </c>
      <c r="AS950">
        <v>1.752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OpenAddModuleOptions">
                <anchor moveWithCells="1" sizeWithCells="1">
                  <from>
                    <xdr:col>2</xdr:col>
                    <xdr:colOff>828675</xdr:colOff>
                    <xdr:row>0</xdr:row>
                    <xdr:rowOff>0</xdr:rowOff>
                  </from>
                  <to>
                    <xdr:col>3</xdr:col>
                    <xdr:colOff>1762125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SaveModuleDatabase" altText="Save database">
                <anchor moveWithCells="1" sizeWithCells="1">
                  <from>
                    <xdr:col>3</xdr:col>
                    <xdr:colOff>2095500</xdr:colOff>
                    <xdr:row>0</xdr:row>
                    <xdr:rowOff>0</xdr:rowOff>
                  </from>
                  <to>
                    <xdr:col>5</xdr:col>
                    <xdr:colOff>238125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verter_DatabaseSht"/>
  <dimension ref="A1:ED43"/>
  <sheetViews>
    <sheetView showGridLines="0" showRowColHeaders="0"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3" sqref="F3"/>
    </sheetView>
  </sheetViews>
  <sheetFormatPr defaultRowHeight="15"/>
  <cols>
    <col min="1" max="1" width="24.28515625" style="168" bestFit="1" customWidth="1"/>
    <col min="2" max="2" width="30.28515625" style="168" bestFit="1" customWidth="1"/>
    <col min="3" max="3" width="47.140625" style="168" bestFit="1" customWidth="1"/>
    <col min="4" max="4" width="78.85546875" style="168" bestFit="1" customWidth="1"/>
    <col min="5" max="5" width="17.7109375" style="168" bestFit="1" customWidth="1"/>
    <col min="6" max="6" width="6.28515625" style="168" bestFit="1" customWidth="1"/>
    <col min="7" max="7" width="4.85546875" style="168" bestFit="1" customWidth="1"/>
    <col min="8" max="9" width="9" style="168" bestFit="1" customWidth="1"/>
    <col min="10" max="10" width="9.42578125" style="168" bestFit="1" customWidth="1"/>
    <col min="11" max="11" width="5.42578125" style="168" bestFit="1" customWidth="1"/>
    <col min="12" max="12" width="7.28515625" style="168" bestFit="1" customWidth="1"/>
    <col min="13" max="13" width="5.28515625" style="168" bestFit="1" customWidth="1"/>
    <col min="14" max="14" width="10.28515625" style="168" bestFit="1" customWidth="1"/>
    <col min="15" max="15" width="8.85546875" style="168" bestFit="1" customWidth="1"/>
    <col min="16" max="16" width="8.28515625" style="168" bestFit="1" customWidth="1"/>
    <col min="17" max="17" width="4.42578125" style="168" bestFit="1" customWidth="1"/>
    <col min="18" max="18" width="9.85546875" style="168" bestFit="1" customWidth="1"/>
    <col min="19" max="19" width="12.140625" style="168" bestFit="1" customWidth="1"/>
    <col min="20" max="20" width="10.85546875" style="168" bestFit="1" customWidth="1"/>
    <col min="21" max="21" width="11.28515625" style="168" bestFit="1" customWidth="1"/>
    <col min="22" max="22" width="11.5703125" style="168" bestFit="1" customWidth="1"/>
    <col min="23" max="23" width="7.28515625" style="168" bestFit="1" customWidth="1"/>
    <col min="24" max="24" width="12" style="168" customWidth="1"/>
    <col min="25" max="25" width="11.42578125" style="168" bestFit="1" customWidth="1"/>
    <col min="26" max="26" width="4.42578125" style="168" bestFit="1" customWidth="1"/>
    <col min="27" max="27" width="6" style="168" customWidth="1"/>
    <col min="28" max="28" width="12.42578125" style="168" bestFit="1" customWidth="1"/>
    <col min="29" max="29" width="12.85546875" style="168" bestFit="1" customWidth="1"/>
    <col min="30" max="30" width="6" style="168" bestFit="1" customWidth="1"/>
    <col min="31" max="31" width="3.5703125" style="168" bestFit="1" customWidth="1"/>
    <col min="32" max="32" width="6.140625" style="168" bestFit="1" customWidth="1"/>
    <col min="33" max="33" width="10.7109375" style="168" bestFit="1" customWidth="1"/>
    <col min="34" max="34" width="7" style="168" bestFit="1" customWidth="1"/>
    <col min="35" max="35" width="6.5703125" style="168" bestFit="1" customWidth="1"/>
    <col min="36" max="37" width="8.85546875" style="168" bestFit="1" customWidth="1"/>
    <col min="38" max="38" width="8" style="168" bestFit="1" customWidth="1"/>
    <col min="39" max="39" width="10.5703125" style="168" customWidth="1"/>
    <col min="40" max="40" width="17.7109375" style="168" customWidth="1"/>
    <col min="41" max="41" width="13" style="168" customWidth="1"/>
    <col min="42" max="42" width="7" style="168" customWidth="1"/>
    <col min="43" max="43" width="8" style="168" customWidth="1"/>
    <col min="44" max="44" width="4.5703125" style="168" bestFit="1" customWidth="1"/>
    <col min="45" max="45" width="9" style="168" bestFit="1" customWidth="1"/>
    <col min="46" max="46" width="12" style="168" customWidth="1"/>
    <col min="47" max="47" width="8" style="168" bestFit="1" customWidth="1"/>
    <col min="48" max="48" width="12" style="168" customWidth="1"/>
    <col min="49" max="49" width="8" style="168" bestFit="1" customWidth="1"/>
    <col min="50" max="50" width="12" style="168" customWidth="1"/>
    <col min="51" max="51" width="9" style="168" bestFit="1" customWidth="1"/>
    <col min="52" max="52" width="12" style="168" customWidth="1"/>
    <col min="53" max="53" width="9" style="168" bestFit="1" customWidth="1"/>
    <col min="54" max="54" width="12" style="168" customWidth="1"/>
    <col min="55" max="55" width="8" style="168" bestFit="1" customWidth="1"/>
    <col min="56" max="56" width="12" style="168" customWidth="1"/>
    <col min="57" max="57" width="7" style="168" bestFit="1" customWidth="1"/>
    <col min="58" max="58" width="8" style="168" customWidth="1"/>
    <col min="59" max="62" width="6" style="168" customWidth="1"/>
    <col min="63" max="63" width="3" style="168" customWidth="1"/>
    <col min="64" max="64" width="5.42578125" style="168" bestFit="1" customWidth="1"/>
    <col min="65" max="65" width="8.42578125" style="168" bestFit="1" customWidth="1"/>
    <col min="66" max="66" width="8.7109375" style="168" bestFit="1" customWidth="1"/>
    <col min="67" max="67" width="5.42578125" style="168" bestFit="1" customWidth="1"/>
    <col min="68" max="68" width="70.42578125" style="168" bestFit="1" customWidth="1"/>
    <col min="69" max="69" width="53.5703125" style="168" customWidth="1"/>
    <col min="70" max="70" width="56.7109375" style="168" bestFit="1" customWidth="1"/>
    <col min="71" max="72" width="81.140625" style="168" bestFit="1" customWidth="1"/>
    <col min="73" max="73" width="75.7109375" style="168" bestFit="1" customWidth="1"/>
    <col min="74" max="75" width="81.140625" style="168" customWidth="1"/>
    <col min="76" max="76" width="5.5703125" style="168" bestFit="1" customWidth="1"/>
    <col min="77" max="77" width="10" style="168" customWidth="1"/>
    <col min="78" max="78" width="6" style="168" customWidth="1"/>
    <col min="79" max="79" width="9" style="168" customWidth="1"/>
    <col min="80" max="80" width="12" style="168" customWidth="1"/>
    <col min="81" max="81" width="9" style="168" customWidth="1"/>
    <col min="82" max="82" width="12" style="168" customWidth="1"/>
    <col min="83" max="83" width="9" style="168" customWidth="1"/>
    <col min="84" max="84" width="12" style="168" customWidth="1"/>
    <col min="85" max="85" width="9" style="168" customWidth="1"/>
    <col min="86" max="86" width="12" style="168" customWidth="1"/>
    <col min="87" max="87" width="8" style="168" bestFit="1" customWidth="1"/>
    <col min="88" max="88" width="12" style="168" customWidth="1"/>
    <col min="89" max="89" width="8" style="168" customWidth="1"/>
    <col min="90" max="90" width="12" style="168" customWidth="1"/>
    <col min="91" max="91" width="7" style="168" customWidth="1"/>
    <col min="92" max="92" width="11" style="168" customWidth="1"/>
    <col min="93" max="93" width="5" style="168" customWidth="1"/>
    <col min="94" max="94" width="10" style="168" bestFit="1" customWidth="1"/>
    <col min="95" max="95" width="6" style="168" customWidth="1"/>
    <col min="96" max="96" width="12" style="168" customWidth="1"/>
    <col min="97" max="97" width="12" style="168" bestFit="1" customWidth="1"/>
    <col min="98" max="98" width="12" style="168" customWidth="1"/>
    <col min="99" max="99" width="12" style="168" bestFit="1" customWidth="1"/>
    <col min="100" max="100" width="11" style="168" customWidth="1"/>
    <col min="101" max="101" width="12" style="168" bestFit="1" customWidth="1"/>
    <col min="102" max="102" width="9" style="168" customWidth="1"/>
    <col min="103" max="103" width="12" style="168" bestFit="1" customWidth="1"/>
    <col min="104" max="104" width="8" style="168" bestFit="1" customWidth="1"/>
    <col min="105" max="105" width="12" style="168" bestFit="1" customWidth="1"/>
    <col min="106" max="106" width="8" style="168" customWidth="1"/>
    <col min="107" max="107" width="12" style="168" customWidth="1"/>
    <col min="108" max="108" width="7" style="168" customWidth="1"/>
    <col min="109" max="109" width="10" style="168" customWidth="1"/>
    <col min="110" max="110" width="5" style="168" customWidth="1"/>
    <col min="111" max="111" width="10" style="168" customWidth="1"/>
    <col min="112" max="112" width="6" style="168" customWidth="1"/>
    <col min="113" max="113" width="10" style="168" customWidth="1"/>
    <col min="114" max="114" width="12" style="168" customWidth="1"/>
    <col min="115" max="115" width="9" style="168" customWidth="1"/>
    <col min="116" max="116" width="12" style="168" customWidth="1"/>
    <col min="117" max="117" width="9" style="168" customWidth="1"/>
    <col min="118" max="118" width="12" style="168" customWidth="1"/>
    <col min="119" max="119" width="9" style="168" customWidth="1"/>
    <col min="120" max="120" width="12" style="168" customWidth="1"/>
    <col min="121" max="121" width="9" style="168" bestFit="1" customWidth="1"/>
    <col min="122" max="122" width="12" style="168" customWidth="1"/>
    <col min="123" max="123" width="8" style="168" customWidth="1"/>
    <col min="124" max="124" width="12" style="168" customWidth="1"/>
    <col min="125" max="125" width="7" style="168" customWidth="1"/>
    <col min="126" max="126" width="11" style="168" customWidth="1"/>
    <col min="127" max="127" width="15" style="168" customWidth="1"/>
    <col min="128" max="128" width="9.140625" style="168"/>
    <col min="129" max="129" width="6" style="168" customWidth="1"/>
    <col min="130" max="131" width="3" style="168" customWidth="1"/>
    <col min="132" max="16384" width="9.140625" style="168"/>
  </cols>
  <sheetData>
    <row r="1" spans="1:131" s="13" customFormat="1" ht="21">
      <c r="A1" s="12" t="s">
        <v>11</v>
      </c>
    </row>
    <row r="2" spans="1:131" s="5" customFormat="1">
      <c r="A2" s="5" t="s">
        <v>454</v>
      </c>
      <c r="B2" s="5" t="s">
        <v>25</v>
      </c>
      <c r="C2" s="5" t="s">
        <v>12</v>
      </c>
      <c r="D2" s="5" t="s">
        <v>26</v>
      </c>
      <c r="E2" s="5" t="s">
        <v>363</v>
      </c>
      <c r="F2" s="5" t="s">
        <v>28</v>
      </c>
      <c r="G2" s="5" t="s">
        <v>29</v>
      </c>
      <c r="H2" s="5" t="s">
        <v>442</v>
      </c>
      <c r="I2" s="5" t="s">
        <v>443</v>
      </c>
      <c r="J2" s="5" t="s">
        <v>390</v>
      </c>
      <c r="K2" s="5" t="s">
        <v>387</v>
      </c>
      <c r="L2" s="5" t="s">
        <v>325</v>
      </c>
      <c r="M2" s="5" t="s">
        <v>326</v>
      </c>
      <c r="N2" s="5" t="s">
        <v>327</v>
      </c>
      <c r="O2" s="5" t="s">
        <v>388</v>
      </c>
      <c r="P2" s="5" t="s">
        <v>389</v>
      </c>
      <c r="Q2" s="5" t="s">
        <v>328</v>
      </c>
      <c r="R2" s="5" t="s">
        <v>329</v>
      </c>
      <c r="S2" s="5" t="s">
        <v>417</v>
      </c>
      <c r="T2" s="5" t="s">
        <v>391</v>
      </c>
      <c r="U2" s="5" t="s">
        <v>392</v>
      </c>
      <c r="V2" s="5" t="s">
        <v>414</v>
      </c>
      <c r="W2" s="5" t="s">
        <v>393</v>
      </c>
      <c r="X2" s="5" t="s">
        <v>415</v>
      </c>
      <c r="Y2" s="5" t="s">
        <v>416</v>
      </c>
      <c r="Z2" s="5" t="s">
        <v>328</v>
      </c>
      <c r="AA2" s="5" t="s">
        <v>332</v>
      </c>
      <c r="AB2" s="5" t="s">
        <v>394</v>
      </c>
      <c r="AC2" s="5" t="s">
        <v>395</v>
      </c>
      <c r="AD2" s="5" t="s">
        <v>396</v>
      </c>
      <c r="AE2" s="5" t="s">
        <v>333</v>
      </c>
      <c r="AF2" s="5" t="s">
        <v>334</v>
      </c>
      <c r="AG2" s="5" t="s">
        <v>335</v>
      </c>
      <c r="AH2" s="5" t="s">
        <v>336</v>
      </c>
      <c r="AI2" s="5" t="s">
        <v>397</v>
      </c>
      <c r="AJ2" s="5" t="s">
        <v>398</v>
      </c>
      <c r="AK2" s="5" t="s">
        <v>399</v>
      </c>
      <c r="AL2" s="5" t="s">
        <v>337</v>
      </c>
      <c r="AM2" s="5" t="s">
        <v>338</v>
      </c>
      <c r="AN2" s="5" t="s">
        <v>562</v>
      </c>
      <c r="AO2" s="5" t="s">
        <v>339</v>
      </c>
      <c r="AP2" s="5" t="s">
        <v>340</v>
      </c>
      <c r="AQ2" s="5" t="s">
        <v>341</v>
      </c>
      <c r="AR2" s="5" t="s">
        <v>342</v>
      </c>
      <c r="AS2" s="5" t="s">
        <v>400</v>
      </c>
      <c r="AT2" s="5" t="s">
        <v>405</v>
      </c>
      <c r="AU2" s="5" t="s">
        <v>401</v>
      </c>
      <c r="AV2" s="5" t="s">
        <v>404</v>
      </c>
      <c r="AW2" s="5" t="s">
        <v>402</v>
      </c>
      <c r="AX2" s="5" t="s">
        <v>406</v>
      </c>
      <c r="AY2" s="5" t="s">
        <v>403</v>
      </c>
      <c r="AZ2" s="5" t="s">
        <v>407</v>
      </c>
      <c r="BA2" s="5" t="s">
        <v>409</v>
      </c>
      <c r="BB2" s="5" t="s">
        <v>408</v>
      </c>
      <c r="BC2" s="5" t="s">
        <v>410</v>
      </c>
      <c r="BD2" s="5" t="s">
        <v>411</v>
      </c>
      <c r="BE2" s="5" t="s">
        <v>413</v>
      </c>
      <c r="BF2" s="5" t="s">
        <v>412</v>
      </c>
      <c r="BG2" s="5" t="s">
        <v>343</v>
      </c>
      <c r="BH2" s="5" t="s">
        <v>33</v>
      </c>
      <c r="BI2" s="5" t="s">
        <v>34</v>
      </c>
      <c r="BJ2" s="5" t="s">
        <v>35</v>
      </c>
      <c r="BK2" s="5" t="s">
        <v>37</v>
      </c>
      <c r="BL2" s="5" t="s">
        <v>38</v>
      </c>
      <c r="BM2" s="5" t="s">
        <v>38</v>
      </c>
      <c r="BN2" s="5" t="s">
        <v>39</v>
      </c>
      <c r="BO2" s="5" t="s">
        <v>38</v>
      </c>
      <c r="BP2" s="5" t="s">
        <v>344</v>
      </c>
      <c r="BT2" s="4" t="s">
        <v>512</v>
      </c>
      <c r="BX2" s="5" t="s">
        <v>345</v>
      </c>
      <c r="BY2" s="5" t="s">
        <v>340</v>
      </c>
      <c r="BZ2" s="5" t="s">
        <v>341</v>
      </c>
      <c r="CA2" s="5" t="s">
        <v>400</v>
      </c>
      <c r="CB2" s="5" t="s">
        <v>434</v>
      </c>
      <c r="CC2" s="5" t="s">
        <v>401</v>
      </c>
      <c r="CD2" s="5" t="s">
        <v>435</v>
      </c>
      <c r="CE2" s="5" t="s">
        <v>402</v>
      </c>
      <c r="CF2" s="5" t="s">
        <v>436</v>
      </c>
      <c r="CG2" s="5" t="s">
        <v>403</v>
      </c>
      <c r="CH2" s="5" t="s">
        <v>437</v>
      </c>
      <c r="CI2" s="5" t="s">
        <v>409</v>
      </c>
      <c r="CJ2" s="5" t="s">
        <v>438</v>
      </c>
      <c r="CK2" s="5" t="s">
        <v>410</v>
      </c>
      <c r="CL2" s="5" t="s">
        <v>439</v>
      </c>
      <c r="CM2" s="5" t="s">
        <v>413</v>
      </c>
      <c r="CN2" s="5" t="s">
        <v>440</v>
      </c>
      <c r="CO2" s="5" t="s">
        <v>346</v>
      </c>
      <c r="CP2" s="5" t="s">
        <v>340</v>
      </c>
      <c r="CQ2" s="5" t="s">
        <v>341</v>
      </c>
      <c r="CR2" s="5" t="s">
        <v>400</v>
      </c>
      <c r="CS2" s="5" t="s">
        <v>434</v>
      </c>
      <c r="CT2" s="5" t="s">
        <v>401</v>
      </c>
      <c r="CU2" s="5" t="s">
        <v>435</v>
      </c>
      <c r="CV2" s="5" t="s">
        <v>402</v>
      </c>
      <c r="CW2" s="5" t="s">
        <v>436</v>
      </c>
      <c r="CX2" s="5" t="s">
        <v>403</v>
      </c>
      <c r="CY2" s="5" t="s">
        <v>437</v>
      </c>
      <c r="CZ2" s="5" t="s">
        <v>409</v>
      </c>
      <c r="DA2" s="5" t="s">
        <v>438</v>
      </c>
      <c r="DB2" s="5" t="s">
        <v>410</v>
      </c>
      <c r="DC2" s="5" t="s">
        <v>439</v>
      </c>
      <c r="DD2" s="5" t="s">
        <v>413</v>
      </c>
      <c r="DE2" s="5" t="s">
        <v>440</v>
      </c>
      <c r="DF2" s="5" t="s">
        <v>347</v>
      </c>
      <c r="DG2" s="5" t="s">
        <v>340</v>
      </c>
      <c r="DH2" s="5" t="s">
        <v>341</v>
      </c>
      <c r="DI2" s="5" t="s">
        <v>400</v>
      </c>
      <c r="DJ2" s="5" t="s">
        <v>434</v>
      </c>
      <c r="DK2" s="5" t="s">
        <v>401</v>
      </c>
      <c r="DL2" s="5" t="s">
        <v>435</v>
      </c>
      <c r="DM2" s="5" t="s">
        <v>402</v>
      </c>
      <c r="DN2" s="5" t="s">
        <v>436</v>
      </c>
      <c r="DO2" s="5" t="s">
        <v>403</v>
      </c>
      <c r="DP2" s="5" t="s">
        <v>437</v>
      </c>
      <c r="DQ2" s="5" t="s">
        <v>409</v>
      </c>
      <c r="DR2" s="5" t="s">
        <v>438</v>
      </c>
      <c r="DS2" s="5" t="s">
        <v>410</v>
      </c>
      <c r="DT2" s="5" t="s">
        <v>439</v>
      </c>
      <c r="DU2" s="5" t="s">
        <v>413</v>
      </c>
      <c r="DV2" s="5" t="s">
        <v>440</v>
      </c>
      <c r="DY2" s="5" t="s">
        <v>330</v>
      </c>
      <c r="DZ2" s="5" t="s">
        <v>331</v>
      </c>
      <c r="EA2" s="5" t="s">
        <v>348</v>
      </c>
    </row>
    <row r="3" spans="1:131" customFormat="1">
      <c r="A3" s="6" t="s">
        <v>646</v>
      </c>
      <c r="B3" s="6" t="s">
        <v>419</v>
      </c>
      <c r="C3" s="6" t="s">
        <v>420</v>
      </c>
      <c r="D3" s="6" t="s">
        <v>421</v>
      </c>
      <c r="E3" s="6" t="s">
        <v>69</v>
      </c>
      <c r="F3" s="6">
        <v>2007</v>
      </c>
      <c r="G3" s="6"/>
      <c r="H3" s="6">
        <v>333</v>
      </c>
      <c r="I3" s="6">
        <v>333</v>
      </c>
      <c r="J3" s="6">
        <v>420</v>
      </c>
      <c r="K3" s="6">
        <v>445</v>
      </c>
      <c r="L3" s="6">
        <v>480</v>
      </c>
      <c r="M3" s="6" t="s">
        <v>354</v>
      </c>
      <c r="N3" s="6" t="s">
        <v>356</v>
      </c>
      <c r="O3" s="6"/>
      <c r="P3" s="6"/>
      <c r="Q3" s="6"/>
      <c r="R3" s="6">
        <v>500</v>
      </c>
      <c r="S3" s="6">
        <v>370</v>
      </c>
      <c r="T3" s="6">
        <v>330</v>
      </c>
      <c r="U3" s="6">
        <v>550</v>
      </c>
      <c r="V3" s="6">
        <v>600</v>
      </c>
      <c r="W3" s="6"/>
      <c r="X3" s="6">
        <v>400</v>
      </c>
      <c r="Y3" s="6">
        <v>500</v>
      </c>
      <c r="Z3" s="6"/>
      <c r="AA3" s="6" t="s">
        <v>349</v>
      </c>
      <c r="AB3" s="6" t="s">
        <v>350</v>
      </c>
      <c r="AC3" s="6" t="s">
        <v>350</v>
      </c>
      <c r="AD3" s="6">
        <v>2</v>
      </c>
      <c r="AE3" s="6">
        <v>1</v>
      </c>
      <c r="AF3" s="6" t="s">
        <v>351</v>
      </c>
      <c r="AG3" s="6"/>
      <c r="AH3" s="6"/>
      <c r="AI3" s="6"/>
      <c r="AJ3" s="6" t="s">
        <v>352</v>
      </c>
      <c r="AK3" s="6"/>
      <c r="AL3" s="6" t="s">
        <v>352</v>
      </c>
      <c r="AM3" s="6" t="s">
        <v>351</v>
      </c>
      <c r="AN3" s="6"/>
      <c r="AO3" s="6"/>
      <c r="AP3" s="6">
        <v>98.2</v>
      </c>
      <c r="AQ3" s="6">
        <v>97.5</v>
      </c>
      <c r="AR3" s="6">
        <v>3</v>
      </c>
      <c r="AS3" s="6">
        <v>33</v>
      </c>
      <c r="AT3" s="6">
        <v>95.8</v>
      </c>
      <c r="AU3" s="6">
        <v>66</v>
      </c>
      <c r="AV3" s="6">
        <v>97.5</v>
      </c>
      <c r="AW3" s="6">
        <v>99.9</v>
      </c>
      <c r="AX3" s="6">
        <v>97.8</v>
      </c>
      <c r="AY3" s="6">
        <v>166.5</v>
      </c>
      <c r="AZ3" s="6">
        <v>97.9</v>
      </c>
      <c r="BA3" s="6">
        <v>249.75</v>
      </c>
      <c r="BB3" s="6">
        <v>97.7</v>
      </c>
      <c r="BC3" s="6">
        <v>333</v>
      </c>
      <c r="BD3" s="6">
        <v>97.3</v>
      </c>
      <c r="BE3" s="6"/>
      <c r="BF3" s="6"/>
      <c r="BG3" s="6">
        <v>2134</v>
      </c>
      <c r="BH3" s="6">
        <v>1524</v>
      </c>
      <c r="BI3" s="6">
        <v>762</v>
      </c>
      <c r="BJ3" s="6">
        <v>988</v>
      </c>
      <c r="BK3" s="6"/>
      <c r="BL3" s="6"/>
      <c r="BM3" s="6"/>
      <c r="BN3" s="6"/>
      <c r="BO3" s="6"/>
      <c r="BP3" s="6" t="s">
        <v>422</v>
      </c>
      <c r="BQ3" s="6" t="s">
        <v>423</v>
      </c>
      <c r="BR3" s="6" t="s">
        <v>424</v>
      </c>
      <c r="BS3" s="6" t="s">
        <v>425</v>
      </c>
      <c r="BT3" s="6" t="s">
        <v>450</v>
      </c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</row>
    <row r="4" spans="1:131" customFormat="1">
      <c r="A4" s="6" t="s">
        <v>646</v>
      </c>
      <c r="B4" s="6" t="s">
        <v>419</v>
      </c>
      <c r="C4" s="6" t="s">
        <v>426</v>
      </c>
      <c r="D4" s="6" t="s">
        <v>427</v>
      </c>
      <c r="E4" s="6" t="s">
        <v>69</v>
      </c>
      <c r="F4" s="6">
        <v>2008</v>
      </c>
      <c r="G4" s="6"/>
      <c r="H4" s="6">
        <v>500</v>
      </c>
      <c r="I4" s="6">
        <v>500</v>
      </c>
      <c r="J4" s="6">
        <v>603</v>
      </c>
      <c r="K4" s="6">
        <v>667</v>
      </c>
      <c r="L4" s="6">
        <v>480</v>
      </c>
      <c r="M4" s="6" t="s">
        <v>354</v>
      </c>
      <c r="N4" s="6" t="s">
        <v>356</v>
      </c>
      <c r="O4" s="6">
        <v>550</v>
      </c>
      <c r="P4" s="6">
        <v>630</v>
      </c>
      <c r="Q4" s="6"/>
      <c r="R4" s="6">
        <v>1200</v>
      </c>
      <c r="S4" s="6">
        <v>370</v>
      </c>
      <c r="T4" s="6">
        <v>330</v>
      </c>
      <c r="U4" s="6">
        <v>550</v>
      </c>
      <c r="V4" s="6">
        <v>600</v>
      </c>
      <c r="W4" s="6"/>
      <c r="X4" s="6"/>
      <c r="Y4" s="6"/>
      <c r="Z4" s="6"/>
      <c r="AA4" s="6" t="s">
        <v>349</v>
      </c>
      <c r="AB4" s="6" t="s">
        <v>350</v>
      </c>
      <c r="AC4" s="6" t="s">
        <v>350</v>
      </c>
      <c r="AD4" s="6">
        <v>2</v>
      </c>
      <c r="AE4" s="6">
        <v>1</v>
      </c>
      <c r="AF4" s="6" t="s">
        <v>351</v>
      </c>
      <c r="AG4" s="6"/>
      <c r="AH4" s="6"/>
      <c r="AI4" s="6"/>
      <c r="AJ4" s="6" t="s">
        <v>352</v>
      </c>
      <c r="AK4" s="6"/>
      <c r="AL4" s="6" t="s">
        <v>352</v>
      </c>
      <c r="AM4" s="6" t="s">
        <v>351</v>
      </c>
      <c r="AN4" s="6"/>
      <c r="AO4" s="6"/>
      <c r="AP4" s="6">
        <v>98.2</v>
      </c>
      <c r="AQ4" s="6">
        <v>97.5</v>
      </c>
      <c r="AR4" s="6">
        <v>3</v>
      </c>
      <c r="AS4" s="6">
        <v>33</v>
      </c>
      <c r="AT4" s="6">
        <v>95.8</v>
      </c>
      <c r="AU4" s="6">
        <v>66</v>
      </c>
      <c r="AV4" s="6">
        <v>97.5</v>
      </c>
      <c r="AW4" s="6">
        <v>99.9</v>
      </c>
      <c r="AX4" s="6">
        <v>97.8</v>
      </c>
      <c r="AY4" s="6">
        <v>166.5</v>
      </c>
      <c r="AZ4" s="6">
        <v>97.9</v>
      </c>
      <c r="BA4" s="6">
        <v>249.75</v>
      </c>
      <c r="BB4" s="6">
        <v>97.7</v>
      </c>
      <c r="BC4" s="6">
        <v>333</v>
      </c>
      <c r="BD4" s="6">
        <v>97.3</v>
      </c>
      <c r="BE4" s="6"/>
      <c r="BF4" s="6"/>
      <c r="BG4" s="6">
        <v>2111</v>
      </c>
      <c r="BH4" s="6">
        <v>2170</v>
      </c>
      <c r="BI4" s="6">
        <v>1022</v>
      </c>
      <c r="BJ4" s="6">
        <v>1815</v>
      </c>
      <c r="BK4" s="6"/>
      <c r="BL4" s="6"/>
      <c r="BM4" s="6"/>
      <c r="BN4" s="6"/>
      <c r="BO4" s="6"/>
      <c r="BP4" s="6" t="s">
        <v>422</v>
      </c>
      <c r="BQ4" s="6" t="s">
        <v>423</v>
      </c>
      <c r="BR4" s="6" t="s">
        <v>424</v>
      </c>
      <c r="BS4" s="6" t="s">
        <v>425</v>
      </c>
      <c r="BT4" s="6" t="s">
        <v>450</v>
      </c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</row>
    <row r="5" spans="1:131" customFormat="1">
      <c r="A5" s="6" t="s">
        <v>646</v>
      </c>
      <c r="B5" s="6" t="s">
        <v>419</v>
      </c>
      <c r="C5" s="6" t="s">
        <v>428</v>
      </c>
      <c r="D5" s="6" t="s">
        <v>429</v>
      </c>
      <c r="E5" s="6" t="s">
        <v>67</v>
      </c>
      <c r="F5" s="6">
        <v>2008</v>
      </c>
      <c r="G5" s="6"/>
      <c r="H5" s="6">
        <v>500</v>
      </c>
      <c r="I5" s="6">
        <v>505</v>
      </c>
      <c r="J5" s="6">
        <v>603</v>
      </c>
      <c r="K5" s="6">
        <v>667</v>
      </c>
      <c r="L5" s="6">
        <v>480</v>
      </c>
      <c r="M5" s="6" t="s">
        <v>354</v>
      </c>
      <c r="N5" s="6" t="s">
        <v>355</v>
      </c>
      <c r="O5" s="6">
        <v>550</v>
      </c>
      <c r="P5" s="6">
        <v>630</v>
      </c>
      <c r="Q5" s="6"/>
      <c r="R5" s="6">
        <v>1200</v>
      </c>
      <c r="S5" s="6"/>
      <c r="T5" s="6">
        <v>330</v>
      </c>
      <c r="U5" s="6">
        <v>550</v>
      </c>
      <c r="V5" s="6">
        <v>600</v>
      </c>
      <c r="W5" s="6">
        <v>340</v>
      </c>
      <c r="X5" s="6"/>
      <c r="Y5" s="6"/>
      <c r="Z5" s="6"/>
      <c r="AA5" s="6" t="s">
        <v>349</v>
      </c>
      <c r="AB5" s="6" t="s">
        <v>350</v>
      </c>
      <c r="AC5" s="6" t="s">
        <v>350</v>
      </c>
      <c r="AD5" s="6">
        <v>1</v>
      </c>
      <c r="AE5" s="6">
        <v>1</v>
      </c>
      <c r="AF5" s="6" t="s">
        <v>351</v>
      </c>
      <c r="AG5" s="6"/>
      <c r="AH5" s="6"/>
      <c r="AI5" s="6"/>
      <c r="AJ5" s="6" t="s">
        <v>352</v>
      </c>
      <c r="AK5" s="6"/>
      <c r="AL5" s="6" t="s">
        <v>352</v>
      </c>
      <c r="AM5" s="6" t="s">
        <v>351</v>
      </c>
      <c r="AN5" s="6" t="s">
        <v>353</v>
      </c>
      <c r="AO5" s="6"/>
      <c r="AP5" s="6"/>
      <c r="AQ5" s="6"/>
      <c r="AR5" s="6">
        <v>3</v>
      </c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>
        <v>2111</v>
      </c>
      <c r="BH5" s="6">
        <v>2170</v>
      </c>
      <c r="BI5" s="6">
        <v>1022</v>
      </c>
      <c r="BJ5" s="6">
        <v>1815</v>
      </c>
      <c r="BK5" s="6"/>
      <c r="BL5" s="6"/>
      <c r="BM5" s="6"/>
      <c r="BN5" s="6"/>
      <c r="BO5" s="6"/>
      <c r="BP5" s="6" t="s">
        <v>422</v>
      </c>
      <c r="BQ5" s="6" t="s">
        <v>423</v>
      </c>
      <c r="BR5" s="6" t="s">
        <v>424</v>
      </c>
      <c r="BS5" s="6" t="s">
        <v>425</v>
      </c>
      <c r="BT5" s="6" t="s">
        <v>450</v>
      </c>
      <c r="BU5" s="6"/>
      <c r="BV5" s="6"/>
      <c r="BW5" s="6"/>
      <c r="BX5" s="6">
        <v>330</v>
      </c>
      <c r="BY5" s="6">
        <v>0</v>
      </c>
      <c r="BZ5" s="6">
        <v>0</v>
      </c>
      <c r="CA5" s="6">
        <v>50</v>
      </c>
      <c r="CB5" s="6">
        <v>98</v>
      </c>
      <c r="CC5" s="6">
        <v>100</v>
      </c>
      <c r="CD5" s="6">
        <v>98.5</v>
      </c>
      <c r="CE5" s="6">
        <v>150</v>
      </c>
      <c r="CF5" s="6">
        <v>98.5</v>
      </c>
      <c r="CG5" s="6">
        <v>250</v>
      </c>
      <c r="CH5" s="6">
        <v>98.3</v>
      </c>
      <c r="CI5" s="6">
        <v>375</v>
      </c>
      <c r="CJ5" s="6">
        <v>97.8</v>
      </c>
      <c r="CK5" s="6">
        <v>500</v>
      </c>
      <c r="CL5" s="6">
        <v>97</v>
      </c>
      <c r="CM5" s="6">
        <v>0</v>
      </c>
      <c r="CN5" s="6">
        <v>0</v>
      </c>
      <c r="CO5" s="6">
        <v>370</v>
      </c>
      <c r="CP5" s="6">
        <v>0</v>
      </c>
      <c r="CQ5" s="6">
        <v>0</v>
      </c>
      <c r="CR5" s="6">
        <v>50</v>
      </c>
      <c r="CS5" s="6">
        <v>97.3</v>
      </c>
      <c r="CT5" s="6">
        <v>100</v>
      </c>
      <c r="CU5" s="6">
        <v>98</v>
      </c>
      <c r="CV5" s="6">
        <v>150</v>
      </c>
      <c r="CW5" s="6">
        <v>98.1</v>
      </c>
      <c r="CX5" s="6">
        <v>250</v>
      </c>
      <c r="CY5" s="6">
        <v>97.9</v>
      </c>
      <c r="CZ5" s="6">
        <v>375</v>
      </c>
      <c r="DA5" s="6">
        <v>97.6</v>
      </c>
      <c r="DB5" s="6">
        <v>500</v>
      </c>
      <c r="DC5" s="6">
        <v>97</v>
      </c>
      <c r="DD5" s="6">
        <v>0</v>
      </c>
      <c r="DE5" s="6">
        <v>0</v>
      </c>
      <c r="DF5" s="6">
        <v>480</v>
      </c>
      <c r="DG5" s="6">
        <v>0</v>
      </c>
      <c r="DH5" s="6">
        <v>0</v>
      </c>
      <c r="DI5" s="6">
        <v>50</v>
      </c>
      <c r="DJ5" s="6">
        <v>95.8</v>
      </c>
      <c r="DK5" s="6">
        <v>100</v>
      </c>
      <c r="DL5" s="6">
        <v>96.9</v>
      </c>
      <c r="DM5" s="6">
        <v>150</v>
      </c>
      <c r="DN5" s="6">
        <v>97</v>
      </c>
      <c r="DO5" s="6">
        <v>250</v>
      </c>
      <c r="DP5" s="6">
        <v>96.8</v>
      </c>
      <c r="DQ5" s="6">
        <v>375</v>
      </c>
      <c r="DR5" s="6">
        <v>96.2</v>
      </c>
      <c r="DS5" s="6">
        <v>500</v>
      </c>
      <c r="DT5" s="6">
        <v>95.5</v>
      </c>
      <c r="DU5">
        <v>0</v>
      </c>
      <c r="DV5">
        <v>0</v>
      </c>
    </row>
    <row r="6" spans="1:131" customFormat="1">
      <c r="A6" s="6" t="s">
        <v>646</v>
      </c>
      <c r="B6" s="6" t="s">
        <v>419</v>
      </c>
      <c r="C6" s="6" t="s">
        <v>420</v>
      </c>
      <c r="D6" s="6" t="s">
        <v>421</v>
      </c>
      <c r="E6" s="6" t="s">
        <v>66</v>
      </c>
      <c r="F6" s="6">
        <v>2007</v>
      </c>
      <c r="G6" s="6"/>
      <c r="H6" s="6">
        <v>333</v>
      </c>
      <c r="I6" s="6">
        <v>333</v>
      </c>
      <c r="J6" s="6">
        <v>420</v>
      </c>
      <c r="K6" s="6">
        <v>445</v>
      </c>
      <c r="L6" s="6">
        <v>480</v>
      </c>
      <c r="M6" s="6" t="s">
        <v>354</v>
      </c>
      <c r="N6" s="6" t="s">
        <v>356</v>
      </c>
      <c r="O6" s="6"/>
      <c r="P6" s="6"/>
      <c r="Q6" s="6"/>
      <c r="R6" s="6">
        <v>500</v>
      </c>
      <c r="S6" s="6">
        <v>370</v>
      </c>
      <c r="T6" s="6">
        <v>330</v>
      </c>
      <c r="U6" s="6">
        <v>550</v>
      </c>
      <c r="V6" s="6">
        <v>600</v>
      </c>
      <c r="W6" s="6"/>
      <c r="X6" s="6">
        <v>400</v>
      </c>
      <c r="Y6" s="6">
        <v>500</v>
      </c>
      <c r="Z6" s="6"/>
      <c r="AA6" s="6" t="s">
        <v>349</v>
      </c>
      <c r="AB6" s="6" t="s">
        <v>350</v>
      </c>
      <c r="AC6" s="6" t="s">
        <v>350</v>
      </c>
      <c r="AD6" s="6">
        <v>2</v>
      </c>
      <c r="AE6" s="6">
        <v>1</v>
      </c>
      <c r="AF6" s="6" t="s">
        <v>351</v>
      </c>
      <c r="AG6" s="6"/>
      <c r="AH6" s="6"/>
      <c r="AI6" s="6"/>
      <c r="AJ6" s="6" t="s">
        <v>352</v>
      </c>
      <c r="AK6" s="6"/>
      <c r="AL6" s="6" t="s">
        <v>352</v>
      </c>
      <c r="AM6" s="6" t="s">
        <v>351</v>
      </c>
      <c r="AN6" s="6"/>
      <c r="AO6" s="6" t="s">
        <v>353</v>
      </c>
      <c r="AP6" s="6">
        <v>98.6</v>
      </c>
      <c r="AQ6" s="6">
        <v>98.1</v>
      </c>
      <c r="AR6" s="6">
        <v>3</v>
      </c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>
        <v>2134</v>
      </c>
      <c r="BH6" s="6">
        <v>1524</v>
      </c>
      <c r="BI6" s="6">
        <v>762</v>
      </c>
      <c r="BJ6" s="6">
        <v>988</v>
      </c>
      <c r="BK6" s="6"/>
      <c r="BL6" s="6"/>
      <c r="BM6" s="6"/>
      <c r="BN6" s="6"/>
      <c r="BO6" s="6"/>
      <c r="BP6" s="6" t="s">
        <v>422</v>
      </c>
      <c r="BQ6" s="6" t="s">
        <v>423</v>
      </c>
      <c r="BR6" s="6" t="s">
        <v>424</v>
      </c>
      <c r="BS6" s="6" t="s">
        <v>425</v>
      </c>
      <c r="BT6" s="6" t="s">
        <v>450</v>
      </c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</row>
    <row r="7" spans="1:131" customFormat="1">
      <c r="A7" s="6" t="s">
        <v>646</v>
      </c>
      <c r="B7" s="6" t="s">
        <v>419</v>
      </c>
      <c r="C7" s="6" t="s">
        <v>426</v>
      </c>
      <c r="D7" s="6" t="s">
        <v>427</v>
      </c>
      <c r="E7" s="6" t="s">
        <v>66</v>
      </c>
      <c r="F7" s="6">
        <v>2008</v>
      </c>
      <c r="G7" s="6"/>
      <c r="H7" s="6">
        <v>500</v>
      </c>
      <c r="I7" s="6">
        <v>500</v>
      </c>
      <c r="J7" s="6"/>
      <c r="K7" s="6">
        <v>667</v>
      </c>
      <c r="L7" s="6">
        <v>480</v>
      </c>
      <c r="M7" s="6" t="s">
        <v>354</v>
      </c>
      <c r="N7" s="6" t="s">
        <v>356</v>
      </c>
      <c r="O7" s="6"/>
      <c r="P7" s="6"/>
      <c r="Q7" s="6"/>
      <c r="R7" s="6">
        <v>1200</v>
      </c>
      <c r="S7" s="6">
        <v>370</v>
      </c>
      <c r="T7" s="6">
        <v>330</v>
      </c>
      <c r="U7" s="6">
        <v>550</v>
      </c>
      <c r="V7" s="6">
        <v>600</v>
      </c>
      <c r="W7" s="6"/>
      <c r="X7" s="6"/>
      <c r="Y7" s="6"/>
      <c r="Z7" s="6"/>
      <c r="AA7" s="6" t="s">
        <v>349</v>
      </c>
      <c r="AB7" s="6" t="s">
        <v>350</v>
      </c>
      <c r="AC7" s="6" t="s">
        <v>350</v>
      </c>
      <c r="AD7" s="6">
        <v>2</v>
      </c>
      <c r="AE7" s="6">
        <v>1</v>
      </c>
      <c r="AF7" s="6" t="s">
        <v>351</v>
      </c>
      <c r="AG7" s="6"/>
      <c r="AH7" s="6"/>
      <c r="AI7" s="6"/>
      <c r="AJ7" s="6" t="s">
        <v>352</v>
      </c>
      <c r="AK7" s="6"/>
      <c r="AL7" s="6" t="s">
        <v>352</v>
      </c>
      <c r="AM7" s="6" t="s">
        <v>351</v>
      </c>
      <c r="AN7" s="6"/>
      <c r="AO7" s="6" t="s">
        <v>353</v>
      </c>
      <c r="AP7" s="6">
        <v>98.6</v>
      </c>
      <c r="AQ7" s="6">
        <v>98.1</v>
      </c>
      <c r="AR7" s="6">
        <v>3</v>
      </c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>
        <v>2111</v>
      </c>
      <c r="BH7" s="6">
        <v>2170</v>
      </c>
      <c r="BI7" s="6">
        <v>1022</v>
      </c>
      <c r="BJ7" s="6">
        <v>1815</v>
      </c>
      <c r="BK7" s="6"/>
      <c r="BL7" s="6"/>
      <c r="BM7" s="6"/>
      <c r="BN7" s="6"/>
      <c r="BO7" s="6"/>
      <c r="BP7" s="6" t="s">
        <v>422</v>
      </c>
      <c r="BQ7" s="6" t="s">
        <v>423</v>
      </c>
      <c r="BR7" s="6" t="s">
        <v>424</v>
      </c>
      <c r="BS7" s="6" t="s">
        <v>425</v>
      </c>
      <c r="BT7" s="6" t="s">
        <v>450</v>
      </c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</row>
    <row r="8" spans="1:131" customFormat="1">
      <c r="A8" s="6" t="s">
        <v>646</v>
      </c>
      <c r="B8" s="6" t="s">
        <v>419</v>
      </c>
      <c r="C8" s="6" t="s">
        <v>428</v>
      </c>
      <c r="D8" s="6" t="s">
        <v>429</v>
      </c>
      <c r="E8" s="6" t="s">
        <v>66</v>
      </c>
      <c r="F8" s="6">
        <v>2008</v>
      </c>
      <c r="G8" s="6"/>
      <c r="H8" s="6">
        <v>500</v>
      </c>
      <c r="I8" s="6">
        <v>505</v>
      </c>
      <c r="J8" s="6">
        <v>603</v>
      </c>
      <c r="K8" s="6">
        <v>667</v>
      </c>
      <c r="L8" s="6">
        <v>480</v>
      </c>
      <c r="M8" s="6" t="s">
        <v>354</v>
      </c>
      <c r="N8" s="6" t="s">
        <v>355</v>
      </c>
      <c r="O8" s="6">
        <v>550</v>
      </c>
      <c r="P8" s="6">
        <v>630</v>
      </c>
      <c r="Q8" s="6"/>
      <c r="R8" s="6">
        <v>1200</v>
      </c>
      <c r="S8" s="6"/>
      <c r="T8" s="6">
        <v>330</v>
      </c>
      <c r="U8" s="6">
        <v>550</v>
      </c>
      <c r="V8" s="6">
        <v>600</v>
      </c>
      <c r="W8" s="6">
        <v>340</v>
      </c>
      <c r="X8" s="6"/>
      <c r="Y8" s="6"/>
      <c r="Z8" s="6"/>
      <c r="AA8" s="6" t="s">
        <v>349</v>
      </c>
      <c r="AB8" s="6" t="s">
        <v>350</v>
      </c>
      <c r="AC8" s="6" t="s">
        <v>350</v>
      </c>
      <c r="AD8" s="6">
        <v>1</v>
      </c>
      <c r="AE8" s="6">
        <v>1</v>
      </c>
      <c r="AF8" s="6" t="s">
        <v>351</v>
      </c>
      <c r="AG8" s="6"/>
      <c r="AH8" s="6"/>
      <c r="AI8" s="6"/>
      <c r="AJ8" s="6" t="s">
        <v>352</v>
      </c>
      <c r="AK8" s="6"/>
      <c r="AL8" s="6" t="s">
        <v>352</v>
      </c>
      <c r="AM8" s="6" t="s">
        <v>351</v>
      </c>
      <c r="AN8" s="6"/>
      <c r="AO8" s="6" t="s">
        <v>353</v>
      </c>
      <c r="AP8" s="6">
        <v>98.6</v>
      </c>
      <c r="AQ8" s="6">
        <v>98.1</v>
      </c>
      <c r="AR8" s="6">
        <v>3</v>
      </c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>
        <v>2111</v>
      </c>
      <c r="BH8" s="6">
        <v>2170</v>
      </c>
      <c r="BI8" s="6">
        <v>1022</v>
      </c>
      <c r="BJ8" s="6">
        <v>1815</v>
      </c>
      <c r="BK8" s="6"/>
      <c r="BL8" s="6"/>
      <c r="BM8" s="6"/>
      <c r="BN8" s="6"/>
      <c r="BO8" s="6"/>
      <c r="BP8" s="6" t="s">
        <v>422</v>
      </c>
      <c r="BQ8" s="6" t="s">
        <v>423</v>
      </c>
      <c r="BR8" s="6" t="s">
        <v>424</v>
      </c>
      <c r="BS8" s="6" t="s">
        <v>425</v>
      </c>
      <c r="BT8" s="6" t="s">
        <v>450</v>
      </c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</row>
    <row r="9" spans="1:131" customFormat="1">
      <c r="A9" s="6" t="s">
        <v>646</v>
      </c>
      <c r="B9" t="s">
        <v>419</v>
      </c>
      <c r="C9" t="s">
        <v>678</v>
      </c>
      <c r="D9" t="s">
        <v>679</v>
      </c>
      <c r="E9" t="s">
        <v>66</v>
      </c>
      <c r="F9">
        <v>2008</v>
      </c>
      <c r="H9">
        <v>491</v>
      </c>
      <c r="I9">
        <v>500</v>
      </c>
      <c r="J9">
        <v>601</v>
      </c>
      <c r="K9">
        <v>667</v>
      </c>
      <c r="L9">
        <v>480</v>
      </c>
      <c r="M9" t="s">
        <v>354</v>
      </c>
      <c r="N9" t="s">
        <v>356</v>
      </c>
      <c r="R9">
        <v>2500</v>
      </c>
      <c r="S9">
        <v>370</v>
      </c>
      <c r="T9">
        <v>330</v>
      </c>
      <c r="U9">
        <v>550</v>
      </c>
      <c r="V9">
        <v>600</v>
      </c>
      <c r="X9">
        <v>-9999</v>
      </c>
      <c r="Y9">
        <v>-9999</v>
      </c>
      <c r="AA9" t="s">
        <v>349</v>
      </c>
      <c r="AB9" t="s">
        <v>350</v>
      </c>
      <c r="AC9" t="s">
        <v>350</v>
      </c>
      <c r="AD9">
        <v>2</v>
      </c>
      <c r="AE9">
        <v>1</v>
      </c>
      <c r="AF9" t="s">
        <v>351</v>
      </c>
      <c r="AG9" t="s">
        <v>527</v>
      </c>
      <c r="AJ9" t="s">
        <v>450</v>
      </c>
      <c r="AL9" t="s">
        <v>450</v>
      </c>
      <c r="AO9" t="s">
        <v>353</v>
      </c>
      <c r="AP9">
        <v>98.6</v>
      </c>
      <c r="AQ9">
        <v>98.1</v>
      </c>
      <c r="AR9">
        <v>3</v>
      </c>
      <c r="AS9">
        <v>14.73</v>
      </c>
      <c r="AT9">
        <v>87.29</v>
      </c>
      <c r="AU9">
        <v>24.55</v>
      </c>
      <c r="AV9">
        <v>92.38</v>
      </c>
      <c r="AW9">
        <v>49.1</v>
      </c>
      <c r="AX9">
        <v>96.15</v>
      </c>
      <c r="AY9">
        <v>98.2</v>
      </c>
      <c r="AZ9">
        <v>97.92</v>
      </c>
      <c r="BA9">
        <v>147.30000000000001</v>
      </c>
      <c r="BB9">
        <v>98.41</v>
      </c>
      <c r="BC9">
        <v>294.60000000000002</v>
      </c>
      <c r="BD9">
        <v>98.6</v>
      </c>
      <c r="BE9">
        <v>491</v>
      </c>
      <c r="BF9">
        <v>98.26</v>
      </c>
      <c r="BG9">
        <v>2111</v>
      </c>
      <c r="BH9">
        <v>2170</v>
      </c>
      <c r="BI9">
        <v>1022</v>
      </c>
      <c r="BJ9">
        <v>1815</v>
      </c>
      <c r="BK9" t="s">
        <v>278</v>
      </c>
      <c r="BP9" t="s">
        <v>422</v>
      </c>
      <c r="BQ9" t="s">
        <v>423</v>
      </c>
      <c r="BR9" t="s">
        <v>424</v>
      </c>
      <c r="BS9" t="s">
        <v>425</v>
      </c>
      <c r="BT9" s="30" t="b">
        <v>1</v>
      </c>
    </row>
    <row r="10" spans="1:131" customFormat="1">
      <c r="A10" s="29" t="s">
        <v>646</v>
      </c>
      <c r="B10" t="s">
        <v>419</v>
      </c>
      <c r="C10" t="s">
        <v>680</v>
      </c>
      <c r="D10" t="s">
        <v>681</v>
      </c>
      <c r="E10" t="s">
        <v>68</v>
      </c>
      <c r="F10">
        <v>2008</v>
      </c>
      <c r="H10">
        <v>500</v>
      </c>
      <c r="I10">
        <v>500</v>
      </c>
      <c r="J10">
        <v>1</v>
      </c>
      <c r="K10">
        <v>667</v>
      </c>
      <c r="L10">
        <v>480</v>
      </c>
      <c r="M10" t="s">
        <v>354</v>
      </c>
      <c r="N10" t="s">
        <v>356</v>
      </c>
      <c r="R10">
        <v>2000</v>
      </c>
      <c r="S10">
        <v>-9999</v>
      </c>
      <c r="T10">
        <v>330</v>
      </c>
      <c r="U10">
        <v>600</v>
      </c>
      <c r="V10">
        <v>600</v>
      </c>
      <c r="X10">
        <v>-9999</v>
      </c>
      <c r="Y10">
        <v>-9999</v>
      </c>
      <c r="AA10" t="s">
        <v>349</v>
      </c>
      <c r="AB10" t="s">
        <v>350</v>
      </c>
      <c r="AC10" t="s">
        <v>350</v>
      </c>
      <c r="AD10">
        <v>8</v>
      </c>
      <c r="AE10">
        <v>1</v>
      </c>
      <c r="AF10" t="s">
        <v>351</v>
      </c>
      <c r="AG10" t="s">
        <v>527</v>
      </c>
      <c r="AN10" t="s">
        <v>353</v>
      </c>
      <c r="AP10">
        <v>98.3</v>
      </c>
      <c r="AQ10">
        <v>97.93</v>
      </c>
      <c r="AR10">
        <v>3</v>
      </c>
      <c r="AS10">
        <v>50</v>
      </c>
      <c r="AT10">
        <v>96.7</v>
      </c>
      <c r="AU10">
        <v>100</v>
      </c>
      <c r="AV10">
        <v>98</v>
      </c>
      <c r="AW10">
        <v>150</v>
      </c>
      <c r="AX10">
        <v>98.3</v>
      </c>
      <c r="AY10">
        <v>250</v>
      </c>
      <c r="AZ10">
        <v>98.3</v>
      </c>
      <c r="BA10">
        <v>375</v>
      </c>
      <c r="BB10">
        <v>98.2</v>
      </c>
      <c r="BC10">
        <v>500</v>
      </c>
      <c r="BD10">
        <v>97.9</v>
      </c>
      <c r="BG10">
        <v>2110</v>
      </c>
      <c r="BH10">
        <v>2170</v>
      </c>
      <c r="BI10">
        <v>1010</v>
      </c>
      <c r="BJ10">
        <v>1706</v>
      </c>
      <c r="BK10" t="s">
        <v>278</v>
      </c>
      <c r="BP10" t="s">
        <v>422</v>
      </c>
      <c r="BQ10" t="s">
        <v>423</v>
      </c>
      <c r="BR10" t="s">
        <v>424</v>
      </c>
      <c r="BS10" t="s">
        <v>682</v>
      </c>
      <c r="BT10" s="30" t="b">
        <v>1</v>
      </c>
      <c r="BX10">
        <v>330</v>
      </c>
      <c r="BY10">
        <v>98.7</v>
      </c>
      <c r="BZ10">
        <v>97.87</v>
      </c>
      <c r="CA10">
        <v>50</v>
      </c>
      <c r="CB10">
        <v>97.4</v>
      </c>
      <c r="CC10">
        <v>100</v>
      </c>
      <c r="CD10">
        <v>98.6</v>
      </c>
      <c r="CE10">
        <v>150</v>
      </c>
      <c r="CF10">
        <v>98.7</v>
      </c>
      <c r="CG10">
        <v>250</v>
      </c>
      <c r="CH10">
        <v>98.7</v>
      </c>
      <c r="CI10">
        <v>375</v>
      </c>
      <c r="CJ10">
        <v>98.4</v>
      </c>
      <c r="CK10">
        <v>500</v>
      </c>
      <c r="CL10">
        <v>97.9</v>
      </c>
      <c r="CO10">
        <v>370</v>
      </c>
      <c r="CP10">
        <v>98.3</v>
      </c>
      <c r="CQ10">
        <v>97.93</v>
      </c>
      <c r="CR10">
        <v>50</v>
      </c>
      <c r="CS10">
        <v>96.7</v>
      </c>
      <c r="CT10">
        <v>100</v>
      </c>
      <c r="CU10">
        <v>98</v>
      </c>
      <c r="CV10">
        <v>150</v>
      </c>
      <c r="CW10">
        <v>98.3</v>
      </c>
      <c r="CX10">
        <v>250</v>
      </c>
      <c r="CY10">
        <v>98.3</v>
      </c>
      <c r="CZ10">
        <v>375</v>
      </c>
      <c r="DA10">
        <v>98.2</v>
      </c>
      <c r="DB10">
        <v>500</v>
      </c>
      <c r="DC10">
        <v>97.9</v>
      </c>
      <c r="DF10">
        <v>480</v>
      </c>
      <c r="DG10">
        <v>97.3</v>
      </c>
      <c r="DH10">
        <v>96.82</v>
      </c>
      <c r="DI10">
        <v>50</v>
      </c>
      <c r="DJ10">
        <v>94.9</v>
      </c>
      <c r="DK10">
        <v>100</v>
      </c>
      <c r="DL10">
        <v>96.9</v>
      </c>
      <c r="DM10">
        <v>150</v>
      </c>
      <c r="DN10">
        <v>97.3</v>
      </c>
      <c r="DO10">
        <v>250</v>
      </c>
      <c r="DP10">
        <v>97.3</v>
      </c>
      <c r="DQ10">
        <v>375</v>
      </c>
      <c r="DR10">
        <v>97.2</v>
      </c>
      <c r="DS10">
        <v>500</v>
      </c>
      <c r="DT10">
        <v>96.7</v>
      </c>
    </row>
    <row r="11" spans="1:131" customFormat="1">
      <c r="A11" s="29" t="s">
        <v>646</v>
      </c>
      <c r="B11" t="s">
        <v>419</v>
      </c>
      <c r="C11" t="s">
        <v>426</v>
      </c>
      <c r="D11" t="s">
        <v>427</v>
      </c>
      <c r="E11" t="s">
        <v>66</v>
      </c>
      <c r="F11">
        <v>2008</v>
      </c>
      <c r="H11">
        <v>500</v>
      </c>
      <c r="I11">
        <v>500</v>
      </c>
      <c r="J11">
        <v>601.40650000000005</v>
      </c>
      <c r="K11">
        <v>667</v>
      </c>
      <c r="L11">
        <v>480</v>
      </c>
      <c r="M11" t="s">
        <v>354</v>
      </c>
      <c r="N11" t="s">
        <v>356</v>
      </c>
      <c r="R11">
        <v>2500</v>
      </c>
      <c r="S11">
        <v>370</v>
      </c>
      <c r="T11">
        <v>330</v>
      </c>
      <c r="U11">
        <v>550</v>
      </c>
      <c r="V11">
        <v>600</v>
      </c>
      <c r="X11">
        <v>-9999</v>
      </c>
      <c r="Y11">
        <v>-9999</v>
      </c>
      <c r="AA11" t="s">
        <v>349</v>
      </c>
      <c r="AB11" t="s">
        <v>350</v>
      </c>
      <c r="AC11" t="s">
        <v>350</v>
      </c>
      <c r="AD11">
        <v>2</v>
      </c>
      <c r="AE11">
        <v>1</v>
      </c>
      <c r="AF11" t="s">
        <v>351</v>
      </c>
      <c r="AG11" t="s">
        <v>527</v>
      </c>
      <c r="AJ11" t="s">
        <v>450</v>
      </c>
      <c r="AL11" t="s">
        <v>450</v>
      </c>
      <c r="AO11" t="s">
        <v>353</v>
      </c>
      <c r="AP11">
        <v>98.6</v>
      </c>
      <c r="AQ11">
        <v>98.1</v>
      </c>
      <c r="AR11">
        <v>3</v>
      </c>
      <c r="AS11">
        <v>15</v>
      </c>
      <c r="AT11">
        <v>87.29</v>
      </c>
      <c r="AU11">
        <v>25</v>
      </c>
      <c r="AV11">
        <v>92.38</v>
      </c>
      <c r="AW11">
        <v>50</v>
      </c>
      <c r="AX11">
        <v>96.15</v>
      </c>
      <c r="AY11">
        <v>100</v>
      </c>
      <c r="AZ11">
        <v>97.92</v>
      </c>
      <c r="BA11">
        <v>150</v>
      </c>
      <c r="BB11">
        <v>98.41</v>
      </c>
      <c r="BC11">
        <v>300</v>
      </c>
      <c r="BD11">
        <v>98.6</v>
      </c>
      <c r="BE11">
        <v>500</v>
      </c>
      <c r="BF11">
        <v>98.26</v>
      </c>
      <c r="BG11">
        <v>2111</v>
      </c>
      <c r="BH11">
        <v>2170</v>
      </c>
      <c r="BI11">
        <v>1022</v>
      </c>
      <c r="BJ11">
        <v>1815</v>
      </c>
      <c r="BK11" t="s">
        <v>278</v>
      </c>
      <c r="BP11" t="s">
        <v>422</v>
      </c>
      <c r="BQ11" t="s">
        <v>423</v>
      </c>
      <c r="BR11" t="s">
        <v>424</v>
      </c>
      <c r="BS11" t="s">
        <v>425</v>
      </c>
      <c r="BT11" s="30" t="b">
        <v>1</v>
      </c>
    </row>
    <row r="12" spans="1:131" customFormat="1">
      <c r="A12" s="29" t="s">
        <v>646</v>
      </c>
      <c r="B12" t="s">
        <v>419</v>
      </c>
      <c r="C12" t="s">
        <v>678</v>
      </c>
      <c r="D12" t="s">
        <v>679</v>
      </c>
      <c r="E12" t="s">
        <v>66</v>
      </c>
      <c r="F12">
        <v>2008</v>
      </c>
      <c r="H12">
        <v>491</v>
      </c>
      <c r="I12">
        <v>500</v>
      </c>
      <c r="J12">
        <v>601</v>
      </c>
      <c r="K12">
        <v>667</v>
      </c>
      <c r="L12">
        <v>480</v>
      </c>
      <c r="M12" t="s">
        <v>354</v>
      </c>
      <c r="N12" t="s">
        <v>356</v>
      </c>
      <c r="R12">
        <v>2500</v>
      </c>
      <c r="S12">
        <v>370</v>
      </c>
      <c r="T12">
        <v>330</v>
      </c>
      <c r="U12">
        <v>550</v>
      </c>
      <c r="V12">
        <v>600</v>
      </c>
      <c r="X12">
        <v>-9999</v>
      </c>
      <c r="Y12">
        <v>-9999</v>
      </c>
      <c r="AA12" t="s">
        <v>349</v>
      </c>
      <c r="AB12" t="s">
        <v>350</v>
      </c>
      <c r="AC12" t="s">
        <v>350</v>
      </c>
      <c r="AD12">
        <v>2</v>
      </c>
      <c r="AE12">
        <v>1</v>
      </c>
      <c r="AF12" t="s">
        <v>351</v>
      </c>
      <c r="AG12" t="s">
        <v>527</v>
      </c>
      <c r="AJ12" t="s">
        <v>450</v>
      </c>
      <c r="AL12" t="s">
        <v>450</v>
      </c>
      <c r="AO12" t="s">
        <v>353</v>
      </c>
      <c r="AP12">
        <v>98.6</v>
      </c>
      <c r="AQ12">
        <v>98.1</v>
      </c>
      <c r="AR12">
        <v>3</v>
      </c>
      <c r="AS12">
        <v>14.73</v>
      </c>
      <c r="AT12">
        <v>87.29</v>
      </c>
      <c r="AU12">
        <v>24.55</v>
      </c>
      <c r="AV12">
        <v>92.38</v>
      </c>
      <c r="AW12">
        <v>49.1</v>
      </c>
      <c r="AX12">
        <v>96.15</v>
      </c>
      <c r="AY12">
        <v>98.2</v>
      </c>
      <c r="AZ12">
        <v>97.92</v>
      </c>
      <c r="BA12">
        <v>147.30000000000001</v>
      </c>
      <c r="BB12">
        <v>98.41</v>
      </c>
      <c r="BC12">
        <v>294.60000000000002</v>
      </c>
      <c r="BD12">
        <v>98.6</v>
      </c>
      <c r="BE12">
        <v>491</v>
      </c>
      <c r="BF12">
        <v>98.26</v>
      </c>
      <c r="BG12">
        <v>2111</v>
      </c>
      <c r="BH12">
        <v>2170</v>
      </c>
      <c r="BI12">
        <v>1022</v>
      </c>
      <c r="BJ12">
        <v>1815</v>
      </c>
      <c r="BK12" t="s">
        <v>278</v>
      </c>
      <c r="BP12" t="s">
        <v>422</v>
      </c>
      <c r="BQ12" t="s">
        <v>423</v>
      </c>
      <c r="BR12" t="s">
        <v>424</v>
      </c>
      <c r="BS12" t="s">
        <v>425</v>
      </c>
      <c r="BT12" s="30" t="b">
        <v>1</v>
      </c>
    </row>
    <row r="13" spans="1:131" customFormat="1">
      <c r="A13" s="29" t="s">
        <v>646</v>
      </c>
      <c r="B13" t="s">
        <v>419</v>
      </c>
      <c r="C13" t="s">
        <v>680</v>
      </c>
      <c r="D13" t="s">
        <v>681</v>
      </c>
      <c r="E13" t="s">
        <v>68</v>
      </c>
      <c r="F13">
        <v>2008</v>
      </c>
      <c r="H13">
        <v>500</v>
      </c>
      <c r="I13">
        <v>500</v>
      </c>
      <c r="J13">
        <v>1</v>
      </c>
      <c r="K13">
        <v>667</v>
      </c>
      <c r="L13">
        <v>480</v>
      </c>
      <c r="M13" t="s">
        <v>354</v>
      </c>
      <c r="N13" t="s">
        <v>356</v>
      </c>
      <c r="R13">
        <v>2000</v>
      </c>
      <c r="S13">
        <v>-9999</v>
      </c>
      <c r="T13">
        <v>330</v>
      </c>
      <c r="U13">
        <v>600</v>
      </c>
      <c r="V13">
        <v>600</v>
      </c>
      <c r="X13">
        <v>-9999</v>
      </c>
      <c r="Y13">
        <v>-9999</v>
      </c>
      <c r="AA13" t="s">
        <v>349</v>
      </c>
      <c r="AB13" t="s">
        <v>350</v>
      </c>
      <c r="AC13" t="s">
        <v>350</v>
      </c>
      <c r="AD13">
        <v>8</v>
      </c>
      <c r="AE13">
        <v>1</v>
      </c>
      <c r="AF13" t="s">
        <v>351</v>
      </c>
      <c r="AG13" t="s">
        <v>527</v>
      </c>
      <c r="AN13" t="s">
        <v>353</v>
      </c>
      <c r="AP13">
        <v>98.1</v>
      </c>
      <c r="AQ13">
        <v>97.55</v>
      </c>
      <c r="AR13">
        <v>3</v>
      </c>
      <c r="AS13">
        <v>50</v>
      </c>
      <c r="AT13">
        <v>97.3</v>
      </c>
      <c r="AU13">
        <v>100</v>
      </c>
      <c r="AV13">
        <v>98</v>
      </c>
      <c r="AW13">
        <v>150</v>
      </c>
      <c r="AX13">
        <v>98.1</v>
      </c>
      <c r="AY13">
        <v>250</v>
      </c>
      <c r="AZ13">
        <v>97.9</v>
      </c>
      <c r="BA13">
        <v>375</v>
      </c>
      <c r="BB13">
        <v>97.6</v>
      </c>
      <c r="BC13">
        <v>500</v>
      </c>
      <c r="BD13">
        <v>97</v>
      </c>
      <c r="BG13">
        <v>2110</v>
      </c>
      <c r="BH13">
        <v>2170</v>
      </c>
      <c r="BI13">
        <v>1010</v>
      </c>
      <c r="BJ13">
        <v>1706</v>
      </c>
      <c r="BK13" t="s">
        <v>278</v>
      </c>
      <c r="BP13" t="s">
        <v>422</v>
      </c>
      <c r="BQ13" t="s">
        <v>423</v>
      </c>
      <c r="BR13" t="s">
        <v>424</v>
      </c>
      <c r="BS13" t="s">
        <v>682</v>
      </c>
      <c r="BT13" s="30" t="b">
        <v>1</v>
      </c>
      <c r="BX13">
        <v>330</v>
      </c>
      <c r="BY13">
        <v>98.7</v>
      </c>
      <c r="BZ13">
        <v>97.87</v>
      </c>
      <c r="CA13">
        <v>50</v>
      </c>
      <c r="CB13">
        <v>97.4</v>
      </c>
      <c r="CC13">
        <v>100</v>
      </c>
      <c r="CD13">
        <v>98.6</v>
      </c>
      <c r="CE13">
        <v>150</v>
      </c>
      <c r="CF13">
        <v>98.7</v>
      </c>
      <c r="CG13">
        <v>250</v>
      </c>
      <c r="CH13">
        <v>98.7</v>
      </c>
      <c r="CI13">
        <v>375</v>
      </c>
      <c r="CJ13">
        <v>98.4</v>
      </c>
      <c r="CK13">
        <v>500</v>
      </c>
      <c r="CL13">
        <v>97.9</v>
      </c>
      <c r="CO13">
        <v>370</v>
      </c>
      <c r="CP13">
        <v>98.3</v>
      </c>
      <c r="CQ13">
        <v>97.93</v>
      </c>
      <c r="CR13">
        <v>50</v>
      </c>
      <c r="CS13">
        <v>96.7</v>
      </c>
      <c r="CT13">
        <v>100</v>
      </c>
      <c r="CU13">
        <v>98</v>
      </c>
      <c r="CV13">
        <v>150</v>
      </c>
      <c r="CW13">
        <v>98.3</v>
      </c>
      <c r="CX13">
        <v>250</v>
      </c>
      <c r="CY13">
        <v>98.3</v>
      </c>
      <c r="CZ13">
        <v>375</v>
      </c>
      <c r="DA13">
        <v>98.2</v>
      </c>
      <c r="DB13">
        <v>500</v>
      </c>
      <c r="DC13">
        <v>97.9</v>
      </c>
      <c r="DF13">
        <v>480</v>
      </c>
      <c r="DG13">
        <v>97.3</v>
      </c>
      <c r="DH13">
        <v>96.82</v>
      </c>
      <c r="DI13">
        <v>50</v>
      </c>
      <c r="DJ13">
        <v>94.9</v>
      </c>
      <c r="DK13">
        <v>100</v>
      </c>
      <c r="DL13">
        <v>96.9</v>
      </c>
      <c r="DM13">
        <v>150</v>
      </c>
      <c r="DN13">
        <v>97.3</v>
      </c>
      <c r="DO13">
        <v>250</v>
      </c>
      <c r="DP13">
        <v>97.3</v>
      </c>
      <c r="DQ13">
        <v>375</v>
      </c>
      <c r="DR13">
        <v>97.2</v>
      </c>
      <c r="DS13">
        <v>500</v>
      </c>
      <c r="DT13">
        <v>96.7</v>
      </c>
    </row>
    <row r="14" spans="1:131" customFormat="1">
      <c r="A14" s="29" t="s">
        <v>646</v>
      </c>
      <c r="B14" t="s">
        <v>419</v>
      </c>
      <c r="C14" t="s">
        <v>684</v>
      </c>
      <c r="D14" t="s">
        <v>685</v>
      </c>
      <c r="E14" t="s">
        <v>68</v>
      </c>
      <c r="F14">
        <v>2008</v>
      </c>
      <c r="H14">
        <v>500</v>
      </c>
      <c r="I14">
        <v>500</v>
      </c>
      <c r="J14">
        <v>1</v>
      </c>
      <c r="K14">
        <v>667</v>
      </c>
      <c r="L14">
        <v>480</v>
      </c>
      <c r="M14" t="s">
        <v>517</v>
      </c>
      <c r="N14" t="s">
        <v>356</v>
      </c>
      <c r="R14">
        <v>2500</v>
      </c>
      <c r="S14">
        <v>-9999</v>
      </c>
      <c r="T14">
        <v>330</v>
      </c>
      <c r="U14">
        <v>600</v>
      </c>
      <c r="V14">
        <v>600</v>
      </c>
      <c r="X14">
        <v>-9999</v>
      </c>
      <c r="Y14">
        <v>-9999</v>
      </c>
      <c r="AA14" t="s">
        <v>349</v>
      </c>
      <c r="AB14" t="s">
        <v>350</v>
      </c>
      <c r="AC14" t="s">
        <v>350</v>
      </c>
      <c r="AD14">
        <v>8</v>
      </c>
      <c r="AE14">
        <v>1</v>
      </c>
      <c r="AF14" t="s">
        <v>351</v>
      </c>
      <c r="AG14" t="s">
        <v>527</v>
      </c>
      <c r="AN14" t="s">
        <v>353</v>
      </c>
      <c r="AP14">
        <v>98.3</v>
      </c>
      <c r="AQ14">
        <v>97.91</v>
      </c>
      <c r="AR14">
        <v>3</v>
      </c>
      <c r="AS14">
        <v>50</v>
      </c>
      <c r="AT14">
        <v>96.7</v>
      </c>
      <c r="AU14">
        <v>100</v>
      </c>
      <c r="AV14">
        <v>98</v>
      </c>
      <c r="AW14">
        <v>150</v>
      </c>
      <c r="AX14">
        <v>98.3</v>
      </c>
      <c r="AY14">
        <v>250</v>
      </c>
      <c r="AZ14">
        <v>98.3</v>
      </c>
      <c r="BA14">
        <v>375</v>
      </c>
      <c r="BB14">
        <v>98.2</v>
      </c>
      <c r="BC14">
        <v>500</v>
      </c>
      <c r="BD14">
        <v>97.9</v>
      </c>
      <c r="BG14">
        <v>2110</v>
      </c>
      <c r="BH14">
        <v>2170</v>
      </c>
      <c r="BI14">
        <v>1010</v>
      </c>
      <c r="BJ14">
        <v>1706</v>
      </c>
      <c r="BK14" t="s">
        <v>278</v>
      </c>
      <c r="BP14" t="s">
        <v>422</v>
      </c>
      <c r="BQ14" t="s">
        <v>423</v>
      </c>
      <c r="BR14" t="s">
        <v>424</v>
      </c>
      <c r="BS14" t="s">
        <v>682</v>
      </c>
      <c r="BT14" s="30" t="b">
        <v>1</v>
      </c>
      <c r="BX14">
        <v>330</v>
      </c>
      <c r="BY14">
        <v>98.7</v>
      </c>
      <c r="BZ14">
        <v>97.87</v>
      </c>
      <c r="CA14">
        <v>50</v>
      </c>
      <c r="CB14">
        <v>97.4</v>
      </c>
      <c r="CC14">
        <v>100</v>
      </c>
      <c r="CD14">
        <v>98.6</v>
      </c>
      <c r="CE14">
        <v>150</v>
      </c>
      <c r="CF14">
        <v>98.7</v>
      </c>
      <c r="CG14">
        <v>250</v>
      </c>
      <c r="CH14">
        <v>98.7</v>
      </c>
      <c r="CI14">
        <v>375</v>
      </c>
      <c r="CJ14">
        <v>98.4</v>
      </c>
      <c r="CK14">
        <v>500</v>
      </c>
      <c r="CL14">
        <v>97.9</v>
      </c>
      <c r="CO14">
        <v>370</v>
      </c>
      <c r="CP14">
        <v>98.3</v>
      </c>
      <c r="CQ14">
        <v>97.93</v>
      </c>
      <c r="CR14">
        <v>50</v>
      </c>
      <c r="CS14">
        <v>96.7</v>
      </c>
      <c r="CT14">
        <v>100</v>
      </c>
      <c r="CU14">
        <v>98</v>
      </c>
      <c r="CV14">
        <v>150</v>
      </c>
      <c r="CW14">
        <v>98.3</v>
      </c>
      <c r="CX14">
        <v>250</v>
      </c>
      <c r="CY14">
        <v>98.3</v>
      </c>
      <c r="CZ14">
        <v>375</v>
      </c>
      <c r="DA14">
        <v>98.2</v>
      </c>
      <c r="DB14">
        <v>500</v>
      </c>
      <c r="DC14">
        <v>97.9</v>
      </c>
      <c r="DF14">
        <v>480</v>
      </c>
      <c r="DG14">
        <v>97.3</v>
      </c>
      <c r="DH14">
        <v>96.82</v>
      </c>
      <c r="DI14">
        <v>50</v>
      </c>
      <c r="DJ14">
        <v>94.9</v>
      </c>
      <c r="DK14">
        <v>100</v>
      </c>
      <c r="DL14">
        <v>96.9</v>
      </c>
      <c r="DM14">
        <v>150</v>
      </c>
      <c r="DN14">
        <v>97.3</v>
      </c>
      <c r="DO14">
        <v>250</v>
      </c>
      <c r="DP14">
        <v>97.3</v>
      </c>
      <c r="DQ14">
        <v>375</v>
      </c>
      <c r="DR14">
        <v>97.2</v>
      </c>
      <c r="DS14">
        <v>500</v>
      </c>
      <c r="DT14">
        <v>96.7</v>
      </c>
    </row>
    <row r="15" spans="1:131" customFormat="1">
      <c r="A15" s="29" t="s">
        <v>646</v>
      </c>
      <c r="B15" t="s">
        <v>518</v>
      </c>
      <c r="C15" t="s">
        <v>676</v>
      </c>
      <c r="D15" t="s">
        <v>677</v>
      </c>
      <c r="E15" t="s">
        <v>673</v>
      </c>
      <c r="F15">
        <v>2003</v>
      </c>
      <c r="H15">
        <v>1050</v>
      </c>
      <c r="I15">
        <v>1050</v>
      </c>
      <c r="J15">
        <v>1272</v>
      </c>
      <c r="K15">
        <v>1272</v>
      </c>
      <c r="L15">
        <v>400</v>
      </c>
      <c r="M15" t="s">
        <v>354</v>
      </c>
      <c r="N15" t="s">
        <v>356</v>
      </c>
      <c r="O15">
        <v>1092</v>
      </c>
      <c r="R15">
        <v>2600</v>
      </c>
      <c r="S15">
        <v>450</v>
      </c>
      <c r="T15">
        <v>330</v>
      </c>
      <c r="U15">
        <v>480</v>
      </c>
      <c r="V15">
        <v>600</v>
      </c>
      <c r="W15">
        <v>330</v>
      </c>
      <c r="X15">
        <v>3084</v>
      </c>
      <c r="Y15">
        <v>3309</v>
      </c>
      <c r="AA15" t="s">
        <v>349</v>
      </c>
      <c r="AB15" t="s">
        <v>350</v>
      </c>
      <c r="AC15" t="s">
        <v>350</v>
      </c>
      <c r="AD15">
        <v>12</v>
      </c>
      <c r="AE15">
        <v>1</v>
      </c>
      <c r="AF15" t="s">
        <v>351</v>
      </c>
      <c r="AG15" t="s">
        <v>525</v>
      </c>
      <c r="AH15">
        <v>1</v>
      </c>
      <c r="AJ15" t="s">
        <v>450</v>
      </c>
      <c r="AL15" t="s">
        <v>450</v>
      </c>
      <c r="AO15" t="s">
        <v>353</v>
      </c>
      <c r="AP15">
        <v>97.2</v>
      </c>
      <c r="AQ15">
        <v>96.5</v>
      </c>
      <c r="AR15">
        <v>3</v>
      </c>
      <c r="AS15">
        <v>31.5</v>
      </c>
      <c r="AT15">
        <v>80.87</v>
      </c>
      <c r="AU15">
        <v>52.5</v>
      </c>
      <c r="AV15">
        <v>88.21</v>
      </c>
      <c r="AW15">
        <v>105</v>
      </c>
      <c r="AX15">
        <v>93.64</v>
      </c>
      <c r="AY15">
        <v>210</v>
      </c>
      <c r="AZ15">
        <v>96.2</v>
      </c>
      <c r="BA15">
        <v>315</v>
      </c>
      <c r="BB15">
        <v>96.91</v>
      </c>
      <c r="BC15">
        <v>630</v>
      </c>
      <c r="BD15">
        <v>97.2</v>
      </c>
      <c r="BE15">
        <v>1050</v>
      </c>
      <c r="BF15">
        <v>96.73</v>
      </c>
      <c r="BG15">
        <v>2002</v>
      </c>
      <c r="BH15">
        <v>10872</v>
      </c>
      <c r="BI15">
        <v>834</v>
      </c>
      <c r="BJ15">
        <v>8100</v>
      </c>
      <c r="BK15" t="s">
        <v>278</v>
      </c>
      <c r="BP15" t="s">
        <v>515</v>
      </c>
      <c r="BQ15" t="s">
        <v>514</v>
      </c>
      <c r="BR15" t="s">
        <v>519</v>
      </c>
      <c r="BT15" s="30" t="b">
        <v>0</v>
      </c>
    </row>
    <row r="16" spans="1:131" customFormat="1">
      <c r="A16" s="29" t="s">
        <v>646</v>
      </c>
      <c r="B16" t="s">
        <v>518</v>
      </c>
      <c r="C16" t="s">
        <v>671</v>
      </c>
      <c r="D16" t="s">
        <v>672</v>
      </c>
      <c r="E16" t="s">
        <v>673</v>
      </c>
      <c r="F16">
        <v>2003</v>
      </c>
      <c r="H16">
        <v>1350</v>
      </c>
      <c r="I16">
        <v>1400</v>
      </c>
      <c r="J16">
        <v>1696</v>
      </c>
      <c r="K16">
        <v>1696</v>
      </c>
      <c r="L16">
        <v>400</v>
      </c>
      <c r="M16" t="s">
        <v>354</v>
      </c>
      <c r="N16" t="s">
        <v>356</v>
      </c>
      <c r="O16">
        <v>1456</v>
      </c>
      <c r="P16">
        <v>1456</v>
      </c>
      <c r="R16">
        <v>2600</v>
      </c>
      <c r="S16">
        <v>450</v>
      </c>
      <c r="T16">
        <v>330</v>
      </c>
      <c r="U16">
        <v>480</v>
      </c>
      <c r="V16">
        <v>600</v>
      </c>
      <c r="X16">
        <v>3084</v>
      </c>
      <c r="Y16">
        <v>4412</v>
      </c>
      <c r="AA16" t="s">
        <v>349</v>
      </c>
      <c r="AB16" t="s">
        <v>350</v>
      </c>
      <c r="AC16" t="s">
        <v>350</v>
      </c>
      <c r="AD16">
        <v>12</v>
      </c>
      <c r="AE16">
        <v>1</v>
      </c>
      <c r="AF16" t="s">
        <v>351</v>
      </c>
      <c r="AG16" t="s">
        <v>525</v>
      </c>
      <c r="AH16">
        <v>1</v>
      </c>
      <c r="AJ16" t="s">
        <v>450</v>
      </c>
      <c r="AL16" t="s">
        <v>450</v>
      </c>
      <c r="AO16" t="s">
        <v>353</v>
      </c>
      <c r="AP16">
        <v>97.2</v>
      </c>
      <c r="AQ16">
        <v>96.5</v>
      </c>
      <c r="AR16">
        <v>3</v>
      </c>
      <c r="AS16">
        <v>40.5</v>
      </c>
      <c r="AT16">
        <v>80.87</v>
      </c>
      <c r="AU16">
        <v>67.5</v>
      </c>
      <c r="AV16">
        <v>88.21</v>
      </c>
      <c r="AW16">
        <v>135</v>
      </c>
      <c r="AX16">
        <v>93.64</v>
      </c>
      <c r="AY16">
        <v>270</v>
      </c>
      <c r="AZ16">
        <v>96.2</v>
      </c>
      <c r="BA16">
        <v>405</v>
      </c>
      <c r="BB16">
        <v>96.91</v>
      </c>
      <c r="BC16">
        <v>810</v>
      </c>
      <c r="BD16">
        <v>97.2</v>
      </c>
      <c r="BE16">
        <v>1350</v>
      </c>
      <c r="BF16">
        <v>96.73</v>
      </c>
      <c r="BG16">
        <v>2002</v>
      </c>
      <c r="BH16">
        <v>10872</v>
      </c>
      <c r="BI16">
        <v>834</v>
      </c>
      <c r="BJ16">
        <v>8100</v>
      </c>
      <c r="BK16" t="s">
        <v>278</v>
      </c>
      <c r="BP16" t="s">
        <v>515</v>
      </c>
      <c r="BQ16" t="s">
        <v>514</v>
      </c>
      <c r="BR16" t="s">
        <v>519</v>
      </c>
      <c r="BT16" s="30" t="b">
        <v>0</v>
      </c>
    </row>
    <row r="17" spans="1:134" customFormat="1">
      <c r="A17" s="29" t="s">
        <v>646</v>
      </c>
      <c r="B17" t="s">
        <v>518</v>
      </c>
      <c r="C17" t="s">
        <v>674</v>
      </c>
      <c r="D17" t="s">
        <v>675</v>
      </c>
      <c r="E17" t="s">
        <v>673</v>
      </c>
      <c r="F17">
        <v>2003</v>
      </c>
      <c r="H17">
        <v>1400</v>
      </c>
      <c r="I17">
        <v>1400</v>
      </c>
      <c r="J17">
        <v>1696</v>
      </c>
      <c r="K17">
        <v>1696</v>
      </c>
      <c r="L17">
        <v>400</v>
      </c>
      <c r="M17" t="s">
        <v>354</v>
      </c>
      <c r="N17" t="s">
        <v>356</v>
      </c>
      <c r="O17">
        <v>1456</v>
      </c>
      <c r="P17">
        <v>1456</v>
      </c>
      <c r="R17">
        <v>2600</v>
      </c>
      <c r="S17">
        <v>450</v>
      </c>
      <c r="T17">
        <v>330</v>
      </c>
      <c r="U17">
        <v>480</v>
      </c>
      <c r="V17">
        <v>600</v>
      </c>
      <c r="X17">
        <v>3084</v>
      </c>
      <c r="Y17">
        <v>4412</v>
      </c>
      <c r="AA17" t="s">
        <v>349</v>
      </c>
      <c r="AB17" t="s">
        <v>350</v>
      </c>
      <c r="AC17" t="s">
        <v>350</v>
      </c>
      <c r="AD17">
        <v>12</v>
      </c>
      <c r="AE17">
        <v>1</v>
      </c>
      <c r="AF17" t="s">
        <v>351</v>
      </c>
      <c r="AG17" t="s">
        <v>525</v>
      </c>
      <c r="AH17">
        <v>1</v>
      </c>
      <c r="AJ17" t="s">
        <v>450</v>
      </c>
      <c r="AL17" t="s">
        <v>450</v>
      </c>
      <c r="AO17" t="s">
        <v>353</v>
      </c>
      <c r="AP17">
        <v>97.2</v>
      </c>
      <c r="AQ17">
        <v>96.5</v>
      </c>
      <c r="AR17">
        <v>3</v>
      </c>
      <c r="AS17">
        <v>42</v>
      </c>
      <c r="AT17">
        <v>80.87</v>
      </c>
      <c r="AU17">
        <v>70</v>
      </c>
      <c r="AV17">
        <v>88.21</v>
      </c>
      <c r="AW17">
        <v>140</v>
      </c>
      <c r="AX17">
        <v>93.64</v>
      </c>
      <c r="AY17">
        <v>280</v>
      </c>
      <c r="AZ17">
        <v>96.2</v>
      </c>
      <c r="BA17">
        <v>420</v>
      </c>
      <c r="BB17">
        <v>96.91</v>
      </c>
      <c r="BC17">
        <v>840</v>
      </c>
      <c r="BD17">
        <v>97.2</v>
      </c>
      <c r="BE17">
        <v>1400</v>
      </c>
      <c r="BF17">
        <v>96.73</v>
      </c>
      <c r="BG17">
        <v>2002</v>
      </c>
      <c r="BH17">
        <v>10872</v>
      </c>
      <c r="BI17">
        <v>834</v>
      </c>
      <c r="BJ17">
        <v>8100</v>
      </c>
      <c r="BK17" t="s">
        <v>278</v>
      </c>
      <c r="BP17" t="s">
        <v>515</v>
      </c>
      <c r="BQ17" t="s">
        <v>514</v>
      </c>
      <c r="BR17" t="s">
        <v>519</v>
      </c>
      <c r="BT17" s="30" t="b">
        <v>0</v>
      </c>
    </row>
    <row r="18" spans="1:134" customFormat="1">
      <c r="A18" s="29" t="s">
        <v>646</v>
      </c>
      <c r="B18" t="s">
        <v>520</v>
      </c>
      <c r="C18" t="s">
        <v>686</v>
      </c>
      <c r="D18" t="s">
        <v>687</v>
      </c>
      <c r="E18" t="s">
        <v>68</v>
      </c>
      <c r="F18">
        <v>2012</v>
      </c>
      <c r="H18">
        <v>769</v>
      </c>
      <c r="I18">
        <v>880</v>
      </c>
      <c r="J18">
        <v>1283</v>
      </c>
      <c r="K18">
        <v>1411</v>
      </c>
      <c r="L18">
        <v>360</v>
      </c>
      <c r="M18" t="s">
        <v>354</v>
      </c>
      <c r="N18" t="s">
        <v>513</v>
      </c>
      <c r="O18">
        <v>816</v>
      </c>
      <c r="P18">
        <v>898</v>
      </c>
      <c r="R18">
        <v>5000</v>
      </c>
      <c r="S18">
        <v>620</v>
      </c>
      <c r="T18">
        <v>570</v>
      </c>
      <c r="U18">
        <v>820</v>
      </c>
      <c r="V18">
        <v>1000</v>
      </c>
      <c r="W18">
        <v>570</v>
      </c>
      <c r="X18">
        <v>1316</v>
      </c>
      <c r="Y18">
        <v>1600</v>
      </c>
      <c r="AA18" t="s">
        <v>349</v>
      </c>
      <c r="AB18" t="s">
        <v>350</v>
      </c>
      <c r="AC18" t="s">
        <v>350</v>
      </c>
      <c r="AD18">
        <v>9</v>
      </c>
      <c r="AE18">
        <v>1</v>
      </c>
      <c r="AF18" t="s">
        <v>351</v>
      </c>
      <c r="AG18" t="s">
        <v>527</v>
      </c>
      <c r="AJ18" t="s">
        <v>450</v>
      </c>
      <c r="AL18" t="s">
        <v>450</v>
      </c>
      <c r="AO18" t="s">
        <v>353</v>
      </c>
      <c r="AP18">
        <v>98.68</v>
      </c>
      <c r="AQ18">
        <v>98.46</v>
      </c>
      <c r="AR18">
        <v>0</v>
      </c>
      <c r="AS18">
        <v>40</v>
      </c>
      <c r="AT18">
        <v>96.82</v>
      </c>
      <c r="AU18">
        <v>80</v>
      </c>
      <c r="AV18">
        <v>97.94</v>
      </c>
      <c r="AW18">
        <v>160</v>
      </c>
      <c r="AX18">
        <v>98.53</v>
      </c>
      <c r="AY18">
        <v>240</v>
      </c>
      <c r="AZ18">
        <v>98.68</v>
      </c>
      <c r="BA18">
        <v>400</v>
      </c>
      <c r="BB18">
        <v>98.67</v>
      </c>
      <c r="BC18">
        <v>600</v>
      </c>
      <c r="BD18">
        <v>98.51</v>
      </c>
      <c r="BE18">
        <v>800</v>
      </c>
      <c r="BF18">
        <v>98.23</v>
      </c>
      <c r="BG18">
        <v>2279</v>
      </c>
      <c r="BH18">
        <v>2562</v>
      </c>
      <c r="BI18">
        <v>956</v>
      </c>
      <c r="BJ18">
        <v>1800</v>
      </c>
      <c r="BK18" t="s">
        <v>278</v>
      </c>
      <c r="BP18" t="s">
        <v>523</v>
      </c>
      <c r="BQ18" t="s">
        <v>516</v>
      </c>
      <c r="BR18" t="s">
        <v>526</v>
      </c>
      <c r="BS18" t="s">
        <v>524</v>
      </c>
      <c r="BT18" s="30" t="b">
        <v>0</v>
      </c>
    </row>
    <row r="19" spans="1:134" customFormat="1">
      <c r="A19" s="29" t="s">
        <v>646</v>
      </c>
      <c r="B19" t="s">
        <v>520</v>
      </c>
      <c r="C19" t="s">
        <v>688</v>
      </c>
      <c r="D19" t="s">
        <v>689</v>
      </c>
      <c r="E19" t="s">
        <v>68</v>
      </c>
      <c r="F19">
        <v>2010</v>
      </c>
      <c r="H19">
        <v>769</v>
      </c>
      <c r="I19">
        <v>769</v>
      </c>
      <c r="J19">
        <v>1283</v>
      </c>
      <c r="K19">
        <v>1411</v>
      </c>
      <c r="L19">
        <v>360</v>
      </c>
      <c r="M19" t="s">
        <v>354</v>
      </c>
      <c r="N19" t="s">
        <v>356</v>
      </c>
      <c r="O19">
        <v>816</v>
      </c>
      <c r="P19">
        <v>898</v>
      </c>
      <c r="R19">
        <v>5000</v>
      </c>
      <c r="S19">
        <v>633</v>
      </c>
      <c r="T19">
        <v>570</v>
      </c>
      <c r="U19">
        <v>820</v>
      </c>
      <c r="V19">
        <v>1000</v>
      </c>
      <c r="W19">
        <v>570</v>
      </c>
      <c r="X19">
        <v>1316</v>
      </c>
      <c r="Y19">
        <v>1600</v>
      </c>
      <c r="AA19" t="s">
        <v>349</v>
      </c>
      <c r="AB19" t="s">
        <v>350</v>
      </c>
      <c r="AC19" t="s">
        <v>350</v>
      </c>
      <c r="AD19">
        <v>9</v>
      </c>
      <c r="AE19">
        <v>1</v>
      </c>
      <c r="AF19" t="s">
        <v>351</v>
      </c>
      <c r="AG19" t="s">
        <v>527</v>
      </c>
      <c r="AI19" t="s">
        <v>450</v>
      </c>
      <c r="AJ19" t="s">
        <v>450</v>
      </c>
      <c r="AK19" t="s">
        <v>450</v>
      </c>
      <c r="AL19" t="s">
        <v>450</v>
      </c>
      <c r="AN19" t="s">
        <v>353</v>
      </c>
      <c r="AP19">
        <v>98.68</v>
      </c>
      <c r="AQ19">
        <v>98.47</v>
      </c>
      <c r="AR19">
        <v>0</v>
      </c>
      <c r="AS19">
        <v>40</v>
      </c>
      <c r="AT19">
        <v>97.02</v>
      </c>
      <c r="AU19">
        <v>80</v>
      </c>
      <c r="AV19">
        <v>97.94</v>
      </c>
      <c r="AW19">
        <v>160</v>
      </c>
      <c r="AX19">
        <v>98.53</v>
      </c>
      <c r="AY19">
        <v>240</v>
      </c>
      <c r="AZ19">
        <v>98.68</v>
      </c>
      <c r="BA19">
        <v>400</v>
      </c>
      <c r="BB19">
        <v>98.67</v>
      </c>
      <c r="BC19">
        <v>600</v>
      </c>
      <c r="BD19">
        <v>98.51</v>
      </c>
      <c r="BE19">
        <v>800</v>
      </c>
      <c r="BF19">
        <v>98.23</v>
      </c>
      <c r="BG19">
        <v>2279</v>
      </c>
      <c r="BH19">
        <v>2562</v>
      </c>
      <c r="BI19">
        <v>956</v>
      </c>
      <c r="BJ19">
        <v>1800</v>
      </c>
      <c r="BK19" t="s">
        <v>278</v>
      </c>
      <c r="BP19" t="s">
        <v>522</v>
      </c>
      <c r="BQ19" t="s">
        <v>690</v>
      </c>
      <c r="BS19" t="s">
        <v>521</v>
      </c>
      <c r="BT19" s="30" t="b">
        <v>0</v>
      </c>
      <c r="BX19">
        <v>570</v>
      </c>
      <c r="BY19">
        <v>98.68</v>
      </c>
      <c r="BZ19">
        <v>98.52</v>
      </c>
      <c r="CA19">
        <v>6</v>
      </c>
      <c r="CB19">
        <v>97.94</v>
      </c>
      <c r="CC19">
        <v>82.3</v>
      </c>
      <c r="CD19">
        <v>98.53</v>
      </c>
      <c r="CE19">
        <v>246</v>
      </c>
      <c r="CF19">
        <v>98.68</v>
      </c>
      <c r="CG19">
        <v>411.5</v>
      </c>
      <c r="CH19">
        <v>98.67</v>
      </c>
      <c r="CI19">
        <v>617.25</v>
      </c>
      <c r="CJ19">
        <v>98.51</v>
      </c>
      <c r="CK19">
        <v>823</v>
      </c>
      <c r="CL19">
        <v>98.23</v>
      </c>
      <c r="CM19">
        <v>880</v>
      </c>
      <c r="CN19">
        <v>98.1</v>
      </c>
      <c r="CO19">
        <v>633</v>
      </c>
      <c r="CP19">
        <v>98.55</v>
      </c>
      <c r="CQ19">
        <v>98.17</v>
      </c>
      <c r="CR19">
        <v>82.3</v>
      </c>
      <c r="CS19">
        <v>97.56</v>
      </c>
      <c r="CT19">
        <v>164.6</v>
      </c>
      <c r="CU19">
        <v>98.31</v>
      </c>
      <c r="CV19">
        <v>246.9</v>
      </c>
      <c r="CW19">
        <v>98.51</v>
      </c>
      <c r="CX19">
        <v>411.5</v>
      </c>
      <c r="CY19">
        <v>98.55</v>
      </c>
      <c r="CZ19">
        <v>617.25</v>
      </c>
      <c r="DA19">
        <v>98.42</v>
      </c>
      <c r="DB19">
        <v>823</v>
      </c>
      <c r="DC19">
        <v>98.11</v>
      </c>
      <c r="DD19">
        <v>880</v>
      </c>
      <c r="DE19">
        <v>98</v>
      </c>
      <c r="DF19">
        <v>820</v>
      </c>
      <c r="DG19">
        <v>98.2</v>
      </c>
      <c r="DH19">
        <v>97.74</v>
      </c>
      <c r="DI19">
        <v>82.3</v>
      </c>
      <c r="DJ19">
        <v>96.48</v>
      </c>
      <c r="DK19">
        <v>164.6</v>
      </c>
      <c r="DL19">
        <v>97.67</v>
      </c>
      <c r="DM19">
        <v>246.9</v>
      </c>
      <c r="DN19">
        <v>98.05</v>
      </c>
      <c r="DO19">
        <v>411.5</v>
      </c>
      <c r="DP19">
        <v>98.2</v>
      </c>
      <c r="DQ19">
        <v>617.25</v>
      </c>
      <c r="DR19">
        <v>98.11</v>
      </c>
      <c r="DS19">
        <v>823</v>
      </c>
      <c r="DT19">
        <v>97.82</v>
      </c>
      <c r="DU19">
        <v>880</v>
      </c>
      <c r="DV19">
        <v>97.7</v>
      </c>
    </row>
    <row r="20" spans="1:134" customFormat="1">
      <c r="A20" s="29" t="s">
        <v>646</v>
      </c>
      <c r="B20" t="s">
        <v>520</v>
      </c>
      <c r="C20" t="s">
        <v>691</v>
      </c>
      <c r="D20" t="s">
        <v>692</v>
      </c>
      <c r="E20" t="s">
        <v>68</v>
      </c>
      <c r="F20">
        <v>2010</v>
      </c>
      <c r="H20">
        <v>770</v>
      </c>
      <c r="I20">
        <v>770</v>
      </c>
      <c r="J20">
        <v>1283</v>
      </c>
      <c r="K20">
        <v>1411</v>
      </c>
      <c r="L20">
        <v>360</v>
      </c>
      <c r="M20" t="s">
        <v>354</v>
      </c>
      <c r="N20" t="s">
        <v>356</v>
      </c>
      <c r="O20">
        <v>816</v>
      </c>
      <c r="P20">
        <v>898</v>
      </c>
      <c r="R20">
        <v>5000</v>
      </c>
      <c r="S20">
        <v>633</v>
      </c>
      <c r="T20">
        <v>570</v>
      </c>
      <c r="U20">
        <v>820</v>
      </c>
      <c r="V20">
        <v>1000</v>
      </c>
      <c r="W20">
        <v>570</v>
      </c>
      <c r="X20">
        <v>1316</v>
      </c>
      <c r="Y20">
        <v>1600</v>
      </c>
      <c r="AA20" t="s">
        <v>349</v>
      </c>
      <c r="AB20" t="s">
        <v>350</v>
      </c>
      <c r="AC20" t="s">
        <v>350</v>
      </c>
      <c r="AD20">
        <v>9</v>
      </c>
      <c r="AE20">
        <v>1</v>
      </c>
      <c r="AF20" t="s">
        <v>351</v>
      </c>
      <c r="AG20" t="s">
        <v>527</v>
      </c>
      <c r="AI20" t="s">
        <v>450</v>
      </c>
      <c r="AJ20" t="s">
        <v>450</v>
      </c>
      <c r="AK20" t="s">
        <v>450</v>
      </c>
      <c r="AL20" t="s">
        <v>450</v>
      </c>
      <c r="AN20" t="s">
        <v>353</v>
      </c>
      <c r="AP20">
        <v>98.68</v>
      </c>
      <c r="AQ20">
        <v>98.47</v>
      </c>
      <c r="AR20">
        <v>0</v>
      </c>
      <c r="AS20">
        <v>40</v>
      </c>
      <c r="AT20">
        <v>97.02</v>
      </c>
      <c r="AU20">
        <v>80</v>
      </c>
      <c r="AV20">
        <v>97.94</v>
      </c>
      <c r="AW20">
        <v>160</v>
      </c>
      <c r="AX20">
        <v>98.53</v>
      </c>
      <c r="AY20">
        <v>240</v>
      </c>
      <c r="AZ20">
        <v>98.68</v>
      </c>
      <c r="BA20">
        <v>400</v>
      </c>
      <c r="BB20">
        <v>98.67</v>
      </c>
      <c r="BC20">
        <v>600</v>
      </c>
      <c r="BD20">
        <v>98.51</v>
      </c>
      <c r="BE20">
        <v>800</v>
      </c>
      <c r="BF20">
        <v>98.23</v>
      </c>
      <c r="BG20">
        <v>2279</v>
      </c>
      <c r="BH20">
        <v>2562</v>
      </c>
      <c r="BI20">
        <v>956</v>
      </c>
      <c r="BJ20">
        <v>1800</v>
      </c>
      <c r="BK20" t="s">
        <v>278</v>
      </c>
      <c r="BP20" t="s">
        <v>522</v>
      </c>
      <c r="BQ20" t="s">
        <v>690</v>
      </c>
      <c r="BS20" t="s">
        <v>521</v>
      </c>
      <c r="BT20" s="30" t="b">
        <v>0</v>
      </c>
      <c r="BX20">
        <v>570</v>
      </c>
      <c r="BY20">
        <v>98.68</v>
      </c>
      <c r="BZ20">
        <v>98.52</v>
      </c>
      <c r="CA20">
        <v>6</v>
      </c>
      <c r="CB20">
        <v>97.94</v>
      </c>
      <c r="CC20">
        <v>82.3</v>
      </c>
      <c r="CD20">
        <v>98.53</v>
      </c>
      <c r="CE20">
        <v>246</v>
      </c>
      <c r="CF20">
        <v>98.68</v>
      </c>
      <c r="CG20">
        <v>411.5</v>
      </c>
      <c r="CH20">
        <v>98.67</v>
      </c>
      <c r="CI20">
        <v>617.25</v>
      </c>
      <c r="CJ20">
        <v>98.51</v>
      </c>
      <c r="CK20">
        <v>823</v>
      </c>
      <c r="CL20">
        <v>98.23</v>
      </c>
      <c r="CM20">
        <v>880</v>
      </c>
      <c r="CN20">
        <v>98.1</v>
      </c>
      <c r="CO20">
        <v>633</v>
      </c>
      <c r="CP20">
        <v>98.55</v>
      </c>
      <c r="CQ20">
        <v>98.17</v>
      </c>
      <c r="CR20">
        <v>82.3</v>
      </c>
      <c r="CS20">
        <v>97.56</v>
      </c>
      <c r="CT20">
        <v>164.6</v>
      </c>
      <c r="CU20">
        <v>98.31</v>
      </c>
      <c r="CV20">
        <v>246.9</v>
      </c>
      <c r="CW20">
        <v>98.51</v>
      </c>
      <c r="CX20">
        <v>411.5</v>
      </c>
      <c r="CY20">
        <v>98.55</v>
      </c>
      <c r="CZ20">
        <v>617.25</v>
      </c>
      <c r="DA20">
        <v>98.42</v>
      </c>
      <c r="DB20">
        <v>823</v>
      </c>
      <c r="DC20">
        <v>98.11</v>
      </c>
      <c r="DD20">
        <v>880</v>
      </c>
      <c r="DE20">
        <v>98</v>
      </c>
      <c r="DF20">
        <v>820</v>
      </c>
      <c r="DG20">
        <v>98.2</v>
      </c>
      <c r="DH20">
        <v>97.74</v>
      </c>
      <c r="DI20">
        <v>82.3</v>
      </c>
      <c r="DJ20">
        <v>96.48</v>
      </c>
      <c r="DK20">
        <v>164.6</v>
      </c>
      <c r="DL20">
        <v>97.67</v>
      </c>
      <c r="DM20">
        <v>246.9</v>
      </c>
      <c r="DN20">
        <v>98.05</v>
      </c>
      <c r="DO20">
        <v>411.5</v>
      </c>
      <c r="DP20">
        <v>98.2</v>
      </c>
      <c r="DQ20">
        <v>617.25</v>
      </c>
      <c r="DR20">
        <v>98.11</v>
      </c>
      <c r="DS20">
        <v>823</v>
      </c>
      <c r="DT20">
        <v>97.82</v>
      </c>
      <c r="DU20">
        <v>880</v>
      </c>
      <c r="DV20">
        <v>97.7</v>
      </c>
    </row>
    <row r="21" spans="1:134" customFormat="1">
      <c r="A21" s="29" t="s">
        <v>646</v>
      </c>
      <c r="B21" t="s">
        <v>520</v>
      </c>
      <c r="C21" t="s">
        <v>693</v>
      </c>
      <c r="D21" t="s">
        <v>694</v>
      </c>
      <c r="E21" t="s">
        <v>68</v>
      </c>
      <c r="F21">
        <v>2010</v>
      </c>
      <c r="H21">
        <v>772</v>
      </c>
      <c r="I21">
        <v>772</v>
      </c>
      <c r="J21">
        <v>1283</v>
      </c>
      <c r="K21">
        <v>1411</v>
      </c>
      <c r="L21">
        <v>360</v>
      </c>
      <c r="M21" t="s">
        <v>354</v>
      </c>
      <c r="N21" t="s">
        <v>356</v>
      </c>
      <c r="O21">
        <v>816</v>
      </c>
      <c r="P21">
        <v>898</v>
      </c>
      <c r="R21">
        <v>5000</v>
      </c>
      <c r="S21">
        <v>633</v>
      </c>
      <c r="T21">
        <v>570</v>
      </c>
      <c r="U21">
        <v>820</v>
      </c>
      <c r="V21">
        <v>1000</v>
      </c>
      <c r="W21">
        <v>570</v>
      </c>
      <c r="X21">
        <v>1316</v>
      </c>
      <c r="Y21">
        <v>1600</v>
      </c>
      <c r="AA21" t="s">
        <v>349</v>
      </c>
      <c r="AB21" t="s">
        <v>350</v>
      </c>
      <c r="AC21" t="s">
        <v>350</v>
      </c>
      <c r="AD21">
        <v>9</v>
      </c>
      <c r="AE21">
        <v>1</v>
      </c>
      <c r="AF21" t="s">
        <v>351</v>
      </c>
      <c r="AG21" t="s">
        <v>527</v>
      </c>
      <c r="AI21" t="s">
        <v>450</v>
      </c>
      <c r="AJ21" t="s">
        <v>450</v>
      </c>
      <c r="AK21" t="s">
        <v>450</v>
      </c>
      <c r="AL21" t="s">
        <v>450</v>
      </c>
      <c r="AN21" t="s">
        <v>353</v>
      </c>
      <c r="AP21">
        <v>98.68</v>
      </c>
      <c r="AQ21">
        <v>98.47</v>
      </c>
      <c r="AR21">
        <v>0</v>
      </c>
      <c r="AS21">
        <v>40</v>
      </c>
      <c r="AT21">
        <v>97.02</v>
      </c>
      <c r="AU21">
        <v>80</v>
      </c>
      <c r="AV21">
        <v>97.94</v>
      </c>
      <c r="AW21">
        <v>160</v>
      </c>
      <c r="AX21">
        <v>98.53</v>
      </c>
      <c r="AY21">
        <v>240</v>
      </c>
      <c r="AZ21">
        <v>98.68</v>
      </c>
      <c r="BA21">
        <v>400</v>
      </c>
      <c r="BB21">
        <v>98.67</v>
      </c>
      <c r="BC21">
        <v>600</v>
      </c>
      <c r="BD21">
        <v>98.51</v>
      </c>
      <c r="BE21">
        <v>800</v>
      </c>
      <c r="BF21">
        <v>98.23</v>
      </c>
      <c r="BG21">
        <v>2279</v>
      </c>
      <c r="BH21">
        <v>2562</v>
      </c>
      <c r="BI21">
        <v>956</v>
      </c>
      <c r="BJ21">
        <v>1800</v>
      </c>
      <c r="BK21" t="s">
        <v>278</v>
      </c>
      <c r="BP21" t="s">
        <v>522</v>
      </c>
      <c r="BQ21" t="s">
        <v>690</v>
      </c>
      <c r="BS21" t="s">
        <v>521</v>
      </c>
      <c r="BT21" s="30" t="b">
        <v>0</v>
      </c>
      <c r="BX21">
        <v>570</v>
      </c>
      <c r="BY21">
        <v>98.68</v>
      </c>
      <c r="BZ21">
        <v>98.52</v>
      </c>
      <c r="CA21">
        <v>6</v>
      </c>
      <c r="CB21">
        <v>97.94</v>
      </c>
      <c r="CC21">
        <v>82.3</v>
      </c>
      <c r="CD21">
        <v>98.53</v>
      </c>
      <c r="CE21">
        <v>246</v>
      </c>
      <c r="CF21">
        <v>98.68</v>
      </c>
      <c r="CG21">
        <v>411.5</v>
      </c>
      <c r="CH21">
        <v>98.67</v>
      </c>
      <c r="CI21">
        <v>617.25</v>
      </c>
      <c r="CJ21">
        <v>98.51</v>
      </c>
      <c r="CK21">
        <v>823</v>
      </c>
      <c r="CL21">
        <v>98.23</v>
      </c>
      <c r="CM21">
        <v>880</v>
      </c>
      <c r="CN21">
        <v>98.1</v>
      </c>
      <c r="CO21">
        <v>633</v>
      </c>
      <c r="CP21">
        <v>98.55</v>
      </c>
      <c r="CQ21">
        <v>98.17</v>
      </c>
      <c r="CR21">
        <v>82.3</v>
      </c>
      <c r="CS21">
        <v>97.56</v>
      </c>
      <c r="CT21">
        <v>164.6</v>
      </c>
      <c r="CU21">
        <v>98.31</v>
      </c>
      <c r="CV21">
        <v>246.9</v>
      </c>
      <c r="CW21">
        <v>98.51</v>
      </c>
      <c r="CX21">
        <v>411.5</v>
      </c>
      <c r="CY21">
        <v>98.55</v>
      </c>
      <c r="CZ21">
        <v>617.25</v>
      </c>
      <c r="DA21">
        <v>98.42</v>
      </c>
      <c r="DB21">
        <v>823</v>
      </c>
      <c r="DC21">
        <v>98.11</v>
      </c>
      <c r="DD21">
        <v>880</v>
      </c>
      <c r="DE21">
        <v>98</v>
      </c>
      <c r="DF21">
        <v>820</v>
      </c>
      <c r="DG21">
        <v>98.2</v>
      </c>
      <c r="DH21">
        <v>97.74</v>
      </c>
      <c r="DI21">
        <v>82.3</v>
      </c>
      <c r="DJ21">
        <v>96.48</v>
      </c>
      <c r="DK21">
        <v>164.6</v>
      </c>
      <c r="DL21">
        <v>97.67</v>
      </c>
      <c r="DM21">
        <v>246.9</v>
      </c>
      <c r="DN21">
        <v>98.05</v>
      </c>
      <c r="DO21">
        <v>411.5</v>
      </c>
      <c r="DP21">
        <v>98.2</v>
      </c>
      <c r="DQ21">
        <v>617.25</v>
      </c>
      <c r="DR21">
        <v>98.11</v>
      </c>
      <c r="DS21">
        <v>823</v>
      </c>
      <c r="DT21">
        <v>97.82</v>
      </c>
      <c r="DU21">
        <v>880</v>
      </c>
      <c r="DV21">
        <v>97.7</v>
      </c>
    </row>
    <row r="22" spans="1:134" s="29" customFormat="1">
      <c r="A22" s="29" t="s">
        <v>961</v>
      </c>
      <c r="B22" s="29" t="s">
        <v>954</v>
      </c>
      <c r="C22" s="29" t="s">
        <v>955</v>
      </c>
      <c r="D22" s="29" t="s">
        <v>956</v>
      </c>
      <c r="E22" s="29" t="s">
        <v>25</v>
      </c>
      <c r="F22" s="29">
        <v>2012</v>
      </c>
      <c r="H22" s="29">
        <v>425</v>
      </c>
      <c r="I22" s="29">
        <v>425</v>
      </c>
      <c r="J22" s="29">
        <v>689</v>
      </c>
      <c r="K22" s="29">
        <v>689</v>
      </c>
      <c r="L22" s="29">
        <v>440</v>
      </c>
      <c r="M22" s="29" t="s">
        <v>354</v>
      </c>
      <c r="N22" s="29" t="s">
        <v>356</v>
      </c>
      <c r="O22" s="29">
        <v>769</v>
      </c>
      <c r="P22" s="29">
        <v>750</v>
      </c>
      <c r="Q22" s="29" t="s">
        <v>353</v>
      </c>
      <c r="T22" s="29">
        <v>230</v>
      </c>
      <c r="U22" s="29">
        <v>600</v>
      </c>
      <c r="V22" s="29">
        <v>660</v>
      </c>
      <c r="AA22" s="29" t="s">
        <v>349</v>
      </c>
      <c r="AB22" s="29" t="s">
        <v>350</v>
      </c>
      <c r="AC22" s="29" t="s">
        <v>350</v>
      </c>
      <c r="AD22" s="29">
        <v>2</v>
      </c>
      <c r="AE22" s="29">
        <v>2</v>
      </c>
      <c r="AF22" s="29" t="s">
        <v>351</v>
      </c>
      <c r="AO22" s="29" t="s">
        <v>353</v>
      </c>
      <c r="AP22" s="29">
        <v>98</v>
      </c>
      <c r="AQ22" s="29">
        <v>97.73</v>
      </c>
      <c r="AR22" s="29">
        <v>3</v>
      </c>
      <c r="AS22" s="29">
        <v>26.068999999999999</v>
      </c>
      <c r="AT22" s="29">
        <v>95.9</v>
      </c>
      <c r="AU22" s="29">
        <v>51.545999999999999</v>
      </c>
      <c r="AV22" s="29">
        <v>97</v>
      </c>
      <c r="AW22" s="29">
        <v>102.354</v>
      </c>
      <c r="AX22" s="29">
        <v>97.7</v>
      </c>
      <c r="AY22" s="29">
        <v>127.681</v>
      </c>
      <c r="AZ22" s="29">
        <v>97.9</v>
      </c>
      <c r="BA22" s="29">
        <v>153.21799999999999</v>
      </c>
      <c r="BB22" s="29">
        <v>97.9</v>
      </c>
      <c r="BC22" s="29">
        <v>255.102</v>
      </c>
      <c r="BD22" s="29">
        <v>98</v>
      </c>
      <c r="BE22" s="29">
        <v>512.82100000000003</v>
      </c>
      <c r="BF22" s="29">
        <v>97.5</v>
      </c>
      <c r="BG22" s="29">
        <v>1900</v>
      </c>
      <c r="BH22" s="29">
        <v>1200</v>
      </c>
      <c r="BI22" s="29">
        <v>1000</v>
      </c>
      <c r="BJ22" s="29">
        <v>1350</v>
      </c>
      <c r="BN22" s="29">
        <v>100</v>
      </c>
      <c r="BO22" s="29" t="s">
        <v>957</v>
      </c>
      <c r="BP22" s="29" t="s">
        <v>958</v>
      </c>
      <c r="BQ22" s="29" t="s">
        <v>959</v>
      </c>
      <c r="BR22" s="29" t="s">
        <v>960</v>
      </c>
      <c r="BS22" s="29" t="s">
        <v>954</v>
      </c>
      <c r="BT22" s="30" t="b">
        <v>0</v>
      </c>
    </row>
    <row r="23" spans="1:134" s="29" customFormat="1">
      <c r="A23" s="29" t="s">
        <v>961</v>
      </c>
      <c r="B23" s="29" t="s">
        <v>962</v>
      </c>
      <c r="C23" s="29" t="s">
        <v>964</v>
      </c>
      <c r="D23" s="29" t="s">
        <v>963</v>
      </c>
      <c r="E23" s="29" t="s">
        <v>452</v>
      </c>
      <c r="F23" s="29">
        <v>2010</v>
      </c>
      <c r="H23" s="29">
        <v>480</v>
      </c>
      <c r="I23" s="29">
        <v>600</v>
      </c>
      <c r="J23" s="29">
        <v>962</v>
      </c>
      <c r="K23" s="29">
        <v>1154</v>
      </c>
      <c r="L23" s="29">
        <v>500</v>
      </c>
      <c r="M23" s="29" t="s">
        <v>354</v>
      </c>
      <c r="N23" s="29" t="s">
        <v>513</v>
      </c>
      <c r="O23" s="29">
        <v>510</v>
      </c>
      <c r="P23" s="29">
        <v>614</v>
      </c>
      <c r="T23" s="29">
        <v>450</v>
      </c>
      <c r="U23" s="29">
        <v>950</v>
      </c>
      <c r="V23" s="29">
        <v>1000</v>
      </c>
      <c r="AA23" s="29" t="s">
        <v>349</v>
      </c>
      <c r="AB23" s="29" t="s">
        <v>350</v>
      </c>
      <c r="AC23" s="29" t="s">
        <v>350</v>
      </c>
      <c r="AD23" s="29">
        <v>2</v>
      </c>
      <c r="AE23" s="29">
        <v>1</v>
      </c>
      <c r="AF23" s="29" t="s">
        <v>351</v>
      </c>
      <c r="AK23" s="29" t="s">
        <v>450</v>
      </c>
      <c r="AL23" s="29" t="s">
        <v>450</v>
      </c>
      <c r="AN23" s="29" t="s">
        <v>353</v>
      </c>
      <c r="AS23" s="29">
        <v>25</v>
      </c>
      <c r="AT23" s="29">
        <v>93.5</v>
      </c>
      <c r="AU23" s="29">
        <v>50</v>
      </c>
      <c r="AV23" s="29">
        <v>96.2</v>
      </c>
      <c r="AW23" s="29">
        <v>100</v>
      </c>
      <c r="AX23" s="29">
        <v>97.5</v>
      </c>
      <c r="AY23" s="29">
        <v>150</v>
      </c>
      <c r="AZ23" s="29">
        <v>98</v>
      </c>
      <c r="BA23" s="29">
        <v>250</v>
      </c>
      <c r="BB23" s="29">
        <v>98.1</v>
      </c>
      <c r="BC23" s="29">
        <v>375</v>
      </c>
      <c r="BD23" s="29">
        <v>97.8</v>
      </c>
      <c r="BE23" s="29">
        <v>500</v>
      </c>
      <c r="BF23" s="29">
        <v>97.6</v>
      </c>
      <c r="BG23" s="29">
        <v>1900</v>
      </c>
      <c r="BH23" s="29">
        <v>1900</v>
      </c>
      <c r="BI23" s="29">
        <v>700</v>
      </c>
      <c r="BJ23" s="29">
        <v>1300</v>
      </c>
      <c r="BT23" s="30" t="b">
        <v>0</v>
      </c>
      <c r="BX23" s="29">
        <v>450</v>
      </c>
      <c r="BY23" s="29">
        <v>98.4</v>
      </c>
      <c r="BZ23" s="29">
        <v>98.02</v>
      </c>
      <c r="CA23" s="29">
        <v>25</v>
      </c>
      <c r="CB23" s="29">
        <v>94.4</v>
      </c>
      <c r="CC23" s="29">
        <v>50</v>
      </c>
      <c r="CD23" s="29">
        <v>96.8</v>
      </c>
      <c r="CE23" s="29">
        <v>100</v>
      </c>
      <c r="CF23" s="29">
        <v>98</v>
      </c>
      <c r="CG23" s="29">
        <v>150</v>
      </c>
      <c r="CH23" s="29">
        <v>98.3</v>
      </c>
      <c r="CI23" s="29">
        <v>250</v>
      </c>
      <c r="CJ23" s="29">
        <v>98.4</v>
      </c>
      <c r="CK23" s="29">
        <v>375</v>
      </c>
      <c r="CL23" s="29">
        <v>98.1</v>
      </c>
      <c r="CM23" s="29">
        <v>500</v>
      </c>
      <c r="CN23" s="29">
        <v>97.9</v>
      </c>
      <c r="CO23" s="29">
        <v>550</v>
      </c>
      <c r="CP23" s="29">
        <v>98.1</v>
      </c>
      <c r="CQ23" s="29">
        <v>97.66</v>
      </c>
      <c r="CR23" s="29">
        <v>25</v>
      </c>
      <c r="CS23" s="29">
        <v>93.5</v>
      </c>
      <c r="CT23" s="29">
        <v>50</v>
      </c>
      <c r="CU23" s="29">
        <v>96.2</v>
      </c>
      <c r="CV23" s="29">
        <v>100</v>
      </c>
      <c r="CW23" s="29">
        <v>97.5</v>
      </c>
      <c r="CX23" s="29">
        <v>150</v>
      </c>
      <c r="CY23" s="29">
        <v>98</v>
      </c>
      <c r="CZ23" s="29">
        <v>250</v>
      </c>
      <c r="DA23" s="29">
        <v>98.1</v>
      </c>
      <c r="DB23" s="29">
        <v>375</v>
      </c>
      <c r="DC23" s="29">
        <v>97.8</v>
      </c>
      <c r="DD23" s="29">
        <v>500</v>
      </c>
      <c r="DE23" s="29">
        <v>97.6</v>
      </c>
      <c r="DF23" s="29">
        <v>650</v>
      </c>
      <c r="DG23" s="29">
        <v>97.8</v>
      </c>
      <c r="DH23" s="29">
        <v>97.34</v>
      </c>
      <c r="DI23" s="29">
        <v>25</v>
      </c>
      <c r="DJ23" s="29">
        <v>92.6</v>
      </c>
      <c r="DK23" s="29">
        <v>50</v>
      </c>
      <c r="DL23" s="29">
        <v>95.6</v>
      </c>
      <c r="DM23" s="29">
        <v>100</v>
      </c>
      <c r="DN23" s="29">
        <v>97.2</v>
      </c>
      <c r="DO23" s="29">
        <v>150</v>
      </c>
      <c r="DP23" s="29">
        <v>97.7</v>
      </c>
      <c r="DQ23" s="29">
        <v>250</v>
      </c>
      <c r="DR23" s="29">
        <v>97.8</v>
      </c>
      <c r="DS23" s="29">
        <v>375</v>
      </c>
      <c r="DT23" s="29">
        <v>97.6</v>
      </c>
      <c r="DU23" s="29">
        <v>500</v>
      </c>
      <c r="DV23" s="29">
        <v>97.3</v>
      </c>
    </row>
    <row r="24" spans="1:134" s="29" customFormat="1">
      <c r="A24" s="29" t="s">
        <v>961</v>
      </c>
      <c r="B24" s="29" t="s">
        <v>962</v>
      </c>
      <c r="C24" s="29" t="s">
        <v>965</v>
      </c>
      <c r="D24" s="29" t="s">
        <v>963</v>
      </c>
      <c r="E24" s="29" t="s">
        <v>452</v>
      </c>
      <c r="F24" s="29">
        <v>2010</v>
      </c>
      <c r="H24" s="29">
        <v>470.4</v>
      </c>
      <c r="I24" s="29">
        <v>600</v>
      </c>
      <c r="J24" s="29">
        <v>962</v>
      </c>
      <c r="K24" s="29">
        <v>1154</v>
      </c>
      <c r="L24" s="29">
        <v>500</v>
      </c>
      <c r="M24" s="29" t="s">
        <v>354</v>
      </c>
      <c r="N24" s="29" t="s">
        <v>513</v>
      </c>
      <c r="O24" s="29">
        <v>510</v>
      </c>
      <c r="P24" s="29">
        <v>614</v>
      </c>
      <c r="T24" s="29">
        <v>450</v>
      </c>
      <c r="U24" s="29">
        <v>950</v>
      </c>
      <c r="V24" s="29">
        <v>1000</v>
      </c>
      <c r="AA24" s="29" t="s">
        <v>349</v>
      </c>
      <c r="AB24" s="29" t="s">
        <v>350</v>
      </c>
      <c r="AC24" s="29" t="s">
        <v>350</v>
      </c>
      <c r="AD24" s="29">
        <v>2</v>
      </c>
      <c r="AE24" s="29">
        <v>1</v>
      </c>
      <c r="AF24" s="29" t="s">
        <v>351</v>
      </c>
      <c r="AK24" s="29" t="s">
        <v>450</v>
      </c>
      <c r="AL24" s="29" t="s">
        <v>450</v>
      </c>
      <c r="AN24" s="29" t="s">
        <v>353</v>
      </c>
      <c r="AS24" s="29">
        <v>25</v>
      </c>
      <c r="AT24" s="29">
        <v>93.5</v>
      </c>
      <c r="AU24" s="29">
        <v>50</v>
      </c>
      <c r="AV24" s="29">
        <v>96.2</v>
      </c>
      <c r="AW24" s="29">
        <v>100</v>
      </c>
      <c r="AX24" s="29">
        <v>97.5</v>
      </c>
      <c r="AY24" s="29">
        <v>150</v>
      </c>
      <c r="AZ24" s="29">
        <v>98</v>
      </c>
      <c r="BA24" s="29">
        <v>250</v>
      </c>
      <c r="BB24" s="29">
        <v>98.1</v>
      </c>
      <c r="BC24" s="29">
        <v>375</v>
      </c>
      <c r="BD24" s="29">
        <v>97.8</v>
      </c>
      <c r="BE24" s="29">
        <v>500</v>
      </c>
      <c r="BF24" s="29">
        <v>97.6</v>
      </c>
      <c r="BG24" s="29">
        <v>1900</v>
      </c>
      <c r="BH24" s="29">
        <v>1900</v>
      </c>
      <c r="BI24" s="29">
        <v>700</v>
      </c>
      <c r="BJ24" s="29">
        <v>1300</v>
      </c>
      <c r="BT24" s="30" t="b">
        <v>0</v>
      </c>
      <c r="BX24" s="29">
        <v>450</v>
      </c>
      <c r="BY24" s="29">
        <v>98.4</v>
      </c>
      <c r="BZ24" s="29">
        <v>98.02</v>
      </c>
      <c r="CA24" s="29">
        <v>25</v>
      </c>
      <c r="CB24" s="29">
        <v>94.4</v>
      </c>
      <c r="CC24" s="29">
        <v>50</v>
      </c>
      <c r="CD24" s="29">
        <v>96.8</v>
      </c>
      <c r="CE24" s="29">
        <v>100</v>
      </c>
      <c r="CF24" s="29">
        <v>98</v>
      </c>
      <c r="CG24" s="29">
        <v>150</v>
      </c>
      <c r="CH24" s="29">
        <v>98.3</v>
      </c>
      <c r="CI24" s="29">
        <v>250</v>
      </c>
      <c r="CJ24" s="29">
        <v>98.4</v>
      </c>
      <c r="CK24" s="29">
        <v>375</v>
      </c>
      <c r="CL24" s="29">
        <v>98.1</v>
      </c>
      <c r="CM24" s="29">
        <v>500</v>
      </c>
      <c r="CN24" s="29">
        <v>97.9</v>
      </c>
      <c r="CO24" s="29">
        <v>550</v>
      </c>
      <c r="CP24" s="29">
        <v>98.1</v>
      </c>
      <c r="CQ24" s="29">
        <v>97.66</v>
      </c>
      <c r="CR24" s="29">
        <v>25</v>
      </c>
      <c r="CS24" s="29">
        <v>93.5</v>
      </c>
      <c r="CT24" s="29">
        <v>50</v>
      </c>
      <c r="CU24" s="29">
        <v>96.2</v>
      </c>
      <c r="CV24" s="29">
        <v>100</v>
      </c>
      <c r="CW24" s="29">
        <v>97.5</v>
      </c>
      <c r="CX24" s="29">
        <v>150</v>
      </c>
      <c r="CY24" s="29">
        <v>98</v>
      </c>
      <c r="CZ24" s="29">
        <v>250</v>
      </c>
      <c r="DA24" s="29">
        <v>98.1</v>
      </c>
      <c r="DB24" s="29">
        <v>375</v>
      </c>
      <c r="DC24" s="29">
        <v>97.8</v>
      </c>
      <c r="DD24" s="29">
        <v>500</v>
      </c>
      <c r="DE24" s="29">
        <v>97.6</v>
      </c>
      <c r="DF24" s="29">
        <v>650</v>
      </c>
      <c r="DG24" s="29">
        <v>97.8</v>
      </c>
      <c r="DH24" s="29">
        <v>97.34</v>
      </c>
      <c r="DI24" s="29">
        <v>25</v>
      </c>
      <c r="DJ24" s="29">
        <v>92.6</v>
      </c>
      <c r="DK24" s="29">
        <v>50</v>
      </c>
      <c r="DL24" s="29">
        <v>95.6</v>
      </c>
      <c r="DM24" s="29">
        <v>100</v>
      </c>
      <c r="DN24" s="29">
        <v>97.2</v>
      </c>
      <c r="DO24" s="29">
        <v>150</v>
      </c>
      <c r="DP24" s="29">
        <v>97.7</v>
      </c>
      <c r="DQ24" s="29">
        <v>250</v>
      </c>
      <c r="DR24" s="29">
        <v>97.8</v>
      </c>
      <c r="DS24" s="29">
        <v>375</v>
      </c>
      <c r="DT24" s="29">
        <v>97.6</v>
      </c>
      <c r="DU24" s="29">
        <v>500</v>
      </c>
      <c r="DV24" s="29">
        <v>97.3</v>
      </c>
    </row>
    <row r="25" spans="1:134">
      <c r="A25" s="168" t="s">
        <v>975</v>
      </c>
      <c r="B25" s="168" t="s">
        <v>520</v>
      </c>
      <c r="C25" s="168" t="s">
        <v>686</v>
      </c>
      <c r="D25" s="168" t="s">
        <v>1014</v>
      </c>
      <c r="F25" s="180"/>
      <c r="H25" s="168">
        <v>769</v>
      </c>
      <c r="I25" s="168">
        <v>880</v>
      </c>
      <c r="J25" s="168">
        <v>1283</v>
      </c>
      <c r="K25" s="168">
        <v>1411</v>
      </c>
      <c r="L25" s="168">
        <v>360</v>
      </c>
      <c r="M25" s="168" t="s">
        <v>354</v>
      </c>
      <c r="N25" s="168" t="s">
        <v>513</v>
      </c>
      <c r="R25" s="168">
        <v>5000</v>
      </c>
      <c r="T25" s="168">
        <v>570</v>
      </c>
      <c r="U25" s="168">
        <v>820</v>
      </c>
      <c r="V25" s="168">
        <v>1000</v>
      </c>
      <c r="W25" s="168">
        <v>570</v>
      </c>
      <c r="AA25" s="168" t="s">
        <v>349</v>
      </c>
      <c r="AO25" s="168" t="s">
        <v>353</v>
      </c>
      <c r="AP25" s="168">
        <v>98.68</v>
      </c>
      <c r="AQ25" s="168">
        <v>98.46</v>
      </c>
      <c r="AS25" s="168">
        <v>40</v>
      </c>
      <c r="AT25" s="168">
        <v>96.82</v>
      </c>
      <c r="AU25" s="168">
        <v>80</v>
      </c>
      <c r="AV25" s="168">
        <v>97.94</v>
      </c>
      <c r="AW25" s="168">
        <v>160</v>
      </c>
      <c r="AX25" s="168">
        <v>98.53</v>
      </c>
      <c r="AY25" s="168">
        <v>240</v>
      </c>
      <c r="AZ25" s="168">
        <v>98.68</v>
      </c>
      <c r="BA25" s="168">
        <v>400</v>
      </c>
      <c r="BB25" s="168">
        <v>98.67</v>
      </c>
      <c r="BC25" s="168">
        <v>600</v>
      </c>
      <c r="BD25" s="168">
        <v>98.51</v>
      </c>
      <c r="BE25" s="168">
        <v>800</v>
      </c>
      <c r="BF25" s="168">
        <v>98.23</v>
      </c>
      <c r="BT25" s="168" t="b">
        <v>0</v>
      </c>
    </row>
    <row r="26" spans="1:134">
      <c r="A26" s="168" t="s">
        <v>975</v>
      </c>
      <c r="B26" s="168" t="s">
        <v>520</v>
      </c>
      <c r="C26" s="168" t="s">
        <v>691</v>
      </c>
      <c r="D26" s="168" t="s">
        <v>1014</v>
      </c>
      <c r="F26" s="180"/>
      <c r="H26" s="168">
        <v>770</v>
      </c>
      <c r="I26" s="168">
        <v>770</v>
      </c>
      <c r="J26" s="168">
        <v>1283</v>
      </c>
      <c r="K26" s="168">
        <v>1411</v>
      </c>
      <c r="L26" s="168">
        <v>360</v>
      </c>
      <c r="M26" s="168" t="s">
        <v>354</v>
      </c>
      <c r="N26" s="168" t="s">
        <v>356</v>
      </c>
      <c r="R26" s="168">
        <v>5000</v>
      </c>
      <c r="T26" s="168">
        <v>570</v>
      </c>
      <c r="U26" s="168">
        <v>820</v>
      </c>
      <c r="V26" s="168">
        <v>1000</v>
      </c>
      <c r="W26" s="168">
        <v>570</v>
      </c>
      <c r="AA26" s="168" t="s">
        <v>349</v>
      </c>
      <c r="AN26" s="168" t="s">
        <v>353</v>
      </c>
      <c r="BT26" s="168" t="s">
        <v>1015</v>
      </c>
      <c r="BX26" s="168">
        <v>570</v>
      </c>
      <c r="BY26" s="168">
        <v>98.68</v>
      </c>
      <c r="BZ26" s="168">
        <v>98.52</v>
      </c>
      <c r="CA26" s="168">
        <v>6</v>
      </c>
      <c r="CB26" s="168">
        <v>97.94</v>
      </c>
      <c r="CC26" s="168">
        <v>82.3</v>
      </c>
      <c r="CD26" s="168">
        <v>98.53</v>
      </c>
      <c r="CE26" s="168">
        <v>246</v>
      </c>
      <c r="CF26" s="168">
        <v>98.68</v>
      </c>
      <c r="CG26" s="168">
        <v>411.5</v>
      </c>
      <c r="CH26" s="168">
        <v>98.67</v>
      </c>
      <c r="CI26" s="168">
        <v>617.25</v>
      </c>
      <c r="CJ26" s="168">
        <v>98.51</v>
      </c>
      <c r="CK26" s="168">
        <v>823</v>
      </c>
      <c r="CL26" s="168">
        <v>98.23</v>
      </c>
      <c r="CM26" s="168">
        <v>880</v>
      </c>
      <c r="CN26" s="168">
        <v>98.1</v>
      </c>
      <c r="CO26" s="168">
        <v>633</v>
      </c>
      <c r="CP26" s="168">
        <v>98.55</v>
      </c>
      <c r="CQ26" s="168">
        <v>98.17</v>
      </c>
      <c r="CR26" s="168">
        <v>82.3</v>
      </c>
      <c r="CS26" s="168">
        <v>97.56</v>
      </c>
      <c r="CT26" s="168">
        <v>164.6</v>
      </c>
      <c r="CU26" s="168">
        <v>98.31</v>
      </c>
      <c r="CV26" s="168">
        <v>246.9</v>
      </c>
      <c r="CW26" s="168">
        <v>98.51</v>
      </c>
      <c r="CX26" s="168">
        <v>411.5</v>
      </c>
      <c r="CY26" s="168">
        <v>98.55</v>
      </c>
      <c r="CZ26" s="168">
        <v>617.25</v>
      </c>
      <c r="DA26" s="168">
        <v>98.42</v>
      </c>
      <c r="DB26" s="168">
        <v>823</v>
      </c>
      <c r="DC26" s="168">
        <v>98.11</v>
      </c>
      <c r="DD26" s="168">
        <v>880</v>
      </c>
      <c r="DE26" s="168">
        <v>98</v>
      </c>
      <c r="DF26" s="168">
        <v>820</v>
      </c>
      <c r="DG26" s="168">
        <v>98.2</v>
      </c>
      <c r="DH26" s="168">
        <v>97.74</v>
      </c>
      <c r="DI26" s="168">
        <v>82.3</v>
      </c>
      <c r="DJ26" s="168">
        <v>96.48</v>
      </c>
      <c r="DK26" s="168">
        <v>164.6</v>
      </c>
      <c r="DL26" s="168">
        <v>97.67</v>
      </c>
      <c r="DM26" s="168">
        <v>246.9</v>
      </c>
      <c r="DN26" s="168">
        <v>98.05</v>
      </c>
      <c r="DO26" s="168">
        <v>411.5</v>
      </c>
      <c r="DP26" s="168">
        <v>98.2</v>
      </c>
      <c r="DQ26" s="168">
        <v>617.25</v>
      </c>
      <c r="DR26" s="168">
        <v>98.11</v>
      </c>
      <c r="DS26" s="168">
        <v>823</v>
      </c>
      <c r="DT26" s="168">
        <v>97.82</v>
      </c>
      <c r="DU26" s="168">
        <v>880</v>
      </c>
      <c r="DV26" s="168">
        <v>97.7</v>
      </c>
    </row>
    <row r="27" spans="1:134">
      <c r="A27" s="168" t="s">
        <v>975</v>
      </c>
      <c r="B27" s="168" t="s">
        <v>520</v>
      </c>
      <c r="C27" s="168" t="s">
        <v>688</v>
      </c>
      <c r="D27" s="168" t="s">
        <v>1014</v>
      </c>
      <c r="F27" s="180"/>
      <c r="H27" s="168">
        <v>769</v>
      </c>
      <c r="I27" s="168">
        <v>769</v>
      </c>
      <c r="J27" s="168">
        <v>1283</v>
      </c>
      <c r="K27" s="168">
        <v>1411</v>
      </c>
      <c r="L27" s="168">
        <v>360</v>
      </c>
      <c r="M27" s="168" t="s">
        <v>354</v>
      </c>
      <c r="N27" s="168" t="s">
        <v>356</v>
      </c>
      <c r="R27" s="168">
        <v>5000</v>
      </c>
      <c r="T27" s="168">
        <v>570</v>
      </c>
      <c r="U27" s="168">
        <v>820</v>
      </c>
      <c r="V27" s="168">
        <v>1000</v>
      </c>
      <c r="W27" s="168">
        <v>570</v>
      </c>
      <c r="AA27" s="168" t="s">
        <v>349</v>
      </c>
      <c r="AN27" s="168" t="s">
        <v>353</v>
      </c>
      <c r="BT27" s="168" t="s">
        <v>1015</v>
      </c>
      <c r="BX27" s="168">
        <v>570</v>
      </c>
      <c r="BY27" s="168">
        <v>98.68</v>
      </c>
      <c r="BZ27" s="168">
        <v>98.52</v>
      </c>
      <c r="CA27" s="168">
        <v>6</v>
      </c>
      <c r="CB27" s="168">
        <v>97.94</v>
      </c>
      <c r="CC27" s="168">
        <v>82.3</v>
      </c>
      <c r="CD27" s="168">
        <v>98.53</v>
      </c>
      <c r="CE27" s="168">
        <v>246</v>
      </c>
      <c r="CF27" s="168">
        <v>98.68</v>
      </c>
      <c r="CG27" s="168">
        <v>411.5</v>
      </c>
      <c r="CH27" s="168">
        <v>98.67</v>
      </c>
      <c r="CI27" s="168">
        <v>617.25</v>
      </c>
      <c r="CJ27" s="168">
        <v>98.51</v>
      </c>
      <c r="CK27" s="168">
        <v>823</v>
      </c>
      <c r="CL27" s="168">
        <v>98.23</v>
      </c>
      <c r="CM27" s="168">
        <v>880</v>
      </c>
      <c r="CN27" s="168">
        <v>98.1</v>
      </c>
      <c r="CO27" s="168">
        <v>633</v>
      </c>
      <c r="CP27" s="168">
        <v>98.55</v>
      </c>
      <c r="CQ27" s="168">
        <v>98.17</v>
      </c>
      <c r="CR27" s="168">
        <v>82.3</v>
      </c>
      <c r="CS27" s="168">
        <v>97.56</v>
      </c>
      <c r="CT27" s="168">
        <v>164.6</v>
      </c>
      <c r="CU27" s="168">
        <v>98.31</v>
      </c>
      <c r="CV27" s="168">
        <v>246.9</v>
      </c>
      <c r="CW27" s="168">
        <v>98.51</v>
      </c>
      <c r="CX27" s="168">
        <v>411.5</v>
      </c>
      <c r="CY27" s="168">
        <v>98.55</v>
      </c>
      <c r="CZ27" s="168">
        <v>617.25</v>
      </c>
      <c r="DA27" s="168">
        <v>98.42</v>
      </c>
      <c r="DB27" s="168">
        <v>823</v>
      </c>
      <c r="DC27" s="168">
        <v>98.11</v>
      </c>
      <c r="DD27" s="168">
        <v>880</v>
      </c>
      <c r="DE27" s="168">
        <v>98</v>
      </c>
      <c r="DF27" s="168">
        <v>820</v>
      </c>
      <c r="DG27" s="168">
        <v>98.2</v>
      </c>
      <c r="DH27" s="168">
        <v>97.74</v>
      </c>
      <c r="DI27" s="168">
        <v>82.3</v>
      </c>
      <c r="DJ27" s="168">
        <v>96.48</v>
      </c>
      <c r="DK27" s="168">
        <v>164.6</v>
      </c>
      <c r="DL27" s="168">
        <v>97.67</v>
      </c>
      <c r="DM27" s="168">
        <v>246.9</v>
      </c>
      <c r="DN27" s="168">
        <v>98.05</v>
      </c>
      <c r="DO27" s="168">
        <v>411.5</v>
      </c>
      <c r="DP27" s="168">
        <v>98.2</v>
      </c>
      <c r="DQ27" s="168">
        <v>617.25</v>
      </c>
      <c r="DR27" s="168">
        <v>98.11</v>
      </c>
      <c r="DS27" s="168">
        <v>823</v>
      </c>
      <c r="DT27" s="168">
        <v>97.82</v>
      </c>
      <c r="DU27" s="168">
        <v>880</v>
      </c>
      <c r="DV27" s="168">
        <v>97.7</v>
      </c>
    </row>
    <row r="28" spans="1:134" ht="15" customHeight="1">
      <c r="A28" s="168" t="s">
        <v>975</v>
      </c>
      <c r="B28" s="168" t="s">
        <v>520</v>
      </c>
      <c r="C28" s="168" t="s">
        <v>1017</v>
      </c>
      <c r="D28" s="168" t="s">
        <v>1014</v>
      </c>
      <c r="F28" s="180"/>
      <c r="H28" s="168">
        <v>772</v>
      </c>
      <c r="I28" s="168">
        <v>772</v>
      </c>
      <c r="J28" s="168">
        <v>1283</v>
      </c>
      <c r="K28" s="168">
        <v>1411</v>
      </c>
      <c r="L28" s="168">
        <v>360</v>
      </c>
      <c r="M28" s="168" t="s">
        <v>354</v>
      </c>
      <c r="N28" s="168" t="s">
        <v>513</v>
      </c>
      <c r="R28" s="168">
        <v>5000</v>
      </c>
      <c r="T28" s="168">
        <v>568</v>
      </c>
      <c r="U28" s="168">
        <v>850</v>
      </c>
      <c r="V28" s="168">
        <v>1000</v>
      </c>
      <c r="W28" s="168">
        <v>570</v>
      </c>
      <c r="AA28" s="168" t="s">
        <v>349</v>
      </c>
      <c r="AN28" s="168" t="s">
        <v>353</v>
      </c>
      <c r="BT28" s="168" t="b">
        <v>0</v>
      </c>
      <c r="BX28" s="168">
        <v>570</v>
      </c>
      <c r="BY28" s="168">
        <v>98.68</v>
      </c>
      <c r="BZ28" s="168">
        <v>98.52</v>
      </c>
      <c r="CA28" s="168">
        <v>84.03</v>
      </c>
      <c r="CB28" s="168">
        <v>97.94</v>
      </c>
      <c r="CC28" s="168">
        <v>167.06</v>
      </c>
      <c r="CD28" s="168">
        <v>98.53</v>
      </c>
      <c r="CE28" s="168">
        <v>250.2</v>
      </c>
      <c r="CF28" s="168">
        <v>98.68</v>
      </c>
      <c r="CG28" s="168">
        <v>417.05</v>
      </c>
      <c r="CH28" s="168">
        <v>98.67</v>
      </c>
      <c r="CI28" s="168">
        <v>626.59</v>
      </c>
      <c r="CJ28" s="168">
        <v>98.51</v>
      </c>
      <c r="CK28" s="168">
        <v>837.83</v>
      </c>
      <c r="CL28" s="168">
        <v>98.23</v>
      </c>
      <c r="CM28" s="168">
        <v>895.86</v>
      </c>
      <c r="CN28" s="168">
        <v>98.23</v>
      </c>
      <c r="CO28" s="168">
        <v>633</v>
      </c>
      <c r="CP28" s="168">
        <v>98.55</v>
      </c>
      <c r="CQ28" s="168">
        <v>98.39</v>
      </c>
      <c r="CR28" s="168">
        <v>84.36</v>
      </c>
      <c r="CS28" s="168">
        <v>97.56</v>
      </c>
      <c r="CT28" s="168">
        <v>167.43</v>
      </c>
      <c r="CU28" s="168">
        <v>98.31</v>
      </c>
      <c r="CV28" s="168">
        <v>250.63</v>
      </c>
      <c r="CW28" s="168">
        <v>98.51</v>
      </c>
      <c r="CX28" s="168">
        <v>417.55</v>
      </c>
      <c r="CY28" s="168">
        <v>98.55</v>
      </c>
      <c r="CZ28" s="168">
        <v>627.16</v>
      </c>
      <c r="DA28" s="168">
        <v>98.42</v>
      </c>
      <c r="DB28" s="168">
        <v>838.85</v>
      </c>
      <c r="DC28" s="168">
        <v>98.11</v>
      </c>
      <c r="DD28" s="168">
        <v>896.95</v>
      </c>
      <c r="DE28" s="168">
        <v>98.11</v>
      </c>
      <c r="DF28" s="168">
        <v>820</v>
      </c>
      <c r="DG28" s="168">
        <v>98.2</v>
      </c>
      <c r="DH28" s="168">
        <v>98</v>
      </c>
      <c r="DI28" s="168">
        <v>85.3</v>
      </c>
      <c r="DJ28" s="168">
        <v>96.48</v>
      </c>
      <c r="DK28" s="168">
        <v>168.53</v>
      </c>
      <c r="DL28" s="168">
        <v>97.67</v>
      </c>
      <c r="DM28" s="168">
        <v>251.81</v>
      </c>
      <c r="DN28" s="168">
        <v>98.05</v>
      </c>
      <c r="DO28" s="168">
        <v>419.04</v>
      </c>
      <c r="DP28" s="168">
        <v>98.2</v>
      </c>
      <c r="DQ28" s="168">
        <v>629.14</v>
      </c>
      <c r="DR28" s="168">
        <v>98.11</v>
      </c>
      <c r="DS28" s="168">
        <v>841.34</v>
      </c>
      <c r="DT28" s="168">
        <v>97.82</v>
      </c>
      <c r="DU28" s="168">
        <v>899.61</v>
      </c>
      <c r="DV28" s="168">
        <v>97.82</v>
      </c>
    </row>
    <row r="29" spans="1:134" ht="15" customHeight="1">
      <c r="A29" s="168" t="s">
        <v>975</v>
      </c>
      <c r="B29" s="168" t="s">
        <v>520</v>
      </c>
      <c r="C29" s="168" t="s">
        <v>1018</v>
      </c>
      <c r="D29" s="168" t="s">
        <v>1014</v>
      </c>
      <c r="F29" s="180"/>
      <c r="H29" s="168">
        <v>769</v>
      </c>
      <c r="I29" s="168">
        <v>769</v>
      </c>
      <c r="J29" s="168">
        <v>1283</v>
      </c>
      <c r="K29" s="168">
        <v>1411</v>
      </c>
      <c r="L29" s="168">
        <v>360</v>
      </c>
      <c r="M29" s="168" t="s">
        <v>354</v>
      </c>
      <c r="N29" s="168" t="s">
        <v>513</v>
      </c>
      <c r="R29" s="168">
        <v>5000</v>
      </c>
      <c r="T29" s="168">
        <v>568</v>
      </c>
      <c r="U29" s="168">
        <v>850</v>
      </c>
      <c r="V29" s="168">
        <v>1000</v>
      </c>
      <c r="W29" s="168">
        <v>570</v>
      </c>
      <c r="AA29" s="168" t="s">
        <v>349</v>
      </c>
      <c r="AN29" s="168" t="s">
        <v>353</v>
      </c>
      <c r="BT29" s="168" t="b">
        <v>0</v>
      </c>
      <c r="BX29" s="168">
        <v>570</v>
      </c>
      <c r="BY29" s="168">
        <v>98.68</v>
      </c>
      <c r="BZ29" s="168">
        <v>98.52</v>
      </c>
      <c r="CA29" s="168">
        <v>84.03</v>
      </c>
      <c r="CB29" s="168">
        <v>97.94</v>
      </c>
      <c r="CC29" s="168">
        <v>167.06</v>
      </c>
      <c r="CD29" s="168">
        <v>98.53</v>
      </c>
      <c r="CE29" s="168">
        <v>250.2</v>
      </c>
      <c r="CF29" s="168">
        <v>98.68</v>
      </c>
      <c r="CG29" s="168">
        <v>417.05</v>
      </c>
      <c r="CH29" s="168">
        <v>98.67</v>
      </c>
      <c r="CI29" s="168">
        <v>626.59</v>
      </c>
      <c r="CJ29" s="168">
        <v>98.51</v>
      </c>
      <c r="CK29" s="168">
        <v>837.83</v>
      </c>
      <c r="CL29" s="168">
        <v>98.23</v>
      </c>
      <c r="CM29" s="168">
        <v>895.86</v>
      </c>
      <c r="CN29" s="168">
        <v>98.23</v>
      </c>
      <c r="CO29" s="168">
        <v>633</v>
      </c>
      <c r="CP29" s="168">
        <v>98.55</v>
      </c>
      <c r="CQ29" s="168">
        <v>98.39</v>
      </c>
      <c r="CR29" s="168">
        <v>84.36</v>
      </c>
      <c r="CS29" s="168">
        <v>97.56</v>
      </c>
      <c r="CT29" s="168">
        <v>167.43</v>
      </c>
      <c r="CU29" s="168">
        <v>98.31</v>
      </c>
      <c r="CV29" s="168">
        <v>250.63</v>
      </c>
      <c r="CW29" s="168">
        <v>98.51</v>
      </c>
      <c r="CX29" s="168">
        <v>417.55</v>
      </c>
      <c r="CY29" s="168">
        <v>98.55</v>
      </c>
      <c r="CZ29" s="168">
        <v>627.16</v>
      </c>
      <c r="DA29" s="168">
        <v>98.42</v>
      </c>
      <c r="DB29" s="168">
        <v>838.85</v>
      </c>
      <c r="DC29" s="168">
        <v>98.11</v>
      </c>
      <c r="DD29" s="168">
        <v>896.95</v>
      </c>
      <c r="DE29" s="168">
        <v>98.11</v>
      </c>
      <c r="DF29" s="168">
        <v>820</v>
      </c>
      <c r="DG29" s="168">
        <v>98.2</v>
      </c>
      <c r="DH29" s="168">
        <v>98</v>
      </c>
      <c r="DI29" s="168">
        <v>85.3</v>
      </c>
      <c r="DJ29" s="168">
        <v>96.48</v>
      </c>
      <c r="DK29" s="168">
        <v>168.53</v>
      </c>
      <c r="DL29" s="168">
        <v>97.67</v>
      </c>
      <c r="DM29" s="168">
        <v>251.81</v>
      </c>
      <c r="DN29" s="168">
        <v>98.05</v>
      </c>
      <c r="DO29" s="168">
        <v>419.04</v>
      </c>
      <c r="DP29" s="168">
        <v>98.2</v>
      </c>
      <c r="DQ29" s="168">
        <v>629.14</v>
      </c>
      <c r="DR29" s="168">
        <v>98.11</v>
      </c>
      <c r="DS29" s="168">
        <v>841.34</v>
      </c>
      <c r="DT29" s="168">
        <v>97.82</v>
      </c>
      <c r="DU29" s="168">
        <v>899.61</v>
      </c>
      <c r="DV29" s="168">
        <v>97.82</v>
      </c>
    </row>
    <row r="30" spans="1:134" ht="15" customHeight="1">
      <c r="A30" s="168" t="s">
        <v>975</v>
      </c>
      <c r="B30" s="168" t="s">
        <v>520</v>
      </c>
      <c r="C30" s="168" t="s">
        <v>1020</v>
      </c>
      <c r="D30" s="168" t="s">
        <v>1021</v>
      </c>
      <c r="F30" s="180"/>
      <c r="H30" s="168">
        <v>750</v>
      </c>
      <c r="I30" s="168">
        <v>769</v>
      </c>
      <c r="J30" s="168">
        <v>1283</v>
      </c>
      <c r="K30" s="168">
        <v>1411</v>
      </c>
      <c r="L30" s="168">
        <v>360</v>
      </c>
      <c r="M30" s="168" t="s">
        <v>354</v>
      </c>
      <c r="N30" s="168" t="s">
        <v>356</v>
      </c>
      <c r="R30" s="168">
        <v>5000</v>
      </c>
      <c r="T30" s="168">
        <v>570</v>
      </c>
      <c r="U30" s="168">
        <v>820</v>
      </c>
      <c r="V30" s="168">
        <v>1000</v>
      </c>
      <c r="W30" s="168">
        <v>570</v>
      </c>
      <c r="AA30" s="168" t="s">
        <v>349</v>
      </c>
      <c r="AN30" s="168" t="s">
        <v>353</v>
      </c>
      <c r="BT30" s="168" t="s">
        <v>1015</v>
      </c>
      <c r="BX30" s="168">
        <v>570</v>
      </c>
      <c r="BY30" s="168">
        <v>98.68</v>
      </c>
      <c r="BZ30" s="168">
        <v>98.52</v>
      </c>
      <c r="CA30" s="168">
        <v>6</v>
      </c>
      <c r="CB30" s="168">
        <v>97.94</v>
      </c>
      <c r="CC30" s="168">
        <v>82.3</v>
      </c>
      <c r="CD30" s="168">
        <v>98.53</v>
      </c>
      <c r="CE30" s="168">
        <v>246</v>
      </c>
      <c r="CF30" s="168">
        <v>98.68</v>
      </c>
      <c r="CG30" s="168">
        <v>411.5</v>
      </c>
      <c r="CH30" s="168">
        <v>98.67</v>
      </c>
      <c r="CI30" s="168">
        <v>617.25</v>
      </c>
      <c r="CJ30" s="168">
        <v>98.51</v>
      </c>
      <c r="CK30" s="168">
        <v>823</v>
      </c>
      <c r="CL30" s="168">
        <v>98.23</v>
      </c>
      <c r="CM30" s="168">
        <v>880</v>
      </c>
      <c r="CN30" s="168">
        <v>98.1</v>
      </c>
      <c r="CO30" s="168">
        <v>633</v>
      </c>
      <c r="CP30" s="168">
        <v>98.55</v>
      </c>
      <c r="CQ30" s="168">
        <v>98.17</v>
      </c>
      <c r="CR30" s="168">
        <v>82.3</v>
      </c>
      <c r="CS30" s="168">
        <v>97.56</v>
      </c>
      <c r="CT30" s="168">
        <v>164.6</v>
      </c>
      <c r="CU30" s="168">
        <v>98.31</v>
      </c>
      <c r="CV30" s="168">
        <v>246.9</v>
      </c>
      <c r="CW30" s="168">
        <v>98.51</v>
      </c>
      <c r="CX30" s="168">
        <v>411.5</v>
      </c>
      <c r="CY30" s="168">
        <v>98.55</v>
      </c>
      <c r="CZ30" s="168">
        <v>617.25</v>
      </c>
      <c r="DA30" s="168">
        <v>98.42</v>
      </c>
      <c r="DB30" s="168">
        <v>823</v>
      </c>
      <c r="DC30" s="168">
        <v>98.11</v>
      </c>
      <c r="DD30" s="168">
        <v>880</v>
      </c>
      <c r="DE30" s="168">
        <v>98</v>
      </c>
      <c r="DF30" s="168">
        <v>820</v>
      </c>
      <c r="DG30" s="168">
        <v>98.2</v>
      </c>
      <c r="DH30" s="168">
        <v>97.74</v>
      </c>
      <c r="DI30" s="168">
        <v>82.3</v>
      </c>
      <c r="DJ30" s="168">
        <v>96.48</v>
      </c>
      <c r="DK30" s="168">
        <v>164.6</v>
      </c>
      <c r="DL30" s="168">
        <v>97.67</v>
      </c>
      <c r="DM30" s="168">
        <v>246.9</v>
      </c>
      <c r="DN30" s="168">
        <v>98.05</v>
      </c>
      <c r="DO30" s="168">
        <v>411.5</v>
      </c>
      <c r="DP30" s="168">
        <v>98.2</v>
      </c>
      <c r="DQ30" s="168">
        <v>617.25</v>
      </c>
      <c r="DR30" s="168">
        <v>98.11</v>
      </c>
      <c r="DS30" s="168">
        <v>823</v>
      </c>
      <c r="DT30" s="168">
        <v>97.82</v>
      </c>
      <c r="DU30" s="168">
        <v>880</v>
      </c>
      <c r="DV30" s="168">
        <v>97.7</v>
      </c>
    </row>
    <row r="31" spans="1:134" ht="15" customHeight="1">
      <c r="A31" s="168" t="s">
        <v>975</v>
      </c>
      <c r="B31" s="168" t="s">
        <v>1048</v>
      </c>
      <c r="C31" s="168" t="s">
        <v>1049</v>
      </c>
      <c r="D31" s="168" t="s">
        <v>1050</v>
      </c>
      <c r="E31" s="168" t="s">
        <v>1051</v>
      </c>
      <c r="F31" s="180">
        <v>2007</v>
      </c>
      <c r="H31" s="168">
        <v>4.5999999999999996</v>
      </c>
      <c r="I31" s="168">
        <v>4.5999999999999996</v>
      </c>
      <c r="J31" s="168">
        <v>19.2</v>
      </c>
      <c r="K31" s="168">
        <v>23</v>
      </c>
      <c r="L31" s="168">
        <v>240</v>
      </c>
      <c r="M31" s="168" t="s">
        <v>1052</v>
      </c>
      <c r="O31" s="168">
        <v>4.5999999999999996</v>
      </c>
      <c r="P31" s="168">
        <v>4.78</v>
      </c>
      <c r="R31" s="168">
        <v>37.5</v>
      </c>
      <c r="S31" s="168">
        <v>208</v>
      </c>
      <c r="T31" s="168">
        <v>206</v>
      </c>
      <c r="U31" s="168">
        <v>450</v>
      </c>
      <c r="V31" s="168">
        <v>500</v>
      </c>
      <c r="Y31" s="168">
        <v>0</v>
      </c>
      <c r="AA31" s="168" t="s">
        <v>349</v>
      </c>
      <c r="AB31" s="168" t="s">
        <v>1053</v>
      </c>
      <c r="AC31" s="168" t="s">
        <v>1053</v>
      </c>
      <c r="AG31" s="168" t="s">
        <v>527</v>
      </c>
      <c r="AH31" s="168">
        <v>1</v>
      </c>
      <c r="AP31" s="168">
        <v>96.5</v>
      </c>
      <c r="AQ31" s="168">
        <v>95.5</v>
      </c>
      <c r="AR31" s="168">
        <v>3</v>
      </c>
      <c r="AS31" s="168">
        <v>138</v>
      </c>
      <c r="AT31" s="168">
        <v>100</v>
      </c>
      <c r="AU31" s="168">
        <v>230</v>
      </c>
      <c r="AV31" s="168">
        <v>191.5</v>
      </c>
      <c r="AW31" s="168">
        <v>460</v>
      </c>
      <c r="AX31" s="168">
        <v>419.7</v>
      </c>
      <c r="AY31" s="168">
        <v>920</v>
      </c>
      <c r="AZ31" s="168">
        <v>873.9</v>
      </c>
      <c r="BA31" s="168">
        <v>1380</v>
      </c>
      <c r="BB31" s="168">
        <v>1325.4</v>
      </c>
      <c r="BC31" s="168">
        <v>2760</v>
      </c>
      <c r="BD31" s="168">
        <v>2663.4</v>
      </c>
      <c r="BE31" s="168">
        <v>4600</v>
      </c>
      <c r="BF31" s="168">
        <v>4408.7</v>
      </c>
      <c r="BG31" s="168">
        <v>0.68600000000000005</v>
      </c>
      <c r="BH31" s="168">
        <v>0.45700000000000002</v>
      </c>
      <c r="BI31" s="168">
        <v>0.22900000000000001</v>
      </c>
      <c r="BJ31" s="168">
        <v>61.3</v>
      </c>
      <c r="BK31" s="168" t="s">
        <v>278</v>
      </c>
      <c r="BP31" s="168">
        <v>0</v>
      </c>
    </row>
    <row r="32" spans="1:134" ht="15" customHeight="1">
      <c r="A32" s="168" t="s">
        <v>975</v>
      </c>
      <c r="B32" s="168" t="s">
        <v>520</v>
      </c>
      <c r="C32" s="168" t="s">
        <v>1054</v>
      </c>
      <c r="D32" s="168" t="s">
        <v>1055</v>
      </c>
      <c r="E32" s="168" t="s">
        <v>1056</v>
      </c>
      <c r="F32" s="180">
        <v>2014</v>
      </c>
      <c r="H32" s="168">
        <v>800</v>
      </c>
      <c r="I32" s="168">
        <v>880</v>
      </c>
      <c r="J32" s="168">
        <v>1283</v>
      </c>
      <c r="K32" s="168">
        <v>1421</v>
      </c>
      <c r="L32" s="168">
        <v>360</v>
      </c>
      <c r="M32" s="168" t="s">
        <v>354</v>
      </c>
      <c r="O32" s="168">
        <v>1200</v>
      </c>
      <c r="P32" s="168">
        <v>1200</v>
      </c>
      <c r="S32" s="168">
        <v>620</v>
      </c>
      <c r="T32" s="168">
        <v>531</v>
      </c>
      <c r="U32" s="168">
        <v>850</v>
      </c>
      <c r="V32" s="168">
        <v>1000</v>
      </c>
      <c r="Y32" s="168">
        <v>0</v>
      </c>
      <c r="AA32" s="168" t="s">
        <v>349</v>
      </c>
      <c r="AB32" s="168" t="s">
        <v>1053</v>
      </c>
      <c r="AC32" s="168" t="s">
        <v>1053</v>
      </c>
      <c r="AG32" s="168" t="s">
        <v>527</v>
      </c>
      <c r="AH32" s="168">
        <v>9</v>
      </c>
      <c r="AN32" s="168" t="s">
        <v>353</v>
      </c>
      <c r="AP32" s="168">
        <v>0</v>
      </c>
      <c r="AQ32" s="168">
        <v>0</v>
      </c>
      <c r="AR32" s="168">
        <v>3</v>
      </c>
      <c r="BG32" s="168">
        <v>2.2719999999999998</v>
      </c>
      <c r="BH32" s="168">
        <v>2.5619999999999998</v>
      </c>
      <c r="BI32" s="168">
        <v>0.95599999999999996</v>
      </c>
      <c r="BJ32" s="168">
        <v>1800</v>
      </c>
      <c r="BK32" s="168" t="s">
        <v>278</v>
      </c>
      <c r="BP32" s="168">
        <v>0</v>
      </c>
      <c r="BR32" s="168" t="s">
        <v>1057</v>
      </c>
      <c r="BU32" s="168" t="s">
        <v>524</v>
      </c>
      <c r="BZ32" s="168">
        <v>0</v>
      </c>
      <c r="CB32" s="168">
        <v>0</v>
      </c>
      <c r="CC32" s="168">
        <v>41545</v>
      </c>
      <c r="CD32" s="168">
        <v>40000</v>
      </c>
      <c r="CE32" s="168">
        <v>81833</v>
      </c>
      <c r="CF32" s="168">
        <v>80000</v>
      </c>
      <c r="CG32" s="168">
        <v>162651</v>
      </c>
      <c r="CH32" s="168">
        <v>160000</v>
      </c>
      <c r="CI32" s="168">
        <v>243284</v>
      </c>
      <c r="CJ32" s="168">
        <v>240000</v>
      </c>
      <c r="CK32" s="168">
        <v>405351</v>
      </c>
      <c r="CL32" s="168">
        <v>400000</v>
      </c>
      <c r="CM32" s="168">
        <v>649548</v>
      </c>
      <c r="CN32" s="168">
        <v>640000</v>
      </c>
      <c r="CO32" s="168">
        <v>813835</v>
      </c>
      <c r="CP32" s="168">
        <v>800000</v>
      </c>
      <c r="CQ32" s="168">
        <v>731</v>
      </c>
      <c r="CR32" s="168">
        <v>0</v>
      </c>
      <c r="CW32" s="168">
        <v>42653</v>
      </c>
      <c r="CX32" s="168">
        <v>40000</v>
      </c>
      <c r="CY32" s="168">
        <v>82313</v>
      </c>
      <c r="CZ32" s="168">
        <v>80000</v>
      </c>
      <c r="DA32" s="168">
        <v>163099</v>
      </c>
      <c r="DB32" s="168">
        <v>160000</v>
      </c>
      <c r="DC32" s="168">
        <v>243803</v>
      </c>
      <c r="DD32" s="168">
        <v>240000</v>
      </c>
      <c r="DE32" s="168">
        <v>405844</v>
      </c>
      <c r="DF32" s="168">
        <v>400000</v>
      </c>
      <c r="DG32" s="168">
        <v>650671</v>
      </c>
      <c r="DH32" s="168">
        <v>640000</v>
      </c>
      <c r="DI32" s="168">
        <v>814498</v>
      </c>
      <c r="DJ32" s="168">
        <v>800000</v>
      </c>
      <c r="DQ32" s="168">
        <v>42034</v>
      </c>
      <c r="DR32" s="168">
        <v>40000</v>
      </c>
      <c r="DS32" s="168">
        <v>82372</v>
      </c>
      <c r="DT32" s="168">
        <v>80000</v>
      </c>
      <c r="DU32" s="168">
        <v>163265</v>
      </c>
      <c r="DV32" s="168">
        <v>160000</v>
      </c>
      <c r="DW32" s="168">
        <v>244275</v>
      </c>
      <c r="DX32" s="168">
        <v>240000</v>
      </c>
      <c r="DY32" s="168">
        <v>406793</v>
      </c>
      <c r="DZ32" s="168">
        <v>400000</v>
      </c>
      <c r="EA32" s="168">
        <v>651598</v>
      </c>
      <c r="EB32" s="168">
        <v>640000</v>
      </c>
      <c r="EC32" s="168">
        <v>815993</v>
      </c>
      <c r="ED32" s="168">
        <v>800000</v>
      </c>
    </row>
    <row r="33" spans="1:126" ht="15" customHeight="1">
      <c r="A33" s="168" t="s">
        <v>1059</v>
      </c>
      <c r="B33" s="168" t="s">
        <v>520</v>
      </c>
      <c r="C33" s="168" t="s">
        <v>1054</v>
      </c>
      <c r="D33" s="168" t="s">
        <v>1058</v>
      </c>
      <c r="E33" s="168" t="s">
        <v>1056</v>
      </c>
      <c r="F33" s="180">
        <v>2014</v>
      </c>
      <c r="H33" s="168">
        <v>800</v>
      </c>
      <c r="I33" s="168">
        <v>880</v>
      </c>
      <c r="J33" s="168">
        <v>1283</v>
      </c>
      <c r="K33" s="168">
        <v>1421</v>
      </c>
      <c r="L33" s="168">
        <v>360</v>
      </c>
      <c r="M33" s="168" t="s">
        <v>354</v>
      </c>
      <c r="O33" s="168">
        <v>1200</v>
      </c>
      <c r="P33" s="168">
        <v>1200</v>
      </c>
      <c r="R33" s="168">
        <v>5000</v>
      </c>
      <c r="S33" s="168">
        <v>620</v>
      </c>
      <c r="T33" s="168">
        <v>531</v>
      </c>
      <c r="U33" s="168">
        <v>850</v>
      </c>
      <c r="V33" s="168">
        <v>1000</v>
      </c>
      <c r="W33" s="168">
        <v>530</v>
      </c>
      <c r="X33" s="168">
        <v>1316</v>
      </c>
      <c r="Y33" s="168">
        <v>6400</v>
      </c>
      <c r="AA33" s="168" t="s">
        <v>349</v>
      </c>
      <c r="AN33" s="168" t="s">
        <v>353</v>
      </c>
      <c r="AP33" s="168">
        <v>0</v>
      </c>
      <c r="AQ33" s="168">
        <v>0</v>
      </c>
      <c r="AR33" s="168">
        <v>3</v>
      </c>
      <c r="BT33" s="168" t="b">
        <v>0</v>
      </c>
      <c r="BX33" s="168">
        <v>641</v>
      </c>
      <c r="BY33" s="168">
        <v>0</v>
      </c>
      <c r="BZ33" s="168">
        <v>0</v>
      </c>
      <c r="CA33" s="168">
        <v>41.545000000000002</v>
      </c>
      <c r="CB33" s="168">
        <v>96.281000000000006</v>
      </c>
      <c r="CC33" s="168">
        <v>81.832999999999998</v>
      </c>
      <c r="CD33" s="168">
        <v>97.76</v>
      </c>
      <c r="CE33" s="168">
        <v>162.65100000000001</v>
      </c>
      <c r="CF33" s="168">
        <v>98.37</v>
      </c>
      <c r="CG33" s="168">
        <v>243.28399999999999</v>
      </c>
      <c r="CH33" s="168">
        <v>98.65</v>
      </c>
      <c r="CI33" s="168">
        <v>405.351</v>
      </c>
      <c r="CJ33" s="168">
        <v>98.68</v>
      </c>
      <c r="CK33" s="168">
        <v>649.548</v>
      </c>
      <c r="CL33" s="168">
        <v>98.53</v>
      </c>
      <c r="CM33" s="168">
        <v>813.83500000000004</v>
      </c>
      <c r="CN33" s="168">
        <v>98.3</v>
      </c>
      <c r="CO33" s="168">
        <v>731</v>
      </c>
      <c r="CP33" s="168">
        <v>0</v>
      </c>
      <c r="CQ33" s="168">
        <v>0</v>
      </c>
      <c r="CR33" s="168">
        <v>42.652999999999999</v>
      </c>
      <c r="CS33" s="168">
        <v>93.78</v>
      </c>
      <c r="CT33" s="168">
        <v>82.313000000000002</v>
      </c>
      <c r="CU33" s="168">
        <v>97.19</v>
      </c>
      <c r="CV33" s="168">
        <v>163.09899999999999</v>
      </c>
      <c r="CW33" s="168">
        <v>98.1</v>
      </c>
      <c r="CX33" s="168">
        <v>243.803</v>
      </c>
      <c r="CY33" s="168">
        <v>98.44</v>
      </c>
      <c r="CZ33" s="168">
        <v>405.84399999999999</v>
      </c>
      <c r="DA33" s="168">
        <v>98.56</v>
      </c>
      <c r="DB33" s="168">
        <v>650.67100000000005</v>
      </c>
      <c r="DC33" s="168">
        <v>98.36</v>
      </c>
      <c r="DD33" s="168">
        <v>814.49800000000005</v>
      </c>
      <c r="DE33" s="168">
        <v>98.22</v>
      </c>
      <c r="DF33" s="168">
        <v>820</v>
      </c>
      <c r="DG33" s="168">
        <v>0</v>
      </c>
      <c r="DH33" s="168">
        <v>0</v>
      </c>
      <c r="DI33" s="168">
        <v>42.033999999999999</v>
      </c>
      <c r="DJ33" s="168">
        <v>95.161000000000001</v>
      </c>
      <c r="DK33" s="168">
        <v>82.372</v>
      </c>
      <c r="DL33" s="168">
        <v>97.12</v>
      </c>
      <c r="DM33" s="168">
        <v>163.26499999999999</v>
      </c>
      <c r="DN33" s="168">
        <v>98</v>
      </c>
      <c r="DO33" s="168">
        <v>244.27500000000001</v>
      </c>
      <c r="DP33" s="168">
        <v>98.25</v>
      </c>
      <c r="DQ33" s="168">
        <v>406.79300000000001</v>
      </c>
      <c r="DR33" s="168">
        <v>98.33</v>
      </c>
      <c r="DS33" s="168">
        <v>651.59799999999996</v>
      </c>
      <c r="DT33" s="168">
        <v>98.22</v>
      </c>
      <c r="DU33" s="168">
        <v>815.99300000000005</v>
      </c>
      <c r="DV33" s="168">
        <v>98.04</v>
      </c>
    </row>
    <row r="34" spans="1:126">
      <c r="A34" s="168" t="s">
        <v>1060</v>
      </c>
      <c r="B34" s="168" t="s">
        <v>1048</v>
      </c>
      <c r="C34" s="168" t="s">
        <v>1049</v>
      </c>
      <c r="D34" s="168" t="s">
        <v>1050</v>
      </c>
      <c r="E34" s="168" t="s">
        <v>1051</v>
      </c>
      <c r="F34" s="168">
        <v>2007</v>
      </c>
      <c r="H34" s="168">
        <v>4.5999999999999996</v>
      </c>
      <c r="I34" s="168">
        <v>4.5999999999999996</v>
      </c>
      <c r="J34" s="168">
        <v>19.2</v>
      </c>
      <c r="K34" s="168">
        <v>23</v>
      </c>
      <c r="L34" s="168">
        <v>240</v>
      </c>
      <c r="M34" s="168" t="s">
        <v>1052</v>
      </c>
      <c r="O34" s="168">
        <v>4.5999999999999996</v>
      </c>
      <c r="P34" s="168">
        <v>4.78</v>
      </c>
      <c r="R34" s="168">
        <v>23</v>
      </c>
      <c r="S34" s="168">
        <v>208</v>
      </c>
      <c r="T34" s="168">
        <v>206</v>
      </c>
      <c r="U34" s="168">
        <v>450</v>
      </c>
      <c r="V34" s="168">
        <v>500</v>
      </c>
      <c r="Y34" s="168">
        <v>23</v>
      </c>
      <c r="AA34" s="168" t="s">
        <v>349</v>
      </c>
      <c r="AB34" s="168" t="s">
        <v>1053</v>
      </c>
      <c r="AC34" s="168" t="s">
        <v>1053</v>
      </c>
      <c r="AG34" s="168" t="s">
        <v>527</v>
      </c>
      <c r="AH34" s="168">
        <v>1</v>
      </c>
      <c r="AP34" s="168">
        <v>96.5</v>
      </c>
      <c r="AQ34" s="168">
        <v>95.5</v>
      </c>
      <c r="AR34" s="168">
        <v>3</v>
      </c>
      <c r="AS34" s="168">
        <v>0.13800000000000001</v>
      </c>
      <c r="AT34" s="168">
        <v>72.463768115942031</v>
      </c>
      <c r="AU34" s="168">
        <v>0.23</v>
      </c>
      <c r="AV34" s="168">
        <v>83.260869565217391</v>
      </c>
      <c r="AW34" s="168">
        <v>0.46</v>
      </c>
      <c r="AX34" s="168">
        <v>91.239130434782609</v>
      </c>
      <c r="AY34" s="168">
        <v>0.92</v>
      </c>
      <c r="AZ34" s="168">
        <v>94.989130434782609</v>
      </c>
      <c r="BA34" s="168">
        <v>1.38</v>
      </c>
      <c r="BB34" s="168">
        <v>96.043478260869577</v>
      </c>
      <c r="BC34" s="168">
        <v>2.76</v>
      </c>
      <c r="BD34" s="168">
        <v>96.5</v>
      </c>
      <c r="BE34" s="168">
        <v>4.5999999999999996</v>
      </c>
      <c r="BF34" s="168">
        <v>95.841304347826082</v>
      </c>
      <c r="BG34" s="168">
        <v>0.68600000000000005</v>
      </c>
      <c r="BH34" s="168">
        <v>0.45700000000000002</v>
      </c>
      <c r="BI34" s="168">
        <v>0.22900000000000001</v>
      </c>
      <c r="BJ34" s="168">
        <v>61.3</v>
      </c>
      <c r="BK34" s="168" t="s">
        <v>278</v>
      </c>
      <c r="BP34" s="168">
        <v>0</v>
      </c>
    </row>
    <row r="35" spans="1:126">
      <c r="A35" s="168" t="s">
        <v>986</v>
      </c>
      <c r="B35" s="168" t="s">
        <v>520</v>
      </c>
      <c r="C35" s="168" t="s">
        <v>1071</v>
      </c>
      <c r="D35" s="168" t="s">
        <v>1072</v>
      </c>
      <c r="E35" s="168" t="s">
        <v>67</v>
      </c>
      <c r="F35" s="168">
        <v>2011</v>
      </c>
      <c r="H35" s="168">
        <v>4</v>
      </c>
      <c r="I35" s="168">
        <v>4</v>
      </c>
      <c r="J35" s="168">
        <v>17.399999999999999</v>
      </c>
      <c r="K35" s="168">
        <v>22</v>
      </c>
      <c r="L35" s="168">
        <v>230</v>
      </c>
      <c r="M35" s="168" t="s">
        <v>1052</v>
      </c>
      <c r="O35" s="168">
        <v>4.2</v>
      </c>
      <c r="P35" s="168">
        <v>4.2</v>
      </c>
      <c r="R35" s="168">
        <v>32</v>
      </c>
      <c r="S35" s="168">
        <v>400</v>
      </c>
      <c r="T35" s="168">
        <v>176</v>
      </c>
      <c r="U35" s="168">
        <v>500</v>
      </c>
      <c r="V35" s="168">
        <v>750</v>
      </c>
      <c r="X35" s="168">
        <v>5.3</v>
      </c>
      <c r="Y35" s="168">
        <v>15</v>
      </c>
      <c r="AA35" s="168" t="s">
        <v>349</v>
      </c>
      <c r="AB35" s="168" t="s">
        <v>1053</v>
      </c>
      <c r="AC35" s="168" t="s">
        <v>1053</v>
      </c>
      <c r="AG35" s="168" t="s">
        <v>527</v>
      </c>
      <c r="AH35" s="168">
        <v>4</v>
      </c>
      <c r="AN35" s="168" t="s">
        <v>353</v>
      </c>
      <c r="AP35" s="168">
        <v>97</v>
      </c>
      <c r="AQ35" s="168">
        <v>96.4</v>
      </c>
      <c r="AR35" s="168">
        <v>3</v>
      </c>
      <c r="BG35" s="168">
        <v>0.51900000000000002</v>
      </c>
      <c r="BH35" s="168">
        <v>0.49</v>
      </c>
      <c r="BI35" s="168">
        <v>0.185</v>
      </c>
      <c r="BJ35" s="168">
        <v>26</v>
      </c>
      <c r="BK35" s="168" t="s">
        <v>278</v>
      </c>
      <c r="BP35" s="168">
        <v>0</v>
      </c>
      <c r="BR35" s="168" t="s">
        <v>1073</v>
      </c>
      <c r="BU35" s="168" t="s">
        <v>521</v>
      </c>
      <c r="BX35" s="168">
        <v>175</v>
      </c>
      <c r="BY35" s="168">
        <v>0</v>
      </c>
      <c r="BZ35" s="168">
        <v>0</v>
      </c>
      <c r="CA35" s="168">
        <v>0.21</v>
      </c>
      <c r="CB35" s="168">
        <v>89.047619047619051</v>
      </c>
      <c r="CC35" s="168">
        <v>0.42</v>
      </c>
      <c r="CD35" s="168">
        <v>92.61904761904762</v>
      </c>
      <c r="CE35" s="168">
        <v>0.84</v>
      </c>
      <c r="CF35" s="168">
        <v>95</v>
      </c>
      <c r="CG35" s="168">
        <v>1.26</v>
      </c>
      <c r="CH35" s="168">
        <v>95.793650793650798</v>
      </c>
      <c r="CI35" s="168">
        <v>2.1</v>
      </c>
      <c r="CJ35" s="168">
        <v>96.19047619047619</v>
      </c>
      <c r="CK35" s="168">
        <v>3.15</v>
      </c>
      <c r="CL35" s="168">
        <v>96.19047619047619</v>
      </c>
      <c r="CM35" s="168">
        <v>4.2</v>
      </c>
      <c r="CN35" s="168">
        <v>95.904761904761898</v>
      </c>
      <c r="CO35" s="168">
        <v>400</v>
      </c>
      <c r="CP35" s="168">
        <v>0</v>
      </c>
      <c r="CQ35" s="168">
        <v>0</v>
      </c>
      <c r="CR35" s="168">
        <v>0.21</v>
      </c>
      <c r="CS35" s="168">
        <v>90.476190476190482</v>
      </c>
      <c r="CT35" s="168">
        <v>0.42</v>
      </c>
      <c r="CU35" s="168">
        <v>93.80952380952381</v>
      </c>
      <c r="CV35" s="168">
        <v>0.84</v>
      </c>
      <c r="CW35" s="168">
        <v>95.714285714285708</v>
      </c>
      <c r="CX35" s="168">
        <v>1.26</v>
      </c>
      <c r="CY35" s="168">
        <v>96.428571428571431</v>
      </c>
      <c r="CZ35" s="168">
        <v>2.1</v>
      </c>
      <c r="DA35" s="168">
        <v>96.904761904761898</v>
      </c>
      <c r="DB35" s="168">
        <v>3.15</v>
      </c>
      <c r="DC35" s="168">
        <v>97.015873015873012</v>
      </c>
      <c r="DD35" s="168">
        <v>4.2</v>
      </c>
      <c r="DE35" s="168">
        <v>96.904761904761898</v>
      </c>
      <c r="DF35" s="168">
        <v>500</v>
      </c>
      <c r="DG35" s="168">
        <v>0</v>
      </c>
      <c r="DH35" s="168">
        <v>0</v>
      </c>
      <c r="DI35" s="168">
        <v>0.21</v>
      </c>
      <c r="DJ35" s="168">
        <v>87.61904761904762</v>
      </c>
      <c r="DK35" s="168">
        <v>0.42</v>
      </c>
      <c r="DL35" s="168">
        <v>92.142857142857139</v>
      </c>
      <c r="DM35" s="168">
        <v>0.84</v>
      </c>
      <c r="DN35" s="168">
        <v>95</v>
      </c>
      <c r="DO35" s="168">
        <v>1.26</v>
      </c>
      <c r="DP35" s="168">
        <v>95.873015873015873</v>
      </c>
      <c r="DQ35" s="168">
        <v>2.1</v>
      </c>
      <c r="DR35" s="168">
        <v>96.61904761904762</v>
      </c>
      <c r="DS35" s="168">
        <v>3.15</v>
      </c>
      <c r="DT35" s="168">
        <v>96.698412698412696</v>
      </c>
      <c r="DU35" s="168">
        <v>4.2</v>
      </c>
      <c r="DV35" s="168">
        <v>96.69047619047619</v>
      </c>
    </row>
    <row r="36" spans="1:126" ht="15" customHeight="1">
      <c r="A36" s="168" t="s">
        <v>1059</v>
      </c>
      <c r="B36" s="168" t="s">
        <v>520</v>
      </c>
      <c r="C36" s="168" t="s">
        <v>1071</v>
      </c>
      <c r="D36" s="168" t="s">
        <v>1074</v>
      </c>
      <c r="E36" s="168" t="s">
        <v>67</v>
      </c>
      <c r="F36" s="168">
        <v>2011</v>
      </c>
      <c r="H36" s="168">
        <v>4</v>
      </c>
      <c r="I36" s="168">
        <v>4</v>
      </c>
      <c r="J36" s="168">
        <v>17.399999999994201</v>
      </c>
      <c r="K36" s="168">
        <v>22</v>
      </c>
      <c r="L36" s="168">
        <v>230</v>
      </c>
      <c r="M36" s="168" t="s">
        <v>1052</v>
      </c>
      <c r="O36" s="168">
        <v>4.1999999999970896</v>
      </c>
      <c r="P36" s="168">
        <v>4.1999999999970896</v>
      </c>
      <c r="R36" s="168">
        <v>32</v>
      </c>
      <c r="S36" s="168">
        <v>400</v>
      </c>
      <c r="T36" s="168">
        <v>176</v>
      </c>
      <c r="U36" s="168">
        <v>500</v>
      </c>
      <c r="V36" s="168">
        <v>750</v>
      </c>
      <c r="W36" s="168">
        <v>175</v>
      </c>
      <c r="X36" s="168">
        <v>5.3000000000029104</v>
      </c>
      <c r="Y36" s="168">
        <v>15</v>
      </c>
      <c r="AA36" s="168" t="s">
        <v>349</v>
      </c>
      <c r="AN36" s="168" t="s">
        <v>353</v>
      </c>
      <c r="AP36" s="168">
        <v>97</v>
      </c>
      <c r="AQ36" s="168">
        <v>96.4</v>
      </c>
      <c r="AR36" s="168">
        <v>3</v>
      </c>
      <c r="BT36" s="168" t="b">
        <v>0</v>
      </c>
      <c r="BX36" s="168">
        <v>175</v>
      </c>
      <c r="BY36" s="168">
        <v>0</v>
      </c>
      <c r="BZ36" s="168">
        <v>0</v>
      </c>
      <c r="CO36" s="168">
        <v>400</v>
      </c>
      <c r="CP36" s="168">
        <v>0</v>
      </c>
      <c r="CQ36" s="168">
        <v>0</v>
      </c>
      <c r="CR36" s="168">
        <v>0.21</v>
      </c>
      <c r="CS36" s="168">
        <v>90.475999999999999</v>
      </c>
      <c r="CT36" s="168">
        <v>0.42</v>
      </c>
      <c r="CU36" s="168">
        <v>93.81</v>
      </c>
      <c r="CV36" s="168">
        <v>0.84</v>
      </c>
      <c r="CW36" s="168">
        <v>95.713999999999999</v>
      </c>
      <c r="CX36" s="168">
        <v>1.26</v>
      </c>
      <c r="CY36" s="168">
        <v>96.429000000000002</v>
      </c>
      <c r="CZ36" s="168">
        <v>2.1</v>
      </c>
      <c r="DA36" s="168">
        <v>96.905000000000001</v>
      </c>
      <c r="DB36" s="168">
        <v>3.15</v>
      </c>
      <c r="DC36" s="168">
        <v>97.016000000000005</v>
      </c>
      <c r="DD36" s="168">
        <v>4.2</v>
      </c>
      <c r="DE36" s="168">
        <v>96.905000000000001</v>
      </c>
      <c r="DF36" s="168">
        <v>500</v>
      </c>
      <c r="DG36" s="168">
        <v>0</v>
      </c>
      <c r="DH36" s="168">
        <v>0</v>
      </c>
      <c r="DI36" s="168">
        <v>0.21</v>
      </c>
      <c r="DJ36" s="168">
        <v>87.619</v>
      </c>
      <c r="DK36" s="168">
        <v>0.42</v>
      </c>
      <c r="DL36" s="168">
        <v>92.143000000000001</v>
      </c>
      <c r="DM36" s="168">
        <v>0.84</v>
      </c>
      <c r="DN36" s="168">
        <v>95</v>
      </c>
      <c r="DO36" s="168">
        <v>1.26</v>
      </c>
      <c r="DP36" s="168">
        <v>95.873000000000005</v>
      </c>
      <c r="DQ36" s="168">
        <v>2.1</v>
      </c>
      <c r="DR36" s="168">
        <v>96.619</v>
      </c>
      <c r="DS36" s="168">
        <v>3.15</v>
      </c>
      <c r="DT36" s="168">
        <v>96.697999999999993</v>
      </c>
      <c r="DU36" s="168">
        <v>4.2</v>
      </c>
      <c r="DV36" s="168">
        <v>96.69</v>
      </c>
    </row>
    <row r="37" spans="1:126">
      <c r="A37" s="168" t="s">
        <v>986</v>
      </c>
      <c r="B37" s="168" t="s">
        <v>1075</v>
      </c>
      <c r="C37" s="168" t="s">
        <v>420</v>
      </c>
      <c r="D37" s="168" t="s">
        <v>1076</v>
      </c>
      <c r="E37" s="168" t="s">
        <v>66</v>
      </c>
      <c r="F37" s="168">
        <v>2007</v>
      </c>
      <c r="H37" s="168">
        <v>333</v>
      </c>
      <c r="I37" s="168">
        <v>333</v>
      </c>
      <c r="J37" s="168">
        <v>420</v>
      </c>
      <c r="K37" s="168">
        <v>445</v>
      </c>
      <c r="L37" s="168">
        <v>480</v>
      </c>
      <c r="M37" s="168" t="s">
        <v>354</v>
      </c>
      <c r="R37" s="168">
        <v>1665</v>
      </c>
      <c r="S37" s="168">
        <v>370</v>
      </c>
      <c r="T37" s="168">
        <v>331</v>
      </c>
      <c r="U37" s="168">
        <v>550</v>
      </c>
      <c r="V37" s="168">
        <v>600</v>
      </c>
      <c r="X37" s="168">
        <v>400</v>
      </c>
      <c r="Y37" s="168">
        <v>500</v>
      </c>
      <c r="AA37" s="168" t="s">
        <v>349</v>
      </c>
      <c r="AB37" s="168" t="s">
        <v>1053</v>
      </c>
      <c r="AC37" s="168" t="s">
        <v>1053</v>
      </c>
      <c r="AG37" s="168" t="s">
        <v>527</v>
      </c>
      <c r="AH37" s="168">
        <v>2</v>
      </c>
      <c r="AP37" s="168">
        <v>98.6</v>
      </c>
      <c r="AQ37" s="168">
        <v>98.1</v>
      </c>
      <c r="AR37" s="168">
        <v>3</v>
      </c>
      <c r="AS37" s="168">
        <v>9.99</v>
      </c>
      <c r="AT37" s="168">
        <v>87.2892892892893</v>
      </c>
      <c r="AU37" s="168">
        <v>16.649999999999999</v>
      </c>
      <c r="AV37" s="168">
        <v>92.381381381381388</v>
      </c>
      <c r="AW37" s="168">
        <v>33.299999999999997</v>
      </c>
      <c r="AX37" s="168">
        <v>96.14834834834835</v>
      </c>
      <c r="AY37" s="168">
        <v>66.599999999999994</v>
      </c>
      <c r="AZ37" s="168">
        <v>97.919369369369377</v>
      </c>
      <c r="BA37" s="168">
        <v>99.9</v>
      </c>
      <c r="BB37" s="168">
        <v>98.409709709709716</v>
      </c>
      <c r="BC37" s="168">
        <v>199.8</v>
      </c>
      <c r="BD37" s="168">
        <v>98.6</v>
      </c>
      <c r="BE37" s="168">
        <v>333</v>
      </c>
      <c r="BF37" s="168">
        <v>98.256126126126134</v>
      </c>
      <c r="BG37" s="168">
        <v>2.1339999999999999</v>
      </c>
      <c r="BH37" s="168">
        <v>1.524</v>
      </c>
      <c r="BI37" s="168">
        <v>0.76200000000000001</v>
      </c>
      <c r="BJ37" s="168">
        <v>988</v>
      </c>
      <c r="BK37" s="168" t="s">
        <v>278</v>
      </c>
      <c r="BP37" s="168">
        <v>0</v>
      </c>
      <c r="BR37" s="168" t="s">
        <v>1077</v>
      </c>
      <c r="BT37" s="168" t="b">
        <v>1</v>
      </c>
      <c r="BU37" s="168" t="s">
        <v>1078</v>
      </c>
    </row>
    <row r="38" spans="1:126" ht="15" customHeight="1">
      <c r="A38" s="168" t="s">
        <v>1059</v>
      </c>
      <c r="B38" s="168" t="s">
        <v>1075</v>
      </c>
      <c r="C38" s="168" t="s">
        <v>420</v>
      </c>
      <c r="D38" s="168" t="s">
        <v>1079</v>
      </c>
      <c r="E38" s="168" t="s">
        <v>66</v>
      </c>
      <c r="F38" s="180">
        <v>2007</v>
      </c>
      <c r="H38" s="168">
        <v>333</v>
      </c>
      <c r="I38" s="168">
        <v>333</v>
      </c>
      <c r="J38" s="168">
        <v>420</v>
      </c>
      <c r="K38" s="168">
        <v>445</v>
      </c>
      <c r="L38" s="168">
        <v>480</v>
      </c>
      <c r="M38" s="168" t="s">
        <v>354</v>
      </c>
      <c r="R38" s="168">
        <v>1665</v>
      </c>
      <c r="S38" s="168">
        <v>370</v>
      </c>
      <c r="T38" s="168">
        <v>331</v>
      </c>
      <c r="U38" s="168">
        <v>550</v>
      </c>
      <c r="V38" s="168">
        <v>600</v>
      </c>
      <c r="X38" s="168">
        <v>400</v>
      </c>
      <c r="Y38" s="168">
        <v>500</v>
      </c>
      <c r="AA38" s="168" t="s">
        <v>349</v>
      </c>
      <c r="AO38" s="168" t="s">
        <v>353</v>
      </c>
      <c r="AP38" s="168">
        <v>98.6</v>
      </c>
      <c r="AQ38" s="168">
        <v>98.1</v>
      </c>
      <c r="AR38" s="168">
        <v>3</v>
      </c>
      <c r="AS38" s="168">
        <v>9.99</v>
      </c>
      <c r="AT38" s="168">
        <v>87.289000000000001</v>
      </c>
      <c r="AU38" s="168">
        <v>16.649999999999999</v>
      </c>
      <c r="AV38" s="168">
        <v>92.382000000000005</v>
      </c>
      <c r="AW38" s="168">
        <v>33.299999999999997</v>
      </c>
      <c r="AX38" s="168">
        <v>96.147999999999996</v>
      </c>
      <c r="AY38" s="168">
        <v>66.599999999999994</v>
      </c>
      <c r="AZ38" s="168">
        <v>97.918999999999997</v>
      </c>
      <c r="BA38" s="168">
        <v>99.9</v>
      </c>
      <c r="BB38" s="168">
        <v>98.41</v>
      </c>
      <c r="BC38" s="168">
        <v>199.8</v>
      </c>
      <c r="BD38" s="168">
        <v>98.6</v>
      </c>
      <c r="BE38" s="168">
        <v>333</v>
      </c>
      <c r="BF38" s="168">
        <v>98.256</v>
      </c>
      <c r="BT38" s="168" t="b">
        <v>1</v>
      </c>
      <c r="CA38" s="29"/>
      <c r="CB38" s="29"/>
      <c r="CC38" s="29"/>
      <c r="CD38" s="29"/>
      <c r="CE38" s="29"/>
      <c r="CF38" s="29"/>
      <c r="CG38" s="29"/>
      <c r="CH38" s="29"/>
      <c r="CI38" s="29"/>
      <c r="CJ38" s="29"/>
      <c r="CK38" s="29"/>
      <c r="CL38" s="29"/>
    </row>
    <row r="39" spans="1:126">
      <c r="A39" s="168" t="s">
        <v>986</v>
      </c>
      <c r="B39" s="168" t="s">
        <v>1048</v>
      </c>
      <c r="C39" s="168" t="s">
        <v>1080</v>
      </c>
      <c r="D39" s="168" t="s">
        <v>1081</v>
      </c>
      <c r="E39" s="168" t="s">
        <v>1051</v>
      </c>
      <c r="F39" s="168">
        <v>2007</v>
      </c>
      <c r="H39" s="168">
        <v>5.2</v>
      </c>
      <c r="I39" s="168">
        <v>5.2</v>
      </c>
      <c r="J39" s="168">
        <v>21.7</v>
      </c>
      <c r="K39" s="168">
        <v>23</v>
      </c>
      <c r="L39" s="168">
        <v>240</v>
      </c>
      <c r="M39" s="168" t="s">
        <v>1052</v>
      </c>
      <c r="O39" s="168">
        <v>5.2</v>
      </c>
      <c r="P39" s="168">
        <v>5.52</v>
      </c>
      <c r="R39" s="168">
        <v>26</v>
      </c>
      <c r="S39" s="168">
        <v>240</v>
      </c>
      <c r="T39" s="168">
        <v>241</v>
      </c>
      <c r="U39" s="168">
        <v>450</v>
      </c>
      <c r="V39" s="168">
        <v>500</v>
      </c>
      <c r="Y39" s="168">
        <v>23</v>
      </c>
      <c r="AA39" s="168" t="s">
        <v>349</v>
      </c>
      <c r="AB39" s="168" t="s">
        <v>1053</v>
      </c>
      <c r="AC39" s="168" t="s">
        <v>1053</v>
      </c>
      <c r="AG39" s="168" t="s">
        <v>527</v>
      </c>
      <c r="AH39" s="168">
        <v>1</v>
      </c>
      <c r="AP39" s="168">
        <v>97</v>
      </c>
      <c r="AQ39" s="168">
        <v>96</v>
      </c>
      <c r="AR39" s="168">
        <v>3</v>
      </c>
      <c r="AS39" s="168">
        <v>0.156</v>
      </c>
      <c r="AT39" s="168">
        <v>73.141025641025635</v>
      </c>
      <c r="AU39" s="168">
        <v>0.26</v>
      </c>
      <c r="AV39" s="168">
        <v>83.84615384615384</v>
      </c>
      <c r="AW39" s="168">
        <v>0.52</v>
      </c>
      <c r="AX39" s="168">
        <v>91.769230769230774</v>
      </c>
      <c r="AY39" s="168">
        <v>1.04</v>
      </c>
      <c r="AZ39" s="168">
        <v>95.509615384615387</v>
      </c>
      <c r="BA39" s="168">
        <v>1.56</v>
      </c>
      <c r="BB39" s="168">
        <v>96.551282051282058</v>
      </c>
      <c r="BC39" s="168">
        <v>3.12</v>
      </c>
      <c r="BD39" s="168">
        <v>97</v>
      </c>
      <c r="BE39" s="168">
        <v>5.2</v>
      </c>
      <c r="BF39" s="168">
        <v>96.338461538461544</v>
      </c>
      <c r="BG39" s="168">
        <v>0.68600000000000005</v>
      </c>
      <c r="BH39" s="168">
        <v>0.45700000000000002</v>
      </c>
      <c r="BI39" s="168">
        <v>0.22900000000000001</v>
      </c>
      <c r="BJ39" s="168">
        <v>61.3</v>
      </c>
      <c r="BK39" s="168" t="s">
        <v>278</v>
      </c>
      <c r="BP39" s="168">
        <v>0</v>
      </c>
      <c r="BT39" s="168" t="b">
        <v>0</v>
      </c>
    </row>
    <row r="40" spans="1:126" ht="15" customHeight="1">
      <c r="A40" s="168" t="s">
        <v>1059</v>
      </c>
      <c r="B40" s="168" t="s">
        <v>1048</v>
      </c>
      <c r="C40" s="168" t="s">
        <v>1080</v>
      </c>
      <c r="D40" s="168" t="s">
        <v>1082</v>
      </c>
      <c r="E40" s="168" t="s">
        <v>1051</v>
      </c>
      <c r="F40" s="168">
        <v>2007</v>
      </c>
      <c r="H40" s="168">
        <v>5.1999999999970896</v>
      </c>
      <c r="I40" s="168">
        <v>5.1999999999970896</v>
      </c>
      <c r="J40" s="168">
        <v>21.670000000012799</v>
      </c>
      <c r="K40" s="168">
        <v>23</v>
      </c>
      <c r="L40" s="168">
        <v>240</v>
      </c>
      <c r="M40" s="168" t="s">
        <v>1052</v>
      </c>
      <c r="O40" s="168">
        <v>5.1999999999970896</v>
      </c>
      <c r="P40" s="168">
        <v>5.5199999999968004</v>
      </c>
      <c r="R40" s="168">
        <v>26</v>
      </c>
      <c r="S40" s="168">
        <v>240</v>
      </c>
      <c r="T40" s="168">
        <v>241</v>
      </c>
      <c r="U40" s="168">
        <v>450</v>
      </c>
      <c r="V40" s="168">
        <v>500</v>
      </c>
      <c r="Y40" s="168">
        <v>23</v>
      </c>
      <c r="AA40" s="168" t="s">
        <v>349</v>
      </c>
      <c r="AO40" s="168" t="s">
        <v>353</v>
      </c>
      <c r="AP40" s="168">
        <v>97</v>
      </c>
      <c r="AQ40" s="168">
        <v>96</v>
      </c>
      <c r="AR40" s="168">
        <v>3</v>
      </c>
      <c r="AS40" s="168">
        <v>0.156</v>
      </c>
      <c r="AT40" s="168">
        <v>73.138999999999996</v>
      </c>
      <c r="AU40" s="168">
        <v>0.26</v>
      </c>
      <c r="AV40" s="168">
        <v>83.846000000000004</v>
      </c>
      <c r="AW40" s="168">
        <v>0.52</v>
      </c>
      <c r="AX40" s="168">
        <v>91.771000000000001</v>
      </c>
      <c r="AY40" s="168">
        <v>1.04</v>
      </c>
      <c r="AZ40" s="168">
        <v>95.507999999999996</v>
      </c>
      <c r="BA40" s="168">
        <v>1.56</v>
      </c>
      <c r="BB40" s="168">
        <v>96.554000000000002</v>
      </c>
      <c r="BC40" s="168">
        <v>3.12</v>
      </c>
      <c r="BD40" s="168">
        <v>97</v>
      </c>
      <c r="BE40" s="168">
        <v>5.2</v>
      </c>
      <c r="BF40" s="168">
        <v>96.337999999999994</v>
      </c>
      <c r="BT40" s="168" t="b">
        <v>0</v>
      </c>
    </row>
    <row r="41" spans="1:126">
      <c r="A41" s="168" t="s">
        <v>986</v>
      </c>
      <c r="B41" s="168" t="s">
        <v>520</v>
      </c>
      <c r="C41" s="168" t="s">
        <v>1083</v>
      </c>
      <c r="D41" s="168" t="s">
        <v>1084</v>
      </c>
      <c r="E41" s="168" t="s">
        <v>1056</v>
      </c>
      <c r="F41" s="168">
        <v>2012</v>
      </c>
      <c r="H41" s="168">
        <v>455</v>
      </c>
      <c r="I41" s="168">
        <v>500</v>
      </c>
      <c r="J41" s="168">
        <v>1411</v>
      </c>
      <c r="K41" s="168">
        <v>1411</v>
      </c>
      <c r="L41" s="168">
        <v>205</v>
      </c>
      <c r="M41" s="168" t="s">
        <v>354</v>
      </c>
      <c r="O41" s="168">
        <v>683</v>
      </c>
      <c r="P41" s="168">
        <v>683</v>
      </c>
      <c r="R41" s="168">
        <v>5000</v>
      </c>
      <c r="S41" s="168">
        <v>365</v>
      </c>
      <c r="T41" s="168">
        <v>310</v>
      </c>
      <c r="U41" s="168">
        <v>600</v>
      </c>
      <c r="V41" s="168">
        <v>600</v>
      </c>
      <c r="X41" s="168">
        <v>1316</v>
      </c>
      <c r="Y41" s="168">
        <v>6400</v>
      </c>
      <c r="AA41" s="168" t="s">
        <v>349</v>
      </c>
      <c r="AB41" s="168" t="s">
        <v>1053</v>
      </c>
      <c r="AC41" s="168" t="s">
        <v>1053</v>
      </c>
      <c r="AG41" s="168" t="s">
        <v>527</v>
      </c>
      <c r="AH41" s="168">
        <v>9</v>
      </c>
      <c r="AN41" s="168" t="s">
        <v>353</v>
      </c>
      <c r="AP41" s="168">
        <v>0</v>
      </c>
      <c r="AQ41" s="168">
        <v>0</v>
      </c>
      <c r="AR41" s="168">
        <v>0</v>
      </c>
      <c r="BG41" s="168">
        <v>2.2719999999999998</v>
      </c>
      <c r="BH41" s="168">
        <v>2.5619999999999998</v>
      </c>
      <c r="BI41" s="168">
        <v>0.95599999999999996</v>
      </c>
      <c r="BJ41" s="168">
        <v>1800</v>
      </c>
      <c r="BK41" s="168" t="s">
        <v>278</v>
      </c>
      <c r="BP41" s="168">
        <v>0</v>
      </c>
      <c r="BR41" s="168" t="s">
        <v>1057</v>
      </c>
      <c r="BT41" s="168" t="b">
        <v>0</v>
      </c>
      <c r="BU41" s="168" t="s">
        <v>524</v>
      </c>
      <c r="BX41" s="168">
        <v>365</v>
      </c>
      <c r="BY41" s="168">
        <v>0</v>
      </c>
      <c r="BZ41" s="168">
        <v>0</v>
      </c>
      <c r="CA41" s="168">
        <v>23.497</v>
      </c>
      <c r="CB41" s="168">
        <v>96.820870749457384</v>
      </c>
      <c r="CC41" s="168">
        <v>46.570999999999998</v>
      </c>
      <c r="CD41" s="168">
        <v>97.700285585450175</v>
      </c>
      <c r="CE41" s="168">
        <v>92.867000000000004</v>
      </c>
      <c r="CF41" s="168">
        <v>97.989598027286334</v>
      </c>
      <c r="CG41" s="168">
        <v>139.34299999999999</v>
      </c>
      <c r="CH41" s="168">
        <v>97.95971092914607</v>
      </c>
      <c r="CI41" s="168">
        <v>232.333</v>
      </c>
      <c r="CJ41" s="168">
        <v>97.91979615465732</v>
      </c>
      <c r="CK41" s="168">
        <v>373.41</v>
      </c>
      <c r="CL41" s="168">
        <v>97.479981789453944</v>
      </c>
      <c r="CM41" s="168">
        <v>468.589</v>
      </c>
      <c r="CN41" s="168">
        <v>97.100017285937142</v>
      </c>
      <c r="CO41" s="168">
        <v>480</v>
      </c>
      <c r="CP41" s="168">
        <v>0</v>
      </c>
      <c r="CQ41" s="168">
        <v>0</v>
      </c>
      <c r="CR41" s="168">
        <v>23.792000000000002</v>
      </c>
      <c r="CS41" s="168">
        <v>95.620376597175522</v>
      </c>
      <c r="CT41" s="168">
        <v>46.906999999999996</v>
      </c>
      <c r="CU41" s="168">
        <v>97.000447694373975</v>
      </c>
      <c r="CV41" s="168">
        <v>93.284999999999997</v>
      </c>
      <c r="CW41" s="168">
        <v>97.550517232138077</v>
      </c>
      <c r="CX41" s="168">
        <v>139.84200000000001</v>
      </c>
      <c r="CY41" s="168">
        <v>97.610160037756899</v>
      </c>
      <c r="CZ41" s="168">
        <v>233.023</v>
      </c>
      <c r="DA41" s="168">
        <v>97.629847697437597</v>
      </c>
      <c r="DB41" s="168">
        <v>374.178</v>
      </c>
      <c r="DC41" s="168">
        <v>97.279904216709696</v>
      </c>
      <c r="DD41" s="168">
        <v>469.411</v>
      </c>
      <c r="DE41" s="168">
        <v>96.929982467389991</v>
      </c>
      <c r="DF41" s="168">
        <v>600</v>
      </c>
      <c r="DG41" s="168">
        <v>0</v>
      </c>
      <c r="DH41" s="168">
        <v>0</v>
      </c>
      <c r="DI41" s="168">
        <v>24.059000000000001</v>
      </c>
      <c r="DJ41" s="168">
        <v>94.559208612161768</v>
      </c>
      <c r="DK41" s="168">
        <v>47.213999999999999</v>
      </c>
      <c r="DL41" s="168">
        <v>96.369720845511921</v>
      </c>
      <c r="DM41" s="168">
        <v>93.66</v>
      </c>
      <c r="DN41" s="168">
        <v>97.15994020926756</v>
      </c>
      <c r="DO41" s="168">
        <v>140.62</v>
      </c>
      <c r="DP41" s="168">
        <v>97.070118048641731</v>
      </c>
      <c r="DQ41" s="168">
        <v>233.52500000000001</v>
      </c>
      <c r="DR41" s="168">
        <v>97.419976447917776</v>
      </c>
      <c r="DS41" s="168">
        <v>374.56299999999999</v>
      </c>
      <c r="DT41" s="168">
        <v>97.179913659384397</v>
      </c>
      <c r="DU41" s="168">
        <v>470.43</v>
      </c>
      <c r="DV41" s="168">
        <v>96.720022107433621</v>
      </c>
    </row>
    <row r="42" spans="1:126" ht="15" customHeight="1">
      <c r="A42" s="168" t="s">
        <v>1059</v>
      </c>
      <c r="B42" s="168" t="s">
        <v>520</v>
      </c>
      <c r="C42" s="168" t="s">
        <v>1083</v>
      </c>
      <c r="D42" s="168" t="s">
        <v>1085</v>
      </c>
      <c r="E42" s="168" t="s">
        <v>1056</v>
      </c>
      <c r="F42" s="168">
        <v>2012</v>
      </c>
      <c r="H42" s="168">
        <v>455</v>
      </c>
      <c r="I42" s="168">
        <v>500</v>
      </c>
      <c r="J42" s="168">
        <v>1411</v>
      </c>
      <c r="K42" s="168">
        <v>1411</v>
      </c>
      <c r="L42" s="168">
        <v>205</v>
      </c>
      <c r="M42" s="168" t="s">
        <v>354</v>
      </c>
      <c r="O42" s="168">
        <v>683</v>
      </c>
      <c r="P42" s="168">
        <v>683</v>
      </c>
      <c r="R42" s="168">
        <v>5000</v>
      </c>
      <c r="S42" s="168">
        <v>365</v>
      </c>
      <c r="T42" s="168">
        <v>310</v>
      </c>
      <c r="U42" s="168">
        <v>600</v>
      </c>
      <c r="V42" s="168">
        <v>600</v>
      </c>
      <c r="W42" s="168">
        <v>365</v>
      </c>
      <c r="X42" s="168">
        <v>1316</v>
      </c>
      <c r="Y42" s="168">
        <v>6400</v>
      </c>
      <c r="AA42" s="168" t="s">
        <v>349</v>
      </c>
      <c r="AN42" s="168" t="s">
        <v>353</v>
      </c>
      <c r="AP42" s="168">
        <v>0</v>
      </c>
      <c r="AQ42" s="168">
        <v>0</v>
      </c>
      <c r="AR42" s="168">
        <v>0</v>
      </c>
      <c r="BT42" s="168" t="b">
        <v>0</v>
      </c>
      <c r="BX42" s="168">
        <v>365</v>
      </c>
      <c r="BY42" s="168">
        <v>0</v>
      </c>
      <c r="BZ42" s="168">
        <v>0</v>
      </c>
      <c r="CA42" s="168">
        <v>23.497</v>
      </c>
      <c r="CB42" s="168">
        <v>96.820999999999998</v>
      </c>
      <c r="CC42" s="168">
        <v>46.570999999999998</v>
      </c>
      <c r="CD42" s="168">
        <v>97.7</v>
      </c>
      <c r="CE42" s="168">
        <v>92.867000000000004</v>
      </c>
      <c r="CF42" s="168">
        <v>97.99</v>
      </c>
      <c r="CG42" s="168">
        <v>139.34299999999999</v>
      </c>
      <c r="CH42" s="168">
        <v>97.96</v>
      </c>
      <c r="CI42" s="168">
        <v>232.333</v>
      </c>
      <c r="CJ42" s="168">
        <v>97.92</v>
      </c>
      <c r="CK42" s="168">
        <v>373.41</v>
      </c>
      <c r="CL42" s="168">
        <v>97.48</v>
      </c>
      <c r="CM42" s="168">
        <v>468.589</v>
      </c>
      <c r="CN42" s="168">
        <v>97.1</v>
      </c>
      <c r="CO42" s="168">
        <v>480</v>
      </c>
      <c r="CP42" s="168">
        <v>0</v>
      </c>
      <c r="CQ42" s="168">
        <v>0</v>
      </c>
      <c r="CR42" s="168">
        <v>23.792000000000002</v>
      </c>
      <c r="CS42" s="168">
        <v>95.62</v>
      </c>
      <c r="CT42" s="168">
        <v>46.906999999999996</v>
      </c>
      <c r="CU42" s="168">
        <v>97</v>
      </c>
      <c r="CV42" s="168">
        <v>93.284999999999997</v>
      </c>
      <c r="CW42" s="168">
        <v>97.551000000000002</v>
      </c>
      <c r="CX42" s="168">
        <v>139.84200000000001</v>
      </c>
      <c r="CY42" s="168">
        <v>97.61</v>
      </c>
      <c r="CZ42" s="168">
        <v>233.023</v>
      </c>
      <c r="DA42" s="168">
        <v>97.63</v>
      </c>
      <c r="DB42" s="168">
        <v>374.178</v>
      </c>
      <c r="DC42" s="168">
        <v>97.28</v>
      </c>
      <c r="DD42" s="168">
        <v>469.411</v>
      </c>
      <c r="DE42" s="168">
        <v>96.93</v>
      </c>
      <c r="DF42" s="168">
        <v>600</v>
      </c>
      <c r="DG42" s="168">
        <v>0</v>
      </c>
      <c r="DH42" s="168">
        <v>0</v>
      </c>
      <c r="DI42" s="168">
        <v>24.059000000000001</v>
      </c>
      <c r="DJ42" s="168">
        <v>94.558999999999997</v>
      </c>
      <c r="DK42" s="168">
        <v>47.213999999999999</v>
      </c>
      <c r="DL42" s="168">
        <v>96.37</v>
      </c>
      <c r="DM42" s="168">
        <v>93.66</v>
      </c>
      <c r="DN42" s="168">
        <v>97.16</v>
      </c>
      <c r="DO42" s="168">
        <v>140.62</v>
      </c>
      <c r="DP42" s="168">
        <v>97.07</v>
      </c>
      <c r="DQ42" s="168">
        <v>233.52500000000001</v>
      </c>
      <c r="DR42" s="168">
        <v>97.42</v>
      </c>
      <c r="DS42" s="168">
        <v>374.56299999999999</v>
      </c>
      <c r="DT42" s="168">
        <v>97.18</v>
      </c>
      <c r="DU42" s="168">
        <v>470.43</v>
      </c>
      <c r="DV42" s="168">
        <v>96.72</v>
      </c>
    </row>
    <row r="43" spans="1:126">
      <c r="A43" s="168" t="s">
        <v>975</v>
      </c>
      <c r="B43" s="168" t="s">
        <v>1296</v>
      </c>
      <c r="C43" s="168" t="s">
        <v>1297</v>
      </c>
      <c r="D43" s="168" t="s">
        <v>1298</v>
      </c>
      <c r="H43" s="168">
        <v>2500</v>
      </c>
      <c r="I43" s="168">
        <v>2750</v>
      </c>
      <c r="J43" s="168">
        <v>2624</v>
      </c>
      <c r="K43" s="168">
        <v>2887</v>
      </c>
      <c r="L43" s="168">
        <v>550</v>
      </c>
      <c r="M43" s="168" t="s">
        <v>354</v>
      </c>
      <c r="N43" s="168">
        <v>0</v>
      </c>
      <c r="R43" s="168">
        <v>15000</v>
      </c>
      <c r="T43" s="168">
        <v>800</v>
      </c>
      <c r="U43" s="168">
        <v>1300</v>
      </c>
      <c r="V43" s="168">
        <v>1500</v>
      </c>
      <c r="W43" s="168">
        <v>800</v>
      </c>
      <c r="AA43" s="168" t="s">
        <v>349</v>
      </c>
      <c r="AN43" s="168" t="s">
        <v>353</v>
      </c>
      <c r="BT43" s="168" t="b">
        <v>0</v>
      </c>
      <c r="BX43" s="168">
        <v>800</v>
      </c>
      <c r="BY43" s="168">
        <v>99</v>
      </c>
      <c r="BZ43" s="168">
        <v>98.745999999999995</v>
      </c>
      <c r="CA43" s="168">
        <v>125</v>
      </c>
      <c r="CB43" s="168">
        <v>97.6</v>
      </c>
      <c r="CC43" s="168">
        <v>250</v>
      </c>
      <c r="CD43" s="168">
        <v>98.4</v>
      </c>
      <c r="CE43" s="168">
        <v>500</v>
      </c>
      <c r="CF43" s="168">
        <v>98.6</v>
      </c>
      <c r="CG43" s="168">
        <v>750</v>
      </c>
      <c r="CH43" s="168">
        <v>98.8</v>
      </c>
      <c r="CI43" s="168">
        <v>1250</v>
      </c>
      <c r="CJ43" s="168">
        <v>99</v>
      </c>
      <c r="CK43" s="168">
        <v>1875</v>
      </c>
      <c r="CL43" s="168">
        <v>98.6</v>
      </c>
      <c r="CM43" s="168">
        <v>2500</v>
      </c>
      <c r="CN43" s="168">
        <v>98.5</v>
      </c>
      <c r="CO43" s="168">
        <v>900</v>
      </c>
      <c r="CP43" s="168">
        <v>98.8</v>
      </c>
      <c r="CQ43" s="168">
        <v>98.558999999999997</v>
      </c>
      <c r="CR43" s="168">
        <v>125</v>
      </c>
      <c r="CS43" s="168">
        <v>97.5</v>
      </c>
      <c r="CT43" s="168">
        <v>250</v>
      </c>
      <c r="CU43" s="168">
        <v>98.2</v>
      </c>
      <c r="CV43" s="168">
        <v>500</v>
      </c>
      <c r="CW43" s="168">
        <v>98.4</v>
      </c>
      <c r="CX43" s="168">
        <v>750</v>
      </c>
      <c r="CY43" s="168">
        <v>98.7</v>
      </c>
      <c r="CZ43" s="168">
        <v>1250</v>
      </c>
      <c r="DA43" s="168">
        <v>98.8</v>
      </c>
      <c r="DB43" s="168">
        <v>1875</v>
      </c>
      <c r="DC43" s="168">
        <v>98.5</v>
      </c>
      <c r="DD43" s="168">
        <v>2500</v>
      </c>
      <c r="DE43" s="168">
        <v>98.3</v>
      </c>
      <c r="DF43" s="168">
        <v>1200</v>
      </c>
      <c r="DG43" s="168">
        <v>98.7</v>
      </c>
      <c r="DH43" s="168">
        <v>98.415999999999997</v>
      </c>
      <c r="DI43" s="168">
        <v>125</v>
      </c>
      <c r="DJ43" s="168">
        <v>97.4</v>
      </c>
      <c r="DK43" s="168">
        <v>250</v>
      </c>
      <c r="DL43" s="168">
        <v>98.1</v>
      </c>
      <c r="DM43" s="168">
        <v>500</v>
      </c>
      <c r="DN43" s="168">
        <v>98.3</v>
      </c>
      <c r="DO43" s="168">
        <v>750</v>
      </c>
      <c r="DP43" s="168">
        <v>98.6</v>
      </c>
      <c r="DQ43" s="168">
        <v>1250</v>
      </c>
      <c r="DR43" s="168">
        <v>98.7</v>
      </c>
      <c r="DS43" s="168">
        <v>1875</v>
      </c>
      <c r="DT43" s="168">
        <v>98.4</v>
      </c>
      <c r="DU43" s="168">
        <v>2500</v>
      </c>
      <c r="DV43" s="168">
        <v>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OpenAddInvForm">
                <anchor moveWithCells="1" sizeWithCells="1">
                  <from>
                    <xdr:col>1</xdr:col>
                    <xdr:colOff>1104900</xdr:colOff>
                    <xdr:row>0</xdr:row>
                    <xdr:rowOff>28575</xdr:rowOff>
                  </from>
                  <to>
                    <xdr:col>1</xdr:col>
                    <xdr:colOff>1952625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Button 4">
              <controlPr defaultSize="0" print="0" autoFill="0" autoPict="0" macro="[0]!SaveInverterDatabase" altText="Save database">
                <anchor moveWithCells="1" sizeWithCells="1">
                  <from>
                    <xdr:col>2</xdr:col>
                    <xdr:colOff>800100</xdr:colOff>
                    <xdr:row>0</xdr:row>
                    <xdr:rowOff>0</xdr:rowOff>
                  </from>
                  <to>
                    <xdr:col>3</xdr:col>
                    <xdr:colOff>171450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ssageSht"/>
  <dimension ref="A1:AC43"/>
  <sheetViews>
    <sheetView showGridLines="0" showRowColHeaders="0" workbookViewId="0">
      <selection sqref="A1:XFD1048576"/>
    </sheetView>
  </sheetViews>
  <sheetFormatPr defaultColWidth="0" defaultRowHeight="15" zeroHeight="1"/>
  <cols>
    <col min="1" max="12" width="9.140625" style="675" customWidth="1"/>
    <col min="13" max="29" width="0" style="675" hidden="1" customWidth="1"/>
    <col min="30" max="16384" width="9.140625" style="675" hidden="1"/>
  </cols>
  <sheetData>
    <row r="1" ht="15" customHeight="1"/>
    <row r="2" ht="15" customHeight="1"/>
    <row r="3" ht="15" customHeight="1"/>
    <row r="4" ht="15" customHeight="1"/>
    <row r="5" ht="15" customHeight="1"/>
    <row r="6" ht="15" customHeight="1"/>
    <row r="7" ht="15" customHeight="1"/>
    <row r="8" ht="15" customHeight="1"/>
    <row r="9" ht="15" customHeight="1"/>
    <row r="10" ht="36" customHeight="1"/>
    <row r="11" ht="15" customHeight="1"/>
    <row r="12" ht="15" customHeight="1"/>
    <row r="13" ht="15" customHeight="1"/>
    <row r="14" ht="15" customHeight="1"/>
    <row r="15" ht="21" customHeight="1"/>
    <row r="16" ht="15" customHeight="1"/>
    <row r="17" ht="31.5" customHeight="1"/>
    <row r="18" ht="15" customHeight="1"/>
    <row r="19" ht="15" customHeight="1"/>
    <row r="20" ht="15" customHeight="1"/>
    <row r="21" ht="15" customHeight="1"/>
    <row r="22" ht="15" customHeight="1"/>
    <row r="23" ht="15" hidden="1" customHeight="1"/>
    <row r="24" ht="15" hidden="1" customHeight="1"/>
    <row r="25" ht="15" hidden="1" customHeight="1"/>
    <row r="26" ht="15" hidden="1" customHeight="1"/>
    <row r="27" ht="15" hidden="1" customHeight="1"/>
    <row r="28" ht="15" hidden="1" customHeight="1"/>
    <row r="29" ht="15" hidden="1" customHeight="1"/>
    <row r="30" ht="15" hidden="1" customHeight="1"/>
    <row r="31" ht="15" hidden="1" customHeight="1"/>
    <row r="32" ht="15" hidden="1" customHeight="1"/>
    <row r="33" ht="15" hidden="1" customHeight="1"/>
    <row r="34" ht="15" hidden="1" customHeight="1"/>
    <row r="35" ht="15" hidden="1" customHeight="1"/>
    <row r="36" ht="15" hidden="1" customHeight="1"/>
    <row r="37" ht="15" hidden="1" customHeight="1"/>
    <row r="38" ht="15" hidden="1" customHeight="1"/>
    <row r="39" ht="15" hidden="1" customHeight="1"/>
    <row r="40" ht="15" hidden="1" customHeight="1"/>
    <row r="41" ht="15" hidden="1" customHeight="1"/>
    <row r="42" ht="15" hidden="1" customHeight="1"/>
    <row r="43" ht="15" hidden="1" customHeight="1"/>
  </sheetData>
  <mergeCells count="1">
    <mergeCell ref="A1:XFD104857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25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677</vt:i4>
      </vt:variant>
    </vt:vector>
  </HeadingPairs>
  <TitlesOfParts>
    <vt:vector size="705" baseType="lpstr">
      <vt:lpstr>Enable Macros</vt:lpstr>
      <vt:lpstr>Intro</vt:lpstr>
      <vt:lpstr>Site</vt:lpstr>
      <vt:lpstr>Orientation and Shading</vt:lpstr>
      <vt:lpstr>Bifacial</vt:lpstr>
      <vt:lpstr>Horizon</vt:lpstr>
      <vt:lpstr>System</vt:lpstr>
      <vt:lpstr>Losses</vt:lpstr>
      <vt:lpstr>Soiling</vt:lpstr>
      <vt:lpstr>Spectral</vt:lpstr>
      <vt:lpstr>Transformer</vt:lpstr>
      <vt:lpstr>ASTM E2848 Regression</vt:lpstr>
      <vt:lpstr>Climate File</vt:lpstr>
      <vt:lpstr>Iterative Mode</vt:lpstr>
      <vt:lpstr>Output File</vt:lpstr>
      <vt:lpstr>Summary</vt:lpstr>
      <vt:lpstr>Details</vt:lpstr>
      <vt:lpstr>Report</vt:lpstr>
      <vt:lpstr>Losses Diagram</vt:lpstr>
      <vt:lpstr>Loss Diagram Values</vt:lpstr>
      <vt:lpstr>Chart Builder</vt:lpstr>
      <vt:lpstr>Error Log</vt:lpstr>
      <vt:lpstr>PV Module Database</vt:lpstr>
      <vt:lpstr>Inverter Database</vt:lpstr>
      <vt:lpstr>Message</vt:lpstr>
      <vt:lpstr>Chart1</vt:lpstr>
      <vt:lpstr>Chart2</vt:lpstr>
      <vt:lpstr>Chart3</vt:lpstr>
      <vt:lpstr>_SectionEnd</vt:lpstr>
      <vt:lpstr>_SectionStart</vt:lpstr>
      <vt:lpstr>AC_Ohmic_Loss</vt:lpstr>
      <vt:lpstr>AC_side_Efficiency</vt:lpstr>
      <vt:lpstr>ACCapSTC</vt:lpstr>
      <vt:lpstr>ACWiringLossAtSTC</vt:lpstr>
      <vt:lpstr>Air_Mass</vt:lpstr>
      <vt:lpstr>AlbApr</vt:lpstr>
      <vt:lpstr>AlbAug</vt:lpstr>
      <vt:lpstr>AlbDec</vt:lpstr>
      <vt:lpstr>AlbDefinitions</vt:lpstr>
      <vt:lpstr>Albedo</vt:lpstr>
      <vt:lpstr>AlbedoFreq</vt:lpstr>
      <vt:lpstr>AlbFeb</vt:lpstr>
      <vt:lpstr>AlbFreqVal</vt:lpstr>
      <vt:lpstr>AlbJan</vt:lpstr>
      <vt:lpstr>AlbJul</vt:lpstr>
      <vt:lpstr>AlbJun</vt:lpstr>
      <vt:lpstr>AlbMar</vt:lpstr>
      <vt:lpstr>AlbMay</vt:lpstr>
      <vt:lpstr>AlbNov</vt:lpstr>
      <vt:lpstr>AlbOct</vt:lpstr>
      <vt:lpstr>AlbSep</vt:lpstr>
      <vt:lpstr>AlbYearly</vt:lpstr>
      <vt:lpstr>Altitude</vt:lpstr>
      <vt:lpstr>Ambient_Temperature</vt:lpstr>
      <vt:lpstr>Array_Nominal_Power</vt:lpstr>
      <vt:lpstr>ArrayNomEnergy</vt:lpstr>
      <vt:lpstr>ArrayTypeDescribe</vt:lpstr>
      <vt:lpstr>ASHRAERow</vt:lpstr>
      <vt:lpstr>ASTM_hyperlink_hide</vt:lpstr>
      <vt:lpstr>ASTM_locked</vt:lpstr>
      <vt:lpstr>ASTM_only</vt:lpstr>
      <vt:lpstr>ASTM_spaces</vt:lpstr>
      <vt:lpstr>ASTM1</vt:lpstr>
      <vt:lpstr>ASTM2</vt:lpstr>
      <vt:lpstr>ASTM3</vt:lpstr>
      <vt:lpstr>ASTM4</vt:lpstr>
      <vt:lpstr>ASTMCoeffs</vt:lpstr>
      <vt:lpstr>ASTMInputRange</vt:lpstr>
      <vt:lpstr>AstmMonthList</vt:lpstr>
      <vt:lpstr>astmOutputNames</vt:lpstr>
      <vt:lpstr>AstmOutputParam</vt:lpstr>
      <vt:lpstr>Available_Energy_at_Inverter_Output</vt:lpstr>
      <vt:lpstr>Available_SectionEnd</vt:lpstr>
      <vt:lpstr>Available_SectionStart</vt:lpstr>
      <vt:lpstr>Average_Ground_GHI</vt:lpstr>
      <vt:lpstr>AveragedAt</vt:lpstr>
      <vt:lpstr>AxisAzimuthSAET</vt:lpstr>
      <vt:lpstr>AxisAzimuthSAST</vt:lpstr>
      <vt:lpstr>AxisAzimuthTART</vt:lpstr>
      <vt:lpstr>AxisTiltSAET</vt:lpstr>
      <vt:lpstr>AxisTiltSAST</vt:lpstr>
      <vt:lpstr>AxisTiltTART</vt:lpstr>
      <vt:lpstr>AziExtL</vt:lpstr>
      <vt:lpstr>AziExtR</vt:lpstr>
      <vt:lpstr>Azimuth</vt:lpstr>
      <vt:lpstr>AzimuthFix</vt:lpstr>
      <vt:lpstr>AzimuthRefAVAT</vt:lpstr>
      <vt:lpstr>AzimuthRefTAXT</vt:lpstr>
      <vt:lpstr>'Orientation and Shading'!AzimuthSeasonal</vt:lpstr>
      <vt:lpstr>Back_Global_Irradiance_Inhomogeneity</vt:lpstr>
      <vt:lpstr>BacktrackOptSAET</vt:lpstr>
      <vt:lpstr>BacktrackOptSAST</vt:lpstr>
      <vt:lpstr>Beam_Irradiance_in_Array_Back</vt:lpstr>
      <vt:lpstr>Beam_Irradiance_in_Array_Plane</vt:lpstr>
      <vt:lpstr>Bifacial_Gain</vt:lpstr>
      <vt:lpstr>Bifacial_SectionEnd</vt:lpstr>
      <vt:lpstr>Bifacial_SectionStart</vt:lpstr>
      <vt:lpstr>BifacialityFactor</vt:lpstr>
      <vt:lpstr>BifAlbApr</vt:lpstr>
      <vt:lpstr>BifAlbAug</vt:lpstr>
      <vt:lpstr>BifAlbDec</vt:lpstr>
      <vt:lpstr>BifAlbedoGraph</vt:lpstr>
      <vt:lpstr>BifAlbFeb</vt:lpstr>
      <vt:lpstr>BifAlbFreqVal</vt:lpstr>
      <vt:lpstr>BifAlbJan</vt:lpstr>
      <vt:lpstr>BifAlbJul</vt:lpstr>
      <vt:lpstr>BifAlbJun</vt:lpstr>
      <vt:lpstr>BifAlbMar</vt:lpstr>
      <vt:lpstr>BifAlbMay</vt:lpstr>
      <vt:lpstr>BifAlbNov</vt:lpstr>
      <vt:lpstr>BifAlbOct</vt:lpstr>
      <vt:lpstr>BifAlbSep</vt:lpstr>
      <vt:lpstr>BifAlbYearly</vt:lpstr>
      <vt:lpstr>BifMonthlyAlbedo</vt:lpstr>
      <vt:lpstr>BifYearlyAlbedo</vt:lpstr>
      <vt:lpstr>BlankSAET</vt:lpstr>
      <vt:lpstr>BlankSAST</vt:lpstr>
      <vt:lpstr>BlankTART</vt:lpstr>
      <vt:lpstr>bNaught</vt:lpstr>
      <vt:lpstr>BottomInactive</vt:lpstr>
      <vt:lpstr>Calculated_Module_Temperature__deg_C_</vt:lpstr>
      <vt:lpstr>CellBasedBlank</vt:lpstr>
      <vt:lpstr>CellBasedBlankSAET</vt:lpstr>
      <vt:lpstr>CellBasedBlankSAST</vt:lpstr>
      <vt:lpstr>CellBasedInput</vt:lpstr>
      <vt:lpstr>CellBasedInputSAET</vt:lpstr>
      <vt:lpstr>CellBasedInputSAST</vt:lpstr>
      <vt:lpstr>CellSize</vt:lpstr>
      <vt:lpstr>CellSizeSAET</vt:lpstr>
      <vt:lpstr>CellSizeSAST</vt:lpstr>
      <vt:lpstr>Chart1NumVal</vt:lpstr>
      <vt:lpstr>Chart1X</vt:lpstr>
      <vt:lpstr>Chart1Y1</vt:lpstr>
      <vt:lpstr>Chart1Y2</vt:lpstr>
      <vt:lpstr>Chart1Y3</vt:lpstr>
      <vt:lpstr>Chart1Y4</vt:lpstr>
      <vt:lpstr>Chart2NumVal</vt:lpstr>
      <vt:lpstr>Chart2X</vt:lpstr>
      <vt:lpstr>Chart2Y1</vt:lpstr>
      <vt:lpstr>Chart2Y2</vt:lpstr>
      <vt:lpstr>Chart2Y3</vt:lpstr>
      <vt:lpstr>Chart2Y4</vt:lpstr>
      <vt:lpstr>Chart3NumVal</vt:lpstr>
      <vt:lpstr>Chart3X</vt:lpstr>
      <vt:lpstr>Chart3Y1</vt:lpstr>
      <vt:lpstr>Chart3Y2</vt:lpstr>
      <vt:lpstr>Chart3Y3</vt:lpstr>
      <vt:lpstr>Chart3Y4</vt:lpstr>
      <vt:lpstr>chartParams</vt:lpstr>
      <vt:lpstr>ChooseSaveAs</vt:lpstr>
      <vt:lpstr>City</vt:lpstr>
      <vt:lpstr>ClearHProf</vt:lpstr>
      <vt:lpstr>CollBandWidth</vt:lpstr>
      <vt:lpstr>CollBandWidthFix</vt:lpstr>
      <vt:lpstr>Collector_Surface_Azimuth</vt:lpstr>
      <vt:lpstr>Collector_Surface_Slope</vt:lpstr>
      <vt:lpstr>CollectorOrientation_Section</vt:lpstr>
      <vt:lpstr>ConsHLF</vt:lpstr>
      <vt:lpstr>ConvHLF</vt:lpstr>
      <vt:lpstr>Copyright</vt:lpstr>
      <vt:lpstr>Country</vt:lpstr>
      <vt:lpstr>DateTimeFormat</vt:lpstr>
      <vt:lpstr>DayResult</vt:lpstr>
      <vt:lpstr>DCAC_Conversion_Losses</vt:lpstr>
      <vt:lpstr>DCCapSTC</vt:lpstr>
      <vt:lpstr>DefBifacialAlbedoFreq</vt:lpstr>
      <vt:lpstr>DefineHorizonProfile</vt:lpstr>
      <vt:lpstr>DefineSite</vt:lpstr>
      <vt:lpstr>DefnAvailable</vt:lpstr>
      <vt:lpstr>DefnHorProfOptions</vt:lpstr>
      <vt:lpstr>DefUseBifacialModel</vt:lpstr>
      <vt:lpstr>DefUseSpectralModel</vt:lpstr>
      <vt:lpstr>'Climate File'!Delimeter</vt:lpstr>
      <vt:lpstr>Difference_between_Module_and_Ambient_Temp.__deg_C_</vt:lpstr>
      <vt:lpstr>Diffuse_Irradiance_in_Array_Plane</vt:lpstr>
      <vt:lpstr>Report!DisconnectOptions</vt:lpstr>
      <vt:lpstr>Transformer!DisconnectOptions</vt:lpstr>
      <vt:lpstr>EAFApr</vt:lpstr>
      <vt:lpstr>EAFAug</vt:lpstr>
      <vt:lpstr>EAFDec</vt:lpstr>
      <vt:lpstr>EAFFeb</vt:lpstr>
      <vt:lpstr>EAFJan</vt:lpstr>
      <vt:lpstr>EAFJul</vt:lpstr>
      <vt:lpstr>EAFJun</vt:lpstr>
      <vt:lpstr>EAFMar</vt:lpstr>
      <vt:lpstr>EAFMay</vt:lpstr>
      <vt:lpstr>EAFNov</vt:lpstr>
      <vt:lpstr>EAFOct</vt:lpstr>
      <vt:lpstr>EAFSep</vt:lpstr>
      <vt:lpstr>EastWest</vt:lpstr>
      <vt:lpstr>Effective_Back_Beam_Irradiance</vt:lpstr>
      <vt:lpstr>Effective_Back_Diffuse_Irradiance</vt:lpstr>
      <vt:lpstr>Effective_Back_Front_Reflected_Irradiance</vt:lpstr>
      <vt:lpstr>Effective_Back_Global_Irradiance</vt:lpstr>
      <vt:lpstr>Effective_Back_Ground_Reflected_Irradiance</vt:lpstr>
      <vt:lpstr>Effective_Energy_at_the_Output_of_the_Array</vt:lpstr>
      <vt:lpstr>Effective_Irradiance_in_POA</vt:lpstr>
      <vt:lpstr>Effective_POA_Radiation</vt:lpstr>
      <vt:lpstr>Efficiencies_SectionEnd</vt:lpstr>
      <vt:lpstr>Efficiencies_SectionStart</vt:lpstr>
      <vt:lpstr>EfficiencyLoss</vt:lpstr>
      <vt:lpstr>ElevExtL</vt:lpstr>
      <vt:lpstr>ElevExtR</vt:lpstr>
      <vt:lpstr>'Iterative Mode'!End</vt:lpstr>
      <vt:lpstr>Energy_Injected_into_Grid</vt:lpstr>
      <vt:lpstr>Energy_Loss_Due_to_Irradiance</vt:lpstr>
      <vt:lpstr>ErrorLogLink</vt:lpstr>
      <vt:lpstr>ErrorsEncountered</vt:lpstr>
      <vt:lpstr>ET_Irrad</vt:lpstr>
      <vt:lpstr>EventsLoaded</vt:lpstr>
      <vt:lpstr>External_transformer_loss</vt:lpstr>
      <vt:lpstr>FarShading_Beam_Loss</vt:lpstr>
      <vt:lpstr>FarShading_Diffuse_Loss</vt:lpstr>
      <vt:lpstr>FarShading_Global_Loss</vt:lpstr>
      <vt:lpstr>FarShading_Ground_Reflected_Loss</vt:lpstr>
      <vt:lpstr>Transformer!FIronLoss</vt:lpstr>
      <vt:lpstr>FirstDate</vt:lpstr>
      <vt:lpstr>FixedPlaneSeasonalParam</vt:lpstr>
      <vt:lpstr>FixedTiltParam</vt:lpstr>
      <vt:lpstr>FooterRow</vt:lpstr>
      <vt:lpstr>FResLoss</vt:lpstr>
      <vt:lpstr>FullInputPath</vt:lpstr>
      <vt:lpstr>FullOutputFile</vt:lpstr>
      <vt:lpstr>GAOR</vt:lpstr>
      <vt:lpstr>Global_Irradiance_in_Array_Plane</vt:lpstr>
      <vt:lpstr>Global_POA_Irradiance_Corrected_for_Incidence</vt:lpstr>
      <vt:lpstr>Global_POA_Irradiance_Corrected_for_Shading</vt:lpstr>
      <vt:lpstr>GlobalRad</vt:lpstr>
      <vt:lpstr>GlobRad_POA</vt:lpstr>
      <vt:lpstr>GraphParam</vt:lpstr>
      <vt:lpstr>Grid_Con_OutputNames</vt:lpstr>
      <vt:lpstr>Grid_Con_OutputParam</vt:lpstr>
      <vt:lpstr>Grid_Only</vt:lpstr>
      <vt:lpstr>GridConnectedOutputs</vt:lpstr>
      <vt:lpstr>Ground_Reflected_Irradiance_in_Array_Plane</vt:lpstr>
      <vt:lpstr>GroundClearance</vt:lpstr>
      <vt:lpstr>GWR</vt:lpstr>
      <vt:lpstr>HAzi</vt:lpstr>
      <vt:lpstr>HAziFirst</vt:lpstr>
      <vt:lpstr>HeaderRow</vt:lpstr>
      <vt:lpstr>HeatLossRows</vt:lpstr>
      <vt:lpstr>HElev</vt:lpstr>
      <vt:lpstr>HElevFirst</vt:lpstr>
      <vt:lpstr>Hor_Diffuse</vt:lpstr>
      <vt:lpstr>'Climate File'!HorIrradiance</vt:lpstr>
      <vt:lpstr>HorizonAzi</vt:lpstr>
      <vt:lpstr>HorizonElev</vt:lpstr>
      <vt:lpstr>Horizontal_beam_irradiance</vt:lpstr>
      <vt:lpstr>Horizontal_diffuse_irradiance</vt:lpstr>
      <vt:lpstr>Horizontal_Global_Irradiance</vt:lpstr>
      <vt:lpstr>HorizontalGlobIrradiance</vt:lpstr>
      <vt:lpstr>IAM_0</vt:lpstr>
      <vt:lpstr>IAM_10</vt:lpstr>
      <vt:lpstr>IAM_15</vt:lpstr>
      <vt:lpstr>IAM_20</vt:lpstr>
      <vt:lpstr>IAM_25</vt:lpstr>
      <vt:lpstr>IAM_30</vt:lpstr>
      <vt:lpstr>IAM_35</vt:lpstr>
      <vt:lpstr>IAM_40</vt:lpstr>
      <vt:lpstr>IAM_45</vt:lpstr>
      <vt:lpstr>IAM_5</vt:lpstr>
      <vt:lpstr>IAM_50</vt:lpstr>
      <vt:lpstr>IAM_55</vt:lpstr>
      <vt:lpstr>IAM_60</vt:lpstr>
      <vt:lpstr>IAM_65</vt:lpstr>
      <vt:lpstr>IAM_70</vt:lpstr>
      <vt:lpstr>IAM_75</vt:lpstr>
      <vt:lpstr>IAM_80</vt:lpstr>
      <vt:lpstr>IAM_85</vt:lpstr>
      <vt:lpstr>IAM_90</vt:lpstr>
      <vt:lpstr>IAM_Factor_on__Diffuse</vt:lpstr>
      <vt:lpstr>IAM_Factor_on_Beam</vt:lpstr>
      <vt:lpstr>IAM_Factor_on_Beam_Back</vt:lpstr>
      <vt:lpstr>IAM_Factor_on_Diffuse_Back</vt:lpstr>
      <vt:lpstr>IAM_Factor_on_Global</vt:lpstr>
      <vt:lpstr>IAM_Factor_on_Ground_Reflected</vt:lpstr>
      <vt:lpstr>IAMModel</vt:lpstr>
      <vt:lpstr>IAMRange</vt:lpstr>
      <vt:lpstr>IAMSelection</vt:lpstr>
      <vt:lpstr>Incidence_Angle</vt:lpstr>
      <vt:lpstr>Incidence_Loss_for_Beam</vt:lpstr>
      <vt:lpstr>Incidence_Loss_for_Diffuse</vt:lpstr>
      <vt:lpstr>Incidence_Loss_for_Global</vt:lpstr>
      <vt:lpstr>Incidence_Loss_for_Ground_Reflected</vt:lpstr>
      <vt:lpstr>Incident_SectionEnd</vt:lpstr>
      <vt:lpstr>Incident_SectionStart</vt:lpstr>
      <vt:lpstr>IncorrectClimateRowsAllowed</vt:lpstr>
      <vt:lpstr>Input_Timestamp</vt:lpstr>
      <vt:lpstr>InputBrowse</vt:lpstr>
      <vt:lpstr>InputColumnNums</vt:lpstr>
      <vt:lpstr>InputColumnNumsNoAlbedo</vt:lpstr>
      <vt:lpstr>InputDates</vt:lpstr>
      <vt:lpstr>InputFilePath</vt:lpstr>
      <vt:lpstr>Interrow_Albedo</vt:lpstr>
      <vt:lpstr>'Iterative Mode'!Interval</vt:lpstr>
      <vt:lpstr>Interval</vt:lpstr>
      <vt:lpstr>IntroAddLine</vt:lpstr>
      <vt:lpstr>IntroArray</vt:lpstr>
      <vt:lpstr>IntroCopyArray</vt:lpstr>
      <vt:lpstr>IntroFileName</vt:lpstr>
      <vt:lpstr>IntroInv</vt:lpstr>
      <vt:lpstr>IntroNumInv</vt:lpstr>
      <vt:lpstr>IntroNumMod</vt:lpstr>
      <vt:lpstr>IntroProjName</vt:lpstr>
      <vt:lpstr>IntroPV</vt:lpstr>
      <vt:lpstr>InvDataIndex</vt:lpstr>
      <vt:lpstr>Inverter</vt:lpstr>
      <vt:lpstr>Inverter_Efficiency</vt:lpstr>
      <vt:lpstr>Inverter_Loss_Due_to_High_Power_Threshold</vt:lpstr>
      <vt:lpstr>Inverter_Loss_Due_to_High_Voltage_Threshold</vt:lpstr>
      <vt:lpstr>Inverter_Loss_Due_to_Low_Power_Threshold</vt:lpstr>
      <vt:lpstr>Inverter_Loss_Due_to_Low_Voltage_Threshold</vt:lpstr>
      <vt:lpstr>Inverter_Loss_Due_to_Nominal_Inv._Power</vt:lpstr>
      <vt:lpstr>Inverter_Loss_Due_to_Nominal_Inv._Voltage</vt:lpstr>
      <vt:lpstr>Inverter_Loss_Due_to_Power_Threshold</vt:lpstr>
      <vt:lpstr>Inverter_Loss_Due_to_Voltage_Threshold</vt:lpstr>
      <vt:lpstr>Inverter_SectionEnd</vt:lpstr>
      <vt:lpstr>Inverter_SectionStart</vt:lpstr>
      <vt:lpstr>InverterDatabase</vt:lpstr>
      <vt:lpstr>InverterFileName</vt:lpstr>
      <vt:lpstr>InverterIndex</vt:lpstr>
      <vt:lpstr>InverterList</vt:lpstr>
      <vt:lpstr>InverterManu</vt:lpstr>
      <vt:lpstr>InverterSource</vt:lpstr>
      <vt:lpstr>InvLossFrac</vt:lpstr>
      <vt:lpstr>InvParam</vt:lpstr>
      <vt:lpstr>InvPnom</vt:lpstr>
      <vt:lpstr>InvSearch</vt:lpstr>
      <vt:lpstr>Irradiance_SectionEnd</vt:lpstr>
      <vt:lpstr>Irradiance_SectionStart</vt:lpstr>
      <vt:lpstr>IterativeOutputBrowse</vt:lpstr>
      <vt:lpstr>IterativeOutputParam</vt:lpstr>
      <vt:lpstr>IterOutputRowNum</vt:lpstr>
      <vt:lpstr>kt</vt:lpstr>
      <vt:lpstr>ktCorrection</vt:lpstr>
      <vt:lpstr>ktCorrectionValues</vt:lpstr>
      <vt:lpstr>LastDate</vt:lpstr>
      <vt:lpstr>lastInputColumn</vt:lpstr>
      <vt:lpstr>LastRow</vt:lpstr>
      <vt:lpstr>LastRowA</vt:lpstr>
      <vt:lpstr>LastRowB</vt:lpstr>
      <vt:lpstr>LastRowC</vt:lpstr>
      <vt:lpstr>LatDeg</vt:lpstr>
      <vt:lpstr>LatDMS</vt:lpstr>
      <vt:lpstr>Latitude</vt:lpstr>
      <vt:lpstr>LatMin</vt:lpstr>
      <vt:lpstr>LatNS</vt:lpstr>
      <vt:lpstr>LatSec</vt:lpstr>
      <vt:lpstr>Load</vt:lpstr>
      <vt:lpstr>LoadFilePath</vt:lpstr>
      <vt:lpstr>LongDeg</vt:lpstr>
      <vt:lpstr>LongDMS</vt:lpstr>
      <vt:lpstr>LongEW</vt:lpstr>
      <vt:lpstr>Longitude</vt:lpstr>
      <vt:lpstr>LongMin</vt:lpstr>
      <vt:lpstr>LongSec</vt:lpstr>
      <vt:lpstr>LossDiagramEnergies</vt:lpstr>
      <vt:lpstr>LossDiagramRadiations</vt:lpstr>
      <vt:lpstr>LossDiagramValues</vt:lpstr>
      <vt:lpstr>LossFixedVoltage</vt:lpstr>
      <vt:lpstr>LossFractionList</vt:lpstr>
      <vt:lpstr>MaxAzimuthAVAT</vt:lpstr>
      <vt:lpstr>MaxAzimuthTAXT</vt:lpstr>
      <vt:lpstr>MaxTiltSAET</vt:lpstr>
      <vt:lpstr>MaxTiltTAXT</vt:lpstr>
      <vt:lpstr>MeasAlbedo</vt:lpstr>
      <vt:lpstr>Measured_Module_Temperature__deg_C_</vt:lpstr>
      <vt:lpstr>Meteorological_SectionEnd</vt:lpstr>
      <vt:lpstr>Meteorological_SectionStart</vt:lpstr>
      <vt:lpstr>MeterAzimuth</vt:lpstr>
      <vt:lpstr>MeterAzimuthDescribe</vt:lpstr>
      <vt:lpstr>MeterTilt</vt:lpstr>
      <vt:lpstr>MeterTiltDescribe</vt:lpstr>
      <vt:lpstr>MinAzimuthAVAT</vt:lpstr>
      <vt:lpstr>MinAzimuthTAXT</vt:lpstr>
      <vt:lpstr>MinTiltSAET</vt:lpstr>
      <vt:lpstr>MinTiltTAXT</vt:lpstr>
      <vt:lpstr>Model</vt:lpstr>
      <vt:lpstr>ModeSelect</vt:lpstr>
      <vt:lpstr>ModStr</vt:lpstr>
      <vt:lpstr>Module_Ageing_Loss</vt:lpstr>
      <vt:lpstr>Module_LID_Loss</vt:lpstr>
      <vt:lpstr>Module_Quality_Loss</vt:lpstr>
      <vt:lpstr>ModuleAgeing</vt:lpstr>
      <vt:lpstr>ModuleDatabase</vt:lpstr>
      <vt:lpstr>ModuleFileName</vt:lpstr>
      <vt:lpstr>ModuleLID</vt:lpstr>
      <vt:lpstr>ModuleManu</vt:lpstr>
      <vt:lpstr>ModuleModel</vt:lpstr>
      <vt:lpstr>Modules_Array_Mismatch_Loss</vt:lpstr>
      <vt:lpstr>ModuleSource</vt:lpstr>
      <vt:lpstr>Month</vt:lpstr>
      <vt:lpstr>MonthList</vt:lpstr>
      <vt:lpstr>MonthlyAlbedo</vt:lpstr>
      <vt:lpstr>Transformer!MultiEffCurve</vt:lpstr>
      <vt:lpstr>Name</vt:lpstr>
      <vt:lpstr>Near_Shading_Factor_on__Diffuse</vt:lpstr>
      <vt:lpstr>Near_Shading_Factor_on_Beam</vt:lpstr>
      <vt:lpstr>Near_Shading_Factor_on_Global</vt:lpstr>
      <vt:lpstr>Near_Shading_Factor_on_Ground_Reflected</vt:lpstr>
      <vt:lpstr>Near_Shading_Loss_for_Beam</vt:lpstr>
      <vt:lpstr>Near_Shading_Loss_for_Diffuse</vt:lpstr>
      <vt:lpstr>Near_Shading_Loss_for_Global</vt:lpstr>
      <vt:lpstr>Near_Shading_Loss_for_Ground_Reflected</vt:lpstr>
      <vt:lpstr>New</vt:lpstr>
      <vt:lpstr>Report!NightlyDisconnect</vt:lpstr>
      <vt:lpstr>Transformer!NightlyDisconnect</vt:lpstr>
      <vt:lpstr>NightTime_Energizing_Loss</vt:lpstr>
      <vt:lpstr>NoHorProf</vt:lpstr>
      <vt:lpstr>Normal_beam_irradiance</vt:lpstr>
      <vt:lpstr>NorthSouth</vt:lpstr>
      <vt:lpstr>NoSpectralModelRng</vt:lpstr>
      <vt:lpstr>NoSummaryOption</vt:lpstr>
      <vt:lpstr>NoUseBifacialModelRng</vt:lpstr>
      <vt:lpstr>NumHorPts</vt:lpstr>
      <vt:lpstr>NumInv</vt:lpstr>
      <vt:lpstr>NumMod</vt:lpstr>
      <vt:lpstr>NumStr</vt:lpstr>
      <vt:lpstr>NumSubArray</vt:lpstr>
      <vt:lpstr>NumYList</vt:lpstr>
      <vt:lpstr>numYValues</vt:lpstr>
      <vt:lpstr>Ohmic_Wiring_Loss</vt:lpstr>
      <vt:lpstr>OrientList</vt:lpstr>
      <vt:lpstr>OrientRadOnly</vt:lpstr>
      <vt:lpstr>OrientType</vt:lpstr>
      <vt:lpstr>OutputBrowse</vt:lpstr>
      <vt:lpstr>OutputConstColumn</vt:lpstr>
      <vt:lpstr>'Iterative Mode'!OutputFilePath</vt:lpstr>
      <vt:lpstr>OutputFilePath</vt:lpstr>
      <vt:lpstr>OutputParam</vt:lpstr>
      <vt:lpstr>OutputSht_ASTM_hide</vt:lpstr>
      <vt:lpstr>Overall_System_Efficiency</vt:lpstr>
      <vt:lpstr>PanelTransFactor</vt:lpstr>
      <vt:lpstr>PANIAMSelect</vt:lpstr>
      <vt:lpstr>'Iterative Mode'!ParamName</vt:lpstr>
      <vt:lpstr>ParamPath</vt:lpstr>
      <vt:lpstr>PFullLoadLss</vt:lpstr>
      <vt:lpstr>Transformer!PIronLoss</vt:lpstr>
      <vt:lpstr>Transformer!PIronLossTrf</vt:lpstr>
      <vt:lpstr>Pitch</vt:lpstr>
      <vt:lpstr>PitchSAET</vt:lpstr>
      <vt:lpstr>PitchSAST</vt:lpstr>
      <vt:lpstr>PlaneTilt</vt:lpstr>
      <vt:lpstr>PlaneTiltAVAT</vt:lpstr>
      <vt:lpstr>PlaneTiltFix</vt:lpstr>
      <vt:lpstr>'Orientation and Shading'!PlaneTiltSummer</vt:lpstr>
      <vt:lpstr>'Orientation and Shading'!PlaneTiltWinter</vt:lpstr>
      <vt:lpstr>Transformer!PNomTrf</vt:lpstr>
      <vt:lpstr>Power_Injected_into_Grid</vt:lpstr>
      <vt:lpstr>Power_Loss_Due_to_Temperature</vt:lpstr>
      <vt:lpstr>PowerLoss</vt:lpstr>
      <vt:lpstr>Transformer!PResLss</vt:lpstr>
      <vt:lpstr>Transformer!PResLssTrf</vt:lpstr>
      <vt:lpstr>PrevGlobalRad</vt:lpstr>
      <vt:lpstr>PrevGridACExport</vt:lpstr>
      <vt:lpstr>PrevHor_Diffuse</vt:lpstr>
      <vt:lpstr>PrevHorIrradiance</vt:lpstr>
      <vt:lpstr>previewInputs</vt:lpstr>
      <vt:lpstr>PrevMeasAlbedo</vt:lpstr>
      <vt:lpstr>PrevTempAmbient</vt:lpstr>
      <vt:lpstr>PrevTempPanel</vt:lpstr>
      <vt:lpstr>PrevTimestamp</vt:lpstr>
      <vt:lpstr>PrevWindSpeed</vt:lpstr>
      <vt:lpstr>'Loss Diagram Values'!Print_Area</vt:lpstr>
      <vt:lpstr>Report!Print_Area</vt:lpstr>
      <vt:lpstr>PrintASTM_Definition</vt:lpstr>
      <vt:lpstr>PrintASTM_EAF</vt:lpstr>
      <vt:lpstr>PrintBifacial1</vt:lpstr>
      <vt:lpstr>PrintBifacial2</vt:lpstr>
      <vt:lpstr>PrintBifAlbMonthly</vt:lpstr>
      <vt:lpstr>PrintHorizon_Info</vt:lpstr>
      <vt:lpstr>PrintHorizon_Labels</vt:lpstr>
      <vt:lpstr>PrintHorizon_Values</vt:lpstr>
      <vt:lpstr>PrintInput1</vt:lpstr>
      <vt:lpstr>PrintInput2</vt:lpstr>
      <vt:lpstr>PrintInput3</vt:lpstr>
      <vt:lpstr>PrintInput4</vt:lpstr>
      <vt:lpstr>PrintLossDiagramHeader</vt:lpstr>
      <vt:lpstr>PrintLosses_ASHRAE_Param</vt:lpstr>
      <vt:lpstr>PrintLosses_IAM_Table</vt:lpstr>
      <vt:lpstr>PrintLosses_Names</vt:lpstr>
      <vt:lpstr>PrintLosses_Vals</vt:lpstr>
      <vt:lpstr>PrintLosses1</vt:lpstr>
      <vt:lpstr>PrintLosses1u</vt:lpstr>
      <vt:lpstr>PrintLosses2</vt:lpstr>
      <vt:lpstr>PrintLosses2u</vt:lpstr>
      <vt:lpstr>PrintOS_Azimuth1</vt:lpstr>
      <vt:lpstr>PrintOS_Azimuth2</vt:lpstr>
      <vt:lpstr>PrintOS_FTP1</vt:lpstr>
      <vt:lpstr>PrintOS_FTP2</vt:lpstr>
      <vt:lpstr>PrintOS_FTPSA1</vt:lpstr>
      <vt:lpstr>PrintOS_FTPSA2</vt:lpstr>
      <vt:lpstr>PrintOS_Names</vt:lpstr>
      <vt:lpstr>PrintOS_OrientType</vt:lpstr>
      <vt:lpstr>PrintOS_SAET_CellShading1</vt:lpstr>
      <vt:lpstr>PrintOS_SAET_CellShading2</vt:lpstr>
      <vt:lpstr>PrintOS_SAET1</vt:lpstr>
      <vt:lpstr>PrintOS_SAET2</vt:lpstr>
      <vt:lpstr>PrintOS_SAHT_CellShading1</vt:lpstr>
      <vt:lpstr>PrintOS_SAHT_CellShading2</vt:lpstr>
      <vt:lpstr>PrintOS_SAHT1</vt:lpstr>
      <vt:lpstr>PrintOS_SAHT2</vt:lpstr>
      <vt:lpstr>PrintOS_SelectType</vt:lpstr>
      <vt:lpstr>PrintOS_Sht</vt:lpstr>
      <vt:lpstr>PrintOS_TiltAndRoll1</vt:lpstr>
      <vt:lpstr>PrintOS_TiltAndRoll2</vt:lpstr>
      <vt:lpstr>PrintOS_TwoAxis1</vt:lpstr>
      <vt:lpstr>PrintOS_TwoAxis2</vt:lpstr>
      <vt:lpstr>PrintOS_UR_CellShading1</vt:lpstr>
      <vt:lpstr>PrintOS_UR_CellShading2</vt:lpstr>
      <vt:lpstr>PrintOS_UR1</vt:lpstr>
      <vt:lpstr>PrintOS_UR2</vt:lpstr>
      <vt:lpstr>PrintOS_Vals</vt:lpstr>
      <vt:lpstr>PrintOS1</vt:lpstr>
      <vt:lpstr>PrintOS2</vt:lpstr>
      <vt:lpstr>PrintOS3</vt:lpstr>
      <vt:lpstr>PrintOS4</vt:lpstr>
      <vt:lpstr>PrintSite_AlbedoFreq</vt:lpstr>
      <vt:lpstr>PrintSite_AlbedoMonthly</vt:lpstr>
      <vt:lpstr>PrintSite_Def</vt:lpstr>
      <vt:lpstr>PrintSiteAlbedoMonthly</vt:lpstr>
      <vt:lpstr>PrintSoiling1</vt:lpstr>
      <vt:lpstr>PrintSoilingMonthly</vt:lpstr>
      <vt:lpstr>PrintSpectral1</vt:lpstr>
      <vt:lpstr>PrintSpectral2</vt:lpstr>
      <vt:lpstr>PrintSummaryHeader</vt:lpstr>
      <vt:lpstr>PrintSystem_ACLossFraction</vt:lpstr>
      <vt:lpstr>PrintSystem_ACLossFraction_Val</vt:lpstr>
      <vt:lpstr>PrintSystem_Header</vt:lpstr>
      <vt:lpstr>PrintSystem_Inv</vt:lpstr>
      <vt:lpstr>PrintSystem_InvLabels</vt:lpstr>
      <vt:lpstr>PrintSystem_NumInverter_Vals</vt:lpstr>
      <vt:lpstr>PrintSystem_NumInverters</vt:lpstr>
      <vt:lpstr>PrintSystem_NumMods</vt:lpstr>
      <vt:lpstr>PrintSystem_NumMods_Val</vt:lpstr>
      <vt:lpstr>PrintSystem_NumSub</vt:lpstr>
      <vt:lpstr>PrintSystem_NumSub_Vals</vt:lpstr>
      <vt:lpstr>PrintSystem_PnomAC</vt:lpstr>
      <vt:lpstr>PrintSystem_PnomDC</vt:lpstr>
      <vt:lpstr>PrintSystem_PV</vt:lpstr>
      <vt:lpstr>PrintSystem_PVLabels</vt:lpstr>
      <vt:lpstr>PrintSystem_PVMod</vt:lpstr>
      <vt:lpstr>PrintSystem_SubHeader</vt:lpstr>
      <vt:lpstr>Transformer!PrintTransformer1</vt:lpstr>
      <vt:lpstr>Transformer!PrintTransformer2</vt:lpstr>
      <vt:lpstr>Profile_Angle</vt:lpstr>
      <vt:lpstr>PV_Array_Current</vt:lpstr>
      <vt:lpstr>PV_Array_Efficiency</vt:lpstr>
      <vt:lpstr>PV_Array_Voltage</vt:lpstr>
      <vt:lpstr>Pv_SectionEnd</vt:lpstr>
      <vt:lpstr>Pv_SectionStart</vt:lpstr>
      <vt:lpstr>PVDataIndex</vt:lpstr>
      <vt:lpstr>PVIronLssInpt</vt:lpstr>
      <vt:lpstr>PVLossFrac</vt:lpstr>
      <vt:lpstr>PVModuleIndex</vt:lpstr>
      <vt:lpstr>PVParam</vt:lpstr>
      <vt:lpstr>PVPnom</vt:lpstr>
      <vt:lpstr>PVSearch</vt:lpstr>
      <vt:lpstr>Transformer!PVSystVals</vt:lpstr>
      <vt:lpstr>Rad_Only_Empty</vt:lpstr>
      <vt:lpstr>Radiation_Available_for_Power_Conversion</vt:lpstr>
      <vt:lpstr>Radiation_Soiling_Loss</vt:lpstr>
      <vt:lpstr>Radiation_Spectral_Loss</vt:lpstr>
      <vt:lpstr>RadiationOutputNames</vt:lpstr>
      <vt:lpstr>RadOnlyPnom</vt:lpstr>
      <vt:lpstr>RefMer</vt:lpstr>
      <vt:lpstr>RefMerCells</vt:lpstr>
      <vt:lpstr>Region</vt:lpstr>
      <vt:lpstr>ReplaceHeatLossRows</vt:lpstr>
      <vt:lpstr>RotationMaxSAST</vt:lpstr>
      <vt:lpstr>RotationMaxTART</vt:lpstr>
      <vt:lpstr>RotationMinTART</vt:lpstr>
      <vt:lpstr>RowsBlock</vt:lpstr>
      <vt:lpstr>RowsBlockSAET</vt:lpstr>
      <vt:lpstr>RowsBlockSAST</vt:lpstr>
      <vt:lpstr>'Climate File'!RowsToSkip</vt:lpstr>
      <vt:lpstr>SaveAs</vt:lpstr>
      <vt:lpstr>SaveASTM</vt:lpstr>
      <vt:lpstr>SaveBifacial</vt:lpstr>
      <vt:lpstr>SaveFilePath</vt:lpstr>
      <vt:lpstr>SaveHS</vt:lpstr>
      <vt:lpstr>SaveInput</vt:lpstr>
      <vt:lpstr>'Iterative Mode'!SaveIteration</vt:lpstr>
      <vt:lpstr>SaveLosses</vt:lpstr>
      <vt:lpstr>SaveOS</vt:lpstr>
      <vt:lpstr>SaveOutput</vt:lpstr>
      <vt:lpstr>SaveSite</vt:lpstr>
      <vt:lpstr>SaveSoiling</vt:lpstr>
      <vt:lpstr>SaveSpectral</vt:lpstr>
      <vt:lpstr>SaveSystem</vt:lpstr>
      <vt:lpstr>Transformer!SaveTransformer</vt:lpstr>
      <vt:lpstr>SeasonalAdjustmentParams</vt:lpstr>
      <vt:lpstr>'Orientation and Shading'!SeasonalTiltDates</vt:lpstr>
      <vt:lpstr>SecondDate</vt:lpstr>
      <vt:lpstr>Sfreq</vt:lpstr>
      <vt:lpstr>SfreqVal</vt:lpstr>
      <vt:lpstr>Shading_SectionEnd</vt:lpstr>
      <vt:lpstr>Shading_SectionStart</vt:lpstr>
      <vt:lpstr>ShadingLimit</vt:lpstr>
      <vt:lpstr>ShowBackIrradianceProfile</vt:lpstr>
      <vt:lpstr>ShowHidePV</vt:lpstr>
      <vt:lpstr>ShowSubInv</vt:lpstr>
      <vt:lpstr>SimModeList</vt:lpstr>
      <vt:lpstr>Simulation</vt:lpstr>
      <vt:lpstr>SIndex</vt:lpstr>
      <vt:lpstr>Site_ASTM_hide</vt:lpstr>
      <vt:lpstr>SMonthList</vt:lpstr>
      <vt:lpstr>SMonthLoss</vt:lpstr>
      <vt:lpstr>SoilingApr</vt:lpstr>
      <vt:lpstr>SoilingAug</vt:lpstr>
      <vt:lpstr>SoilingDec</vt:lpstr>
      <vt:lpstr>SoilingFeb</vt:lpstr>
      <vt:lpstr>SoilingIndex</vt:lpstr>
      <vt:lpstr>SoilingJan</vt:lpstr>
      <vt:lpstr>SoilingJul</vt:lpstr>
      <vt:lpstr>SoilingJun</vt:lpstr>
      <vt:lpstr>SoilingMar</vt:lpstr>
      <vt:lpstr>SoilingMay</vt:lpstr>
      <vt:lpstr>SoilingNov</vt:lpstr>
      <vt:lpstr>SoilingOct</vt:lpstr>
      <vt:lpstr>SoilingSep</vt:lpstr>
      <vt:lpstr>SoilingYearly</vt:lpstr>
      <vt:lpstr>SpectralModelRng</vt:lpstr>
      <vt:lpstr>'Iterative Mode'!Start</vt:lpstr>
      <vt:lpstr>StrInWid</vt:lpstr>
      <vt:lpstr>StrInWidSAET</vt:lpstr>
      <vt:lpstr>StrInWidSAST</vt:lpstr>
      <vt:lpstr>StructBlockingFactor</vt:lpstr>
      <vt:lpstr>Sub_Array_Performance</vt:lpstr>
      <vt:lpstr>SubArrayRange</vt:lpstr>
      <vt:lpstr>SubStart</vt:lpstr>
      <vt:lpstr>SubTitle</vt:lpstr>
      <vt:lpstr>SummaryOption</vt:lpstr>
      <vt:lpstr>'Orientation and Shading'!SummerDay</vt:lpstr>
      <vt:lpstr>'Orientation and Shading'!SummerMonth</vt:lpstr>
      <vt:lpstr>Sun_Azimuth_Angle</vt:lpstr>
      <vt:lpstr>Sun_Zenith_Angle</vt:lpstr>
      <vt:lpstr>SYearLoss</vt:lpstr>
      <vt:lpstr>Transformer!SysInvIndex</vt:lpstr>
      <vt:lpstr>System_SectionEnd</vt:lpstr>
      <vt:lpstr>System_SectionStart</vt:lpstr>
      <vt:lpstr>SystemAC</vt:lpstr>
      <vt:lpstr>SystemArray</vt:lpstr>
      <vt:lpstr>SystemDC</vt:lpstr>
      <vt:lpstr>Transformer!SystemEfficiency</vt:lpstr>
      <vt:lpstr>SystemPmax</vt:lpstr>
      <vt:lpstr>TempAmbient</vt:lpstr>
      <vt:lpstr>TempPanel</vt:lpstr>
      <vt:lpstr>TempSubArray</vt:lpstr>
      <vt:lpstr>TiltnRollParam</vt:lpstr>
      <vt:lpstr>TimeFormat</vt:lpstr>
      <vt:lpstr>'Climate File'!TimeStamp</vt:lpstr>
      <vt:lpstr>Timestamp_Used_for_Simulation</vt:lpstr>
      <vt:lpstr>TimeStep</vt:lpstr>
      <vt:lpstr>TimeZone</vt:lpstr>
      <vt:lpstr>TMYType</vt:lpstr>
      <vt:lpstr>TopInactive</vt:lpstr>
      <vt:lpstr>Tracker_Azimuth</vt:lpstr>
      <vt:lpstr>Tracker_Rotation_Angle</vt:lpstr>
      <vt:lpstr>Tracker_SectionEnd</vt:lpstr>
      <vt:lpstr>Tracker_SectionStart</vt:lpstr>
      <vt:lpstr>Tracker_Slope</vt:lpstr>
      <vt:lpstr>TransEnum</vt:lpstr>
      <vt:lpstr>TransMod</vt:lpstr>
      <vt:lpstr>TransVal</vt:lpstr>
      <vt:lpstr>TrfWarning</vt:lpstr>
      <vt:lpstr>TrkEWParam</vt:lpstr>
      <vt:lpstr>TrkNSParam</vt:lpstr>
      <vt:lpstr>TrkTwoEWParam</vt:lpstr>
      <vt:lpstr>TrkTwoNSParam</vt:lpstr>
      <vt:lpstr>TrkTwoParam</vt:lpstr>
      <vt:lpstr>TrkVrtParam</vt:lpstr>
      <vt:lpstr>UnitsColumn</vt:lpstr>
      <vt:lpstr>UnlimitedParam</vt:lpstr>
      <vt:lpstr>UnlimitedParamVal</vt:lpstr>
      <vt:lpstr>UseBacktrack</vt:lpstr>
      <vt:lpstr>UseBifacialModel</vt:lpstr>
      <vt:lpstr>UseBifacialModelRng</vt:lpstr>
      <vt:lpstr>UseCell</vt:lpstr>
      <vt:lpstr>UseCellVal</vt:lpstr>
      <vt:lpstr>UseCellValSAET</vt:lpstr>
      <vt:lpstr>UseCellValSAST</vt:lpstr>
      <vt:lpstr>UseLocTime</vt:lpstr>
      <vt:lpstr>UseMeasuredValList</vt:lpstr>
      <vt:lpstr>UseMeasuredValues</vt:lpstr>
      <vt:lpstr>UsePAN</vt:lpstr>
      <vt:lpstr>UserDefinedIAMRows</vt:lpstr>
      <vt:lpstr>UseSpectralModel</vt:lpstr>
      <vt:lpstr>UseTime</vt:lpstr>
      <vt:lpstr>Version</vt:lpstr>
      <vt:lpstr>ViewDays</vt:lpstr>
      <vt:lpstr>Virtual_Inverter_Input_Energy</vt:lpstr>
      <vt:lpstr>WActiveSAET</vt:lpstr>
      <vt:lpstr>WActiveSAST</vt:lpstr>
      <vt:lpstr>WidOfStr</vt:lpstr>
      <vt:lpstr>WidOfStrSAET</vt:lpstr>
      <vt:lpstr>WidOfStrSAST</vt:lpstr>
      <vt:lpstr>Wind_Velocity</vt:lpstr>
      <vt:lpstr>'Climate File'!WindSpeed</vt:lpstr>
      <vt:lpstr>'Orientation and Shading'!WinterDay</vt:lpstr>
      <vt:lpstr>'Orientation and Shading'!WinterMonth</vt:lpstr>
      <vt:lpstr>Year</vt:lpstr>
      <vt:lpstr>YearlyAlbedo</vt:lpstr>
      <vt:lpstr>YesHorProf</vt:lpstr>
      <vt:lpstr>YesUseBifacialModel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CASSYS Interface</dc:title>
  <dc:creator>Canadian Solar O&amp;M (Ontario)</dc:creator>
  <cp:lastModifiedBy>Solar</cp:lastModifiedBy>
  <cp:lastPrinted>2018-04-17T11:03:44Z</cp:lastPrinted>
  <dcterms:created xsi:type="dcterms:W3CDTF">2014-09-08T18:52:59Z</dcterms:created>
  <dcterms:modified xsi:type="dcterms:W3CDTF">2018-12-07T21:10:06Z</dcterms:modified>
</cp:coreProperties>
</file>