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ndicekou/Desktop/Data - Final version/"/>
    </mc:Choice>
  </mc:AlternateContent>
  <xr:revisionPtr revIDLastSave="0" documentId="13_ncr:1_{0557D5B2-2A9B-044C-BD3A-85AE5301C621}" xr6:coauthVersionLast="47" xr6:coauthVersionMax="47" xr10:uidLastSave="{00000000-0000-0000-0000-000000000000}"/>
  <bookViews>
    <workbookView xWindow="0" yWindow="760" windowWidth="34560" windowHeight="20380" activeTab="1" xr2:uid="{97919FDE-543D-D845-A10F-A489679ACD34}"/>
  </bookViews>
  <sheets>
    <sheet name="LCU" sheetId="1" r:id="rId1"/>
    <sheet name="US" sheetId="3" r:id="rId2"/>
    <sheet name="US-1" sheetId="2" state="hidden" r:id="rId3"/>
  </sheets>
  <definedNames>
    <definedName name="_xlnm._FilterDatabase" localSheetId="0" hidden="1">LCU!$A$1:$J$49</definedName>
    <definedName name="_xlnm._FilterDatabase" localSheetId="1" hidden="1">US!$A$1:$W$49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3" l="1"/>
  <c r="U2" i="3" l="1"/>
  <c r="S17" i="3"/>
  <c r="R17" i="3"/>
  <c r="Q17" i="3"/>
  <c r="T28" i="3"/>
  <c r="T49" i="3"/>
  <c r="S49" i="3"/>
  <c r="U47" i="3"/>
  <c r="T47" i="3"/>
  <c r="R47" i="3"/>
  <c r="Q47" i="3"/>
  <c r="T45" i="3"/>
  <c r="S45" i="3"/>
  <c r="R45" i="3"/>
  <c r="Q45" i="3"/>
  <c r="T44" i="3"/>
  <c r="S44" i="3"/>
  <c r="R44" i="3"/>
  <c r="Q44" i="3"/>
  <c r="S43" i="3"/>
  <c r="R43" i="3"/>
  <c r="Q43" i="3"/>
  <c r="S42" i="3"/>
  <c r="R42" i="3"/>
  <c r="R41" i="3"/>
  <c r="Q41" i="3"/>
  <c r="Q37" i="3"/>
  <c r="U36" i="3"/>
  <c r="T36" i="3"/>
  <c r="Q35" i="3"/>
  <c r="U32" i="3"/>
  <c r="S32" i="3"/>
  <c r="R32" i="3"/>
  <c r="Q31" i="3"/>
  <c r="S28" i="3"/>
  <c r="R28" i="3"/>
  <c r="Q28" i="3"/>
  <c r="T27" i="3"/>
  <c r="R26" i="3"/>
  <c r="T25" i="3"/>
  <c r="U24" i="3"/>
  <c r="T24" i="3"/>
  <c r="S24" i="3"/>
  <c r="R24" i="3"/>
  <c r="S23" i="3"/>
  <c r="R23" i="3"/>
  <c r="Q23" i="3"/>
  <c r="S22" i="3"/>
  <c r="R22" i="3"/>
  <c r="S15" i="3"/>
  <c r="R15" i="3"/>
  <c r="Q15" i="3"/>
  <c r="S10" i="3"/>
  <c r="R10" i="3"/>
  <c r="Q8" i="3"/>
  <c r="S7" i="3"/>
  <c r="R7" i="3"/>
  <c r="U6" i="3"/>
  <c r="T6" i="3"/>
  <c r="S6" i="3"/>
  <c r="S5" i="3"/>
  <c r="S4" i="3"/>
  <c r="Q4" i="3"/>
  <c r="R3" i="3"/>
  <c r="T43" i="3"/>
  <c r="R40" i="3"/>
  <c r="Q40" i="3"/>
  <c r="T37" i="3"/>
  <c r="S37" i="3"/>
  <c r="R37" i="3"/>
  <c r="S35" i="3"/>
  <c r="U29" i="3"/>
  <c r="S27" i="3"/>
  <c r="R27" i="3"/>
  <c r="Q27" i="3"/>
  <c r="T26" i="3"/>
  <c r="Q22" i="3"/>
  <c r="T21" i="3"/>
  <c r="T17" i="3"/>
  <c r="R16" i="3"/>
  <c r="Q16" i="3"/>
  <c r="S14" i="3"/>
  <c r="R14" i="3"/>
  <c r="Q14" i="3"/>
  <c r="T13" i="3"/>
  <c r="R13" i="3"/>
  <c r="Q13" i="3"/>
  <c r="S12" i="3"/>
  <c r="R12" i="3"/>
  <c r="Q12" i="3"/>
  <c r="Q11" i="3"/>
  <c r="T10" i="3"/>
  <c r="S9" i="3"/>
  <c r="R9" i="3"/>
  <c r="Q9" i="3"/>
  <c r="T8" i="3"/>
  <c r="T7" i="3"/>
  <c r="Q7" i="3"/>
  <c r="R6" i="3"/>
  <c r="T5" i="3"/>
  <c r="U7" i="3"/>
  <c r="R49" i="3"/>
  <c r="U49" i="3"/>
  <c r="Q49" i="3"/>
  <c r="R48" i="3"/>
  <c r="S48" i="3"/>
  <c r="T48" i="3"/>
  <c r="U48" i="3"/>
  <c r="Q48" i="3"/>
  <c r="S47" i="3"/>
  <c r="R46" i="3"/>
  <c r="S46" i="3"/>
  <c r="T46" i="3"/>
  <c r="U46" i="3"/>
  <c r="Q46" i="3"/>
  <c r="U45" i="3"/>
  <c r="U44" i="3"/>
  <c r="U43" i="3"/>
  <c r="T42" i="3"/>
  <c r="U42" i="3"/>
  <c r="S41" i="3"/>
  <c r="T41" i="3"/>
  <c r="U41" i="3"/>
  <c r="U40" i="3"/>
  <c r="S40" i="3"/>
  <c r="T40" i="3"/>
  <c r="R39" i="3"/>
  <c r="S39" i="3"/>
  <c r="T39" i="3"/>
  <c r="U39" i="3"/>
  <c r="Q39" i="3"/>
  <c r="R38" i="3"/>
  <c r="S38" i="3"/>
  <c r="T38" i="3"/>
  <c r="U38" i="3"/>
  <c r="Q38" i="3"/>
  <c r="U37" i="3"/>
  <c r="R36" i="3"/>
  <c r="S36" i="3"/>
  <c r="Q36" i="3"/>
  <c r="R35" i="3"/>
  <c r="T35" i="3"/>
  <c r="U35" i="3"/>
  <c r="R34" i="3"/>
  <c r="S34" i="3"/>
  <c r="T34" i="3"/>
  <c r="U34" i="3"/>
  <c r="Q34" i="3"/>
  <c r="R33" i="3"/>
  <c r="S33" i="3"/>
  <c r="T33" i="3"/>
  <c r="U33" i="3"/>
  <c r="Q33" i="3"/>
  <c r="T32" i="3"/>
  <c r="Q32" i="3"/>
  <c r="R31" i="3"/>
  <c r="S31" i="3"/>
  <c r="T31" i="3"/>
  <c r="U31" i="3"/>
  <c r="R30" i="3"/>
  <c r="S30" i="3"/>
  <c r="T30" i="3"/>
  <c r="U30" i="3"/>
  <c r="Q30" i="3"/>
  <c r="Q29" i="3"/>
  <c r="R29" i="3"/>
  <c r="S29" i="3"/>
  <c r="T29" i="3"/>
  <c r="U28" i="3"/>
  <c r="U27" i="3"/>
  <c r="U26" i="3"/>
  <c r="S26" i="3"/>
  <c r="Q26" i="3"/>
  <c r="R25" i="3"/>
  <c r="S25" i="3"/>
  <c r="U25" i="3"/>
  <c r="Q25" i="3"/>
  <c r="Q24" i="3"/>
  <c r="U23" i="3"/>
  <c r="T23" i="3"/>
  <c r="T22" i="3"/>
  <c r="U22" i="3"/>
  <c r="R21" i="3"/>
  <c r="S21" i="3"/>
  <c r="U21" i="3"/>
  <c r="Q21" i="3"/>
  <c r="R20" i="3"/>
  <c r="S20" i="3"/>
  <c r="T20" i="3"/>
  <c r="U20" i="3"/>
  <c r="Q20" i="3"/>
  <c r="R19" i="3"/>
  <c r="S19" i="3"/>
  <c r="T19" i="3"/>
  <c r="U19" i="3"/>
  <c r="Q19" i="3"/>
  <c r="R18" i="3"/>
  <c r="S18" i="3"/>
  <c r="T18" i="3"/>
  <c r="U18" i="3"/>
  <c r="Q18" i="3"/>
  <c r="U17" i="3"/>
  <c r="S16" i="3"/>
  <c r="T16" i="3"/>
  <c r="U16" i="3"/>
  <c r="T15" i="3"/>
  <c r="U15" i="3"/>
  <c r="T9" i="3"/>
  <c r="U5" i="3"/>
  <c r="T14" i="3"/>
  <c r="U14" i="3"/>
  <c r="S13" i="3"/>
  <c r="U13" i="3"/>
  <c r="T12" i="3"/>
  <c r="U12" i="3"/>
  <c r="R11" i="3"/>
  <c r="S11" i="3"/>
  <c r="T11" i="3"/>
  <c r="U11" i="3"/>
  <c r="Q10" i="3"/>
  <c r="U10" i="3"/>
  <c r="U9" i="3"/>
  <c r="R8" i="3"/>
  <c r="S8" i="3"/>
  <c r="U8" i="3"/>
  <c r="R5" i="3"/>
  <c r="Q5" i="3"/>
  <c r="R4" i="3"/>
  <c r="U4" i="3"/>
  <c r="S3" i="3"/>
  <c r="T3" i="3"/>
  <c r="U3" i="3"/>
  <c r="Q3" i="3"/>
  <c r="T4" i="3" l="1"/>
  <c r="R2" i="3" l="1"/>
  <c r="S2" i="3"/>
  <c r="T2" i="3"/>
  <c r="Q2" i="3"/>
  <c r="Q42" i="3" l="1"/>
  <c r="J127" i="2" l="1"/>
  <c r="M50" i="2"/>
  <c r="K50" i="2"/>
  <c r="J50" i="2"/>
  <c r="K22" i="2"/>
  <c r="N2" i="2"/>
  <c r="N40" i="2"/>
  <c r="M40" i="2"/>
  <c r="L40" i="2"/>
  <c r="K40" i="2"/>
  <c r="J40" i="2"/>
  <c r="N16" i="2"/>
  <c r="M16" i="2"/>
  <c r="L16" i="2"/>
  <c r="K16" i="2"/>
  <c r="J16" i="2"/>
  <c r="N42" i="2"/>
  <c r="M42" i="2"/>
  <c r="L41" i="2"/>
  <c r="K41" i="2"/>
  <c r="J41" i="2"/>
  <c r="N45" i="2"/>
  <c r="M45" i="2"/>
  <c r="L45" i="2"/>
  <c r="K45" i="2"/>
  <c r="J45" i="2"/>
  <c r="N46" i="2"/>
  <c r="M46" i="2"/>
  <c r="L46" i="2"/>
  <c r="K46" i="2"/>
  <c r="J46" i="2"/>
  <c r="N62" i="2"/>
  <c r="N61" i="2"/>
  <c r="N60" i="2"/>
  <c r="N59" i="2"/>
  <c r="M62" i="2"/>
  <c r="M61" i="2"/>
  <c r="M60" i="2"/>
  <c r="M59" i="2"/>
  <c r="L62" i="2"/>
  <c r="L61" i="2"/>
  <c r="L60" i="2"/>
  <c r="L59" i="2"/>
  <c r="K62" i="2"/>
  <c r="K61" i="2"/>
  <c r="K60" i="2"/>
  <c r="K59" i="2"/>
  <c r="J62" i="2"/>
  <c r="J61" i="2"/>
  <c r="J60" i="2"/>
  <c r="J59" i="2"/>
  <c r="N71" i="2"/>
  <c r="M71" i="2"/>
  <c r="L71" i="2"/>
  <c r="L70" i="2"/>
  <c r="K71" i="2"/>
  <c r="K70" i="2"/>
  <c r="J71" i="2"/>
  <c r="J70" i="2"/>
  <c r="L85" i="2"/>
  <c r="M85" i="2"/>
  <c r="M84" i="2"/>
  <c r="M83" i="2"/>
  <c r="N85" i="2"/>
  <c r="N84" i="2"/>
  <c r="N83" i="2"/>
  <c r="N82" i="2"/>
  <c r="L81" i="2"/>
  <c r="K81" i="2"/>
  <c r="J81" i="2"/>
  <c r="N106" i="2"/>
  <c r="N105" i="2"/>
  <c r="N96" i="2"/>
  <c r="N95" i="2"/>
  <c r="N91" i="2"/>
  <c r="N90" i="2"/>
  <c r="M106" i="2"/>
  <c r="M105" i="2"/>
  <c r="M101" i="2"/>
  <c r="M100" i="2"/>
  <c r="M96" i="2"/>
  <c r="M95" i="2"/>
  <c r="M91" i="2"/>
  <c r="M90" i="2"/>
  <c r="L105" i="2"/>
  <c r="L104" i="2"/>
  <c r="L103" i="2"/>
  <c r="L100" i="2"/>
  <c r="L99" i="2"/>
  <c r="L98" i="2"/>
  <c r="L95" i="2"/>
  <c r="L94" i="2"/>
  <c r="L93" i="2"/>
  <c r="L90" i="2"/>
  <c r="L89" i="2"/>
  <c r="L88" i="2"/>
  <c r="K104" i="2"/>
  <c r="K103" i="2"/>
  <c r="K102" i="2"/>
  <c r="K94" i="2"/>
  <c r="K93" i="2"/>
  <c r="K92" i="2"/>
  <c r="J102" i="2"/>
  <c r="J97" i="2"/>
  <c r="J92" i="2"/>
  <c r="K89" i="2"/>
  <c r="K88" i="2"/>
  <c r="K87" i="2"/>
  <c r="J87" i="2"/>
  <c r="N109" i="2"/>
  <c r="N110" i="2"/>
  <c r="N108" i="2"/>
  <c r="M108" i="2"/>
  <c r="L108" i="2"/>
  <c r="K108" i="2"/>
  <c r="J108" i="2"/>
  <c r="J119" i="2"/>
  <c r="K119" i="2"/>
  <c r="L119" i="2"/>
  <c r="M119" i="2"/>
  <c r="N119" i="2"/>
  <c r="L118" i="2"/>
  <c r="M118" i="2"/>
  <c r="N118" i="2"/>
  <c r="K118" i="2"/>
  <c r="J118" i="2"/>
  <c r="N120" i="2"/>
  <c r="M120" i="2"/>
  <c r="L120" i="2"/>
  <c r="K120" i="2"/>
  <c r="J120" i="2"/>
  <c r="N122" i="2"/>
  <c r="M122" i="2"/>
  <c r="L122" i="2"/>
  <c r="K122" i="2"/>
  <c r="J122" i="2"/>
  <c r="N124" i="2"/>
  <c r="M124" i="2"/>
  <c r="L123" i="2"/>
  <c r="K123" i="2"/>
  <c r="J123" i="2"/>
  <c r="N129" i="2"/>
  <c r="K127" i="2"/>
  <c r="L127" i="2"/>
  <c r="M127" i="2"/>
  <c r="N127" i="2"/>
  <c r="K128" i="2"/>
  <c r="L128" i="2"/>
  <c r="M128" i="2"/>
  <c r="N128" i="2"/>
  <c r="K129" i="2"/>
  <c r="L129" i="2"/>
  <c r="M129" i="2"/>
  <c r="J128" i="2"/>
  <c r="J129" i="2"/>
  <c r="N113" i="2"/>
  <c r="M112" i="2"/>
  <c r="K111" i="2"/>
  <c r="L112" i="2"/>
  <c r="J111" i="2"/>
  <c r="N86" i="2"/>
  <c r="M86" i="2"/>
  <c r="L86" i="2"/>
  <c r="K86" i="2"/>
  <c r="J86" i="2"/>
  <c r="K75" i="2"/>
  <c r="L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J76" i="2"/>
  <c r="J77" i="2"/>
  <c r="J78" i="2"/>
  <c r="J79" i="2"/>
  <c r="J80" i="2"/>
  <c r="J75" i="2"/>
  <c r="J67" i="2"/>
  <c r="K67" i="2"/>
  <c r="L67" i="2"/>
  <c r="M68" i="2"/>
  <c r="N68" i="2"/>
  <c r="K66" i="2"/>
  <c r="L66" i="2"/>
  <c r="J66" i="2"/>
  <c r="J65" i="2"/>
  <c r="K65" i="2"/>
  <c r="L65" i="2"/>
  <c r="M65" i="2"/>
  <c r="N65" i="2"/>
  <c r="K64" i="2"/>
  <c r="L64" i="2"/>
  <c r="M64" i="2"/>
  <c r="N64" i="2"/>
  <c r="J64" i="2"/>
  <c r="J51" i="2"/>
  <c r="K51" i="2"/>
  <c r="L51" i="2"/>
  <c r="M51" i="2"/>
  <c r="N51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L50" i="2"/>
  <c r="N50" i="2"/>
  <c r="N44" i="2"/>
  <c r="K44" i="2"/>
  <c r="L44" i="2"/>
  <c r="M44" i="2"/>
  <c r="J44" i="2"/>
  <c r="J43" i="2"/>
  <c r="K43" i="2"/>
  <c r="L43" i="2"/>
  <c r="M43" i="2"/>
  <c r="N43" i="2"/>
  <c r="J39" i="2"/>
  <c r="K39" i="2"/>
  <c r="L39" i="2"/>
  <c r="M38" i="2"/>
  <c r="N37" i="2"/>
  <c r="N35" i="2"/>
  <c r="J35" i="2"/>
  <c r="K35" i="2"/>
  <c r="L35" i="2"/>
  <c r="M35" i="2"/>
  <c r="K34" i="2"/>
  <c r="L34" i="2"/>
  <c r="M34" i="2"/>
  <c r="N34" i="2"/>
  <c r="J34" i="2"/>
  <c r="N30" i="2"/>
  <c r="N24" i="2"/>
  <c r="N25" i="2"/>
  <c r="N26" i="2"/>
  <c r="N29" i="2"/>
  <c r="N31" i="2"/>
  <c r="L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K28" i="2"/>
  <c r="L28" i="2"/>
  <c r="M28" i="2"/>
  <c r="K29" i="2"/>
  <c r="L29" i="2"/>
  <c r="M29" i="2"/>
  <c r="K30" i="2"/>
  <c r="L30" i="2"/>
  <c r="M30" i="2"/>
  <c r="K31" i="2"/>
  <c r="L31" i="2"/>
  <c r="M31" i="2"/>
  <c r="J25" i="2"/>
  <c r="J26" i="2"/>
  <c r="J27" i="2"/>
  <c r="J28" i="2"/>
  <c r="J29" i="2"/>
  <c r="J30" i="2"/>
  <c r="J31" i="2"/>
  <c r="J23" i="2"/>
  <c r="J24" i="2"/>
  <c r="J22" i="2"/>
  <c r="N15" i="2"/>
  <c r="M15" i="2"/>
  <c r="L15" i="2"/>
  <c r="K15" i="2"/>
  <c r="J15" i="2"/>
  <c r="N19" i="2"/>
  <c r="M19" i="2"/>
  <c r="L19" i="2"/>
  <c r="K19" i="2"/>
  <c r="J19" i="2"/>
  <c r="N14" i="2"/>
  <c r="M14" i="2"/>
  <c r="L14" i="2"/>
  <c r="K14" i="2"/>
  <c r="J14" i="2"/>
  <c r="N13" i="2"/>
  <c r="M13" i="2"/>
  <c r="L13" i="2"/>
  <c r="K13" i="2"/>
  <c r="J13" i="2"/>
  <c r="K12" i="2"/>
  <c r="J12" i="2"/>
  <c r="K11" i="2"/>
  <c r="J11" i="2"/>
  <c r="K10" i="2"/>
  <c r="J10" i="2"/>
  <c r="K9" i="2"/>
  <c r="J9" i="2"/>
  <c r="J8" i="2"/>
  <c r="N7" i="2"/>
  <c r="M7" i="2"/>
  <c r="L7" i="2"/>
  <c r="K7" i="2"/>
  <c r="J7" i="2"/>
  <c r="N6" i="2"/>
  <c r="N5" i="2"/>
  <c r="M4" i="2"/>
  <c r="L4" i="2"/>
  <c r="K4" i="2"/>
  <c r="J4" i="2"/>
  <c r="M3" i="2"/>
  <c r="L3" i="2"/>
  <c r="K3" i="2"/>
  <c r="J3" i="2"/>
  <c r="M2" i="2"/>
  <c r="L2" i="2"/>
  <c r="K2" i="2"/>
  <c r="J2" i="2"/>
</calcChain>
</file>

<file path=xl/sharedStrings.xml><?xml version="1.0" encoding="utf-8"?>
<sst xmlns="http://schemas.openxmlformats.org/spreadsheetml/2006/main" count="933" uniqueCount="301">
  <si>
    <t>Country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</si>
  <si>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</si>
  <si>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</si>
  <si>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</si>
  <si>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</si>
  <si>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</si>
  <si>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</si>
  <si>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</si>
  <si>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</si>
  <si>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</si>
  <si>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</si>
  <si>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Democratic Republic of the Congo</t>
  </si>
  <si>
    <t>Republic of the Congo</t>
  </si>
  <si>
    <t>Côte d'Ivoire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</si>
  <si>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</si>
  <si>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</si>
  <si>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</si>
  <si>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</si>
  <si>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</si>
  <si>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</si>
  <si>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</si>
  <si>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</si>
  <si>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</si>
  <si>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</si>
  <si>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</si>
  <si>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</si>
  <si>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</si>
  <si>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</si>
  <si>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</si>
  <si>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</si>
  <si>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</si>
  <si>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</si>
  <si>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</si>
  <si>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</si>
  <si>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</si>
  <si>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</si>
  <si>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</si>
  <si>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</si>
  <si>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</si>
  <si>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</si>
  <si>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</si>
  <si>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</si>
  <si>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</si>
  <si>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</si>
  <si>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</si>
  <si>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</si>
  <si>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</si>
  <si>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</si>
  <si>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Tariff structure</t>
  </si>
  <si>
    <t>Tier 1</t>
  </si>
  <si>
    <t>Tier 2</t>
  </si>
  <si>
    <t>Tier 3</t>
  </si>
  <si>
    <t>Tier 4</t>
  </si>
  <si>
    <t>Tier 5</t>
  </si>
  <si>
    <t>Tariff Effective date</t>
  </si>
  <si>
    <t>2012 - valid until now</t>
  </si>
  <si>
    <t>2024/25</t>
  </si>
  <si>
    <t>2022/23</t>
  </si>
  <si>
    <t xml:space="preserve">2017 published, current used </t>
  </si>
  <si>
    <t xml:space="preserve">Domestic </t>
  </si>
  <si>
    <t>Domestic( postpaid)</t>
  </si>
  <si>
    <t>Domestic( prepaid)</t>
  </si>
  <si>
    <t>Domestic( lifeline)</t>
  </si>
  <si>
    <t>N/A</t>
  </si>
  <si>
    <t xml:space="preserve">Domestic Social </t>
  </si>
  <si>
    <t>Domestic prepaid-single phase</t>
  </si>
  <si>
    <t>Domestic postpaid-single phase</t>
  </si>
  <si>
    <t>Domestic prepaid-three phase</t>
  </si>
  <si>
    <t>Domestic postpaid-three phase</t>
  </si>
  <si>
    <t>Tariff 110</t>
  </si>
  <si>
    <t>Tariff 129</t>
  </si>
  <si>
    <t>Tariff 140</t>
  </si>
  <si>
    <t>Tariff  110A</t>
  </si>
  <si>
    <t>Domestic conventional</t>
  </si>
  <si>
    <t>Pensioners</t>
  </si>
  <si>
    <t>T1 Social Band</t>
  </si>
  <si>
    <t>T1 Normal Band</t>
  </si>
  <si>
    <t>T1 High-End Users</t>
  </si>
  <si>
    <t>S10 lifeline</t>
  </si>
  <si>
    <t>S1 Domestic</t>
  </si>
  <si>
    <t>Domestic Consumers- CODE 10.1</t>
  </si>
  <si>
    <t>R1</t>
  </si>
  <si>
    <t>R2</t>
  </si>
  <si>
    <t>R3</t>
  </si>
  <si>
    <t>R4</t>
  </si>
  <si>
    <t>E1.1</t>
  </si>
  <si>
    <t>E.1.2.1</t>
  </si>
  <si>
    <t>E.1.2.2</t>
  </si>
  <si>
    <t>Currency</t>
  </si>
  <si>
    <t>USD</t>
  </si>
  <si>
    <t>BWP</t>
  </si>
  <si>
    <t>CFAF</t>
  </si>
  <si>
    <t>$(escudo)</t>
  </si>
  <si>
    <t>Birr</t>
  </si>
  <si>
    <t>D(Gambian Dalasi)</t>
  </si>
  <si>
    <t>GHp</t>
  </si>
  <si>
    <t>M</t>
  </si>
  <si>
    <t>Mk</t>
  </si>
  <si>
    <t>Rs(Mauritian Rupee)</t>
  </si>
  <si>
    <t>Mt</t>
  </si>
  <si>
    <t>N$(Namibian Dollar)</t>
  </si>
  <si>
    <t>FRW</t>
  </si>
  <si>
    <t>SLL</t>
  </si>
  <si>
    <t>E</t>
  </si>
  <si>
    <t>shs</t>
  </si>
  <si>
    <t>K</t>
  </si>
  <si>
    <t>Kz</t>
  </si>
  <si>
    <t>XOF</t>
  </si>
  <si>
    <t>BIF</t>
  </si>
  <si>
    <t>Average for all types of users</t>
  </si>
  <si>
    <t>GNF</t>
  </si>
  <si>
    <t>Domestic(prepaid) -Abidjan</t>
  </si>
  <si>
    <t xml:space="preserve">Domestic social 5A </t>
  </si>
  <si>
    <t xml:space="preserve">General  Single-phase 5A </t>
  </si>
  <si>
    <t xml:space="preserve">General  Single-phase 10A </t>
  </si>
  <si>
    <t xml:space="preserve">General  Single-phase 15A </t>
  </si>
  <si>
    <t xml:space="preserve">General Three-phase </t>
  </si>
  <si>
    <t>Domestic(prepaid) -Other Municipalities</t>
  </si>
  <si>
    <t>FCFA</t>
  </si>
  <si>
    <t>Type1</t>
  </si>
  <si>
    <t>Type2</t>
  </si>
  <si>
    <t>Type3</t>
  </si>
  <si>
    <t>Type4</t>
  </si>
  <si>
    <t>Domestic</t>
  </si>
  <si>
    <t>Ksh</t>
  </si>
  <si>
    <t>Eco Tariff - Residential Ps &lt; 3 kW</t>
  </si>
  <si>
    <t xml:space="preserve">Zone1						</t>
  </si>
  <si>
    <t>GENERAL Résidentiel(less than 5kW)</t>
  </si>
  <si>
    <t>GENERAL Résidentiel</t>
  </si>
  <si>
    <t>Zone 1 bis</t>
  </si>
  <si>
    <t>Zone 2</t>
  </si>
  <si>
    <t>Zone 3</t>
  </si>
  <si>
    <t>Ar</t>
  </si>
  <si>
    <t xml:space="preserve">TARIF SOCIAL     5102              </t>
  </si>
  <si>
    <t xml:space="preserve">DOMESTIQUE 6 KVA 5106    </t>
  </si>
  <si>
    <t>MRU</t>
  </si>
  <si>
    <t>Social</t>
  </si>
  <si>
    <t>BT - General 3 kW</t>
  </si>
  <si>
    <t>BT - General 6 kW</t>
  </si>
  <si>
    <t>BT - General 12 kW</t>
  </si>
  <si>
    <t>BT - General 18 kW</t>
  </si>
  <si>
    <t xml:space="preserve">BT - General 30 kW	</t>
  </si>
  <si>
    <t>Lifline</t>
  </si>
  <si>
    <t>Band A Non-MD</t>
  </si>
  <si>
    <t>Band B Non-MD</t>
  </si>
  <si>
    <t>Band C Non-MD</t>
  </si>
  <si>
    <t>Band D Non-MD</t>
  </si>
  <si>
    <t>NGN</t>
  </si>
  <si>
    <t>Dbs</t>
  </si>
  <si>
    <t>10/30 (Amperage)</t>
  </si>
  <si>
    <t>20/60 (Amperage)</t>
  </si>
  <si>
    <t>30/90 (Amperage)</t>
  </si>
  <si>
    <t>100/5 (Amperage)</t>
  </si>
  <si>
    <t>200/5 (Amperage)</t>
  </si>
  <si>
    <t>Domestic-postpaid-single phase</t>
  </si>
  <si>
    <t>Domestic-postpaid-three phase</t>
  </si>
  <si>
    <t>Domestic-prepaid-three phase</t>
  </si>
  <si>
    <t>Domestic-prepaid-single phase</t>
  </si>
  <si>
    <t>Tariff 120</t>
  </si>
  <si>
    <t>Tariff 130</t>
  </si>
  <si>
    <t>SR</t>
  </si>
  <si>
    <t>TZS</t>
  </si>
  <si>
    <t>Tariff A- social</t>
  </si>
  <si>
    <t>Tariff B1</t>
  </si>
  <si>
    <t>Tariff B2</t>
  </si>
  <si>
    <t>Tariff C1</t>
  </si>
  <si>
    <t>Tariff C2</t>
  </si>
  <si>
    <t>Tarif type D1 Non industriel</t>
  </si>
  <si>
    <t>CFA</t>
  </si>
  <si>
    <t>https://de.statista.com/statistik/daten/studie/325177/umfrage/inflationsrate-in-angola/</t>
  </si>
  <si>
    <t xml:space="preserve"> Data source</t>
  </si>
  <si>
    <t>Ministry of Commerce</t>
  </si>
  <si>
    <t>The World Bank</t>
  </si>
  <si>
    <t>Power Utility Company</t>
  </si>
  <si>
    <t>Climatescope</t>
  </si>
  <si>
    <t>Local government</t>
  </si>
  <si>
    <t>RISE</t>
  </si>
  <si>
    <t>2021:4.697858864% 2022:8.002799821%</t>
  </si>
  <si>
    <t>African Development Bank Group</t>
  </si>
  <si>
    <t>https://www.exchangerates.org.uk/USD-GNF-spot-exchange-rates-history-2022.html</t>
  </si>
  <si>
    <t>934.1089 </t>
  </si>
  <si>
    <t>https://www.exchangerates.org.uk/USD-MWK-spot-exchange-rates-history-2022.html</t>
  </si>
  <si>
    <t>https://www.focus-economics.com/country-indicator/mauritania/exchange-rate/#:~:text=Exchange%20Rate%20in%20Mauritania,MRU%20per%20USD%20in%20Mauritania.</t>
  </si>
  <si>
    <t>2021: -0.391346748%     2022:17.68920956%</t>
  </si>
  <si>
    <t>2021: 98.54610509% 2022: 104.7051706%</t>
  </si>
  <si>
    <t>https://www.focus-economics.com/country-indicator/zambia/inflation/</t>
  </si>
  <si>
    <t>2023: 5.35% 2022: 7.19%</t>
  </si>
  <si>
    <t>https://www.statista.com/statistics/447810/inflation-rate-in-uganda/</t>
  </si>
  <si>
    <t>2018: 3.494458489% 2019: 3.4642805799902%                            2020: 3.290290628%.  2021: 3.690919588% 2022: 4.350272043%</t>
  </si>
  <si>
    <t>https://www.exchangerates.org.uk/USD-TZS-spot-exchange-rates-history-2022.html</t>
  </si>
  <si>
    <t>2023: 	4.95%</t>
  </si>
  <si>
    <t>2022: 4.8%</t>
  </si>
  <si>
    <t>https://www.statista.com/statistics/576487/inflation-rate-in-swaziland/</t>
  </si>
  <si>
    <t>Swaziland(Eswatini)</t>
  </si>
  <si>
    <t>2023: 26.2%</t>
  </si>
  <si>
    <t>2022: 27.5%</t>
  </si>
  <si>
    <t>https://www.focus-economics.com/country-indicator/seychelles/inflation/</t>
  </si>
  <si>
    <t>https://www.statista.com/statistics/729387/inflation-rate-in-s%25C3%25A3o-tome-and-principe/</t>
  </si>
  <si>
    <t>https://www.statista.com/statistics/383132/inflation-rate-in-nigeria/</t>
  </si>
  <si>
    <t>2023: 6.14%                2022: 9.77%</t>
  </si>
  <si>
    <t>https://www.statista.com/statistics/507333/inflation-rate-in-mozambique/</t>
  </si>
  <si>
    <t>2023: 6.34% 2022:8.27%</t>
  </si>
  <si>
    <t>https://www.statista.com/statistics/448293/inflation-rate-in-lesotho/</t>
  </si>
  <si>
    <t>https://www.statista.com/statistics/451115/inflation-rate-in-kenya/</t>
  </si>
  <si>
    <t>2023: 7.68%. 2022:7.65%</t>
  </si>
  <si>
    <t>https://www.statista.com/statistics/447576/inflation-rate-in-ghana/</t>
  </si>
  <si>
    <t>2023: 37.53%</t>
  </si>
  <si>
    <t>2022: 31.71%</t>
  </si>
  <si>
    <t>2023: 3.15%                   2022: 7.93%</t>
  </si>
  <si>
    <t>https://www.statista.com/statistics/727094/inflation-rate-in-cabo-verde/</t>
  </si>
  <si>
    <t>adjust all the electricity bills to reflect the rates and currency used in the year 2022, converted to US dollars</t>
  </si>
  <si>
    <t>Inflation rate(%)</t>
  </si>
  <si>
    <t>Official exchange rate (LCU per US$)</t>
  </si>
  <si>
    <t>2023: 16.91%               2022: 11.51%</t>
  </si>
  <si>
    <t>https://www.cbg.gm/current-inflation-rate</t>
  </si>
  <si>
    <t>Most of the inflation data comes from the World Bank. The missing data will be found on other websites, with the links already provided.</t>
  </si>
  <si>
    <t xml:space="preserve">Data source link </t>
  </si>
  <si>
    <t>There is the old currency SLL.</t>
  </si>
  <si>
    <t>https://www.exchangerates.org.uk/USD-SLL-spot-exchange-rates-history-2022.html</t>
  </si>
  <si>
    <t>Given that in Angola, electricity bills are influenced by reactive power, it is assumed that the minimum possible reactive power is determined by the MTF standards for each tier.</t>
  </si>
  <si>
    <t>Comment on  the Tariff Structure Selection</t>
  </si>
  <si>
    <t>Household</t>
  </si>
  <si>
    <t>Exchange rate source</t>
  </si>
  <si>
    <t>2020-valid until now</t>
  </si>
  <si>
    <t>Cabo Verde</t>
  </si>
  <si>
    <t>Eswatini</t>
  </si>
  <si>
    <t>São Tomé and Príncipe</t>
  </si>
  <si>
    <t>AOA</t>
  </si>
  <si>
    <t>XAF</t>
  </si>
  <si>
    <t>CVE</t>
  </si>
  <si>
    <t>ETB</t>
  </si>
  <si>
    <t>SZL</t>
  </si>
  <si>
    <t>GMD</t>
  </si>
  <si>
    <t>GHS</t>
  </si>
  <si>
    <t>KES</t>
  </si>
  <si>
    <t>LSL</t>
  </si>
  <si>
    <t>MGA</t>
  </si>
  <si>
    <t>MWK</t>
  </si>
  <si>
    <t>MUR</t>
  </si>
  <si>
    <t>MZN</t>
  </si>
  <si>
    <t>NAD</t>
  </si>
  <si>
    <t>RWF</t>
  </si>
  <si>
    <t>STN</t>
  </si>
  <si>
    <t>SCR</t>
  </si>
  <si>
    <t>UGX</t>
  </si>
  <si>
    <t>ZMW</t>
  </si>
  <si>
    <t>Currency Code</t>
  </si>
  <si>
    <t>Currency Name</t>
  </si>
  <si>
    <t>CFA Franc BCEAO</t>
  </si>
  <si>
    <t>Pula</t>
  </si>
  <si>
    <t>Kwanza</t>
  </si>
  <si>
    <t>Burundi Franc</t>
  </si>
  <si>
    <t>Cabo Verde Escudo</t>
  </si>
  <si>
    <t>CFA Franc BEAC</t>
  </si>
  <si>
    <t>US Dollar</t>
  </si>
  <si>
    <t xml:space="preserve">	XAF</t>
  </si>
  <si>
    <t>Ethiopian Birr</t>
  </si>
  <si>
    <t>Dalasi</t>
  </si>
  <si>
    <t>Ghana Cedi</t>
  </si>
  <si>
    <t>Guinea Franc</t>
  </si>
  <si>
    <t>Kenyan Shilling</t>
  </si>
  <si>
    <t>Loti</t>
  </si>
  <si>
    <t>Malagasy Ariary</t>
  </si>
  <si>
    <t xml:space="preserve">	Kwacha</t>
  </si>
  <si>
    <t xml:space="preserve">	CFA Franc BCEAO</t>
  </si>
  <si>
    <t>Ouguiya</t>
  </si>
  <si>
    <t>Mauritius Rupee</t>
  </si>
  <si>
    <t>Mozambique Metical</t>
  </si>
  <si>
    <t>Rand</t>
  </si>
  <si>
    <t xml:space="preserve">	Naira</t>
  </si>
  <si>
    <t>Rwanda Franc</t>
  </si>
  <si>
    <t>Seychelles Rupee</t>
  </si>
  <si>
    <t>Leone</t>
  </si>
  <si>
    <t>ZAR</t>
  </si>
  <si>
    <t xml:space="preserve">	Namibia Dollar</t>
  </si>
  <si>
    <t>Dobra</t>
  </si>
  <si>
    <t>Tanzanian Shilli</t>
  </si>
  <si>
    <t>Uganda Shilling</t>
  </si>
  <si>
    <t>Zambian Kwacha</t>
  </si>
  <si>
    <t xml:space="preserve">	Zimbabwe Dollar</t>
  </si>
  <si>
    <t>ZWG</t>
  </si>
  <si>
    <t>Official exchange rate (LCU per US$)-Based year</t>
  </si>
  <si>
    <t>2023-valid until now</t>
  </si>
  <si>
    <t>Exchange-rates.org</t>
  </si>
  <si>
    <t>WB</t>
  </si>
  <si>
    <t>World Food Program</t>
  </si>
  <si>
    <t>Inflation rate source</t>
  </si>
  <si>
    <t>US Inflation Calculator</t>
  </si>
  <si>
    <t xml:space="preserve">Annual Inflation rate(%) /2024 Estimated </t>
  </si>
  <si>
    <t xml:space="preserve">Annual Inflation rate(%) /2023 Estimated </t>
  </si>
  <si>
    <t xml:space="preserve">Annual Inflation rate(%) /2022 Estimated </t>
  </si>
  <si>
    <t xml:space="preserve">Annual Inflation rate(%) /2021 Estimated </t>
  </si>
  <si>
    <t>Base year</t>
  </si>
  <si>
    <t xml:space="preserve">Annual Inflation rate(%) /2015 Estimated </t>
  </si>
  <si>
    <t xml:space="preserve">Annual Inflation rate(%) /2016 Estimated </t>
  </si>
  <si>
    <t xml:space="preserve">Annual Inflation rate(%) /2017 Estimated </t>
  </si>
  <si>
    <t xml:space="preserve">Annual Inflation rate(%) /2018 Estimated </t>
  </si>
  <si>
    <t xml:space="preserve">Annual Inflation rate(%) /2019 Estimated </t>
  </si>
  <si>
    <t xml:space="preserve">Annual Inflation rate(%) /2020 Estimated </t>
  </si>
  <si>
    <t>Swazi Emalangeni</t>
  </si>
  <si>
    <t>Trading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</si>
</sst>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333333"/>
      <name val="Arial"/>
      <family val="2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333333"/>
      <name val="Aptos Narrow"/>
      <scheme val="minor"/>
    </font>
    <font>
      <sz val="12"/>
      <name val="Aptos Narrow"/>
      <scheme val="minor"/>
    </font>
    <font>
      <i/>
      <sz val="12"/>
      <color theme="1"/>
      <name val="Aptos Narrow"/>
      <scheme val="minor"/>
    </font>
    <font>
      <b/>
      <sz val="20"/>
      <color rgb="FFFF0000"/>
      <name val="Aptos Narrow (Body)"/>
    </font>
    <font>
      <sz val="20"/>
      <color rgb="FFFF0000"/>
      <name val="Aptos Narrow (Body)"/>
    </font>
    <font>
      <sz val="12"/>
      <color theme="1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/>
    <xf numFmtId="165" fontId="0" fillId="0" borderId="2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/>
    <xf numFmtId="0" fontId="0" fillId="2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/>
    <xf numFmtId="0" fontId="0" fillId="2" borderId="3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10" fontId="0" fillId="3" borderId="3" xfId="0" applyNumberFormat="1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/>
    </xf>
    <xf numFmtId="10" fontId="7" fillId="3" borderId="3" xfId="0" applyNumberFormat="1" applyFont="1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0" fontId="0" fillId="3" borderId="3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46" fontId="0" fillId="3" borderId="1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46" fontId="0" fillId="3" borderId="3" xfId="0" applyNumberFormat="1" applyFill="1" applyBorder="1" applyAlignment="1">
      <alignment horizontal="center" vertical="center" wrapText="1"/>
    </xf>
    <xf numFmtId="9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0" fontId="6" fillId="2" borderId="3" xfId="1" applyFill="1" applyBorder="1" applyAlignment="1">
      <alignment horizontal="center"/>
    </xf>
    <xf numFmtId="0" fontId="13" fillId="2" borderId="3" xfId="1" applyFont="1" applyFill="1" applyBorder="1" applyAlignment="1">
      <alignment horizontal="center"/>
    </xf>
    <xf numFmtId="0" fontId="6" fillId="0" borderId="3" xfId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14" fillId="2" borderId="0" xfId="0" applyFont="1" applyFill="1"/>
    <xf numFmtId="0" fontId="14" fillId="2" borderId="5" xfId="0" applyFont="1" applyFill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8" xfId="0" applyBorder="1"/>
    <xf numFmtId="0" fontId="15" fillId="0" borderId="6" xfId="0" applyFont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 wrapText="1"/>
    </xf>
    <xf numFmtId="0" fontId="6" fillId="2" borderId="6" xfId="1" applyFill="1" applyBorder="1" applyAlignment="1">
      <alignment horizontal="center" vertical="center"/>
    </xf>
    <xf numFmtId="10" fontId="6" fillId="2" borderId="3" xfId="1" applyNumberForma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0" fontId="16" fillId="2" borderId="15" xfId="0" applyNumberFormat="1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10" fontId="6" fillId="0" borderId="3" xfId="1" applyNumberFormat="1" applyFill="1" applyBorder="1" applyAlignment="1">
      <alignment horizontal="center"/>
    </xf>
    <xf numFmtId="0" fontId="6" fillId="0" borderId="6" xfId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3" xfId="1" applyFont="1" applyFill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10" fontId="15" fillId="0" borderId="15" xfId="0" applyNumberFormat="1" applyFont="1" applyBorder="1" applyAlignment="1">
      <alignment horizontal="center" vertical="center" wrapText="1"/>
    </xf>
    <xf numFmtId="10" fontId="0" fillId="2" borderId="6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0" fontId="0" fillId="3" borderId="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 wrapText="1"/>
    </xf>
    <xf numFmtId="10" fontId="0" fillId="3" borderId="2" xfId="0" applyNumberFormat="1" applyFill="1" applyBorder="1" applyAlignment="1">
      <alignment horizontal="center" vertical="center" wrapText="1"/>
    </xf>
    <xf numFmtId="10" fontId="0" fillId="3" borderId="10" xfId="0" applyNumberFormat="1" applyFill="1" applyBorder="1" applyAlignment="1">
      <alignment horizontal="center" vertical="center" wrapText="1"/>
    </xf>
    <xf numFmtId="46" fontId="0" fillId="3" borderId="6" xfId="0" applyNumberFormat="1" applyFill="1" applyBorder="1" applyAlignment="1">
      <alignment horizontal="center" vertical="center" wrapText="1"/>
    </xf>
    <xf numFmtId="46" fontId="0" fillId="3" borderId="2" xfId="0" applyNumberFormat="1" applyFill="1" applyBorder="1" applyAlignment="1">
      <alignment horizontal="center" vertical="center" wrapText="1"/>
    </xf>
    <xf numFmtId="46" fontId="0" fillId="3" borderId="10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PA.NUS.FCRF" TargetMode="External"/><Relationship Id="rId18" Type="http://schemas.openxmlformats.org/officeDocument/2006/relationships/hyperlink" Target="https://data.worldbank.org/indicator/PA.NUS.FCRF" TargetMode="External"/><Relationship Id="rId26" Type="http://schemas.openxmlformats.org/officeDocument/2006/relationships/hyperlink" Target="https://data.worldbank.org/indicator/PA.NUS.FCRF" TargetMode="External"/><Relationship Id="rId39" Type="http://schemas.openxmlformats.org/officeDocument/2006/relationships/hyperlink" Target="https://www.usinflationcalculator.com/inflation/current-inflation-rates/" TargetMode="External"/><Relationship Id="rId21" Type="http://schemas.openxmlformats.org/officeDocument/2006/relationships/hyperlink" Target="https://dataviz.vam.wfp.org/western-africa/mauritania/economic/exchange-rates" TargetMode="External"/><Relationship Id="rId34" Type="http://schemas.openxmlformats.org/officeDocument/2006/relationships/hyperlink" Target="https://www.usinflationcalculator.com/inflation/current-inflation-rates/" TargetMode="External"/><Relationship Id="rId7" Type="http://schemas.openxmlformats.org/officeDocument/2006/relationships/hyperlink" Target="https://data.worldbank.org/indicator/PA.NUS.FCRF" TargetMode="External"/><Relationship Id="rId2" Type="http://schemas.openxmlformats.org/officeDocument/2006/relationships/hyperlink" Target="https://www.exchange-rates.org/exchange-rate-history/usd-mwk-2023" TargetMode="External"/><Relationship Id="rId16" Type="http://schemas.openxmlformats.org/officeDocument/2006/relationships/hyperlink" Target="https://data.worldbank.org/indicator/PA.NUS.FCRF" TargetMode="External"/><Relationship Id="rId20" Type="http://schemas.openxmlformats.org/officeDocument/2006/relationships/hyperlink" Target="https://data.worldbank.org/indicator/PA.NUS.FCRF" TargetMode="External"/><Relationship Id="rId29" Type="http://schemas.openxmlformats.org/officeDocument/2006/relationships/hyperlink" Target="https://www.usinflationcalculator.com/inflation/current-inflation-rates/" TargetMode="External"/><Relationship Id="rId41" Type="http://schemas.openxmlformats.org/officeDocument/2006/relationships/hyperlink" Target="https://tradingeconomics.com/zigusd:cur" TargetMode="External"/><Relationship Id="rId1" Type="http://schemas.openxmlformats.org/officeDocument/2006/relationships/hyperlink" Target="https://www.exchange-rates.org/exchange-rate-history/usd-gnf-2023" TargetMode="External"/><Relationship Id="rId6" Type="http://schemas.openxmlformats.org/officeDocument/2006/relationships/hyperlink" Target="https://data.worldbank.org/indicator/PA.NUS.FCRF" TargetMode="External"/><Relationship Id="rId11" Type="http://schemas.openxmlformats.org/officeDocument/2006/relationships/hyperlink" Target="https://data.worldbank.org/indicator/PA.NUS.FCRF" TargetMode="External"/><Relationship Id="rId24" Type="http://schemas.openxmlformats.org/officeDocument/2006/relationships/hyperlink" Target="https://data.worldbank.org/indicator/PA.NUS.FCRF" TargetMode="External"/><Relationship Id="rId32" Type="http://schemas.openxmlformats.org/officeDocument/2006/relationships/hyperlink" Target="https://www.usinflationcalculator.com/inflation/current-inflation-rates/" TargetMode="External"/><Relationship Id="rId37" Type="http://schemas.openxmlformats.org/officeDocument/2006/relationships/hyperlink" Target="https://www.usinflationcalculator.com/inflation/current-inflation-rates/" TargetMode="External"/><Relationship Id="rId40" Type="http://schemas.openxmlformats.org/officeDocument/2006/relationships/hyperlink" Target="https://www.usinflationcalculator.com/inflation/current-inflation-rates/" TargetMode="External"/><Relationship Id="rId5" Type="http://schemas.openxmlformats.org/officeDocument/2006/relationships/hyperlink" Target="https://www.exchangerates.org.uk/USD-NGN-spot-exchange-rates-history-2023.html" TargetMode="External"/><Relationship Id="rId15" Type="http://schemas.openxmlformats.org/officeDocument/2006/relationships/hyperlink" Target="https://data.worldbank.org/indicator/PA.NUS.FCRF" TargetMode="External"/><Relationship Id="rId23" Type="http://schemas.openxmlformats.org/officeDocument/2006/relationships/hyperlink" Target="https://data.worldbank.org/indicator/PA.NUS.FCRF" TargetMode="External"/><Relationship Id="rId28" Type="http://schemas.openxmlformats.org/officeDocument/2006/relationships/hyperlink" Target="https://www.usinflationcalculator.com/inflation/current-inflation-rates/" TargetMode="External"/><Relationship Id="rId36" Type="http://schemas.openxmlformats.org/officeDocument/2006/relationships/hyperlink" Target="https://www.usinflationcalculator.com/inflation/current-inflation-rates/" TargetMode="External"/><Relationship Id="rId10" Type="http://schemas.openxmlformats.org/officeDocument/2006/relationships/hyperlink" Target="https://data.worldbank.org/indicator/PA.NUS.FCRF" TargetMode="External"/><Relationship Id="rId19" Type="http://schemas.openxmlformats.org/officeDocument/2006/relationships/hyperlink" Target="https://data.worldbank.org/indicator/PA.NUS.FCRF" TargetMode="External"/><Relationship Id="rId31" Type="http://schemas.openxmlformats.org/officeDocument/2006/relationships/hyperlink" Target="https://www.usinflationcalculator.com/inflation/current-inflation-rates/" TargetMode="External"/><Relationship Id="rId4" Type="http://schemas.openxmlformats.org/officeDocument/2006/relationships/hyperlink" Target="https://www.exchangerates.org.uk/USD-TZS-spot-exchange-rates-history-2023.html" TargetMode="External"/><Relationship Id="rId9" Type="http://schemas.openxmlformats.org/officeDocument/2006/relationships/hyperlink" Target="https://data.worldbank.org/indicator/PA.NUS.FCRF" TargetMode="External"/><Relationship Id="rId14" Type="http://schemas.openxmlformats.org/officeDocument/2006/relationships/hyperlink" Target="https://data.worldbank.org/indicator/PA.NUS.FCRF" TargetMode="External"/><Relationship Id="rId22" Type="http://schemas.openxmlformats.org/officeDocument/2006/relationships/hyperlink" Target="https://data.worldbank.org/indicator/PA.NUS.FCRF" TargetMode="External"/><Relationship Id="rId27" Type="http://schemas.openxmlformats.org/officeDocument/2006/relationships/hyperlink" Target="https://data.worldbank.org/indicator/PA.NUS.FCRF" TargetMode="External"/><Relationship Id="rId30" Type="http://schemas.openxmlformats.org/officeDocument/2006/relationships/hyperlink" Target="https://www.usinflationcalculator.com/inflation/current-inflation-rates/" TargetMode="External"/><Relationship Id="rId35" Type="http://schemas.openxmlformats.org/officeDocument/2006/relationships/hyperlink" Target="https://www.usinflationcalculator.com/inflation/current-inflation-rates/" TargetMode="External"/><Relationship Id="rId8" Type="http://schemas.openxmlformats.org/officeDocument/2006/relationships/hyperlink" Target="https://data.worldbank.org/indicator/PA.NUS.FCRF" TargetMode="External"/><Relationship Id="rId3" Type="http://schemas.openxmlformats.org/officeDocument/2006/relationships/hyperlink" Target="https://www.exchangerates.org.uk/USD-SLL-spot-exchange-rates-history-2023.html" TargetMode="External"/><Relationship Id="rId12" Type="http://schemas.openxmlformats.org/officeDocument/2006/relationships/hyperlink" Target="https://data.worldbank.org/indicator/PA.NUS.FCRF" TargetMode="External"/><Relationship Id="rId17" Type="http://schemas.openxmlformats.org/officeDocument/2006/relationships/hyperlink" Target="https://data.worldbank.org/indicator/PA.NUS.FCRF" TargetMode="External"/><Relationship Id="rId25" Type="http://schemas.openxmlformats.org/officeDocument/2006/relationships/hyperlink" Target="https://data.worldbank.org/indicator/PA.NUS.FCRF" TargetMode="External"/><Relationship Id="rId33" Type="http://schemas.openxmlformats.org/officeDocument/2006/relationships/hyperlink" Target="https://data.worldbank.org/indicator/PA.NUS.FCRF" TargetMode="External"/><Relationship Id="rId38" Type="http://schemas.openxmlformats.org/officeDocument/2006/relationships/hyperlink" Target="https://data.worldbank.org/indicator/PA.NUS.FCR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448293/inflation-rate-in-lesotho/" TargetMode="External"/><Relationship Id="rId2" Type="http://schemas.openxmlformats.org/officeDocument/2006/relationships/hyperlink" Target="https://www.exchangerates.org.uk/USD-GNF-spot-exchange-rates-history-2022.html" TargetMode="External"/><Relationship Id="rId1" Type="http://schemas.openxmlformats.org/officeDocument/2006/relationships/hyperlink" Target="https://de.statista.com/statistik/daten/studie/325177/umfrage/inflationsrate-in-angola/" TargetMode="External"/><Relationship Id="rId5" Type="http://schemas.openxmlformats.org/officeDocument/2006/relationships/hyperlink" Target="https://www.cbg.gm/current-inflation-rate" TargetMode="External"/><Relationship Id="rId4" Type="http://schemas.openxmlformats.org/officeDocument/2006/relationships/hyperlink" Target="https://www.statista.com/statistics/451115/inflation-rate-in-keny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000D-27EA-184E-98B5-B46A1813ECE5}">
  <dimension ref="A1:IG3646"/>
  <sheetViews>
    <sheetView topLeftCell="A24" zoomScaleNormal="156" workbookViewId="0">
      <selection activeCell="L29" sqref="L29"/>
    </sheetView>
  </sheetViews>
  <sheetFormatPr baseColWidth="10" defaultRowHeight="16"/>
  <cols>
    <col min="1" max="1" width="10.83203125" style="1"/>
    <col min="2" max="2" width="37.6640625" style="4" customWidth="1"/>
    <col min="3" max="3" width="22" style="4" customWidth="1"/>
    <col min="4" max="4" width="21.5" style="4" customWidth="1"/>
    <col min="5" max="5" width="20.83203125" style="4" customWidth="1"/>
    <col min="6" max="6" width="11.5" style="4" customWidth="1"/>
    <col min="7" max="9" width="10.83203125" style="4"/>
    <col min="10" max="10" width="10.83203125" style="47" customWidth="1"/>
  </cols>
  <sheetData>
    <row r="1" spans="1:241" s="10" customFormat="1" ht="70" customHeight="1">
      <c r="A1" s="15"/>
      <c r="B1" s="9" t="s">
        <v>0</v>
      </c>
      <c r="C1" s="9" t="s">
        <v>54</v>
      </c>
      <c r="D1" s="9" t="s">
        <v>246</v>
      </c>
      <c r="E1" s="9" t="s">
        <v>247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</row>
    <row r="2" spans="1:241" ht="70" customHeight="1">
      <c r="A2" s="15">
        <v>1</v>
      </c>
      <c r="B2" s="15" t="s">
        <v>1</v>
      </c>
      <c r="C2" s="15">
        <v>2023</v>
      </c>
      <c r="D2" s="86" t="s">
        <v>227</v>
      </c>
      <c r="E2" s="86" t="s">
        <v>250</v>
      </c>
      <c r="F2" s="90">
        <v>1.0095839999999998</v>
      </c>
      <c r="G2" s="90">
        <v>16.8264</v>
      </c>
      <c r="H2" s="90">
        <v>84.131999999999991</v>
      </c>
      <c r="I2" s="90">
        <v>745.35479999999995</v>
      </c>
      <c r="J2" s="90">
        <v>4941.7085999999999</v>
      </c>
    </row>
    <row r="3" spans="1:241" s="18" customFormat="1" ht="70" customHeight="1">
      <c r="A3" s="17">
        <v>2</v>
      </c>
      <c r="B3" s="17" t="s">
        <v>2</v>
      </c>
      <c r="C3" s="17">
        <v>2024</v>
      </c>
      <c r="D3" s="87" t="s">
        <v>107</v>
      </c>
      <c r="E3" s="87" t="s">
        <v>248</v>
      </c>
      <c r="F3" s="17">
        <v>57.995789473684212</v>
      </c>
      <c r="G3" s="17">
        <v>633.26315789473688</v>
      </c>
      <c r="H3" s="17">
        <v>4921.8421052631575</v>
      </c>
      <c r="I3" s="17">
        <v>16287.105263157893</v>
      </c>
      <c r="J3" s="17">
        <v>44979.736842105252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</row>
    <row r="4" spans="1:241" s="25" customFormat="1" ht="70" customHeight="1">
      <c r="A4" s="15">
        <v>3</v>
      </c>
      <c r="B4" s="15" t="s">
        <v>3</v>
      </c>
      <c r="C4" s="15">
        <v>2024</v>
      </c>
      <c r="D4" s="86" t="s">
        <v>90</v>
      </c>
      <c r="E4" s="86" t="s">
        <v>249</v>
      </c>
      <c r="F4" s="15">
        <v>34.392204000000007</v>
      </c>
      <c r="G4" s="15">
        <v>40.223399999999998</v>
      </c>
      <c r="H4" s="15">
        <v>65.037000000000006</v>
      </c>
      <c r="I4" s="15">
        <v>139.4778</v>
      </c>
      <c r="J4" s="15">
        <v>305.94979999999998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</row>
    <row r="5" spans="1:241" s="18" customFormat="1" ht="70" customHeight="1">
      <c r="A5" s="17">
        <v>4</v>
      </c>
      <c r="B5" s="52" t="s">
        <v>4</v>
      </c>
      <c r="C5" s="17">
        <v>2024</v>
      </c>
      <c r="D5" s="87" t="s">
        <v>107</v>
      </c>
      <c r="E5" s="87" t="s">
        <v>248</v>
      </c>
      <c r="F5" s="17">
        <v>1368.8943999999999</v>
      </c>
      <c r="G5" s="17">
        <v>1888</v>
      </c>
      <c r="H5" s="17">
        <v>6850.9049760765538</v>
      </c>
      <c r="I5" s="17">
        <v>20555.752440191383</v>
      </c>
      <c r="J5" s="17">
        <v>52075.759999999995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</row>
    <row r="6" spans="1:241" s="25" customFormat="1" ht="70" customHeight="1">
      <c r="A6" s="15">
        <v>5</v>
      </c>
      <c r="B6" s="15" t="s">
        <v>5</v>
      </c>
      <c r="C6" s="15">
        <v>2021</v>
      </c>
      <c r="D6" s="86" t="s">
        <v>108</v>
      </c>
      <c r="E6" s="86" t="s">
        <v>251</v>
      </c>
      <c r="F6" s="15">
        <v>29.52</v>
      </c>
      <c r="G6" s="15">
        <v>492</v>
      </c>
      <c r="H6" s="15">
        <v>2460</v>
      </c>
      <c r="I6" s="15">
        <v>19180</v>
      </c>
      <c r="J6" s="15">
        <v>85515.999999999985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s="18" customFormat="1" ht="70" customHeight="1">
      <c r="A7" s="17">
        <v>6</v>
      </c>
      <c r="B7" s="17" t="s">
        <v>8</v>
      </c>
      <c r="C7" s="17">
        <v>2024</v>
      </c>
      <c r="D7" s="87" t="s">
        <v>228</v>
      </c>
      <c r="E7" s="87" t="s">
        <v>253</v>
      </c>
      <c r="F7" s="17">
        <v>199.82051599999997</v>
      </c>
      <c r="G7" s="17">
        <v>657.82009999999991</v>
      </c>
      <c r="H7" s="17">
        <v>2606.7544999999996</v>
      </c>
      <c r="I7" s="17">
        <v>8687.0594999999994</v>
      </c>
      <c r="J7" s="17">
        <v>22327.31549999999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</row>
    <row r="8" spans="1:241" ht="70" customHeight="1">
      <c r="A8" s="15">
        <v>7</v>
      </c>
      <c r="B8" s="15" t="s">
        <v>224</v>
      </c>
      <c r="C8" s="54">
        <v>2024</v>
      </c>
      <c r="D8" s="86" t="s">
        <v>229</v>
      </c>
      <c r="E8" s="86" t="s">
        <v>252</v>
      </c>
      <c r="F8" s="15">
        <v>10.6776</v>
      </c>
      <c r="G8" s="91">
        <v>177.96</v>
      </c>
      <c r="H8" s="15">
        <v>889.8</v>
      </c>
      <c r="I8" s="15">
        <v>3356.7000000000003</v>
      </c>
      <c r="J8" s="15">
        <v>8763.9</v>
      </c>
    </row>
    <row r="9" spans="1:241" s="18" customFormat="1" ht="70" customHeight="1">
      <c r="A9" s="17">
        <v>8</v>
      </c>
      <c r="B9" s="17" t="s">
        <v>6</v>
      </c>
      <c r="C9" s="19">
        <v>2024</v>
      </c>
      <c r="D9" s="87" t="s">
        <v>228</v>
      </c>
      <c r="E9" s="87" t="s">
        <v>253</v>
      </c>
      <c r="F9" s="17">
        <v>18</v>
      </c>
      <c r="G9" s="17">
        <v>300</v>
      </c>
      <c r="H9" s="17">
        <v>1500</v>
      </c>
      <c r="I9" s="17">
        <v>5100</v>
      </c>
      <c r="J9" s="17">
        <v>19370.969999999998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</row>
    <row r="10" spans="1:241" s="10" customFormat="1" ht="70" customHeight="1">
      <c r="A10" s="15">
        <v>9</v>
      </c>
      <c r="B10" s="15" t="s">
        <v>9</v>
      </c>
      <c r="C10" s="15">
        <v>2020</v>
      </c>
      <c r="D10" s="86" t="s">
        <v>228</v>
      </c>
      <c r="E10" s="86" t="s">
        <v>253</v>
      </c>
      <c r="F10" s="15">
        <v>36.107999999999997</v>
      </c>
      <c r="G10" s="15">
        <v>601.79999999999995</v>
      </c>
      <c r="H10" s="15">
        <v>3009</v>
      </c>
      <c r="I10" s="15">
        <v>10230.6</v>
      </c>
      <c r="J10" s="15">
        <v>29204.999999999993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</row>
    <row r="11" spans="1:241" s="18" customFormat="1" ht="70" customHeight="1">
      <c r="A11" s="17">
        <v>10</v>
      </c>
      <c r="B11" s="17" t="s">
        <v>10</v>
      </c>
      <c r="C11" s="17">
        <v>2014</v>
      </c>
      <c r="D11" s="87" t="s">
        <v>89</v>
      </c>
      <c r="E11" s="87" t="s">
        <v>254</v>
      </c>
      <c r="F11" s="17">
        <v>0.1368</v>
      </c>
      <c r="G11" s="17">
        <v>2.2800000000000002</v>
      </c>
      <c r="H11" s="17">
        <v>11.4</v>
      </c>
      <c r="I11" s="17">
        <v>38.76</v>
      </c>
      <c r="J11" s="17">
        <v>93.47999999999999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</row>
    <row r="12" spans="1:241" s="10" customFormat="1" ht="70" customHeight="1">
      <c r="A12" s="15">
        <v>11</v>
      </c>
      <c r="B12" s="15" t="s">
        <v>13</v>
      </c>
      <c r="C12" s="15">
        <v>2024</v>
      </c>
      <c r="D12" s="86" t="s">
        <v>107</v>
      </c>
      <c r="E12" s="86" t="s">
        <v>248</v>
      </c>
      <c r="F12" s="21">
        <v>341.5924</v>
      </c>
      <c r="G12" s="15">
        <v>531.04</v>
      </c>
      <c r="H12" s="15">
        <v>1337.2</v>
      </c>
      <c r="I12" s="15">
        <v>10004.75</v>
      </c>
      <c r="J12" s="15">
        <v>22124.559999999998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</row>
    <row r="13" spans="1:241" s="18" customFormat="1" ht="70" customHeight="1">
      <c r="A13" s="17">
        <v>12</v>
      </c>
      <c r="B13" s="17" t="s">
        <v>11</v>
      </c>
      <c r="C13" s="17">
        <v>2022</v>
      </c>
      <c r="D13" s="87" t="s">
        <v>89</v>
      </c>
      <c r="E13" s="87" t="s">
        <v>254</v>
      </c>
      <c r="F13" s="17">
        <v>2.4840000000000001E-2</v>
      </c>
      <c r="G13" s="17">
        <v>0.41400000000000003</v>
      </c>
      <c r="H13" s="17">
        <v>2.0700000000000003</v>
      </c>
      <c r="I13" s="17">
        <v>7.0380000000000003</v>
      </c>
      <c r="J13" s="17">
        <v>16.974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</row>
    <row r="14" spans="1:241" s="10" customFormat="1" ht="70" customHeight="1">
      <c r="A14" s="15">
        <v>13</v>
      </c>
      <c r="B14" s="15" t="s">
        <v>14</v>
      </c>
      <c r="C14" s="15">
        <v>2021</v>
      </c>
      <c r="D14" s="86" t="s">
        <v>255</v>
      </c>
      <c r="E14" s="86" t="s">
        <v>253</v>
      </c>
      <c r="F14" s="15">
        <v>37.26</v>
      </c>
      <c r="G14" s="15">
        <v>621</v>
      </c>
      <c r="H14" s="15">
        <v>3104.9999999999995</v>
      </c>
      <c r="I14" s="15">
        <v>10557</v>
      </c>
      <c r="J14" s="15">
        <v>25460.999999999993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</row>
    <row r="15" spans="1:241" s="18" customFormat="1" ht="70" customHeight="1">
      <c r="A15" s="17">
        <v>14</v>
      </c>
      <c r="B15" s="17" t="s">
        <v>15</v>
      </c>
      <c r="C15" s="17">
        <v>2022</v>
      </c>
      <c r="D15" s="87" t="s">
        <v>89</v>
      </c>
      <c r="E15" s="87" t="s">
        <v>254</v>
      </c>
      <c r="F15" s="17">
        <v>8.6399999999999991E-2</v>
      </c>
      <c r="G15" s="17">
        <v>1.44</v>
      </c>
      <c r="H15" s="17">
        <v>7.1999999999999993</v>
      </c>
      <c r="I15" s="17">
        <v>24.48</v>
      </c>
      <c r="J15" s="17">
        <v>59.039999999999992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</row>
    <row r="16" spans="1:241" s="92" customFormat="1" ht="70" customHeight="1">
      <c r="A16" s="22">
        <v>15</v>
      </c>
      <c r="B16" s="22" t="s">
        <v>225</v>
      </c>
      <c r="C16" s="22">
        <v>2024</v>
      </c>
      <c r="D16" s="93" t="s">
        <v>231</v>
      </c>
      <c r="E16" s="116" t="s">
        <v>299</v>
      </c>
      <c r="F16" s="15">
        <v>0.67005000000000003</v>
      </c>
      <c r="G16" s="15">
        <v>11.1675</v>
      </c>
      <c r="H16" s="15">
        <v>55.837499999999999</v>
      </c>
      <c r="I16" s="15">
        <v>237.31319999999999</v>
      </c>
      <c r="J16" s="15">
        <v>572.34359999999992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</row>
    <row r="17" spans="1:241" s="13" customFormat="1" ht="70" customHeight="1">
      <c r="A17" s="17">
        <v>16</v>
      </c>
      <c r="B17" s="17" t="s">
        <v>16</v>
      </c>
      <c r="C17" s="17">
        <v>2024</v>
      </c>
      <c r="D17" s="87" t="s">
        <v>230</v>
      </c>
      <c r="E17" s="87" t="s">
        <v>256</v>
      </c>
      <c r="F17" s="53">
        <v>7.5472000000000001</v>
      </c>
      <c r="G17" s="53">
        <v>10.48</v>
      </c>
      <c r="H17" s="53">
        <v>22.96</v>
      </c>
      <c r="I17" s="53">
        <v>126.57</v>
      </c>
      <c r="J17" s="53">
        <v>518.2299999999999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</row>
    <row r="18" spans="1:241" s="10" customFormat="1" ht="70" customHeight="1">
      <c r="A18" s="15">
        <v>17</v>
      </c>
      <c r="B18" s="15" t="s">
        <v>17</v>
      </c>
      <c r="C18" s="15">
        <v>2020</v>
      </c>
      <c r="D18" s="86" t="s">
        <v>228</v>
      </c>
      <c r="E18" s="86" t="s">
        <v>253</v>
      </c>
      <c r="F18" s="15">
        <v>19.807200000000002</v>
      </c>
      <c r="G18" s="15">
        <v>330.12</v>
      </c>
      <c r="H18" s="15">
        <v>1650.6000000000001</v>
      </c>
      <c r="I18" s="15">
        <v>9068.82</v>
      </c>
      <c r="J18" s="15">
        <v>33789.945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</row>
    <row r="19" spans="1:241" s="18" customFormat="1" ht="70" customHeight="1">
      <c r="A19" s="17">
        <v>18</v>
      </c>
      <c r="B19" s="17" t="s">
        <v>18</v>
      </c>
      <c r="C19" s="17">
        <v>2023</v>
      </c>
      <c r="D19" s="87" t="s">
        <v>232</v>
      </c>
      <c r="E19" s="87" t="s">
        <v>257</v>
      </c>
      <c r="F19" s="17">
        <v>3.6503999999999999</v>
      </c>
      <c r="G19" s="17">
        <v>60.84</v>
      </c>
      <c r="H19" s="17">
        <v>304.2</v>
      </c>
      <c r="I19" s="17">
        <v>1034.28</v>
      </c>
      <c r="J19" s="17">
        <v>2494.44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</row>
    <row r="20" spans="1:241" s="92" customFormat="1" ht="70" customHeight="1">
      <c r="A20" s="15">
        <v>19</v>
      </c>
      <c r="B20" s="15" t="s">
        <v>19</v>
      </c>
      <c r="C20" s="15">
        <v>2024</v>
      </c>
      <c r="D20" s="86" t="s">
        <v>233</v>
      </c>
      <c r="E20" s="86" t="s">
        <v>258</v>
      </c>
      <c r="F20" s="15">
        <v>2.3736462</v>
      </c>
      <c r="G20" s="15">
        <v>6.1907700000000006</v>
      </c>
      <c r="H20" s="15">
        <v>22.433850000000003</v>
      </c>
      <c r="I20" s="15">
        <v>167.09515200000001</v>
      </c>
      <c r="J20" s="15">
        <v>387.84470399999998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</row>
    <row r="21" spans="1:241" s="18" customFormat="1" ht="70" customHeight="1">
      <c r="A21" s="17">
        <v>20</v>
      </c>
      <c r="B21" s="17" t="s">
        <v>20</v>
      </c>
      <c r="C21" s="17">
        <v>2024</v>
      </c>
      <c r="D21" s="87" t="s">
        <v>110</v>
      </c>
      <c r="E21" s="87" t="s">
        <v>259</v>
      </c>
      <c r="F21" s="17">
        <v>6004.9256000000005</v>
      </c>
      <c r="G21" s="17">
        <v>7648.76</v>
      </c>
      <c r="H21" s="17">
        <v>14643.8</v>
      </c>
      <c r="I21" s="17">
        <v>45871.32</v>
      </c>
      <c r="J21" s="17">
        <v>121209.59999999998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</row>
    <row r="22" spans="1:241" s="10" customFormat="1" ht="70" customHeight="1">
      <c r="A22" s="15">
        <v>21</v>
      </c>
      <c r="B22" s="15" t="s">
        <v>21</v>
      </c>
      <c r="C22" s="15">
        <v>2024</v>
      </c>
      <c r="D22" s="86" t="s">
        <v>107</v>
      </c>
      <c r="E22" s="86" t="s">
        <v>248</v>
      </c>
      <c r="F22" s="15">
        <v>33.533999999999999</v>
      </c>
      <c r="G22" s="15">
        <v>558.9</v>
      </c>
      <c r="H22" s="15">
        <v>2794.5</v>
      </c>
      <c r="I22" s="15">
        <v>14285.3</v>
      </c>
      <c r="J22" s="15">
        <v>49463.799999999988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</row>
    <row r="23" spans="1:241" s="18" customFormat="1" ht="70" customHeight="1">
      <c r="A23" s="17">
        <v>22</v>
      </c>
      <c r="B23" s="17" t="s">
        <v>22</v>
      </c>
      <c r="C23" s="17">
        <v>2024</v>
      </c>
      <c r="D23" s="87" t="s">
        <v>234</v>
      </c>
      <c r="E23" s="87" t="s">
        <v>260</v>
      </c>
      <c r="F23" s="17">
        <v>8.0807687999999995</v>
      </c>
      <c r="G23" s="17">
        <v>134.67948000000001</v>
      </c>
      <c r="H23" s="17">
        <v>673.39740000000006</v>
      </c>
      <c r="I23" s="17">
        <v>2673.7083599999996</v>
      </c>
      <c r="J23" s="17">
        <v>7107.4510800000007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</row>
    <row r="24" spans="1:241" ht="70" customHeight="1">
      <c r="A24" s="22">
        <v>23</v>
      </c>
      <c r="B24" s="22" t="s">
        <v>23</v>
      </c>
      <c r="C24" s="22">
        <v>2024</v>
      </c>
      <c r="D24" s="93" t="s">
        <v>235</v>
      </c>
      <c r="E24" s="86" t="s">
        <v>261</v>
      </c>
      <c r="F24" s="15">
        <v>0.35236080000000003</v>
      </c>
      <c r="G24" s="15">
        <v>5.8726800000000008</v>
      </c>
      <c r="H24" s="15">
        <v>29.363400000000006</v>
      </c>
      <c r="I24" s="15">
        <v>205.13526000000002</v>
      </c>
      <c r="J24" s="15">
        <v>494.73797999999999</v>
      </c>
    </row>
    <row r="25" spans="1:241" s="13" customFormat="1" ht="70" customHeight="1">
      <c r="A25" s="17">
        <v>24</v>
      </c>
      <c r="B25" s="17" t="s">
        <v>24</v>
      </c>
      <c r="C25" s="17">
        <v>2024</v>
      </c>
      <c r="D25" s="87" t="s">
        <v>89</v>
      </c>
      <c r="E25" s="87" t="s">
        <v>254</v>
      </c>
      <c r="F25" s="17">
        <v>5.9400000000000001E-2</v>
      </c>
      <c r="G25" s="17">
        <v>0.99</v>
      </c>
      <c r="H25" s="17">
        <v>4.95</v>
      </c>
      <c r="I25" s="17">
        <v>30.750500000000002</v>
      </c>
      <c r="J25" s="17">
        <v>68.766500000000008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</row>
    <row r="26" spans="1:241" ht="70" customHeight="1">
      <c r="A26" s="15">
        <v>25</v>
      </c>
      <c r="B26" s="15" t="s">
        <v>25</v>
      </c>
      <c r="C26" s="15">
        <v>2024</v>
      </c>
      <c r="D26" s="86" t="s">
        <v>236</v>
      </c>
      <c r="E26" s="86" t="s">
        <v>262</v>
      </c>
      <c r="F26" s="15">
        <v>972.76</v>
      </c>
      <c r="G26" s="15">
        <v>1768</v>
      </c>
      <c r="H26" s="15">
        <v>8609.5</v>
      </c>
      <c r="I26" s="15">
        <v>68549.5</v>
      </c>
      <c r="J26" s="15">
        <v>160426.125</v>
      </c>
    </row>
    <row r="27" spans="1:241" s="13" customFormat="1" ht="70" customHeight="1">
      <c r="A27" s="17">
        <v>26</v>
      </c>
      <c r="B27" s="17" t="s">
        <v>26</v>
      </c>
      <c r="C27" s="17">
        <v>2024</v>
      </c>
      <c r="D27" s="87" t="s">
        <v>237</v>
      </c>
      <c r="E27" s="87" t="s">
        <v>263</v>
      </c>
      <c r="F27" s="17">
        <v>25.793100000000003</v>
      </c>
      <c r="G27" s="17">
        <v>429.88499999999999</v>
      </c>
      <c r="H27" s="17">
        <v>2149.4250000000002</v>
      </c>
      <c r="I27" s="17">
        <v>9276.8950000000004</v>
      </c>
      <c r="J27" s="17">
        <v>25046.334999999995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</row>
    <row r="28" spans="1:241" s="10" customFormat="1" ht="70" customHeight="1">
      <c r="A28" s="15">
        <v>27</v>
      </c>
      <c r="B28" s="15" t="s">
        <v>27</v>
      </c>
      <c r="C28" s="15">
        <v>2019</v>
      </c>
      <c r="D28" s="89" t="s">
        <v>107</v>
      </c>
      <c r="E28" s="89" t="s">
        <v>264</v>
      </c>
      <c r="F28" s="15">
        <v>21.24</v>
      </c>
      <c r="G28" s="15">
        <v>354</v>
      </c>
      <c r="H28" s="15">
        <v>1770</v>
      </c>
      <c r="I28" s="15">
        <v>13618.38</v>
      </c>
      <c r="J28" s="15">
        <v>35967.150909090902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</row>
    <row r="29" spans="1:241" s="2" customFormat="1" ht="70" customHeight="1">
      <c r="A29" s="12">
        <v>28</v>
      </c>
      <c r="B29" s="12" t="s">
        <v>28</v>
      </c>
      <c r="C29" s="12">
        <v>2024</v>
      </c>
      <c r="D29" s="94" t="s">
        <v>135</v>
      </c>
      <c r="E29" s="87" t="s">
        <v>265</v>
      </c>
      <c r="F29" s="17">
        <v>33.496438399999995</v>
      </c>
      <c r="G29" s="17">
        <v>49.584200000000003</v>
      </c>
      <c r="H29" s="17">
        <v>118.04275999999999</v>
      </c>
      <c r="I29" s="17">
        <v>323.41844000000003</v>
      </c>
      <c r="J29" s="17">
        <v>2151.1805599999993</v>
      </c>
    </row>
    <row r="30" spans="1:241" s="92" customFormat="1" ht="68" customHeight="1">
      <c r="A30" s="15">
        <v>29</v>
      </c>
      <c r="B30" s="15" t="s">
        <v>29</v>
      </c>
      <c r="C30" s="15">
        <v>2024</v>
      </c>
      <c r="D30" s="86" t="s">
        <v>238</v>
      </c>
      <c r="E30" s="86" t="s">
        <v>266</v>
      </c>
      <c r="F30" s="15">
        <v>31.784800000000001</v>
      </c>
      <c r="G30" s="15">
        <v>44.08</v>
      </c>
      <c r="H30" s="15">
        <v>100.7</v>
      </c>
      <c r="I30" s="15">
        <v>639.54999999999995</v>
      </c>
      <c r="J30" s="15">
        <v>1750.17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</row>
    <row r="31" spans="1:241" s="13" customFormat="1" ht="70" customHeight="1">
      <c r="A31" s="17">
        <v>30</v>
      </c>
      <c r="B31" s="17" t="s">
        <v>30</v>
      </c>
      <c r="C31" s="17">
        <v>2024</v>
      </c>
      <c r="D31" s="87" t="s">
        <v>239</v>
      </c>
      <c r="E31" s="87" t="s">
        <v>267</v>
      </c>
      <c r="F31" s="17">
        <v>0.34919999999999995</v>
      </c>
      <c r="G31" s="17">
        <v>5.82</v>
      </c>
      <c r="H31" s="17">
        <v>29.099999999999998</v>
      </c>
      <c r="I31" s="17">
        <v>695.64</v>
      </c>
      <c r="J31" s="17">
        <v>1734.9899999999998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</row>
    <row r="32" spans="1:241" s="92" customFormat="1" ht="70" customHeight="1">
      <c r="A32" s="15">
        <v>31</v>
      </c>
      <c r="B32" s="15" t="s">
        <v>31</v>
      </c>
      <c r="C32" s="15">
        <v>2024</v>
      </c>
      <c r="D32" s="86" t="s">
        <v>240</v>
      </c>
      <c r="E32" s="86" t="s">
        <v>274</v>
      </c>
      <c r="F32" s="15">
        <v>17.483599785645936</v>
      </c>
      <c r="G32" s="15">
        <v>31.175147942583731</v>
      </c>
      <c r="H32" s="15">
        <v>88.85947177033492</v>
      </c>
      <c r="I32" s="15">
        <v>254.69363942583732</v>
      </c>
      <c r="J32" s="15">
        <v>791.57968442317906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</row>
    <row r="33" spans="1:241" s="18" customFormat="1" ht="70" customHeight="1">
      <c r="A33" s="17">
        <v>32</v>
      </c>
      <c r="B33" s="17" t="s">
        <v>32</v>
      </c>
      <c r="C33" s="17">
        <v>2020</v>
      </c>
      <c r="D33" s="87" t="s">
        <v>107</v>
      </c>
      <c r="E33" s="87" t="s">
        <v>248</v>
      </c>
      <c r="F33" s="17">
        <v>271.40199999999999</v>
      </c>
      <c r="G33" s="17">
        <v>606.70000000000005</v>
      </c>
      <c r="H33" s="17">
        <v>2033.5</v>
      </c>
      <c r="I33" s="17">
        <v>8251.74</v>
      </c>
      <c r="J33" s="17">
        <v>32382.748066666663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</row>
    <row r="34" spans="1:241" s="10" customFormat="1" ht="74" customHeight="1">
      <c r="A34" s="15">
        <v>33</v>
      </c>
      <c r="B34" s="15" t="s">
        <v>33</v>
      </c>
      <c r="C34" s="15">
        <v>2024</v>
      </c>
      <c r="D34" s="86" t="s">
        <v>147</v>
      </c>
      <c r="E34" s="86" t="s">
        <v>269</v>
      </c>
      <c r="F34" s="15">
        <v>1.5479999999999998</v>
      </c>
      <c r="G34" s="15">
        <v>25.799999999999997</v>
      </c>
      <c r="H34" s="15">
        <v>129</v>
      </c>
      <c r="I34" s="15">
        <v>6061.8175000000001</v>
      </c>
      <c r="J34" s="15">
        <v>24636.823124999995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</row>
    <row r="35" spans="1:241" s="18" customFormat="1" ht="70" customHeight="1">
      <c r="A35" s="17">
        <v>34</v>
      </c>
      <c r="B35" s="17" t="s">
        <v>12</v>
      </c>
      <c r="C35" s="17">
        <v>2022</v>
      </c>
      <c r="D35" s="87" t="s">
        <v>89</v>
      </c>
      <c r="E35" s="87" t="s">
        <v>254</v>
      </c>
      <c r="F35" s="17">
        <v>4.3516800000000001E-2</v>
      </c>
      <c r="G35" s="17">
        <v>0.72528000000000004</v>
      </c>
      <c r="H35" s="17">
        <v>3.6263999999999998</v>
      </c>
      <c r="I35" s="17">
        <v>12.32976</v>
      </c>
      <c r="J35" s="17">
        <v>29.736479999999997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</row>
    <row r="36" spans="1:241" s="10" customFormat="1" ht="70" customHeight="1">
      <c r="A36" s="15">
        <v>35</v>
      </c>
      <c r="B36" s="15" t="s">
        <v>34</v>
      </c>
      <c r="C36" s="15">
        <v>2024</v>
      </c>
      <c r="D36" s="86" t="s">
        <v>241</v>
      </c>
      <c r="E36" s="86" t="s">
        <v>270</v>
      </c>
      <c r="F36" s="15">
        <v>37.807199999999995</v>
      </c>
      <c r="G36" s="15">
        <v>630.12</v>
      </c>
      <c r="H36" s="15">
        <v>5327.7</v>
      </c>
      <c r="I36" s="15">
        <v>25609.539999999997</v>
      </c>
      <c r="J36" s="15">
        <v>67919.619999999981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</row>
    <row r="37" spans="1:241" s="18" customFormat="1" ht="70" customHeight="1">
      <c r="A37" s="17">
        <v>36</v>
      </c>
      <c r="B37" s="17" t="s">
        <v>36</v>
      </c>
      <c r="C37" s="17">
        <v>2024</v>
      </c>
      <c r="D37" s="87" t="s">
        <v>107</v>
      </c>
      <c r="E37" s="87" t="s">
        <v>248</v>
      </c>
      <c r="F37" s="17">
        <v>32.821199999999997</v>
      </c>
      <c r="G37" s="17">
        <v>547.02</v>
      </c>
      <c r="H37" s="17">
        <v>3336.9</v>
      </c>
      <c r="I37" s="17">
        <v>17178.191999999999</v>
      </c>
      <c r="J37" s="17">
        <v>50203.655999999995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</row>
    <row r="38" spans="1:241" s="10" customFormat="1" ht="61" customHeight="1">
      <c r="A38" s="15">
        <v>37</v>
      </c>
      <c r="B38" s="15" t="s">
        <v>37</v>
      </c>
      <c r="C38" s="15">
        <v>2024</v>
      </c>
      <c r="D38" s="86" t="s">
        <v>243</v>
      </c>
      <c r="E38" s="86" t="s">
        <v>271</v>
      </c>
      <c r="F38" s="15">
        <v>0.67320000000000002</v>
      </c>
      <c r="G38" s="15">
        <v>11.22</v>
      </c>
      <c r="H38" s="15">
        <v>56.1</v>
      </c>
      <c r="I38" s="15">
        <v>190.74</v>
      </c>
      <c r="J38" s="15">
        <v>582.04421052631574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</row>
    <row r="39" spans="1:241" s="13" customFormat="1" ht="70" customHeight="1">
      <c r="A39" s="17">
        <v>38</v>
      </c>
      <c r="B39" s="17" t="s">
        <v>38</v>
      </c>
      <c r="C39" s="17">
        <v>2024</v>
      </c>
      <c r="D39" s="87" t="s">
        <v>102</v>
      </c>
      <c r="E39" s="87" t="s">
        <v>272</v>
      </c>
      <c r="F39" s="17">
        <v>753.48</v>
      </c>
      <c r="G39" s="17">
        <v>12558</v>
      </c>
      <c r="H39" s="17">
        <v>76590</v>
      </c>
      <c r="I39" s="17">
        <v>426006</v>
      </c>
      <c r="J39" s="17">
        <v>1144065.9999999998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</row>
    <row r="40" spans="1:241" s="10" customFormat="1" ht="70" customHeight="1">
      <c r="A40" s="15">
        <v>39</v>
      </c>
      <c r="B40" s="15" t="s">
        <v>39</v>
      </c>
      <c r="C40" s="15">
        <v>2022</v>
      </c>
      <c r="D40" s="86" t="s">
        <v>89</v>
      </c>
      <c r="E40" s="86" t="s">
        <v>254</v>
      </c>
      <c r="F40" s="15">
        <v>2.8591200000000001E-2</v>
      </c>
      <c r="G40" s="15">
        <v>0.47652000000000005</v>
      </c>
      <c r="H40" s="15">
        <v>2.3826000000000001</v>
      </c>
      <c r="I40" s="15">
        <v>8.1008399999999998</v>
      </c>
      <c r="J40" s="15">
        <v>19.537319999999998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</row>
    <row r="41" spans="1:241" s="83" customFormat="1" ht="70" customHeight="1">
      <c r="A41" s="17">
        <v>40</v>
      </c>
      <c r="B41" s="81" t="s">
        <v>40</v>
      </c>
      <c r="C41" s="81">
        <v>2024</v>
      </c>
      <c r="D41" s="87" t="s">
        <v>273</v>
      </c>
      <c r="E41" s="87" t="s">
        <v>268</v>
      </c>
      <c r="F41" s="81">
        <v>0.8747640000000001</v>
      </c>
      <c r="G41" s="81">
        <v>14.579400000000001</v>
      </c>
      <c r="H41" s="81">
        <v>72.897000000000006</v>
      </c>
      <c r="I41" s="81">
        <v>513.11159999999995</v>
      </c>
      <c r="J41" s="81">
        <v>922.18679999999995</v>
      </c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</row>
    <row r="42" spans="1:241" s="10" customFormat="1" ht="70" customHeight="1">
      <c r="A42" s="15">
        <v>41</v>
      </c>
      <c r="B42" s="15" t="s">
        <v>41</v>
      </c>
      <c r="C42" s="15">
        <v>2024</v>
      </c>
      <c r="D42" s="86" t="s">
        <v>89</v>
      </c>
      <c r="E42" s="86" t="s">
        <v>254</v>
      </c>
      <c r="F42" s="15">
        <v>0.11376</v>
      </c>
      <c r="G42" s="15">
        <v>1.8959999999999999</v>
      </c>
      <c r="H42" s="15">
        <v>9.48</v>
      </c>
      <c r="I42" s="15">
        <v>32.271999999999998</v>
      </c>
      <c r="J42" s="15">
        <v>80.655999999999992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</row>
    <row r="43" spans="1:241" s="18" customFormat="1" ht="70" customHeight="1">
      <c r="A43" s="17">
        <v>42</v>
      </c>
      <c r="B43" s="17" t="s">
        <v>42</v>
      </c>
      <c r="C43" s="17">
        <v>2021</v>
      </c>
      <c r="D43" s="87" t="s">
        <v>89</v>
      </c>
      <c r="E43" s="87" t="s">
        <v>254</v>
      </c>
      <c r="F43" s="17">
        <v>8.2799999999999992E-3</v>
      </c>
      <c r="G43" s="17">
        <v>0.13800000000000001</v>
      </c>
      <c r="H43" s="17">
        <v>0.69</v>
      </c>
      <c r="I43" s="17">
        <v>2.3460000000000001</v>
      </c>
      <c r="J43" s="17">
        <v>5.6579999999999995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</row>
    <row r="44" spans="1:241" s="10" customFormat="1" ht="70" customHeight="1">
      <c r="A44" s="15">
        <v>43</v>
      </c>
      <c r="B44" s="15" t="s">
        <v>226</v>
      </c>
      <c r="C44" s="15">
        <v>2024</v>
      </c>
      <c r="D44" s="86" t="s">
        <v>242</v>
      </c>
      <c r="E44" s="86" t="s">
        <v>275</v>
      </c>
      <c r="F44" s="15">
        <v>56.7956</v>
      </c>
      <c r="G44" s="15">
        <v>69.259999999999991</v>
      </c>
      <c r="H44" s="15">
        <v>122.3</v>
      </c>
      <c r="I44" s="15">
        <v>282.2</v>
      </c>
      <c r="J44" s="15">
        <v>667.59999999999991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</row>
    <row r="45" spans="1:241" s="18" customFormat="1" ht="70" customHeight="1">
      <c r="A45" s="17">
        <v>44</v>
      </c>
      <c r="B45" s="17" t="s">
        <v>43</v>
      </c>
      <c r="C45" s="19">
        <v>2024</v>
      </c>
      <c r="D45" s="87" t="s">
        <v>161</v>
      </c>
      <c r="E45" s="87" t="s">
        <v>276</v>
      </c>
      <c r="F45" s="17">
        <v>43.92</v>
      </c>
      <c r="G45" s="17">
        <v>732</v>
      </c>
      <c r="H45" s="17">
        <v>3660</v>
      </c>
      <c r="I45" s="17">
        <v>13054</v>
      </c>
      <c r="J45" s="17">
        <v>74541.999999999985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</row>
    <row r="46" spans="1:241" s="10" customFormat="1" ht="70" customHeight="1">
      <c r="A46" s="15">
        <v>45</v>
      </c>
      <c r="B46" s="15" t="s">
        <v>44</v>
      </c>
      <c r="C46" s="15">
        <v>2024</v>
      </c>
      <c r="D46" s="86" t="s">
        <v>107</v>
      </c>
      <c r="E46" s="86" t="s">
        <v>248</v>
      </c>
      <c r="F46" s="15">
        <v>1224.4127157894736</v>
      </c>
      <c r="G46" s="15">
        <v>1723.5452631578946</v>
      </c>
      <c r="H46" s="15">
        <v>3835.621052631579</v>
      </c>
      <c r="I46" s="15">
        <v>11521.892631578945</v>
      </c>
      <c r="J46" s="15">
        <v>39077.004210526313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</row>
    <row r="47" spans="1:241" s="18" customFormat="1" ht="70" customHeight="1">
      <c r="A47" s="17">
        <v>46</v>
      </c>
      <c r="B47" s="17" t="s">
        <v>45</v>
      </c>
      <c r="C47" s="17">
        <v>2024</v>
      </c>
      <c r="D47" s="87" t="s">
        <v>244</v>
      </c>
      <c r="E47" s="87" t="s">
        <v>277</v>
      </c>
      <c r="F47" s="17">
        <v>106.19999999999999</v>
      </c>
      <c r="G47" s="17">
        <v>1770</v>
      </c>
      <c r="H47" s="17">
        <v>18521.28</v>
      </c>
      <c r="I47" s="17">
        <v>76204.399999999994</v>
      </c>
      <c r="J47" s="17">
        <v>189756.27199999994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</row>
    <row r="48" spans="1:241" s="92" customFormat="1" ht="67" customHeight="1">
      <c r="A48" s="15">
        <v>47</v>
      </c>
      <c r="B48" s="15" t="s">
        <v>46</v>
      </c>
      <c r="C48" s="15">
        <v>2024</v>
      </c>
      <c r="D48" s="86" t="s">
        <v>245</v>
      </c>
      <c r="E48" s="86" t="s">
        <v>278</v>
      </c>
      <c r="F48" s="90">
        <v>0.188496</v>
      </c>
      <c r="G48" s="90">
        <v>3.1415999999999999</v>
      </c>
      <c r="H48" s="90">
        <v>15.707999999999998</v>
      </c>
      <c r="I48" s="90">
        <v>54.859000000000002</v>
      </c>
      <c r="J48" s="15">
        <v>234.78699999999998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</row>
    <row r="49" spans="1:241" s="18" customFormat="1" ht="55" customHeight="1">
      <c r="A49" s="17">
        <v>48</v>
      </c>
      <c r="B49" s="17" t="s">
        <v>47</v>
      </c>
      <c r="C49" s="17">
        <v>2024</v>
      </c>
      <c r="D49" s="87" t="s">
        <v>280</v>
      </c>
      <c r="E49" s="87" t="s">
        <v>279</v>
      </c>
      <c r="F49" s="17">
        <v>0.85474583999999998</v>
      </c>
      <c r="G49" s="17">
        <v>14.245763999999999</v>
      </c>
      <c r="H49" s="17">
        <v>71.228820000000013</v>
      </c>
      <c r="I49" s="17">
        <v>261.76657600000004</v>
      </c>
      <c r="J49" s="17">
        <v>1041.1279720000002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</row>
    <row r="50" spans="1:241">
      <c r="B50" s="1"/>
      <c r="C50" s="1"/>
      <c r="D50" s="1"/>
      <c r="E50" s="1"/>
      <c r="F50" s="1"/>
      <c r="G50" s="1"/>
      <c r="H50" s="1"/>
      <c r="I50" s="1"/>
      <c r="J50" s="1"/>
    </row>
    <row r="51" spans="1:241">
      <c r="B51" s="1"/>
      <c r="C51" s="1"/>
      <c r="D51" s="1"/>
      <c r="E51" s="1"/>
      <c r="F51" s="1"/>
      <c r="G51" s="1"/>
      <c r="H51" s="1"/>
      <c r="I51" s="1"/>
      <c r="J51" s="1"/>
    </row>
    <row r="52" spans="1:241">
      <c r="B52" s="1"/>
      <c r="C52" s="1"/>
      <c r="D52" s="1"/>
      <c r="E52" s="1"/>
      <c r="F52" s="1"/>
      <c r="G52" s="1"/>
      <c r="H52" s="1"/>
      <c r="I52" s="1"/>
      <c r="J52" s="1"/>
    </row>
    <row r="53" spans="1:241">
      <c r="B53" s="1"/>
      <c r="C53" s="1"/>
      <c r="D53" s="1"/>
      <c r="E53" s="1"/>
      <c r="F53" s="1"/>
      <c r="G53" s="1"/>
      <c r="H53" s="1"/>
      <c r="I53" s="1"/>
      <c r="J53" s="1"/>
    </row>
    <row r="54" spans="1:241">
      <c r="B54" s="1"/>
      <c r="C54" s="1"/>
      <c r="D54" s="1"/>
      <c r="E54" s="1"/>
      <c r="F54" s="1"/>
      <c r="G54" s="1"/>
      <c r="H54" s="1"/>
      <c r="I54" s="1"/>
      <c r="J54" s="1"/>
    </row>
    <row r="55" spans="1:241">
      <c r="B55" s="1"/>
      <c r="C55" s="1"/>
      <c r="D55" s="1"/>
      <c r="E55" s="1"/>
      <c r="F55" s="1"/>
      <c r="G55" s="1"/>
      <c r="H55" s="1"/>
      <c r="I55" s="1"/>
      <c r="J55" s="1"/>
    </row>
    <row r="56" spans="1:241">
      <c r="B56" s="1"/>
      <c r="C56" s="1"/>
      <c r="D56" s="1"/>
      <c r="E56" s="1"/>
      <c r="F56" s="1"/>
      <c r="G56" s="1"/>
      <c r="H56" s="1"/>
      <c r="I56" s="1"/>
      <c r="J56" s="1"/>
    </row>
    <row r="57" spans="1:241">
      <c r="B57" s="1"/>
      <c r="C57" s="1"/>
      <c r="D57" s="1"/>
      <c r="E57" s="1"/>
      <c r="F57" s="1"/>
      <c r="G57" s="1"/>
      <c r="H57" s="1"/>
      <c r="I57" s="1"/>
      <c r="J57" s="1"/>
    </row>
    <row r="58" spans="1:241">
      <c r="B58" s="1"/>
      <c r="C58" s="1"/>
      <c r="D58" s="1"/>
      <c r="E58" s="1"/>
      <c r="F58" s="1"/>
      <c r="G58" s="1"/>
      <c r="H58" s="1"/>
      <c r="I58" s="1"/>
      <c r="J58" s="1"/>
    </row>
    <row r="59" spans="1:241">
      <c r="B59" s="1"/>
      <c r="C59" s="1"/>
      <c r="D59" s="1"/>
      <c r="E59" s="1"/>
      <c r="F59" s="1"/>
      <c r="G59" s="1"/>
      <c r="H59" s="1"/>
      <c r="I59" s="1"/>
      <c r="J59" s="1"/>
    </row>
    <row r="60" spans="1:241">
      <c r="B60" s="1"/>
      <c r="C60" s="1"/>
      <c r="D60" s="1"/>
      <c r="E60" s="1"/>
      <c r="F60" s="1"/>
      <c r="G60" s="1"/>
      <c r="H60" s="1"/>
      <c r="I60" s="1"/>
      <c r="J60" s="1"/>
    </row>
    <row r="61" spans="1:241">
      <c r="B61" s="1"/>
      <c r="C61" s="1"/>
      <c r="D61" s="1"/>
      <c r="E61" s="1"/>
      <c r="F61" s="1"/>
      <c r="G61" s="1"/>
      <c r="H61" s="1"/>
      <c r="I61" s="1"/>
      <c r="J61" s="1"/>
    </row>
    <row r="62" spans="1:241">
      <c r="B62" s="1"/>
      <c r="C62" s="1"/>
      <c r="D62" s="1"/>
      <c r="E62" s="1"/>
      <c r="F62" s="1"/>
      <c r="G62" s="1"/>
      <c r="H62" s="1"/>
      <c r="I62" s="1"/>
      <c r="J62" s="1"/>
    </row>
    <row r="63" spans="1:241">
      <c r="B63" s="1"/>
      <c r="C63" s="1"/>
      <c r="D63" s="1"/>
      <c r="E63" s="1"/>
      <c r="F63" s="1"/>
      <c r="G63" s="1"/>
      <c r="H63" s="1"/>
      <c r="I63" s="1"/>
      <c r="J63" s="1"/>
    </row>
    <row r="64" spans="1:241">
      <c r="B64" s="1"/>
      <c r="C64" s="1"/>
      <c r="D64" s="1"/>
      <c r="E64" s="1"/>
      <c r="F64" s="1"/>
      <c r="G64" s="1"/>
      <c r="H64" s="1"/>
      <c r="I64" s="1"/>
      <c r="J64" s="1"/>
    </row>
    <row r="65" spans="2:10">
      <c r="B65" s="1"/>
      <c r="C65" s="1"/>
      <c r="D65" s="1"/>
      <c r="E65" s="1"/>
      <c r="F65" s="1"/>
      <c r="G65" s="1"/>
      <c r="H65" s="1"/>
      <c r="I65" s="1"/>
      <c r="J65" s="1"/>
    </row>
    <row r="66" spans="2:10">
      <c r="B66" s="1"/>
      <c r="C66" s="1"/>
      <c r="D66" s="1"/>
      <c r="E66" s="1"/>
      <c r="F66" s="1"/>
      <c r="G66" s="1"/>
      <c r="H66" s="1"/>
      <c r="I66" s="1"/>
      <c r="J66" s="1"/>
    </row>
    <row r="67" spans="2:10">
      <c r="B67" s="1"/>
      <c r="C67" s="1"/>
      <c r="D67" s="1"/>
      <c r="E67" s="1"/>
      <c r="F67" s="1"/>
      <c r="G67" s="1"/>
      <c r="H67" s="1"/>
      <c r="I67" s="1"/>
      <c r="J67" s="1"/>
    </row>
    <row r="68" spans="2:10">
      <c r="B68" s="1"/>
      <c r="C68" s="1"/>
      <c r="D68" s="1"/>
      <c r="E68" s="1"/>
      <c r="F68" s="1"/>
      <c r="G68" s="1"/>
      <c r="H68" s="1"/>
      <c r="I68" s="1"/>
      <c r="J68" s="1"/>
    </row>
    <row r="69" spans="2:10">
      <c r="B69" s="1"/>
      <c r="C69" s="1"/>
      <c r="D69" s="1"/>
      <c r="E69" s="1"/>
      <c r="F69" s="1"/>
      <c r="G69" s="1"/>
      <c r="H69" s="1"/>
      <c r="I69" s="1"/>
      <c r="J69" s="1"/>
    </row>
    <row r="70" spans="2:10">
      <c r="B70" s="1"/>
      <c r="C70" s="1"/>
      <c r="D70" s="1"/>
      <c r="E70" s="1"/>
      <c r="F70" s="1"/>
      <c r="G70" s="1"/>
      <c r="H70" s="1"/>
      <c r="I70" s="1"/>
      <c r="J70" s="1"/>
    </row>
    <row r="71" spans="2:10">
      <c r="B71" s="1"/>
      <c r="C71" s="1"/>
      <c r="D71" s="1"/>
      <c r="E71" s="1"/>
      <c r="F71" s="1"/>
      <c r="G71" s="1"/>
      <c r="H71" s="1"/>
      <c r="I71" s="1"/>
      <c r="J71" s="1"/>
    </row>
    <row r="72" spans="2:10">
      <c r="B72" s="1"/>
      <c r="C72" s="1"/>
      <c r="D72" s="1"/>
      <c r="E72" s="1"/>
      <c r="F72" s="1"/>
      <c r="G72" s="1"/>
      <c r="H72" s="1"/>
      <c r="I72" s="1"/>
      <c r="J72" s="1"/>
    </row>
    <row r="73" spans="2:10">
      <c r="B73" s="1"/>
      <c r="C73" s="1"/>
      <c r="D73" s="1"/>
      <c r="E73" s="1"/>
      <c r="F73" s="1"/>
      <c r="G73" s="1"/>
      <c r="H73" s="1"/>
      <c r="I73" s="1"/>
      <c r="J73" s="1"/>
    </row>
    <row r="74" spans="2:10">
      <c r="B74" s="1"/>
      <c r="C74" s="1"/>
      <c r="D74" s="1"/>
      <c r="E74" s="1"/>
      <c r="F74" s="1"/>
      <c r="G74" s="1"/>
      <c r="H74" s="1"/>
      <c r="I74" s="1"/>
      <c r="J74" s="1"/>
    </row>
    <row r="75" spans="2:10">
      <c r="B75" s="1"/>
      <c r="C75" s="1"/>
      <c r="D75" s="1"/>
      <c r="E75" s="1"/>
      <c r="F75" s="1"/>
      <c r="G75" s="1"/>
      <c r="H75" s="1"/>
      <c r="I75" s="1"/>
      <c r="J75" s="1"/>
    </row>
    <row r="76" spans="2:10">
      <c r="B76" s="1"/>
      <c r="C76" s="1"/>
      <c r="D76" s="1"/>
      <c r="E76" s="1"/>
      <c r="F76" s="1"/>
      <c r="G76" s="1"/>
      <c r="H76" s="1"/>
      <c r="I76" s="1"/>
      <c r="J76" s="1"/>
    </row>
    <row r="77" spans="2:10">
      <c r="B77" s="1"/>
      <c r="C77" s="1"/>
      <c r="D77" s="1"/>
      <c r="E77" s="1"/>
      <c r="F77" s="1"/>
      <c r="G77" s="1"/>
      <c r="H77" s="1"/>
      <c r="I77" s="1"/>
      <c r="J77" s="1"/>
    </row>
    <row r="78" spans="2:10">
      <c r="B78" s="1"/>
      <c r="C78" s="1"/>
      <c r="D78" s="1"/>
      <c r="E78" s="1"/>
      <c r="F78" s="1"/>
      <c r="G78" s="1"/>
      <c r="H78" s="1"/>
      <c r="I78" s="1"/>
      <c r="J78" s="1"/>
    </row>
    <row r="79" spans="2:10">
      <c r="B79" s="1"/>
      <c r="C79" s="1"/>
      <c r="D79" s="1"/>
      <c r="E79" s="1"/>
      <c r="F79" s="1"/>
      <c r="G79" s="1"/>
      <c r="H79" s="1"/>
      <c r="I79" s="1"/>
      <c r="J79" s="1"/>
    </row>
    <row r="80" spans="2:10">
      <c r="B80" s="1"/>
      <c r="C80" s="1"/>
      <c r="D80" s="1"/>
      <c r="E80" s="1"/>
      <c r="F80" s="1"/>
      <c r="G80" s="1"/>
      <c r="H80" s="1"/>
      <c r="I80" s="1"/>
      <c r="J80" s="1"/>
    </row>
    <row r="81" spans="2:10">
      <c r="B81" s="1"/>
      <c r="C81" s="1"/>
      <c r="D81" s="1"/>
      <c r="E81" s="1"/>
      <c r="F81" s="1"/>
      <c r="G81" s="1"/>
      <c r="H81" s="1"/>
      <c r="I81" s="1"/>
      <c r="J81" s="1"/>
    </row>
    <row r="82" spans="2:10">
      <c r="B82" s="1"/>
      <c r="C82" s="1"/>
      <c r="D82" s="1"/>
      <c r="E82" s="1"/>
      <c r="F82" s="1"/>
      <c r="G82" s="1"/>
      <c r="H82" s="1"/>
      <c r="I82" s="1"/>
      <c r="J82" s="1"/>
    </row>
    <row r="83" spans="2:10">
      <c r="B83" s="1"/>
      <c r="C83" s="1"/>
      <c r="D83" s="1"/>
      <c r="E83" s="1"/>
      <c r="F83" s="1"/>
      <c r="G83" s="1"/>
      <c r="H83" s="1"/>
      <c r="I83" s="1"/>
      <c r="J83" s="1"/>
    </row>
    <row r="84" spans="2:10">
      <c r="B84" s="1"/>
      <c r="C84" s="1"/>
      <c r="D84" s="1"/>
      <c r="E84" s="1"/>
      <c r="F84" s="1"/>
      <c r="G84" s="1"/>
      <c r="H84" s="1"/>
      <c r="I84" s="1"/>
      <c r="J84" s="1"/>
    </row>
    <row r="85" spans="2:10">
      <c r="B85" s="1"/>
      <c r="C85" s="1"/>
      <c r="D85" s="1"/>
      <c r="E85" s="1"/>
      <c r="F85" s="1"/>
      <c r="G85" s="1"/>
      <c r="H85" s="1"/>
      <c r="I85" s="1"/>
      <c r="J85" s="1"/>
    </row>
    <row r="86" spans="2:10">
      <c r="B86" s="1"/>
      <c r="C86" s="1"/>
      <c r="D86" s="1"/>
      <c r="E86" s="1"/>
      <c r="F86" s="1"/>
      <c r="G86" s="1"/>
      <c r="H86" s="1"/>
      <c r="I86" s="1"/>
      <c r="J86" s="1"/>
    </row>
    <row r="87" spans="2:10">
      <c r="B87" s="1"/>
      <c r="C87" s="1"/>
      <c r="D87" s="1"/>
      <c r="E87" s="1"/>
      <c r="F87" s="1"/>
      <c r="G87" s="1"/>
      <c r="H87" s="1"/>
      <c r="I87" s="1"/>
      <c r="J87" s="1"/>
    </row>
    <row r="88" spans="2:10">
      <c r="B88" s="1"/>
      <c r="C88" s="1"/>
      <c r="D88" s="1"/>
      <c r="E88" s="1"/>
      <c r="F88" s="1"/>
      <c r="G88" s="1"/>
      <c r="H88" s="1"/>
      <c r="I88" s="1"/>
      <c r="J88" s="1"/>
    </row>
    <row r="89" spans="2:10">
      <c r="B89" s="1"/>
      <c r="C89" s="1"/>
      <c r="D89" s="1"/>
      <c r="E89" s="1"/>
      <c r="F89" s="1"/>
      <c r="G89" s="1"/>
      <c r="H89" s="1"/>
      <c r="I89" s="1"/>
      <c r="J89" s="1"/>
    </row>
    <row r="90" spans="2:10">
      <c r="B90" s="1"/>
      <c r="C90" s="1"/>
      <c r="D90" s="1"/>
      <c r="E90" s="1"/>
      <c r="F90" s="1"/>
      <c r="G90" s="1"/>
      <c r="H90" s="1"/>
      <c r="I90" s="1"/>
      <c r="J90" s="1"/>
    </row>
    <row r="91" spans="2:10">
      <c r="B91" s="1"/>
      <c r="C91" s="1"/>
      <c r="D91" s="1"/>
      <c r="E91" s="1"/>
      <c r="F91" s="1"/>
      <c r="G91" s="1"/>
      <c r="H91" s="1"/>
      <c r="I91" s="1"/>
      <c r="J91" s="1"/>
    </row>
    <row r="92" spans="2:10">
      <c r="B92" s="1"/>
      <c r="C92" s="1"/>
      <c r="D92" s="1"/>
      <c r="E92" s="1"/>
      <c r="F92" s="1"/>
      <c r="G92" s="1"/>
      <c r="H92" s="1"/>
      <c r="I92" s="1"/>
      <c r="J92" s="1"/>
    </row>
    <row r="93" spans="2:10">
      <c r="B93" s="1"/>
      <c r="C93" s="1"/>
      <c r="D93" s="1"/>
      <c r="E93" s="1"/>
      <c r="F93" s="1"/>
      <c r="G93" s="1"/>
      <c r="H93" s="1"/>
      <c r="I93" s="1"/>
      <c r="J93" s="1"/>
    </row>
    <row r="94" spans="2:10">
      <c r="B94" s="1"/>
      <c r="C94" s="1"/>
      <c r="D94" s="1"/>
      <c r="E94" s="1"/>
      <c r="F94" s="1"/>
      <c r="G94" s="1"/>
      <c r="H94" s="1"/>
      <c r="I94" s="1"/>
      <c r="J94" s="1"/>
    </row>
    <row r="95" spans="2:10">
      <c r="B95" s="1"/>
      <c r="C95" s="1"/>
      <c r="D95" s="1"/>
      <c r="E95" s="1"/>
      <c r="F95" s="1"/>
      <c r="G95" s="1"/>
      <c r="H95" s="1"/>
      <c r="I95" s="1"/>
      <c r="J95" s="1"/>
    </row>
    <row r="96" spans="2:10">
      <c r="B96" s="1"/>
      <c r="C96" s="1"/>
      <c r="D96" s="1"/>
      <c r="E96" s="1"/>
      <c r="F96" s="1"/>
      <c r="G96" s="1"/>
      <c r="H96" s="1"/>
      <c r="I96" s="1"/>
      <c r="J96" s="1"/>
    </row>
    <row r="97" spans="2:10">
      <c r="B97" s="1"/>
      <c r="C97" s="1"/>
      <c r="D97" s="1"/>
      <c r="E97" s="1"/>
      <c r="F97" s="1"/>
      <c r="G97" s="1"/>
      <c r="H97" s="1"/>
      <c r="I97" s="1"/>
      <c r="J97" s="1"/>
    </row>
    <row r="98" spans="2:10">
      <c r="B98" s="1"/>
      <c r="C98" s="1"/>
      <c r="D98" s="1"/>
      <c r="E98" s="1"/>
      <c r="F98" s="1"/>
      <c r="G98" s="1"/>
      <c r="H98" s="1"/>
      <c r="I98" s="1"/>
      <c r="J98" s="1"/>
    </row>
    <row r="99" spans="2:10">
      <c r="B99" s="1"/>
      <c r="C99" s="1"/>
      <c r="D99" s="1"/>
      <c r="E99" s="1"/>
      <c r="F99" s="1"/>
      <c r="G99" s="1"/>
      <c r="H99" s="1"/>
      <c r="I99" s="1"/>
      <c r="J99" s="1"/>
    </row>
    <row r="100" spans="2:10">
      <c r="B100" s="1"/>
      <c r="C100" s="1"/>
      <c r="D100" s="1"/>
      <c r="E100" s="1"/>
      <c r="F100" s="1"/>
      <c r="G100" s="1"/>
      <c r="H100" s="1"/>
      <c r="I100" s="1"/>
      <c r="J100" s="1"/>
    </row>
    <row r="101" spans="2:10">
      <c r="B101" s="1"/>
      <c r="C101" s="1"/>
      <c r="D101" s="1"/>
      <c r="E101" s="1"/>
      <c r="F101" s="1"/>
      <c r="G101" s="1"/>
      <c r="H101" s="1"/>
      <c r="I101" s="1"/>
      <c r="J101" s="1"/>
    </row>
    <row r="102" spans="2:10">
      <c r="B102" s="1"/>
      <c r="C102" s="1"/>
      <c r="D102" s="1"/>
      <c r="E102" s="1"/>
      <c r="F102" s="1"/>
      <c r="G102" s="1"/>
      <c r="H102" s="1"/>
      <c r="I102" s="1"/>
      <c r="J102" s="1"/>
    </row>
    <row r="103" spans="2:10">
      <c r="B103" s="1"/>
      <c r="C103" s="1"/>
      <c r="D103" s="1"/>
      <c r="E103" s="1"/>
      <c r="F103" s="1"/>
      <c r="G103" s="1"/>
      <c r="H103" s="1"/>
      <c r="I103" s="1"/>
      <c r="J103" s="1"/>
    </row>
    <row r="104" spans="2:10">
      <c r="B104" s="1"/>
      <c r="C104" s="1"/>
      <c r="D104" s="1"/>
      <c r="E104" s="1"/>
      <c r="F104" s="1"/>
      <c r="G104" s="1"/>
      <c r="H104" s="1"/>
      <c r="I104" s="1"/>
      <c r="J104" s="1"/>
    </row>
    <row r="105" spans="2:10">
      <c r="B105" s="1"/>
      <c r="C105" s="1"/>
      <c r="D105" s="1"/>
      <c r="E105" s="1"/>
      <c r="F105" s="1"/>
      <c r="G105" s="1"/>
      <c r="H105" s="1"/>
      <c r="I105" s="1"/>
      <c r="J105" s="1"/>
    </row>
    <row r="106" spans="2:10">
      <c r="B106" s="1"/>
      <c r="C106" s="1"/>
      <c r="D106" s="1"/>
      <c r="E106" s="1"/>
      <c r="F106" s="1"/>
      <c r="G106" s="1"/>
      <c r="H106" s="1"/>
      <c r="I106" s="1"/>
      <c r="J106" s="1"/>
    </row>
    <row r="107" spans="2:10">
      <c r="B107" s="1"/>
      <c r="C107" s="1"/>
      <c r="D107" s="1"/>
      <c r="E107" s="1"/>
      <c r="F107" s="1"/>
      <c r="G107" s="1"/>
      <c r="H107" s="1"/>
      <c r="I107" s="1"/>
      <c r="J107" s="1"/>
    </row>
    <row r="108" spans="2:10">
      <c r="B108" s="1"/>
      <c r="C108" s="1"/>
      <c r="D108" s="1"/>
      <c r="E108" s="1"/>
      <c r="F108" s="1"/>
      <c r="G108" s="1"/>
      <c r="H108" s="1"/>
      <c r="I108" s="1"/>
      <c r="J108" s="1"/>
    </row>
    <row r="109" spans="2:10">
      <c r="B109" s="1"/>
      <c r="C109" s="1"/>
      <c r="D109" s="1"/>
      <c r="E109" s="1"/>
      <c r="F109" s="1"/>
      <c r="G109" s="1"/>
      <c r="H109" s="1"/>
      <c r="I109" s="1"/>
      <c r="J109" s="1"/>
    </row>
    <row r="110" spans="2:10">
      <c r="B110" s="1"/>
      <c r="C110" s="1"/>
      <c r="D110" s="1"/>
      <c r="E110" s="1"/>
      <c r="F110" s="1"/>
      <c r="G110" s="1"/>
      <c r="H110" s="1"/>
      <c r="I110" s="1"/>
      <c r="J110" s="1"/>
    </row>
    <row r="111" spans="2:10">
      <c r="B111" s="1"/>
      <c r="C111" s="1"/>
      <c r="D111" s="1"/>
      <c r="E111" s="1"/>
      <c r="F111" s="1"/>
      <c r="G111" s="1"/>
      <c r="H111" s="1"/>
      <c r="I111" s="1"/>
      <c r="J111" s="1"/>
    </row>
    <row r="112" spans="2:10">
      <c r="B112" s="1"/>
      <c r="C112" s="1"/>
      <c r="D112" s="1"/>
      <c r="E112" s="1"/>
      <c r="F112" s="1"/>
      <c r="G112" s="1"/>
      <c r="H112" s="1"/>
      <c r="I112" s="1"/>
      <c r="J112" s="1"/>
    </row>
    <row r="113" spans="2:10">
      <c r="B113" s="1"/>
      <c r="C113" s="1"/>
      <c r="D113" s="1"/>
      <c r="E113" s="1"/>
      <c r="F113" s="1"/>
      <c r="G113" s="1"/>
      <c r="H113" s="1"/>
      <c r="I113" s="1"/>
      <c r="J113" s="1"/>
    </row>
    <row r="114" spans="2:10">
      <c r="B114" s="1"/>
      <c r="C114" s="1"/>
      <c r="D114" s="1"/>
      <c r="E114" s="1"/>
      <c r="F114" s="1"/>
      <c r="G114" s="1"/>
      <c r="H114" s="1"/>
      <c r="I114" s="1"/>
      <c r="J114" s="1"/>
    </row>
    <row r="115" spans="2:10">
      <c r="B115" s="1"/>
      <c r="C115" s="1"/>
      <c r="D115" s="1"/>
      <c r="E115" s="1"/>
      <c r="F115" s="1"/>
      <c r="G115" s="1"/>
      <c r="H115" s="1"/>
      <c r="I115" s="1"/>
      <c r="J115" s="1"/>
    </row>
    <row r="116" spans="2:10">
      <c r="B116" s="1"/>
      <c r="C116" s="1"/>
      <c r="D116" s="1"/>
      <c r="E116" s="1"/>
      <c r="F116" s="1"/>
      <c r="G116" s="1"/>
      <c r="H116" s="1"/>
      <c r="I116" s="1"/>
      <c r="J116" s="1"/>
    </row>
    <row r="117" spans="2:10">
      <c r="B117" s="1"/>
      <c r="C117" s="1"/>
      <c r="D117" s="1"/>
      <c r="E117" s="1"/>
      <c r="F117" s="1"/>
      <c r="G117" s="1"/>
      <c r="H117" s="1"/>
      <c r="I117" s="1"/>
      <c r="J117" s="1"/>
    </row>
    <row r="118" spans="2:10">
      <c r="B118" s="1"/>
      <c r="C118" s="1"/>
      <c r="D118" s="1"/>
      <c r="E118" s="1"/>
      <c r="F118" s="1"/>
      <c r="G118" s="1"/>
      <c r="H118" s="1"/>
      <c r="I118" s="1"/>
      <c r="J118" s="1"/>
    </row>
    <row r="119" spans="2:10">
      <c r="B119" s="1"/>
      <c r="C119" s="1"/>
      <c r="D119" s="1"/>
      <c r="E119" s="1"/>
      <c r="F119" s="1"/>
      <c r="G119" s="1"/>
      <c r="H119" s="1"/>
      <c r="I119" s="1"/>
      <c r="J119" s="1"/>
    </row>
    <row r="120" spans="2:10">
      <c r="B120" s="1"/>
      <c r="C120" s="1"/>
      <c r="D120" s="1"/>
      <c r="E120" s="1"/>
      <c r="F120" s="1"/>
      <c r="G120" s="1"/>
      <c r="H120" s="1"/>
      <c r="I120" s="1"/>
      <c r="J120" s="1"/>
    </row>
    <row r="121" spans="2:10">
      <c r="B121" s="1"/>
      <c r="C121" s="1"/>
      <c r="D121" s="1"/>
      <c r="E121" s="1"/>
      <c r="F121" s="1"/>
      <c r="G121" s="1"/>
      <c r="H121" s="1"/>
      <c r="I121" s="1"/>
      <c r="J121" s="1"/>
    </row>
    <row r="122" spans="2:10">
      <c r="B122" s="1"/>
      <c r="C122" s="1"/>
      <c r="D122" s="1"/>
      <c r="E122" s="1"/>
      <c r="F122" s="1"/>
      <c r="G122" s="1"/>
      <c r="H122" s="1"/>
      <c r="I122" s="1"/>
      <c r="J122" s="1"/>
    </row>
    <row r="123" spans="2:10">
      <c r="B123" s="1"/>
      <c r="C123" s="1"/>
      <c r="D123" s="1"/>
      <c r="E123" s="1"/>
      <c r="F123" s="1"/>
      <c r="G123" s="1"/>
      <c r="H123" s="1"/>
      <c r="I123" s="1"/>
      <c r="J123" s="1"/>
    </row>
    <row r="124" spans="2:10">
      <c r="B124" s="1"/>
      <c r="C124" s="1"/>
      <c r="D124" s="1"/>
      <c r="E124" s="1"/>
      <c r="F124" s="1"/>
      <c r="G124" s="1"/>
      <c r="H124" s="1"/>
      <c r="I124" s="1"/>
      <c r="J124" s="1"/>
    </row>
    <row r="125" spans="2:10">
      <c r="B125" s="1"/>
      <c r="C125" s="1"/>
      <c r="D125" s="1"/>
      <c r="E125" s="1"/>
      <c r="F125" s="1"/>
      <c r="G125" s="1"/>
      <c r="H125" s="1"/>
      <c r="I125" s="1"/>
      <c r="J125" s="1"/>
    </row>
    <row r="126" spans="2:10">
      <c r="B126" s="1"/>
      <c r="C126" s="1"/>
      <c r="D126" s="1"/>
      <c r="E126" s="1"/>
      <c r="F126" s="1"/>
      <c r="G126" s="1"/>
      <c r="H126" s="1"/>
      <c r="I126" s="1"/>
      <c r="J126" s="1"/>
    </row>
    <row r="127" spans="2:10">
      <c r="B127" s="1"/>
      <c r="C127" s="1"/>
      <c r="D127" s="1"/>
      <c r="E127" s="1"/>
      <c r="F127" s="1"/>
      <c r="G127" s="1"/>
      <c r="H127" s="1"/>
      <c r="I127" s="1"/>
      <c r="J127" s="1"/>
    </row>
    <row r="128" spans="2:10">
      <c r="B128" s="1"/>
      <c r="C128" s="1"/>
      <c r="D128" s="1"/>
      <c r="E128" s="1"/>
      <c r="F128" s="1"/>
      <c r="G128" s="1"/>
      <c r="H128" s="1"/>
      <c r="I128" s="1"/>
      <c r="J128" s="1"/>
    </row>
    <row r="129" spans="2:10">
      <c r="B129" s="1"/>
      <c r="C129" s="1"/>
      <c r="D129" s="1"/>
      <c r="E129" s="1"/>
      <c r="F129" s="1"/>
      <c r="G129" s="1"/>
      <c r="H129" s="1"/>
      <c r="I129" s="1"/>
      <c r="J129" s="1"/>
    </row>
    <row r="130" spans="2:10">
      <c r="B130" s="1"/>
      <c r="C130" s="1"/>
      <c r="D130" s="1"/>
      <c r="E130" s="1"/>
      <c r="F130" s="1"/>
      <c r="G130" s="1"/>
      <c r="H130" s="1"/>
      <c r="I130" s="1"/>
      <c r="J130" s="1"/>
    </row>
    <row r="131" spans="2:10">
      <c r="B131" s="1"/>
      <c r="C131" s="1"/>
      <c r="D131" s="1"/>
      <c r="E131" s="1"/>
      <c r="F131" s="1"/>
      <c r="G131" s="1"/>
      <c r="H131" s="1"/>
      <c r="I131" s="1"/>
      <c r="J131" s="1"/>
    </row>
    <row r="132" spans="2:10">
      <c r="B132" s="1"/>
      <c r="C132" s="1"/>
      <c r="D132" s="1"/>
      <c r="E132" s="1"/>
      <c r="F132" s="1"/>
      <c r="G132" s="1"/>
      <c r="H132" s="1"/>
      <c r="I132" s="1"/>
      <c r="J132" s="1"/>
    </row>
    <row r="133" spans="2:10">
      <c r="B133" s="1"/>
      <c r="C133" s="1"/>
      <c r="D133" s="1"/>
      <c r="E133" s="1"/>
      <c r="F133" s="1"/>
      <c r="G133" s="1"/>
      <c r="H133" s="1"/>
      <c r="I133" s="1"/>
      <c r="J133" s="1"/>
    </row>
    <row r="134" spans="2:10">
      <c r="B134" s="1"/>
      <c r="C134" s="1"/>
      <c r="D134" s="1"/>
      <c r="E134" s="1"/>
      <c r="F134" s="1"/>
      <c r="G134" s="1"/>
      <c r="H134" s="1"/>
      <c r="I134" s="1"/>
      <c r="J134" s="1"/>
    </row>
    <row r="135" spans="2:10">
      <c r="B135" s="1"/>
      <c r="C135" s="1"/>
      <c r="D135" s="1"/>
      <c r="E135" s="1"/>
      <c r="F135" s="1"/>
      <c r="G135" s="1"/>
      <c r="H135" s="1"/>
      <c r="I135" s="1"/>
      <c r="J135" s="1"/>
    </row>
    <row r="136" spans="2:10">
      <c r="B136" s="1"/>
      <c r="C136" s="1"/>
      <c r="D136" s="1"/>
      <c r="E136" s="1"/>
      <c r="F136" s="1"/>
      <c r="G136" s="1"/>
      <c r="H136" s="1"/>
      <c r="I136" s="1"/>
      <c r="J136" s="1"/>
    </row>
    <row r="137" spans="2:10">
      <c r="B137" s="1"/>
      <c r="C137" s="1"/>
      <c r="D137" s="1"/>
      <c r="E137" s="1"/>
      <c r="F137" s="1"/>
      <c r="G137" s="1"/>
      <c r="H137" s="1"/>
      <c r="I137" s="1"/>
      <c r="J137" s="1"/>
    </row>
    <row r="138" spans="2:10">
      <c r="B138" s="1"/>
      <c r="C138" s="1"/>
      <c r="D138" s="1"/>
      <c r="E138" s="1"/>
      <c r="F138" s="1"/>
      <c r="G138" s="1"/>
      <c r="H138" s="1"/>
      <c r="I138" s="1"/>
      <c r="J138" s="1"/>
    </row>
    <row r="139" spans="2:10">
      <c r="B139" s="1"/>
      <c r="C139" s="1"/>
      <c r="D139" s="1"/>
      <c r="E139" s="1"/>
      <c r="F139" s="1"/>
      <c r="G139" s="1"/>
      <c r="H139" s="1"/>
      <c r="I139" s="1"/>
      <c r="J139" s="1"/>
    </row>
    <row r="140" spans="2:10">
      <c r="B140" s="1"/>
      <c r="C140" s="1"/>
      <c r="D140" s="1"/>
      <c r="E140" s="1"/>
      <c r="F140" s="1"/>
      <c r="G140" s="1"/>
      <c r="H140" s="1"/>
      <c r="I140" s="1"/>
      <c r="J140" s="1"/>
    </row>
    <row r="141" spans="2:10">
      <c r="B141" s="1"/>
      <c r="C141" s="1"/>
      <c r="D141" s="1"/>
      <c r="E141" s="1"/>
      <c r="F141" s="1"/>
      <c r="G141" s="1"/>
      <c r="H141" s="1"/>
      <c r="I141" s="1"/>
      <c r="J141" s="1"/>
    </row>
    <row r="142" spans="2:10">
      <c r="B142" s="1"/>
      <c r="C142" s="1"/>
      <c r="D142" s="1"/>
      <c r="E142" s="1"/>
      <c r="F142" s="1"/>
      <c r="G142" s="1"/>
      <c r="H142" s="1"/>
      <c r="I142" s="1"/>
      <c r="J142" s="1"/>
    </row>
    <row r="143" spans="2:10">
      <c r="B143" s="1"/>
      <c r="C143" s="1"/>
      <c r="D143" s="1"/>
      <c r="E143" s="1"/>
      <c r="F143" s="1"/>
      <c r="G143" s="1"/>
      <c r="H143" s="1"/>
      <c r="I143" s="1"/>
      <c r="J143" s="1"/>
    </row>
    <row r="144" spans="2:10">
      <c r="B144" s="1"/>
      <c r="C144" s="1"/>
      <c r="D144" s="1"/>
      <c r="E144" s="1"/>
      <c r="F144" s="1"/>
      <c r="G144" s="1"/>
      <c r="H144" s="1"/>
      <c r="I144" s="1"/>
      <c r="J144" s="1"/>
    </row>
    <row r="145" spans="2:10">
      <c r="B145" s="1"/>
      <c r="C145" s="1"/>
      <c r="D145" s="1"/>
      <c r="E145" s="1"/>
      <c r="F145" s="1"/>
      <c r="G145" s="1"/>
      <c r="H145" s="1"/>
      <c r="I145" s="1"/>
      <c r="J145" s="1"/>
    </row>
    <row r="146" spans="2:10">
      <c r="B146" s="1"/>
      <c r="C146" s="1"/>
      <c r="D146" s="1"/>
      <c r="E146" s="1"/>
      <c r="F146" s="1"/>
      <c r="G146" s="1"/>
      <c r="H146" s="1"/>
      <c r="I146" s="1"/>
      <c r="J146" s="1"/>
    </row>
    <row r="147" spans="2:10">
      <c r="B147" s="1"/>
      <c r="C147" s="1"/>
      <c r="D147" s="1"/>
      <c r="E147" s="1"/>
      <c r="F147" s="1"/>
      <c r="G147" s="1"/>
      <c r="H147" s="1"/>
      <c r="I147" s="1"/>
      <c r="J147" s="1"/>
    </row>
    <row r="148" spans="2:10">
      <c r="B148" s="1"/>
      <c r="C148" s="1"/>
      <c r="D148" s="1"/>
      <c r="E148" s="1"/>
      <c r="F148" s="1"/>
      <c r="G148" s="1"/>
      <c r="H148" s="1"/>
      <c r="I148" s="1"/>
      <c r="J148" s="1"/>
    </row>
    <row r="149" spans="2:10">
      <c r="B149" s="1"/>
      <c r="C149" s="1"/>
      <c r="D149" s="1"/>
      <c r="E149" s="1"/>
      <c r="F149" s="1"/>
      <c r="G149" s="1"/>
      <c r="H149" s="1"/>
      <c r="I149" s="1"/>
      <c r="J149" s="1"/>
    </row>
    <row r="150" spans="2:10">
      <c r="B150" s="1"/>
      <c r="C150" s="1"/>
      <c r="D150" s="1"/>
      <c r="E150" s="1"/>
      <c r="F150" s="1"/>
      <c r="G150" s="1"/>
      <c r="H150" s="1"/>
      <c r="I150" s="1"/>
      <c r="J150" s="1"/>
    </row>
    <row r="151" spans="2:10">
      <c r="B151" s="1"/>
      <c r="C151" s="1"/>
      <c r="D151" s="1"/>
      <c r="E151" s="1"/>
      <c r="F151" s="1"/>
      <c r="G151" s="1"/>
      <c r="H151" s="1"/>
      <c r="I151" s="1"/>
      <c r="J151" s="1"/>
    </row>
    <row r="152" spans="2:10">
      <c r="B152" s="1"/>
      <c r="C152" s="1"/>
      <c r="D152" s="1"/>
      <c r="E152" s="1"/>
      <c r="F152" s="1"/>
      <c r="G152" s="1"/>
      <c r="H152" s="1"/>
      <c r="I152" s="1"/>
      <c r="J152" s="1"/>
    </row>
    <row r="153" spans="2:10">
      <c r="B153" s="1"/>
      <c r="C153" s="1"/>
      <c r="D153" s="1"/>
      <c r="E153" s="1"/>
      <c r="F153" s="1"/>
      <c r="G153" s="1"/>
      <c r="H153" s="1"/>
      <c r="I153" s="1"/>
      <c r="J153" s="1"/>
    </row>
    <row r="154" spans="2:10">
      <c r="B154" s="1"/>
      <c r="C154" s="1"/>
      <c r="D154" s="1"/>
      <c r="E154" s="1"/>
      <c r="F154" s="1"/>
      <c r="G154" s="1"/>
      <c r="H154" s="1"/>
      <c r="I154" s="1"/>
      <c r="J154" s="1"/>
    </row>
    <row r="155" spans="2:10">
      <c r="B155" s="1"/>
      <c r="C155" s="1"/>
      <c r="D155" s="1"/>
      <c r="E155" s="1"/>
      <c r="F155" s="1"/>
      <c r="G155" s="1"/>
      <c r="H155" s="1"/>
      <c r="I155" s="1"/>
      <c r="J155" s="1"/>
    </row>
    <row r="156" spans="2:10">
      <c r="B156" s="1"/>
      <c r="C156" s="1"/>
      <c r="D156" s="1"/>
      <c r="E156" s="1"/>
      <c r="F156" s="1"/>
      <c r="G156" s="1"/>
      <c r="H156" s="1"/>
      <c r="I156" s="1"/>
      <c r="J156" s="1"/>
    </row>
    <row r="157" spans="2:10">
      <c r="B157" s="1"/>
      <c r="C157" s="1"/>
      <c r="D157" s="1"/>
      <c r="E157" s="1"/>
      <c r="F157" s="1"/>
      <c r="G157" s="1"/>
      <c r="H157" s="1"/>
      <c r="I157" s="1"/>
      <c r="J157" s="1"/>
    </row>
    <row r="158" spans="2:10">
      <c r="B158" s="1"/>
      <c r="C158" s="1"/>
      <c r="D158" s="1"/>
      <c r="E158" s="1"/>
      <c r="F158" s="1"/>
      <c r="G158" s="1"/>
      <c r="H158" s="1"/>
      <c r="I158" s="1"/>
      <c r="J158" s="1"/>
    </row>
    <row r="159" spans="2:10">
      <c r="B159" s="1"/>
      <c r="C159" s="1"/>
      <c r="D159" s="1"/>
      <c r="E159" s="1"/>
      <c r="F159" s="1"/>
      <c r="G159" s="1"/>
      <c r="H159" s="1"/>
      <c r="I159" s="1"/>
      <c r="J159" s="1"/>
    </row>
    <row r="160" spans="2:10">
      <c r="B160" s="1"/>
      <c r="C160" s="1"/>
      <c r="D160" s="1"/>
      <c r="E160" s="1"/>
      <c r="F160" s="1"/>
      <c r="G160" s="1"/>
      <c r="H160" s="1"/>
      <c r="I160" s="1"/>
      <c r="J160" s="1"/>
    </row>
    <row r="161" spans="2:10">
      <c r="B161" s="1"/>
      <c r="C161" s="1"/>
      <c r="D161" s="1"/>
      <c r="E161" s="1"/>
      <c r="F161" s="1"/>
      <c r="G161" s="1"/>
      <c r="H161" s="1"/>
      <c r="I161" s="1"/>
      <c r="J161" s="1"/>
    </row>
    <row r="162" spans="2:10">
      <c r="B162" s="1"/>
      <c r="C162" s="1"/>
      <c r="D162" s="1"/>
      <c r="E162" s="1"/>
      <c r="F162" s="1"/>
      <c r="G162" s="1"/>
      <c r="H162" s="1"/>
      <c r="I162" s="1"/>
      <c r="J162" s="1"/>
    </row>
    <row r="163" spans="2:10">
      <c r="B163" s="1"/>
      <c r="C163" s="1"/>
      <c r="D163" s="1"/>
      <c r="E163" s="1"/>
      <c r="F163" s="1"/>
      <c r="G163" s="1"/>
      <c r="H163" s="1"/>
      <c r="I163" s="1"/>
      <c r="J163" s="1"/>
    </row>
    <row r="164" spans="2:10">
      <c r="B164" s="1"/>
      <c r="C164" s="1"/>
      <c r="D164" s="1"/>
      <c r="E164" s="1"/>
      <c r="F164" s="1"/>
      <c r="G164" s="1"/>
      <c r="H164" s="1"/>
      <c r="I164" s="1"/>
      <c r="J164" s="1"/>
    </row>
    <row r="165" spans="2:10">
      <c r="B165" s="1"/>
      <c r="C165" s="1"/>
      <c r="D165" s="1"/>
      <c r="E165" s="1"/>
      <c r="F165" s="1"/>
      <c r="G165" s="1"/>
      <c r="H165" s="1"/>
      <c r="I165" s="1"/>
      <c r="J165" s="1"/>
    </row>
    <row r="166" spans="2:10">
      <c r="B166" s="1"/>
      <c r="C166" s="1"/>
      <c r="D166" s="1"/>
      <c r="E166" s="1"/>
      <c r="F166" s="1"/>
      <c r="G166" s="1"/>
      <c r="H166" s="1"/>
      <c r="I166" s="1"/>
      <c r="J166" s="1"/>
    </row>
    <row r="167" spans="2:10">
      <c r="B167" s="1"/>
      <c r="C167" s="1"/>
      <c r="D167" s="1"/>
      <c r="E167" s="1"/>
      <c r="F167" s="1"/>
      <c r="G167" s="1"/>
      <c r="H167" s="1"/>
      <c r="I167" s="1"/>
      <c r="J167" s="1"/>
    </row>
    <row r="168" spans="2:10">
      <c r="B168" s="1"/>
      <c r="C168" s="1"/>
      <c r="D168" s="1"/>
      <c r="E168" s="1"/>
      <c r="F168" s="1"/>
      <c r="G168" s="1"/>
      <c r="H168" s="1"/>
      <c r="I168" s="1"/>
      <c r="J168" s="1"/>
    </row>
    <row r="169" spans="2:10">
      <c r="B169" s="1"/>
      <c r="C169" s="1"/>
      <c r="D169" s="1"/>
      <c r="E169" s="1"/>
      <c r="F169" s="1"/>
      <c r="G169" s="1"/>
      <c r="H169" s="1"/>
      <c r="I169" s="1"/>
      <c r="J169" s="1"/>
    </row>
    <row r="170" spans="2:10">
      <c r="B170" s="1"/>
      <c r="C170" s="1"/>
      <c r="D170" s="1"/>
      <c r="E170" s="1"/>
      <c r="F170" s="1"/>
      <c r="G170" s="1"/>
      <c r="H170" s="1"/>
      <c r="I170" s="1"/>
      <c r="J170" s="1"/>
    </row>
    <row r="171" spans="2:10">
      <c r="B171" s="1"/>
      <c r="C171" s="1"/>
      <c r="D171" s="1"/>
      <c r="E171" s="1"/>
      <c r="F171" s="1"/>
      <c r="G171" s="1"/>
      <c r="H171" s="1"/>
      <c r="I171" s="1"/>
      <c r="J171" s="1"/>
    </row>
    <row r="172" spans="2:10">
      <c r="B172" s="1"/>
      <c r="C172" s="1"/>
      <c r="D172" s="1"/>
      <c r="E172" s="1"/>
      <c r="F172" s="1"/>
      <c r="G172" s="1"/>
      <c r="H172" s="1"/>
      <c r="I172" s="1"/>
      <c r="J172" s="1"/>
    </row>
    <row r="173" spans="2:10">
      <c r="B173" s="1"/>
      <c r="C173" s="1"/>
      <c r="D173" s="1"/>
      <c r="E173" s="1"/>
      <c r="F173" s="1"/>
      <c r="G173" s="1"/>
      <c r="H173" s="1"/>
      <c r="I173" s="1"/>
      <c r="J173" s="1"/>
    </row>
    <row r="174" spans="2:10">
      <c r="B174" s="1"/>
      <c r="C174" s="1"/>
      <c r="D174" s="1"/>
      <c r="E174" s="1"/>
      <c r="F174" s="1"/>
      <c r="G174" s="1"/>
      <c r="H174" s="1"/>
      <c r="I174" s="1"/>
      <c r="J174" s="1"/>
    </row>
    <row r="175" spans="2:10">
      <c r="B175" s="1"/>
      <c r="C175" s="1"/>
      <c r="D175" s="1"/>
      <c r="E175" s="1"/>
      <c r="F175" s="1"/>
      <c r="G175" s="1"/>
      <c r="H175" s="1"/>
      <c r="I175" s="1"/>
      <c r="J175" s="1"/>
    </row>
    <row r="176" spans="2:10">
      <c r="B176" s="1"/>
      <c r="C176" s="1"/>
      <c r="D176" s="1"/>
      <c r="E176" s="1"/>
      <c r="F176" s="1"/>
      <c r="G176" s="1"/>
      <c r="H176" s="1"/>
      <c r="I176" s="1"/>
      <c r="J176" s="1"/>
    </row>
    <row r="177" spans="2:10">
      <c r="B177" s="1"/>
      <c r="C177" s="1"/>
      <c r="D177" s="1"/>
      <c r="E177" s="1"/>
      <c r="F177" s="1"/>
      <c r="G177" s="1"/>
      <c r="H177" s="1"/>
      <c r="I177" s="1"/>
      <c r="J177" s="1"/>
    </row>
    <row r="178" spans="2:10">
      <c r="B178" s="1"/>
      <c r="C178" s="1"/>
      <c r="D178" s="1"/>
      <c r="E178" s="1"/>
      <c r="F178" s="1"/>
      <c r="G178" s="1"/>
      <c r="H178" s="1"/>
      <c r="I178" s="1"/>
      <c r="J178" s="1"/>
    </row>
    <row r="179" spans="2:10">
      <c r="B179" s="1"/>
      <c r="C179" s="1"/>
      <c r="D179" s="1"/>
      <c r="E179" s="1"/>
      <c r="F179" s="1"/>
      <c r="G179" s="1"/>
      <c r="H179" s="1"/>
      <c r="I179" s="1"/>
      <c r="J179" s="1"/>
    </row>
    <row r="180" spans="2:10">
      <c r="B180" s="1"/>
      <c r="C180" s="1"/>
      <c r="D180" s="1"/>
      <c r="E180" s="1"/>
      <c r="F180" s="1"/>
      <c r="G180" s="1"/>
      <c r="H180" s="1"/>
      <c r="I180" s="1"/>
      <c r="J180" s="1"/>
    </row>
    <row r="181" spans="2:10">
      <c r="B181" s="1"/>
      <c r="C181" s="1"/>
      <c r="D181" s="1"/>
      <c r="E181" s="1"/>
      <c r="F181" s="1"/>
      <c r="G181" s="1"/>
      <c r="H181" s="1"/>
      <c r="I181" s="1"/>
      <c r="J181" s="1"/>
    </row>
    <row r="182" spans="2:10">
      <c r="B182" s="1"/>
      <c r="C182" s="1"/>
      <c r="D182" s="1"/>
      <c r="E182" s="1"/>
      <c r="F182" s="1"/>
      <c r="G182" s="1"/>
      <c r="H182" s="1"/>
      <c r="I182" s="1"/>
      <c r="J182" s="1"/>
    </row>
    <row r="183" spans="2:10">
      <c r="B183" s="1"/>
      <c r="C183" s="1"/>
      <c r="D183" s="1"/>
      <c r="E183" s="1"/>
      <c r="F183" s="1"/>
      <c r="G183" s="1"/>
      <c r="H183" s="1"/>
      <c r="I183" s="1"/>
      <c r="J183" s="1"/>
    </row>
    <row r="184" spans="2:10">
      <c r="B184" s="1"/>
      <c r="C184" s="1"/>
      <c r="D184" s="1"/>
      <c r="E184" s="1"/>
      <c r="F184" s="1"/>
      <c r="G184" s="1"/>
      <c r="H184" s="1"/>
      <c r="I184" s="1"/>
      <c r="J184" s="1"/>
    </row>
    <row r="185" spans="2:10">
      <c r="B185" s="1"/>
      <c r="C185" s="1"/>
      <c r="D185" s="1"/>
      <c r="E185" s="1"/>
      <c r="F185" s="1"/>
      <c r="G185" s="1"/>
      <c r="H185" s="1"/>
      <c r="I185" s="1"/>
      <c r="J185" s="1"/>
    </row>
    <row r="186" spans="2:10">
      <c r="B186" s="1"/>
      <c r="C186" s="1"/>
      <c r="D186" s="1"/>
      <c r="E186" s="1"/>
      <c r="F186" s="1"/>
      <c r="G186" s="1"/>
      <c r="H186" s="1"/>
      <c r="I186" s="1"/>
      <c r="J186" s="1"/>
    </row>
    <row r="187" spans="2:10">
      <c r="B187" s="1"/>
      <c r="C187" s="1"/>
      <c r="D187" s="1"/>
      <c r="E187" s="1"/>
      <c r="F187" s="1"/>
      <c r="G187" s="1"/>
      <c r="H187" s="1"/>
      <c r="I187" s="1"/>
      <c r="J187" s="1"/>
    </row>
    <row r="188" spans="2:10">
      <c r="B188" s="1"/>
      <c r="C188" s="1"/>
      <c r="D188" s="1"/>
      <c r="E188" s="1"/>
      <c r="F188" s="1"/>
      <c r="G188" s="1"/>
      <c r="H188" s="1"/>
      <c r="I188" s="1"/>
      <c r="J188" s="1"/>
    </row>
    <row r="189" spans="2:10">
      <c r="B189" s="1"/>
      <c r="C189" s="1"/>
      <c r="D189" s="1"/>
      <c r="E189" s="1"/>
      <c r="F189" s="1"/>
      <c r="G189" s="1"/>
      <c r="H189" s="1"/>
      <c r="I189" s="1"/>
      <c r="J189" s="1"/>
    </row>
    <row r="190" spans="2:10">
      <c r="B190" s="1"/>
      <c r="C190" s="1"/>
      <c r="D190" s="1"/>
      <c r="E190" s="1"/>
      <c r="F190" s="1"/>
      <c r="G190" s="1"/>
      <c r="H190" s="1"/>
      <c r="I190" s="1"/>
      <c r="J190" s="1"/>
    </row>
    <row r="191" spans="2:10">
      <c r="B191" s="1"/>
      <c r="C191" s="1"/>
      <c r="D191" s="1"/>
      <c r="E191" s="1"/>
      <c r="F191" s="1"/>
      <c r="G191" s="1"/>
      <c r="H191" s="1"/>
      <c r="I191" s="1"/>
      <c r="J191" s="1"/>
    </row>
    <row r="192" spans="2:10">
      <c r="B192" s="1"/>
      <c r="C192" s="1"/>
      <c r="D192" s="1"/>
      <c r="E192" s="1"/>
      <c r="F192" s="1"/>
      <c r="G192" s="1"/>
      <c r="H192" s="1"/>
      <c r="I192" s="1"/>
      <c r="J192" s="1"/>
    </row>
    <row r="193" spans="2:10">
      <c r="B193" s="1"/>
      <c r="C193" s="1"/>
      <c r="D193" s="1"/>
      <c r="E193" s="1"/>
      <c r="F193" s="1"/>
      <c r="G193" s="1"/>
      <c r="H193" s="1"/>
      <c r="I193" s="1"/>
      <c r="J193" s="1"/>
    </row>
    <row r="194" spans="2:10">
      <c r="B194" s="1"/>
      <c r="C194" s="1"/>
      <c r="D194" s="1"/>
      <c r="E194" s="1"/>
      <c r="F194" s="1"/>
      <c r="G194" s="1"/>
      <c r="H194" s="1"/>
      <c r="I194" s="1"/>
      <c r="J194" s="1"/>
    </row>
    <row r="195" spans="2:10">
      <c r="B195" s="1"/>
      <c r="C195" s="1"/>
      <c r="D195" s="1"/>
      <c r="E195" s="1"/>
      <c r="F195" s="1"/>
      <c r="G195" s="1"/>
      <c r="H195" s="1"/>
      <c r="I195" s="1"/>
      <c r="J195" s="1"/>
    </row>
    <row r="196" spans="2:10">
      <c r="B196" s="1"/>
      <c r="C196" s="1"/>
      <c r="D196" s="1"/>
      <c r="E196" s="1"/>
      <c r="F196" s="1"/>
      <c r="G196" s="1"/>
      <c r="H196" s="1"/>
      <c r="I196" s="1"/>
      <c r="J196" s="1"/>
    </row>
    <row r="197" spans="2:10">
      <c r="B197" s="1"/>
      <c r="C197" s="1"/>
      <c r="D197" s="1"/>
      <c r="E197" s="1"/>
      <c r="F197" s="1"/>
      <c r="G197" s="1"/>
      <c r="H197" s="1"/>
      <c r="I197" s="1"/>
      <c r="J197" s="1"/>
    </row>
    <row r="198" spans="2:10">
      <c r="B198" s="1"/>
      <c r="C198" s="1"/>
      <c r="D198" s="1"/>
      <c r="E198" s="1"/>
      <c r="F198" s="1"/>
      <c r="G198" s="1"/>
      <c r="H198" s="1"/>
      <c r="I198" s="1"/>
      <c r="J198" s="1"/>
    </row>
    <row r="199" spans="2:10">
      <c r="B199" s="1"/>
      <c r="C199" s="1"/>
      <c r="D199" s="1"/>
      <c r="E199" s="1"/>
      <c r="F199" s="1"/>
      <c r="G199" s="1"/>
      <c r="H199" s="1"/>
      <c r="I199" s="1"/>
      <c r="J199" s="1"/>
    </row>
    <row r="200" spans="2:10">
      <c r="B200" s="1"/>
      <c r="C200" s="1"/>
      <c r="D200" s="1"/>
      <c r="E200" s="1"/>
      <c r="F200" s="1"/>
      <c r="G200" s="1"/>
      <c r="H200" s="1"/>
      <c r="I200" s="1"/>
      <c r="J200" s="1"/>
    </row>
    <row r="201" spans="2:10">
      <c r="B201" s="1"/>
      <c r="C201" s="1"/>
      <c r="D201" s="1"/>
      <c r="E201" s="1"/>
      <c r="F201" s="1"/>
      <c r="G201" s="1"/>
      <c r="H201" s="1"/>
      <c r="I201" s="1"/>
      <c r="J201" s="1"/>
    </row>
    <row r="202" spans="2:10">
      <c r="B202" s="1"/>
      <c r="C202" s="1"/>
      <c r="D202" s="1"/>
      <c r="E202" s="1"/>
      <c r="F202" s="1"/>
      <c r="G202" s="1"/>
      <c r="H202" s="1"/>
      <c r="I202" s="1"/>
      <c r="J202" s="1"/>
    </row>
    <row r="203" spans="2:10">
      <c r="B203" s="1"/>
      <c r="C203" s="1"/>
      <c r="D203" s="1"/>
      <c r="E203" s="1"/>
      <c r="F203" s="1"/>
      <c r="G203" s="1"/>
      <c r="H203" s="1"/>
      <c r="I203" s="1"/>
      <c r="J203" s="1"/>
    </row>
    <row r="204" spans="2:10">
      <c r="B204" s="1"/>
      <c r="C204" s="1"/>
      <c r="D204" s="1"/>
      <c r="E204" s="1"/>
      <c r="F204" s="1"/>
      <c r="G204" s="1"/>
      <c r="H204" s="1"/>
      <c r="I204" s="1"/>
      <c r="J204" s="1"/>
    </row>
    <row r="205" spans="2:10">
      <c r="B205" s="1"/>
      <c r="C205" s="1"/>
      <c r="D205" s="1"/>
      <c r="E205" s="1"/>
      <c r="F205" s="1"/>
      <c r="G205" s="1"/>
      <c r="H205" s="1"/>
      <c r="I205" s="1"/>
      <c r="J205" s="1"/>
    </row>
    <row r="206" spans="2:10">
      <c r="B206" s="1"/>
      <c r="C206" s="1"/>
      <c r="D206" s="1"/>
      <c r="E206" s="1"/>
      <c r="F206" s="1"/>
      <c r="G206" s="1"/>
      <c r="H206" s="1"/>
      <c r="I206" s="1"/>
      <c r="J206" s="1"/>
    </row>
    <row r="207" spans="2:10">
      <c r="B207" s="1"/>
      <c r="C207" s="1"/>
      <c r="D207" s="1"/>
      <c r="E207" s="1"/>
      <c r="F207" s="1"/>
      <c r="G207" s="1"/>
      <c r="H207" s="1"/>
      <c r="I207" s="1"/>
      <c r="J207" s="1"/>
    </row>
    <row r="208" spans="2:10">
      <c r="B208" s="1"/>
      <c r="C208" s="1"/>
      <c r="D208" s="1"/>
      <c r="E208" s="1"/>
      <c r="F208" s="1"/>
      <c r="G208" s="1"/>
      <c r="H208" s="1"/>
      <c r="I208" s="1"/>
      <c r="J208" s="1"/>
    </row>
    <row r="209" spans="2:10">
      <c r="B209" s="1"/>
      <c r="C209" s="1"/>
      <c r="D209" s="1"/>
      <c r="E209" s="1"/>
      <c r="F209" s="1"/>
      <c r="G209" s="1"/>
      <c r="H209" s="1"/>
      <c r="I209" s="1"/>
      <c r="J209" s="1"/>
    </row>
    <row r="210" spans="2:10">
      <c r="B210" s="1"/>
      <c r="C210" s="1"/>
      <c r="D210" s="1"/>
      <c r="E210" s="1"/>
      <c r="F210" s="1"/>
      <c r="G210" s="1"/>
      <c r="H210" s="1"/>
      <c r="I210" s="1"/>
      <c r="J210" s="1"/>
    </row>
    <row r="211" spans="2:10">
      <c r="B211" s="1"/>
      <c r="C211" s="1"/>
      <c r="D211" s="1"/>
      <c r="E211" s="1"/>
      <c r="F211" s="1"/>
      <c r="G211" s="1"/>
      <c r="H211" s="1"/>
      <c r="I211" s="1"/>
      <c r="J211" s="1"/>
    </row>
    <row r="212" spans="2:10">
      <c r="B212" s="1"/>
      <c r="C212" s="1"/>
      <c r="D212" s="1"/>
      <c r="E212" s="1"/>
      <c r="F212" s="1"/>
      <c r="G212" s="1"/>
      <c r="H212" s="1"/>
      <c r="I212" s="1"/>
      <c r="J212" s="1"/>
    </row>
    <row r="213" spans="2:10">
      <c r="B213" s="1"/>
      <c r="C213" s="1"/>
      <c r="D213" s="1"/>
      <c r="E213" s="1"/>
      <c r="F213" s="1"/>
      <c r="G213" s="1"/>
      <c r="H213" s="1"/>
      <c r="I213" s="1"/>
      <c r="J213" s="1"/>
    </row>
    <row r="214" spans="2:10">
      <c r="B214" s="1"/>
      <c r="C214" s="1"/>
      <c r="D214" s="1"/>
      <c r="E214" s="1"/>
      <c r="F214" s="1"/>
      <c r="G214" s="1"/>
      <c r="H214" s="1"/>
      <c r="I214" s="1"/>
      <c r="J214" s="1"/>
    </row>
    <row r="215" spans="2:10">
      <c r="B215" s="1"/>
      <c r="C215" s="1"/>
      <c r="D215" s="1"/>
      <c r="E215" s="1"/>
      <c r="F215" s="1"/>
      <c r="G215" s="1"/>
      <c r="H215" s="1"/>
      <c r="I215" s="1"/>
      <c r="J215" s="1"/>
    </row>
    <row r="216" spans="2:10">
      <c r="B216" s="1"/>
      <c r="C216" s="1"/>
      <c r="D216" s="1"/>
      <c r="E216" s="1"/>
      <c r="F216" s="1"/>
      <c r="G216" s="1"/>
      <c r="H216" s="1"/>
      <c r="I216" s="1"/>
      <c r="J216" s="1"/>
    </row>
    <row r="217" spans="2:10">
      <c r="B217" s="1"/>
      <c r="C217" s="1"/>
      <c r="D217" s="1"/>
      <c r="E217" s="1"/>
      <c r="F217" s="1"/>
      <c r="G217" s="1"/>
      <c r="H217" s="1"/>
      <c r="I217" s="1"/>
      <c r="J217" s="1"/>
    </row>
    <row r="218" spans="2:10">
      <c r="B218" s="1"/>
      <c r="C218" s="1"/>
      <c r="D218" s="1"/>
      <c r="E218" s="1"/>
      <c r="F218" s="1"/>
      <c r="G218" s="1"/>
      <c r="H218" s="1"/>
      <c r="I218" s="1"/>
      <c r="J218" s="1"/>
    </row>
    <row r="219" spans="2:10">
      <c r="B219" s="1"/>
      <c r="C219" s="1"/>
      <c r="D219" s="1"/>
      <c r="E219" s="1"/>
      <c r="F219" s="1"/>
      <c r="G219" s="1"/>
      <c r="H219" s="1"/>
      <c r="I219" s="1"/>
      <c r="J219" s="1"/>
    </row>
    <row r="220" spans="2:10">
      <c r="B220" s="1"/>
      <c r="C220" s="1"/>
      <c r="D220" s="1"/>
      <c r="E220" s="1"/>
      <c r="F220" s="1"/>
      <c r="G220" s="1"/>
      <c r="H220" s="1"/>
      <c r="I220" s="1"/>
      <c r="J220" s="1"/>
    </row>
    <row r="221" spans="2:10">
      <c r="B221" s="1"/>
      <c r="C221" s="1"/>
      <c r="D221" s="1"/>
      <c r="E221" s="1"/>
      <c r="F221" s="1"/>
      <c r="G221" s="1"/>
      <c r="H221" s="1"/>
      <c r="I221" s="1"/>
      <c r="J221" s="1"/>
    </row>
    <row r="222" spans="2:10">
      <c r="B222" s="1"/>
      <c r="C222" s="1"/>
      <c r="D222" s="1"/>
      <c r="E222" s="1"/>
      <c r="F222" s="1"/>
      <c r="G222" s="1"/>
      <c r="H222" s="1"/>
      <c r="I222" s="1"/>
      <c r="J222" s="1"/>
    </row>
    <row r="223" spans="2:10">
      <c r="B223" s="1"/>
      <c r="C223" s="1"/>
      <c r="D223" s="1"/>
      <c r="E223" s="1"/>
      <c r="F223" s="1"/>
      <c r="G223" s="1"/>
      <c r="H223" s="1"/>
      <c r="I223" s="1"/>
      <c r="J223" s="1"/>
    </row>
    <row r="224" spans="2:10">
      <c r="B224" s="1"/>
      <c r="C224" s="1"/>
      <c r="D224" s="1"/>
      <c r="E224" s="1"/>
      <c r="F224" s="1"/>
      <c r="G224" s="1"/>
      <c r="H224" s="1"/>
      <c r="I224" s="1"/>
      <c r="J224" s="1"/>
    </row>
    <row r="225" spans="2:10">
      <c r="B225" s="1"/>
      <c r="C225" s="1"/>
      <c r="D225" s="1"/>
      <c r="E225" s="1"/>
      <c r="F225" s="1"/>
      <c r="G225" s="1"/>
      <c r="H225" s="1"/>
      <c r="I225" s="1"/>
      <c r="J225" s="1"/>
    </row>
    <row r="226" spans="2:10">
      <c r="B226" s="1"/>
      <c r="C226" s="1"/>
      <c r="D226" s="1"/>
      <c r="E226" s="1"/>
      <c r="F226" s="1"/>
      <c r="G226" s="1"/>
      <c r="H226" s="1"/>
      <c r="I226" s="1"/>
      <c r="J226" s="1"/>
    </row>
    <row r="227" spans="2:10">
      <c r="B227" s="1"/>
      <c r="C227" s="1"/>
      <c r="D227" s="1"/>
      <c r="E227" s="1"/>
      <c r="F227" s="1"/>
      <c r="G227" s="1"/>
      <c r="H227" s="1"/>
      <c r="I227" s="1"/>
      <c r="J227" s="1"/>
    </row>
    <row r="228" spans="2:10">
      <c r="B228" s="1"/>
      <c r="C228" s="1"/>
      <c r="D228" s="1"/>
      <c r="E228" s="1"/>
      <c r="F228" s="1"/>
      <c r="G228" s="1"/>
      <c r="H228" s="1"/>
      <c r="I228" s="1"/>
      <c r="J228" s="1"/>
    </row>
    <row r="229" spans="2:10">
      <c r="B229" s="1"/>
      <c r="C229" s="1"/>
      <c r="D229" s="1"/>
      <c r="E229" s="1"/>
      <c r="F229" s="1"/>
      <c r="G229" s="1"/>
      <c r="H229" s="1"/>
      <c r="I229" s="1"/>
      <c r="J229" s="1"/>
    </row>
    <row r="230" spans="2:10">
      <c r="B230" s="1"/>
      <c r="C230" s="1"/>
      <c r="D230" s="1"/>
      <c r="E230" s="1"/>
      <c r="F230" s="1"/>
      <c r="G230" s="1"/>
      <c r="H230" s="1"/>
      <c r="I230" s="1"/>
      <c r="J230" s="1"/>
    </row>
    <row r="231" spans="2:10">
      <c r="B231" s="1"/>
      <c r="C231" s="1"/>
      <c r="D231" s="1"/>
      <c r="E231" s="1"/>
      <c r="F231" s="1"/>
      <c r="G231" s="1"/>
      <c r="H231" s="1"/>
      <c r="I231" s="1"/>
      <c r="J231" s="1"/>
    </row>
    <row r="232" spans="2:10">
      <c r="B232" s="1"/>
      <c r="C232" s="1"/>
      <c r="D232" s="1"/>
      <c r="E232" s="1"/>
      <c r="F232" s="1"/>
      <c r="G232" s="1"/>
      <c r="H232" s="1"/>
      <c r="I232" s="1"/>
      <c r="J232" s="1"/>
    </row>
    <row r="233" spans="2:10">
      <c r="B233" s="1"/>
      <c r="C233" s="1"/>
      <c r="D233" s="1"/>
      <c r="E233" s="1"/>
      <c r="F233" s="1"/>
      <c r="G233" s="1"/>
      <c r="H233" s="1"/>
      <c r="I233" s="1"/>
      <c r="J233" s="1"/>
    </row>
    <row r="234" spans="2:10">
      <c r="B234" s="1"/>
      <c r="C234" s="1"/>
      <c r="D234" s="1"/>
      <c r="E234" s="1"/>
      <c r="F234" s="1"/>
      <c r="G234" s="1"/>
      <c r="H234" s="1"/>
      <c r="I234" s="1"/>
      <c r="J234" s="1"/>
    </row>
    <row r="235" spans="2:10">
      <c r="B235" s="1"/>
      <c r="C235" s="1"/>
      <c r="D235" s="1"/>
      <c r="E235" s="1"/>
      <c r="F235" s="1"/>
      <c r="G235" s="1"/>
      <c r="H235" s="1"/>
      <c r="I235" s="1"/>
      <c r="J235" s="1"/>
    </row>
    <row r="236" spans="2:10">
      <c r="B236" s="1"/>
      <c r="C236" s="1"/>
      <c r="D236" s="1"/>
      <c r="E236" s="1"/>
      <c r="F236" s="1"/>
      <c r="G236" s="1"/>
      <c r="H236" s="1"/>
      <c r="I236" s="1"/>
      <c r="J236" s="1"/>
    </row>
    <row r="237" spans="2:10">
      <c r="B237" s="1"/>
      <c r="C237" s="1"/>
      <c r="D237" s="1"/>
      <c r="E237" s="1"/>
      <c r="F237" s="1"/>
      <c r="G237" s="1"/>
      <c r="H237" s="1"/>
      <c r="I237" s="1"/>
      <c r="J237" s="1"/>
    </row>
    <row r="238" spans="2:10">
      <c r="B238" s="1"/>
      <c r="C238" s="1"/>
      <c r="D238" s="1"/>
      <c r="E238" s="1"/>
      <c r="F238" s="1"/>
      <c r="G238" s="1"/>
      <c r="H238" s="1"/>
      <c r="I238" s="1"/>
      <c r="J238" s="1"/>
    </row>
    <row r="239" spans="2:10">
      <c r="B239" s="1"/>
      <c r="C239" s="1"/>
      <c r="D239" s="1"/>
      <c r="E239" s="1"/>
      <c r="F239" s="1"/>
      <c r="G239" s="1"/>
      <c r="H239" s="1"/>
      <c r="I239" s="1"/>
      <c r="J239" s="1"/>
    </row>
    <row r="240" spans="2:10">
      <c r="B240" s="1"/>
      <c r="C240" s="1"/>
      <c r="D240" s="1"/>
      <c r="E240" s="1"/>
      <c r="F240" s="1"/>
      <c r="G240" s="1"/>
      <c r="H240" s="1"/>
      <c r="I240" s="1"/>
      <c r="J240" s="1"/>
    </row>
    <row r="241" spans="2:10">
      <c r="B241" s="1"/>
      <c r="C241" s="1"/>
      <c r="D241" s="1"/>
      <c r="E241" s="1"/>
      <c r="F241" s="1"/>
      <c r="G241" s="1"/>
      <c r="H241" s="1"/>
      <c r="I241" s="1"/>
      <c r="J241" s="1"/>
    </row>
    <row r="242" spans="2:10">
      <c r="B242" s="1"/>
      <c r="C242" s="1"/>
      <c r="D242" s="1"/>
      <c r="E242" s="1"/>
      <c r="F242" s="1"/>
      <c r="G242" s="1"/>
      <c r="H242" s="1"/>
      <c r="I242" s="1"/>
      <c r="J242" s="1"/>
    </row>
    <row r="243" spans="2:10">
      <c r="B243" s="1"/>
      <c r="C243" s="1"/>
      <c r="D243" s="1"/>
      <c r="E243" s="1"/>
      <c r="F243" s="1"/>
      <c r="G243" s="1"/>
      <c r="H243" s="1"/>
      <c r="I243" s="1"/>
      <c r="J243" s="1"/>
    </row>
    <row r="244" spans="2:10">
      <c r="B244" s="1"/>
      <c r="C244" s="1"/>
      <c r="D244" s="1"/>
      <c r="E244" s="1"/>
      <c r="F244" s="1"/>
      <c r="G244" s="1"/>
      <c r="H244" s="1"/>
      <c r="I244" s="1"/>
      <c r="J244" s="1"/>
    </row>
    <row r="245" spans="2:10">
      <c r="B245" s="1"/>
      <c r="C245" s="1"/>
      <c r="D245" s="1"/>
      <c r="E245" s="1"/>
      <c r="F245" s="1"/>
      <c r="G245" s="1"/>
      <c r="H245" s="1"/>
      <c r="I245" s="1"/>
      <c r="J245" s="1"/>
    </row>
    <row r="246" spans="2:10">
      <c r="B246" s="1"/>
      <c r="C246" s="1"/>
      <c r="D246" s="1"/>
      <c r="E246" s="1"/>
      <c r="F246" s="1"/>
      <c r="G246" s="1"/>
      <c r="H246" s="1"/>
      <c r="I246" s="1"/>
      <c r="J246" s="1"/>
    </row>
    <row r="247" spans="2:10">
      <c r="B247" s="1"/>
      <c r="C247" s="1"/>
      <c r="D247" s="1"/>
      <c r="E247" s="1"/>
      <c r="F247" s="1"/>
      <c r="G247" s="1"/>
      <c r="H247" s="1"/>
      <c r="I247" s="1"/>
      <c r="J247" s="1"/>
    </row>
    <row r="248" spans="2:10">
      <c r="B248" s="1"/>
      <c r="C248" s="1"/>
      <c r="D248" s="1"/>
      <c r="E248" s="1"/>
      <c r="F248" s="1"/>
      <c r="G248" s="1"/>
      <c r="H248" s="1"/>
      <c r="I248" s="1"/>
      <c r="J248" s="1"/>
    </row>
    <row r="249" spans="2:10">
      <c r="B249" s="1"/>
      <c r="C249" s="1"/>
      <c r="D249" s="1"/>
      <c r="E249" s="1"/>
      <c r="F249" s="1"/>
      <c r="G249" s="1"/>
      <c r="H249" s="1"/>
      <c r="I249" s="1"/>
      <c r="J249" s="1"/>
    </row>
    <row r="250" spans="2:10">
      <c r="B250" s="1"/>
      <c r="C250" s="1"/>
      <c r="D250" s="1"/>
      <c r="E250" s="1"/>
      <c r="F250" s="1"/>
      <c r="G250" s="1"/>
      <c r="H250" s="1"/>
      <c r="I250" s="1"/>
      <c r="J250" s="1"/>
    </row>
    <row r="251" spans="2:10">
      <c r="B251" s="1"/>
      <c r="C251" s="1"/>
      <c r="D251" s="1"/>
      <c r="E251" s="1"/>
      <c r="F251" s="1"/>
      <c r="G251" s="1"/>
      <c r="H251" s="1"/>
      <c r="I251" s="1"/>
      <c r="J251" s="1"/>
    </row>
    <row r="252" spans="2:10">
      <c r="B252" s="1"/>
      <c r="C252" s="1"/>
      <c r="D252" s="1"/>
      <c r="E252" s="1"/>
      <c r="F252" s="1"/>
      <c r="G252" s="1"/>
      <c r="H252" s="1"/>
      <c r="I252" s="1"/>
      <c r="J252" s="1"/>
    </row>
    <row r="253" spans="2:10">
      <c r="B253" s="1"/>
      <c r="C253" s="1"/>
      <c r="D253" s="1"/>
      <c r="E253" s="1"/>
      <c r="F253" s="1"/>
      <c r="G253" s="1"/>
      <c r="H253" s="1"/>
      <c r="I253" s="1"/>
      <c r="J253" s="1"/>
    </row>
    <row r="254" spans="2:10">
      <c r="B254" s="1"/>
      <c r="C254" s="1"/>
      <c r="D254" s="1"/>
      <c r="E254" s="1"/>
      <c r="F254" s="1"/>
      <c r="G254" s="1"/>
      <c r="H254" s="1"/>
      <c r="I254" s="1"/>
      <c r="J254" s="1"/>
    </row>
    <row r="255" spans="2:10">
      <c r="B255" s="1"/>
      <c r="C255" s="1"/>
      <c r="D255" s="1"/>
      <c r="E255" s="1"/>
      <c r="F255" s="1"/>
      <c r="G255" s="1"/>
      <c r="H255" s="1"/>
      <c r="I255" s="1"/>
      <c r="J255" s="1"/>
    </row>
    <row r="256" spans="2:10">
      <c r="B256" s="1"/>
      <c r="C256" s="1"/>
      <c r="D256" s="1"/>
      <c r="E256" s="1"/>
      <c r="F256" s="1"/>
      <c r="G256" s="1"/>
      <c r="H256" s="1"/>
      <c r="I256" s="1"/>
      <c r="J256" s="1"/>
    </row>
    <row r="257" spans="2:10">
      <c r="B257" s="1"/>
      <c r="C257" s="1"/>
      <c r="D257" s="1"/>
      <c r="E257" s="1"/>
      <c r="F257" s="1"/>
      <c r="G257" s="1"/>
      <c r="H257" s="1"/>
      <c r="I257" s="1"/>
      <c r="J257" s="1"/>
    </row>
    <row r="258" spans="2:10">
      <c r="B258" s="1"/>
      <c r="C258" s="1"/>
      <c r="D258" s="1"/>
      <c r="E258" s="1"/>
      <c r="F258" s="1"/>
      <c r="G258" s="1"/>
      <c r="H258" s="1"/>
      <c r="I258" s="1"/>
      <c r="J258" s="1"/>
    </row>
    <row r="259" spans="2:10">
      <c r="B259" s="1"/>
      <c r="C259" s="1"/>
      <c r="D259" s="1"/>
      <c r="E259" s="1"/>
      <c r="F259" s="1"/>
      <c r="G259" s="1"/>
      <c r="H259" s="1"/>
      <c r="I259" s="1"/>
      <c r="J259" s="1"/>
    </row>
    <row r="260" spans="2:10">
      <c r="B260" s="1"/>
      <c r="C260" s="1"/>
      <c r="D260" s="1"/>
      <c r="E260" s="1"/>
      <c r="F260" s="1"/>
      <c r="G260" s="1"/>
      <c r="H260" s="1"/>
      <c r="I260" s="1"/>
      <c r="J260" s="1"/>
    </row>
    <row r="261" spans="2:10">
      <c r="B261" s="1"/>
      <c r="C261" s="1"/>
      <c r="D261" s="1"/>
      <c r="E261" s="1"/>
      <c r="F261" s="1"/>
      <c r="G261" s="1"/>
      <c r="H261" s="1"/>
      <c r="I261" s="1"/>
      <c r="J261" s="1"/>
    </row>
    <row r="262" spans="2:10">
      <c r="B262" s="1"/>
      <c r="C262" s="1"/>
      <c r="D262" s="1"/>
      <c r="E262" s="1"/>
      <c r="F262" s="1"/>
      <c r="G262" s="1"/>
      <c r="H262" s="1"/>
      <c r="I262" s="1"/>
      <c r="J262" s="1"/>
    </row>
    <row r="263" spans="2:10">
      <c r="B263" s="1"/>
      <c r="C263" s="1"/>
      <c r="D263" s="1"/>
      <c r="E263" s="1"/>
      <c r="F263" s="1"/>
      <c r="G263" s="1"/>
      <c r="H263" s="1"/>
      <c r="I263" s="1"/>
      <c r="J263" s="1"/>
    </row>
    <row r="264" spans="2:10">
      <c r="B264" s="1"/>
      <c r="C264" s="1"/>
      <c r="D264" s="1"/>
      <c r="E264" s="1"/>
      <c r="F264" s="1"/>
      <c r="G264" s="1"/>
      <c r="H264" s="1"/>
      <c r="I264" s="1"/>
      <c r="J264" s="1"/>
    </row>
    <row r="265" spans="2:10">
      <c r="B265" s="1"/>
      <c r="C265" s="1"/>
      <c r="D265" s="1"/>
      <c r="E265" s="1"/>
      <c r="F265" s="1"/>
      <c r="G265" s="1"/>
      <c r="H265" s="1"/>
      <c r="I265" s="1"/>
      <c r="J265" s="1"/>
    </row>
    <row r="266" spans="2:10">
      <c r="B266" s="1"/>
      <c r="C266" s="1"/>
      <c r="D266" s="1"/>
      <c r="E266" s="1"/>
      <c r="F266" s="1"/>
      <c r="G266" s="1"/>
      <c r="H266" s="1"/>
      <c r="I266" s="1"/>
      <c r="J266" s="1"/>
    </row>
    <row r="267" spans="2:10">
      <c r="B267" s="1"/>
      <c r="C267" s="1"/>
      <c r="D267" s="1"/>
      <c r="E267" s="1"/>
      <c r="F267" s="1"/>
      <c r="G267" s="1"/>
      <c r="H267" s="1"/>
      <c r="I267" s="1"/>
      <c r="J267" s="1"/>
    </row>
    <row r="268" spans="2:10">
      <c r="B268" s="1"/>
      <c r="C268" s="1"/>
      <c r="D268" s="1"/>
      <c r="E268" s="1"/>
      <c r="F268" s="1"/>
      <c r="G268" s="1"/>
      <c r="H268" s="1"/>
      <c r="I268" s="1"/>
      <c r="J268" s="1"/>
    </row>
    <row r="269" spans="2:10">
      <c r="B269" s="1"/>
      <c r="C269" s="1"/>
      <c r="D269" s="1"/>
      <c r="E269" s="1"/>
      <c r="F269" s="1"/>
      <c r="G269" s="1"/>
      <c r="H269" s="1"/>
      <c r="I269" s="1"/>
      <c r="J269" s="1"/>
    </row>
    <row r="270" spans="2:10">
      <c r="B270" s="1"/>
      <c r="C270" s="1"/>
      <c r="D270" s="1"/>
      <c r="E270" s="1"/>
      <c r="F270" s="1"/>
      <c r="G270" s="1"/>
      <c r="H270" s="1"/>
      <c r="I270" s="1"/>
      <c r="J270" s="1"/>
    </row>
    <row r="271" spans="2:10">
      <c r="B271" s="1"/>
      <c r="C271" s="1"/>
      <c r="D271" s="1"/>
      <c r="E271" s="1"/>
      <c r="F271" s="1"/>
      <c r="G271" s="1"/>
      <c r="H271" s="1"/>
      <c r="I271" s="1"/>
      <c r="J271" s="1"/>
    </row>
    <row r="272" spans="2:10">
      <c r="B272" s="1"/>
      <c r="C272" s="1"/>
      <c r="D272" s="1"/>
      <c r="E272" s="1"/>
      <c r="F272" s="1"/>
      <c r="G272" s="1"/>
      <c r="H272" s="1"/>
      <c r="I272" s="1"/>
      <c r="J272" s="1"/>
    </row>
    <row r="273" spans="2:10">
      <c r="B273" s="1"/>
      <c r="C273" s="1"/>
      <c r="D273" s="1"/>
      <c r="E273" s="1"/>
      <c r="F273" s="1"/>
      <c r="G273" s="1"/>
      <c r="H273" s="1"/>
      <c r="I273" s="1"/>
      <c r="J273" s="1"/>
    </row>
    <row r="274" spans="2:10">
      <c r="B274" s="1"/>
      <c r="C274" s="1"/>
      <c r="D274" s="1"/>
      <c r="E274" s="1"/>
      <c r="F274" s="1"/>
      <c r="G274" s="1"/>
      <c r="H274" s="1"/>
      <c r="I274" s="1"/>
      <c r="J274" s="1"/>
    </row>
    <row r="275" spans="2:10">
      <c r="B275" s="1"/>
      <c r="C275" s="1"/>
      <c r="D275" s="1"/>
      <c r="E275" s="1"/>
      <c r="F275" s="1"/>
      <c r="G275" s="1"/>
      <c r="H275" s="1"/>
      <c r="I275" s="1"/>
      <c r="J275" s="1"/>
    </row>
    <row r="276" spans="2:10">
      <c r="B276" s="1"/>
      <c r="C276" s="1"/>
      <c r="D276" s="1"/>
      <c r="E276" s="1"/>
      <c r="F276" s="1"/>
      <c r="G276" s="1"/>
      <c r="H276" s="1"/>
      <c r="I276" s="1"/>
      <c r="J276" s="1"/>
    </row>
    <row r="277" spans="2:10">
      <c r="B277" s="1"/>
      <c r="C277" s="1"/>
      <c r="D277" s="1"/>
      <c r="E277" s="1"/>
      <c r="F277" s="1"/>
      <c r="G277" s="1"/>
      <c r="H277" s="1"/>
      <c r="I277" s="1"/>
      <c r="J277" s="1"/>
    </row>
    <row r="278" spans="2:10">
      <c r="B278" s="1"/>
      <c r="C278" s="1"/>
      <c r="D278" s="1"/>
      <c r="E278" s="1"/>
      <c r="F278" s="1"/>
      <c r="G278" s="1"/>
      <c r="H278" s="1"/>
      <c r="I278" s="1"/>
      <c r="J278" s="1"/>
    </row>
    <row r="279" spans="2:10">
      <c r="B279" s="1"/>
      <c r="C279" s="1"/>
      <c r="D279" s="1"/>
      <c r="E279" s="1"/>
      <c r="F279" s="1"/>
      <c r="G279" s="1"/>
      <c r="H279" s="1"/>
      <c r="I279" s="1"/>
      <c r="J279" s="1"/>
    </row>
    <row r="280" spans="2:10">
      <c r="B280" s="1"/>
      <c r="C280" s="1"/>
      <c r="D280" s="1"/>
      <c r="E280" s="1"/>
      <c r="F280" s="1"/>
      <c r="G280" s="1"/>
      <c r="H280" s="1"/>
      <c r="I280" s="1"/>
      <c r="J280" s="1"/>
    </row>
    <row r="281" spans="2:10">
      <c r="B281" s="1"/>
      <c r="C281" s="1"/>
      <c r="D281" s="1"/>
      <c r="E281" s="1"/>
      <c r="F281" s="1"/>
      <c r="G281" s="1"/>
      <c r="H281" s="1"/>
      <c r="I281" s="1"/>
      <c r="J281" s="1"/>
    </row>
    <row r="282" spans="2:10">
      <c r="B282" s="1"/>
      <c r="C282" s="1"/>
      <c r="D282" s="1"/>
      <c r="E282" s="1"/>
      <c r="F282" s="1"/>
      <c r="G282" s="1"/>
      <c r="H282" s="1"/>
      <c r="I282" s="1"/>
      <c r="J282" s="1"/>
    </row>
    <row r="283" spans="2:10">
      <c r="B283" s="1"/>
      <c r="C283" s="1"/>
      <c r="D283" s="1"/>
      <c r="E283" s="1"/>
      <c r="F283" s="1"/>
      <c r="G283" s="1"/>
      <c r="H283" s="1"/>
      <c r="I283" s="1"/>
      <c r="J283" s="1"/>
    </row>
    <row r="284" spans="2:10">
      <c r="B284" s="1"/>
      <c r="C284" s="1"/>
      <c r="D284" s="1"/>
      <c r="E284" s="1"/>
      <c r="F284" s="1"/>
      <c r="G284" s="1"/>
      <c r="H284" s="1"/>
      <c r="I284" s="1"/>
      <c r="J284" s="1"/>
    </row>
    <row r="285" spans="2:10">
      <c r="B285" s="1"/>
      <c r="C285" s="1"/>
      <c r="D285" s="1"/>
      <c r="E285" s="1"/>
      <c r="F285" s="1"/>
      <c r="G285" s="1"/>
      <c r="H285" s="1"/>
      <c r="I285" s="1"/>
      <c r="J285" s="1"/>
    </row>
    <row r="286" spans="2:10">
      <c r="B286" s="1"/>
      <c r="C286" s="1"/>
      <c r="D286" s="1"/>
      <c r="E286" s="1"/>
      <c r="F286" s="1"/>
      <c r="G286" s="1"/>
      <c r="H286" s="1"/>
      <c r="I286" s="1"/>
      <c r="J286" s="1"/>
    </row>
    <row r="287" spans="2:10">
      <c r="B287" s="1"/>
      <c r="C287" s="1"/>
      <c r="D287" s="1"/>
      <c r="E287" s="1"/>
      <c r="F287" s="1"/>
      <c r="G287" s="1"/>
      <c r="H287" s="1"/>
      <c r="I287" s="1"/>
      <c r="J287" s="1"/>
    </row>
    <row r="288" spans="2:10">
      <c r="B288" s="1"/>
      <c r="C288" s="1"/>
      <c r="D288" s="1"/>
      <c r="E288" s="1"/>
      <c r="F288" s="1"/>
      <c r="G288" s="1"/>
      <c r="H288" s="1"/>
      <c r="I288" s="1"/>
      <c r="J288" s="1"/>
    </row>
    <row r="289" spans="2:10">
      <c r="B289" s="1"/>
      <c r="C289" s="1"/>
      <c r="D289" s="1"/>
      <c r="E289" s="1"/>
      <c r="F289" s="1"/>
      <c r="G289" s="1"/>
      <c r="H289" s="1"/>
      <c r="I289" s="1"/>
      <c r="J289" s="1"/>
    </row>
    <row r="290" spans="2:10">
      <c r="B290" s="1"/>
      <c r="C290" s="1"/>
      <c r="D290" s="1"/>
      <c r="E290" s="1"/>
      <c r="F290" s="1"/>
      <c r="G290" s="1"/>
      <c r="H290" s="1"/>
      <c r="I290" s="1"/>
      <c r="J290" s="1"/>
    </row>
    <row r="291" spans="2:10">
      <c r="B291" s="1"/>
      <c r="C291" s="1"/>
      <c r="D291" s="1"/>
      <c r="E291" s="1"/>
      <c r="F291" s="1"/>
      <c r="G291" s="1"/>
      <c r="H291" s="1"/>
      <c r="I291" s="1"/>
      <c r="J291" s="1"/>
    </row>
    <row r="292" spans="2:10">
      <c r="B292" s="1"/>
      <c r="C292" s="1"/>
      <c r="D292" s="1"/>
      <c r="E292" s="1"/>
      <c r="F292" s="1"/>
      <c r="G292" s="1"/>
      <c r="H292" s="1"/>
      <c r="I292" s="1"/>
      <c r="J292" s="1"/>
    </row>
    <row r="293" spans="2:10">
      <c r="B293" s="1"/>
      <c r="C293" s="1"/>
      <c r="D293" s="1"/>
      <c r="E293" s="1"/>
      <c r="F293" s="1"/>
      <c r="G293" s="1"/>
      <c r="H293" s="1"/>
      <c r="I293" s="1"/>
      <c r="J293" s="1"/>
    </row>
    <row r="294" spans="2:10">
      <c r="B294" s="1"/>
      <c r="C294" s="1"/>
      <c r="D294" s="1"/>
      <c r="E294" s="1"/>
      <c r="F294" s="1"/>
      <c r="G294" s="1"/>
      <c r="H294" s="1"/>
      <c r="I294" s="1"/>
      <c r="J294" s="1"/>
    </row>
    <row r="295" spans="2:10">
      <c r="B295" s="1"/>
      <c r="C295" s="1"/>
      <c r="D295" s="1"/>
      <c r="E295" s="1"/>
      <c r="F295" s="1"/>
      <c r="G295" s="1"/>
      <c r="H295" s="1"/>
      <c r="I295" s="1"/>
      <c r="J295" s="1"/>
    </row>
    <row r="296" spans="2:10">
      <c r="B296" s="1"/>
      <c r="C296" s="1"/>
      <c r="D296" s="1"/>
      <c r="E296" s="1"/>
      <c r="F296" s="1"/>
      <c r="G296" s="1"/>
      <c r="H296" s="1"/>
      <c r="I296" s="1"/>
      <c r="J296" s="1"/>
    </row>
    <row r="297" spans="2:10">
      <c r="B297" s="1"/>
      <c r="C297" s="1"/>
      <c r="D297" s="1"/>
      <c r="E297" s="1"/>
      <c r="F297" s="1"/>
      <c r="G297" s="1"/>
      <c r="H297" s="1"/>
      <c r="I297" s="1"/>
      <c r="J297" s="1"/>
    </row>
    <row r="298" spans="2:10">
      <c r="B298" s="1"/>
      <c r="C298" s="1"/>
      <c r="D298" s="1"/>
      <c r="E298" s="1"/>
      <c r="F298" s="1"/>
      <c r="G298" s="1"/>
      <c r="H298" s="1"/>
      <c r="I298" s="1"/>
      <c r="J298" s="1"/>
    </row>
    <row r="299" spans="2:10">
      <c r="B299" s="1"/>
      <c r="C299" s="1"/>
      <c r="D299" s="1"/>
      <c r="E299" s="1"/>
      <c r="F299" s="1"/>
      <c r="G299" s="1"/>
      <c r="H299" s="1"/>
      <c r="I299" s="1"/>
      <c r="J299" s="1"/>
    </row>
    <row r="300" spans="2:10">
      <c r="B300" s="1"/>
      <c r="C300" s="1"/>
      <c r="D300" s="1"/>
      <c r="E300" s="1"/>
      <c r="F300" s="1"/>
      <c r="G300" s="1"/>
      <c r="H300" s="1"/>
      <c r="I300" s="1"/>
      <c r="J300" s="1"/>
    </row>
    <row r="301" spans="2:10">
      <c r="B301" s="1"/>
      <c r="C301" s="1"/>
      <c r="D301" s="1"/>
      <c r="E301" s="1"/>
      <c r="F301" s="1"/>
      <c r="G301" s="1"/>
      <c r="H301" s="1"/>
      <c r="I301" s="1"/>
      <c r="J301" s="1"/>
    </row>
    <row r="302" spans="2:10">
      <c r="B302" s="1"/>
      <c r="C302" s="1"/>
      <c r="D302" s="1"/>
      <c r="E302" s="1"/>
      <c r="F302" s="1"/>
      <c r="G302" s="1"/>
      <c r="H302" s="1"/>
      <c r="I302" s="1"/>
      <c r="J302" s="1"/>
    </row>
    <row r="303" spans="2:10">
      <c r="B303" s="1"/>
      <c r="C303" s="1"/>
      <c r="D303" s="1"/>
      <c r="E303" s="1"/>
      <c r="F303" s="1"/>
      <c r="G303" s="1"/>
      <c r="H303" s="1"/>
      <c r="I303" s="1"/>
      <c r="J303" s="1"/>
    </row>
    <row r="304" spans="2:10">
      <c r="B304" s="1"/>
      <c r="C304" s="1"/>
      <c r="D304" s="1"/>
      <c r="E304" s="1"/>
      <c r="F304" s="1"/>
      <c r="G304" s="1"/>
      <c r="H304" s="1"/>
      <c r="I304" s="1"/>
      <c r="J304" s="1"/>
    </row>
    <row r="305" spans="2:10">
      <c r="B305" s="1"/>
      <c r="C305" s="1"/>
      <c r="D305" s="1"/>
      <c r="E305" s="1"/>
      <c r="F305" s="1"/>
      <c r="G305" s="1"/>
      <c r="H305" s="1"/>
      <c r="I305" s="1"/>
      <c r="J305" s="1"/>
    </row>
    <row r="306" spans="2:10">
      <c r="B306" s="1"/>
      <c r="C306" s="1"/>
      <c r="D306" s="1"/>
      <c r="E306" s="1"/>
      <c r="F306" s="1"/>
      <c r="G306" s="1"/>
      <c r="H306" s="1"/>
      <c r="I306" s="1"/>
      <c r="J306" s="1"/>
    </row>
    <row r="307" spans="2:10">
      <c r="B307" s="1"/>
      <c r="C307" s="1"/>
      <c r="D307" s="1"/>
      <c r="E307" s="1"/>
      <c r="F307" s="1"/>
      <c r="G307" s="1"/>
      <c r="H307" s="1"/>
      <c r="I307" s="1"/>
      <c r="J307" s="1"/>
    </row>
    <row r="308" spans="2:10">
      <c r="B308" s="1"/>
      <c r="C308" s="1"/>
      <c r="D308" s="1"/>
      <c r="E308" s="1"/>
      <c r="F308" s="1"/>
      <c r="G308" s="1"/>
      <c r="H308" s="1"/>
      <c r="I308" s="1"/>
      <c r="J308" s="1"/>
    </row>
    <row r="309" spans="2:10">
      <c r="B309" s="1"/>
      <c r="C309" s="1"/>
      <c r="D309" s="1"/>
      <c r="E309" s="1"/>
      <c r="F309" s="1"/>
      <c r="G309" s="1"/>
      <c r="H309" s="1"/>
      <c r="I309" s="1"/>
      <c r="J309" s="1"/>
    </row>
    <row r="310" spans="2:10">
      <c r="B310" s="1"/>
      <c r="C310" s="1"/>
      <c r="D310" s="1"/>
      <c r="E310" s="1"/>
      <c r="F310" s="1"/>
      <c r="G310" s="1"/>
      <c r="H310" s="1"/>
      <c r="I310" s="1"/>
      <c r="J310" s="1"/>
    </row>
    <row r="311" spans="2:10">
      <c r="B311" s="1"/>
      <c r="C311" s="1"/>
      <c r="D311" s="1"/>
      <c r="E311" s="1"/>
      <c r="F311" s="1"/>
      <c r="G311" s="1"/>
      <c r="H311" s="1"/>
      <c r="I311" s="1"/>
      <c r="J311" s="1"/>
    </row>
    <row r="312" spans="2:10">
      <c r="B312" s="1"/>
      <c r="C312" s="1"/>
      <c r="D312" s="1"/>
      <c r="E312" s="1"/>
      <c r="F312" s="1"/>
      <c r="G312" s="1"/>
      <c r="H312" s="1"/>
      <c r="I312" s="1"/>
      <c r="J312" s="1"/>
    </row>
    <row r="313" spans="2:10">
      <c r="B313" s="1"/>
      <c r="C313" s="1"/>
      <c r="D313" s="1"/>
      <c r="E313" s="1"/>
      <c r="F313" s="1"/>
      <c r="G313" s="1"/>
      <c r="H313" s="1"/>
      <c r="I313" s="1"/>
      <c r="J313" s="1"/>
    </row>
    <row r="314" spans="2:10">
      <c r="B314" s="1"/>
      <c r="C314" s="1"/>
      <c r="D314" s="1"/>
      <c r="E314" s="1"/>
      <c r="F314" s="1"/>
      <c r="G314" s="1"/>
      <c r="H314" s="1"/>
      <c r="I314" s="1"/>
      <c r="J314" s="1"/>
    </row>
    <row r="315" spans="2:10">
      <c r="B315" s="1"/>
      <c r="C315" s="1"/>
      <c r="D315" s="1"/>
      <c r="E315" s="1"/>
      <c r="F315" s="1"/>
      <c r="G315" s="1"/>
      <c r="H315" s="1"/>
      <c r="I315" s="1"/>
      <c r="J315" s="1"/>
    </row>
    <row r="316" spans="2:10">
      <c r="B316" s="1"/>
      <c r="C316" s="1"/>
      <c r="D316" s="1"/>
      <c r="E316" s="1"/>
      <c r="F316" s="1"/>
      <c r="G316" s="1"/>
      <c r="H316" s="1"/>
      <c r="I316" s="1"/>
      <c r="J316" s="1"/>
    </row>
    <row r="317" spans="2:10">
      <c r="B317" s="1"/>
      <c r="C317" s="1"/>
      <c r="D317" s="1"/>
      <c r="E317" s="1"/>
      <c r="F317" s="1"/>
      <c r="G317" s="1"/>
      <c r="H317" s="1"/>
      <c r="I317" s="1"/>
      <c r="J317" s="1"/>
    </row>
    <row r="318" spans="2:10">
      <c r="B318" s="1"/>
      <c r="C318" s="1"/>
      <c r="D318" s="1"/>
      <c r="E318" s="1"/>
      <c r="F318" s="1"/>
      <c r="G318" s="1"/>
      <c r="H318" s="1"/>
      <c r="I318" s="1"/>
      <c r="J318" s="1"/>
    </row>
    <row r="319" spans="2:10">
      <c r="B319" s="1"/>
      <c r="C319" s="1"/>
      <c r="D319" s="1"/>
      <c r="E319" s="1"/>
      <c r="F319" s="1"/>
      <c r="G319" s="1"/>
      <c r="H319" s="1"/>
      <c r="I319" s="1"/>
      <c r="J319" s="1"/>
    </row>
    <row r="320" spans="2:10">
      <c r="B320" s="1"/>
      <c r="C320" s="1"/>
      <c r="D320" s="1"/>
      <c r="E320" s="1"/>
      <c r="F320" s="1"/>
      <c r="G320" s="1"/>
      <c r="H320" s="1"/>
      <c r="I320" s="1"/>
      <c r="J320" s="1"/>
    </row>
    <row r="321" spans="2:10">
      <c r="B321" s="1"/>
      <c r="C321" s="1"/>
      <c r="D321" s="1"/>
      <c r="E321" s="1"/>
      <c r="F321" s="1"/>
      <c r="G321" s="1"/>
      <c r="H321" s="1"/>
      <c r="I321" s="1"/>
      <c r="J321" s="1"/>
    </row>
    <row r="322" spans="2:10">
      <c r="B322" s="1"/>
      <c r="C322" s="1"/>
      <c r="D322" s="1"/>
      <c r="E322" s="1"/>
      <c r="F322" s="1"/>
      <c r="G322" s="1"/>
      <c r="H322" s="1"/>
      <c r="I322" s="1"/>
      <c r="J322" s="1"/>
    </row>
    <row r="323" spans="2:10">
      <c r="B323" s="1"/>
      <c r="C323" s="1"/>
      <c r="D323" s="1"/>
      <c r="E323" s="1"/>
      <c r="F323" s="1"/>
      <c r="G323" s="1"/>
      <c r="H323" s="1"/>
      <c r="I323" s="1"/>
      <c r="J323" s="1"/>
    </row>
    <row r="324" spans="2:10">
      <c r="B324" s="1"/>
      <c r="C324" s="1"/>
      <c r="D324" s="1"/>
      <c r="E324" s="1"/>
      <c r="F324" s="1"/>
      <c r="G324" s="1"/>
      <c r="H324" s="1"/>
      <c r="I324" s="1"/>
      <c r="J324" s="1"/>
    </row>
    <row r="325" spans="2:10">
      <c r="B325" s="1"/>
      <c r="C325" s="1"/>
      <c r="D325" s="1"/>
      <c r="E325" s="1"/>
      <c r="F325" s="1"/>
      <c r="G325" s="1"/>
      <c r="H325" s="1"/>
      <c r="I325" s="1"/>
      <c r="J325" s="1"/>
    </row>
    <row r="326" spans="2:10">
      <c r="B326" s="1"/>
      <c r="C326" s="1"/>
      <c r="D326" s="1"/>
      <c r="E326" s="1"/>
      <c r="F326" s="1"/>
      <c r="G326" s="1"/>
      <c r="H326" s="1"/>
      <c r="I326" s="1"/>
      <c r="J326" s="1"/>
    </row>
    <row r="327" spans="2:10">
      <c r="B327" s="1"/>
      <c r="C327" s="1"/>
      <c r="D327" s="1"/>
      <c r="E327" s="1"/>
      <c r="F327" s="1"/>
      <c r="G327" s="1"/>
      <c r="H327" s="1"/>
      <c r="I327" s="1"/>
      <c r="J327" s="1"/>
    </row>
    <row r="328" spans="2:10">
      <c r="B328" s="1"/>
      <c r="C328" s="1"/>
      <c r="D328" s="1"/>
      <c r="E328" s="1"/>
      <c r="F328" s="1"/>
      <c r="G328" s="1"/>
      <c r="H328" s="1"/>
      <c r="I328" s="1"/>
      <c r="J328" s="1"/>
    </row>
    <row r="329" spans="2:10">
      <c r="B329" s="1"/>
      <c r="C329" s="1"/>
      <c r="D329" s="1"/>
      <c r="E329" s="1"/>
      <c r="F329" s="1"/>
      <c r="G329" s="1"/>
      <c r="H329" s="1"/>
      <c r="I329" s="1"/>
      <c r="J329" s="1"/>
    </row>
    <row r="330" spans="2:10">
      <c r="B330" s="1"/>
      <c r="C330" s="1"/>
      <c r="D330" s="1"/>
      <c r="E330" s="1"/>
      <c r="F330" s="1"/>
      <c r="G330" s="1"/>
      <c r="H330" s="1"/>
      <c r="I330" s="1"/>
      <c r="J330" s="1"/>
    </row>
    <row r="331" spans="2:10">
      <c r="B331" s="1"/>
      <c r="C331" s="1"/>
      <c r="D331" s="1"/>
      <c r="E331" s="1"/>
      <c r="F331" s="1"/>
      <c r="G331" s="1"/>
      <c r="H331" s="1"/>
      <c r="I331" s="1"/>
      <c r="J331" s="1"/>
    </row>
    <row r="332" spans="2:10">
      <c r="B332" s="1"/>
      <c r="C332" s="1"/>
      <c r="D332" s="1"/>
      <c r="E332" s="1"/>
      <c r="F332" s="1"/>
      <c r="G332" s="1"/>
      <c r="H332" s="1"/>
      <c r="I332" s="1"/>
      <c r="J332" s="1"/>
    </row>
    <row r="333" spans="2:10">
      <c r="B333" s="1"/>
      <c r="C333" s="1"/>
      <c r="D333" s="1"/>
      <c r="E333" s="1"/>
      <c r="F333" s="1"/>
      <c r="G333" s="1"/>
      <c r="H333" s="1"/>
      <c r="I333" s="1"/>
      <c r="J333" s="1"/>
    </row>
    <row r="334" spans="2:10">
      <c r="B334" s="1"/>
      <c r="C334" s="1"/>
      <c r="D334" s="1"/>
      <c r="E334" s="1"/>
      <c r="F334" s="1"/>
      <c r="G334" s="1"/>
      <c r="H334" s="1"/>
      <c r="I334" s="1"/>
      <c r="J334" s="1"/>
    </row>
    <row r="335" spans="2:10">
      <c r="B335" s="1"/>
      <c r="C335" s="1"/>
      <c r="D335" s="1"/>
      <c r="E335" s="1"/>
      <c r="F335" s="1"/>
      <c r="G335" s="1"/>
      <c r="H335" s="1"/>
      <c r="I335" s="1"/>
      <c r="J335" s="1"/>
    </row>
    <row r="336" spans="2:10">
      <c r="B336" s="1"/>
      <c r="C336" s="1"/>
      <c r="D336" s="1"/>
      <c r="E336" s="1"/>
      <c r="F336" s="1"/>
      <c r="G336" s="1"/>
      <c r="H336" s="1"/>
      <c r="I336" s="1"/>
      <c r="J336" s="1"/>
    </row>
    <row r="337" spans="2:10">
      <c r="B337" s="1"/>
      <c r="C337" s="1"/>
      <c r="D337" s="1"/>
      <c r="E337" s="1"/>
      <c r="F337" s="1"/>
      <c r="G337" s="1"/>
      <c r="H337" s="1"/>
      <c r="I337" s="1"/>
      <c r="J337" s="1"/>
    </row>
    <row r="338" spans="2:10">
      <c r="B338" s="1"/>
      <c r="C338" s="1"/>
      <c r="D338" s="1"/>
      <c r="E338" s="1"/>
      <c r="F338" s="1"/>
      <c r="G338" s="1"/>
      <c r="H338" s="1"/>
      <c r="I338" s="1"/>
      <c r="J338" s="1"/>
    </row>
    <row r="339" spans="2:10">
      <c r="B339" s="1"/>
      <c r="C339" s="1"/>
      <c r="D339" s="1"/>
      <c r="E339" s="1"/>
      <c r="F339" s="1"/>
      <c r="G339" s="1"/>
      <c r="H339" s="1"/>
      <c r="I339" s="1"/>
      <c r="J339" s="1"/>
    </row>
    <row r="340" spans="2:10">
      <c r="B340" s="1"/>
      <c r="C340" s="1"/>
      <c r="D340" s="1"/>
      <c r="E340" s="1"/>
      <c r="F340" s="1"/>
      <c r="G340" s="1"/>
      <c r="H340" s="1"/>
      <c r="I340" s="1"/>
      <c r="J340" s="1"/>
    </row>
    <row r="341" spans="2:10">
      <c r="B341" s="1"/>
      <c r="C341" s="1"/>
      <c r="D341" s="1"/>
      <c r="E341" s="1"/>
      <c r="F341" s="1"/>
      <c r="G341" s="1"/>
      <c r="H341" s="1"/>
      <c r="I341" s="1"/>
      <c r="J341" s="1"/>
    </row>
    <row r="342" spans="2:10">
      <c r="B342" s="1"/>
      <c r="C342" s="1"/>
      <c r="D342" s="1"/>
      <c r="E342" s="1"/>
      <c r="F342" s="1"/>
      <c r="G342" s="1"/>
      <c r="H342" s="1"/>
      <c r="I342" s="1"/>
      <c r="J342" s="1"/>
    </row>
    <row r="343" spans="2:10">
      <c r="B343" s="1"/>
      <c r="C343" s="1"/>
      <c r="D343" s="1"/>
      <c r="E343" s="1"/>
      <c r="F343" s="1"/>
      <c r="G343" s="1"/>
      <c r="H343" s="1"/>
      <c r="I343" s="1"/>
      <c r="J343" s="1"/>
    </row>
    <row r="344" spans="2:10">
      <c r="B344" s="1"/>
      <c r="C344" s="1"/>
      <c r="D344" s="1"/>
      <c r="E344" s="1"/>
      <c r="F344" s="1"/>
      <c r="G344" s="1"/>
      <c r="H344" s="1"/>
      <c r="I344" s="1"/>
      <c r="J344" s="1"/>
    </row>
    <row r="345" spans="2:10">
      <c r="B345" s="1"/>
      <c r="C345" s="1"/>
      <c r="D345" s="1"/>
      <c r="E345" s="1"/>
      <c r="F345" s="1"/>
      <c r="G345" s="1"/>
      <c r="H345" s="1"/>
      <c r="I345" s="1"/>
      <c r="J345" s="1"/>
    </row>
    <row r="346" spans="2:10">
      <c r="B346" s="1"/>
      <c r="C346" s="1"/>
      <c r="D346" s="1"/>
      <c r="E346" s="1"/>
      <c r="F346" s="1"/>
      <c r="G346" s="1"/>
      <c r="H346" s="1"/>
      <c r="I346" s="1"/>
      <c r="J346" s="1"/>
    </row>
    <row r="347" spans="2:10">
      <c r="B347" s="1"/>
      <c r="C347" s="1"/>
      <c r="D347" s="1"/>
      <c r="E347" s="1"/>
      <c r="F347" s="1"/>
      <c r="G347" s="1"/>
      <c r="H347" s="1"/>
      <c r="I347" s="1"/>
      <c r="J347" s="1"/>
    </row>
    <row r="348" spans="2:10">
      <c r="B348" s="1"/>
      <c r="C348" s="1"/>
      <c r="D348" s="1"/>
      <c r="E348" s="1"/>
      <c r="F348" s="1"/>
      <c r="G348" s="1"/>
      <c r="H348" s="1"/>
      <c r="I348" s="1"/>
      <c r="J348" s="1"/>
    </row>
    <row r="349" spans="2:10">
      <c r="B349" s="1"/>
      <c r="C349" s="1"/>
      <c r="D349" s="1"/>
      <c r="E349" s="1"/>
      <c r="F349" s="1"/>
      <c r="G349" s="1"/>
      <c r="H349" s="1"/>
      <c r="I349" s="1"/>
      <c r="J349" s="1"/>
    </row>
    <row r="350" spans="2:10">
      <c r="B350" s="1"/>
      <c r="C350" s="1"/>
      <c r="D350" s="1"/>
      <c r="E350" s="1"/>
      <c r="F350" s="1"/>
      <c r="G350" s="1"/>
      <c r="H350" s="1"/>
      <c r="I350" s="1"/>
      <c r="J350" s="1"/>
    </row>
    <row r="351" spans="2:10">
      <c r="B351" s="1"/>
      <c r="C351" s="1"/>
      <c r="D351" s="1"/>
      <c r="E351" s="1"/>
      <c r="F351" s="1"/>
      <c r="G351" s="1"/>
      <c r="H351" s="1"/>
      <c r="I351" s="1"/>
      <c r="J351" s="1"/>
    </row>
    <row r="352" spans="2:10">
      <c r="B352" s="1"/>
      <c r="C352" s="1"/>
      <c r="D352" s="1"/>
      <c r="E352" s="1"/>
      <c r="F352" s="1"/>
      <c r="G352" s="1"/>
      <c r="H352" s="1"/>
      <c r="I352" s="1"/>
      <c r="J352" s="1"/>
    </row>
    <row r="353" spans="2:10">
      <c r="B353" s="1"/>
      <c r="C353" s="1"/>
      <c r="D353" s="1"/>
      <c r="E353" s="1"/>
      <c r="F353" s="1"/>
      <c r="G353" s="1"/>
      <c r="H353" s="1"/>
      <c r="I353" s="1"/>
      <c r="J353" s="1"/>
    </row>
    <row r="354" spans="2:10">
      <c r="B354" s="1"/>
      <c r="C354" s="1"/>
      <c r="D354" s="1"/>
      <c r="E354" s="1"/>
      <c r="F354" s="1"/>
      <c r="G354" s="1"/>
      <c r="H354" s="1"/>
      <c r="I354" s="1"/>
      <c r="J354" s="1"/>
    </row>
    <row r="355" spans="2:10">
      <c r="B355" s="1"/>
      <c r="C355" s="1"/>
      <c r="D355" s="1"/>
      <c r="E355" s="1"/>
      <c r="F355" s="1"/>
      <c r="G355" s="1"/>
      <c r="H355" s="1"/>
      <c r="I355" s="1"/>
      <c r="J355" s="1"/>
    </row>
    <row r="356" spans="2:10">
      <c r="B356" s="1"/>
      <c r="C356" s="1"/>
      <c r="D356" s="1"/>
      <c r="E356" s="1"/>
      <c r="F356" s="1"/>
      <c r="G356" s="1"/>
      <c r="H356" s="1"/>
      <c r="I356" s="1"/>
      <c r="J356" s="1"/>
    </row>
    <row r="357" spans="2:10">
      <c r="B357" s="1"/>
      <c r="C357" s="1"/>
      <c r="D357" s="1"/>
      <c r="E357" s="1"/>
      <c r="F357" s="1"/>
      <c r="G357" s="1"/>
      <c r="H357" s="1"/>
      <c r="I357" s="1"/>
      <c r="J357" s="1"/>
    </row>
    <row r="358" spans="2:10">
      <c r="B358" s="1"/>
      <c r="C358" s="1"/>
      <c r="D358" s="1"/>
      <c r="E358" s="1"/>
      <c r="F358" s="1"/>
      <c r="G358" s="1"/>
      <c r="H358" s="1"/>
      <c r="I358" s="1"/>
      <c r="J358" s="1"/>
    </row>
    <row r="359" spans="2:10">
      <c r="B359" s="1"/>
      <c r="C359" s="1"/>
      <c r="D359" s="1"/>
      <c r="E359" s="1"/>
      <c r="F359" s="1"/>
      <c r="G359" s="1"/>
      <c r="H359" s="1"/>
      <c r="I359" s="1"/>
      <c r="J359" s="1"/>
    </row>
    <row r="360" spans="2:10">
      <c r="B360" s="1"/>
      <c r="C360" s="1"/>
      <c r="D360" s="1"/>
      <c r="E360" s="1"/>
      <c r="F360" s="1"/>
      <c r="G360" s="1"/>
      <c r="H360" s="1"/>
      <c r="I360" s="1"/>
      <c r="J360" s="1"/>
    </row>
    <row r="361" spans="2:10">
      <c r="B361" s="1"/>
      <c r="C361" s="1"/>
      <c r="D361" s="1"/>
      <c r="E361" s="1"/>
      <c r="F361" s="1"/>
      <c r="G361" s="1"/>
      <c r="H361" s="1"/>
      <c r="I361" s="1"/>
      <c r="J361" s="1"/>
    </row>
    <row r="362" spans="2:10">
      <c r="B362" s="1"/>
      <c r="C362" s="1"/>
      <c r="D362" s="1"/>
      <c r="E362" s="1"/>
      <c r="F362" s="1"/>
      <c r="G362" s="1"/>
      <c r="H362" s="1"/>
      <c r="I362" s="1"/>
      <c r="J362" s="1"/>
    </row>
    <row r="363" spans="2:10">
      <c r="B363" s="1"/>
      <c r="C363" s="1"/>
      <c r="D363" s="1"/>
      <c r="E363" s="1"/>
      <c r="F363" s="1"/>
      <c r="G363" s="1"/>
      <c r="H363" s="1"/>
      <c r="I363" s="1"/>
      <c r="J363" s="1"/>
    </row>
    <row r="364" spans="2:10">
      <c r="B364" s="1"/>
      <c r="C364" s="1"/>
      <c r="D364" s="1"/>
      <c r="E364" s="1"/>
      <c r="F364" s="1"/>
      <c r="G364" s="1"/>
      <c r="H364" s="1"/>
      <c r="I364" s="1"/>
      <c r="J364" s="1"/>
    </row>
    <row r="365" spans="2:10">
      <c r="B365" s="1"/>
      <c r="C365" s="1"/>
      <c r="D365" s="1"/>
      <c r="E365" s="1"/>
      <c r="F365" s="1"/>
      <c r="G365" s="1"/>
      <c r="H365" s="1"/>
      <c r="I365" s="1"/>
      <c r="J365" s="1"/>
    </row>
    <row r="366" spans="2:10">
      <c r="B366" s="1"/>
      <c r="C366" s="1"/>
      <c r="D366" s="1"/>
      <c r="E366" s="1"/>
      <c r="F366" s="1"/>
      <c r="G366" s="1"/>
      <c r="H366" s="1"/>
      <c r="I366" s="1"/>
      <c r="J366" s="1"/>
    </row>
    <row r="367" spans="2:10">
      <c r="B367" s="1"/>
      <c r="C367" s="1"/>
      <c r="D367" s="1"/>
      <c r="E367" s="1"/>
      <c r="F367" s="1"/>
      <c r="G367" s="1"/>
      <c r="H367" s="1"/>
      <c r="I367" s="1"/>
      <c r="J367" s="1"/>
    </row>
    <row r="368" spans="2:10">
      <c r="B368" s="1"/>
      <c r="C368" s="1"/>
      <c r="D368" s="1"/>
      <c r="E368" s="1"/>
      <c r="F368" s="1"/>
      <c r="G368" s="1"/>
      <c r="H368" s="1"/>
      <c r="I368" s="1"/>
      <c r="J368" s="1"/>
    </row>
    <row r="369" spans="2:10">
      <c r="B369" s="1"/>
      <c r="C369" s="1"/>
      <c r="D369" s="1"/>
      <c r="E369" s="1"/>
      <c r="F369" s="1"/>
      <c r="G369" s="1"/>
      <c r="H369" s="1"/>
      <c r="I369" s="1"/>
      <c r="J369" s="1"/>
    </row>
    <row r="370" spans="2:10">
      <c r="B370" s="1"/>
      <c r="C370" s="1"/>
      <c r="D370" s="1"/>
      <c r="E370" s="1"/>
      <c r="F370" s="1"/>
      <c r="G370" s="1"/>
      <c r="H370" s="1"/>
      <c r="I370" s="1"/>
      <c r="J370" s="1"/>
    </row>
    <row r="371" spans="2:10">
      <c r="B371" s="1"/>
      <c r="C371" s="1"/>
      <c r="D371" s="1"/>
      <c r="E371" s="1"/>
      <c r="F371" s="1"/>
      <c r="G371" s="1"/>
      <c r="H371" s="1"/>
      <c r="I371" s="1"/>
      <c r="J371" s="1"/>
    </row>
    <row r="372" spans="2:10">
      <c r="B372" s="1"/>
      <c r="C372" s="1"/>
      <c r="D372" s="1"/>
      <c r="E372" s="1"/>
      <c r="F372" s="1"/>
      <c r="G372" s="1"/>
      <c r="H372" s="1"/>
      <c r="I372" s="1"/>
      <c r="J372" s="1"/>
    </row>
    <row r="373" spans="2:10">
      <c r="B373" s="1"/>
      <c r="C373" s="1"/>
      <c r="D373" s="1"/>
      <c r="E373" s="1"/>
      <c r="F373" s="1"/>
      <c r="G373" s="1"/>
      <c r="H373" s="1"/>
      <c r="I373" s="1"/>
      <c r="J373" s="1"/>
    </row>
    <row r="374" spans="2:10">
      <c r="B374" s="1"/>
      <c r="C374" s="1"/>
      <c r="D374" s="1"/>
      <c r="E374" s="1"/>
      <c r="F374" s="1"/>
      <c r="G374" s="1"/>
      <c r="H374" s="1"/>
      <c r="I374" s="1"/>
      <c r="J374" s="1"/>
    </row>
    <row r="375" spans="2:10">
      <c r="B375" s="1"/>
      <c r="C375" s="1"/>
      <c r="D375" s="1"/>
      <c r="E375" s="1"/>
      <c r="F375" s="1"/>
      <c r="G375" s="1"/>
      <c r="H375" s="1"/>
      <c r="I375" s="1"/>
      <c r="J375" s="1"/>
    </row>
    <row r="376" spans="2:10">
      <c r="B376" s="1"/>
      <c r="C376" s="1"/>
      <c r="D376" s="1"/>
      <c r="E376" s="1"/>
      <c r="F376" s="1"/>
      <c r="G376" s="1"/>
      <c r="H376" s="1"/>
      <c r="I376" s="1"/>
      <c r="J376" s="1"/>
    </row>
    <row r="377" spans="2:10">
      <c r="B377" s="1"/>
      <c r="C377" s="1"/>
      <c r="D377" s="1"/>
      <c r="E377" s="1"/>
      <c r="F377" s="1"/>
      <c r="G377" s="1"/>
      <c r="H377" s="1"/>
      <c r="I377" s="1"/>
      <c r="J377" s="1"/>
    </row>
    <row r="378" spans="2:10">
      <c r="B378" s="1"/>
      <c r="C378" s="1"/>
      <c r="D378" s="1"/>
      <c r="E378" s="1"/>
      <c r="F378" s="1"/>
      <c r="G378" s="1"/>
      <c r="H378" s="1"/>
      <c r="I378" s="1"/>
      <c r="J378" s="1"/>
    </row>
    <row r="379" spans="2:10">
      <c r="B379" s="1"/>
      <c r="C379" s="1"/>
      <c r="D379" s="1"/>
      <c r="E379" s="1"/>
      <c r="F379" s="1"/>
      <c r="G379" s="1"/>
      <c r="H379" s="1"/>
      <c r="I379" s="1"/>
      <c r="J379" s="1"/>
    </row>
    <row r="380" spans="2:10">
      <c r="B380" s="1"/>
      <c r="C380" s="1"/>
      <c r="D380" s="1"/>
      <c r="E380" s="1"/>
      <c r="F380" s="1"/>
      <c r="G380" s="1"/>
      <c r="H380" s="1"/>
      <c r="I380" s="1"/>
      <c r="J380" s="1"/>
    </row>
    <row r="381" spans="2:10">
      <c r="B381" s="1"/>
      <c r="C381" s="1"/>
      <c r="D381" s="1"/>
      <c r="E381" s="1"/>
      <c r="F381" s="1"/>
      <c r="G381" s="1"/>
      <c r="H381" s="1"/>
      <c r="I381" s="1"/>
      <c r="J381" s="1"/>
    </row>
    <row r="382" spans="2:10">
      <c r="B382" s="1"/>
      <c r="C382" s="1"/>
      <c r="D382" s="1"/>
      <c r="E382" s="1"/>
      <c r="F382" s="1"/>
      <c r="G382" s="1"/>
      <c r="H382" s="1"/>
      <c r="I382" s="1"/>
      <c r="J382" s="1"/>
    </row>
    <row r="383" spans="2:10">
      <c r="B383" s="1"/>
      <c r="C383" s="1"/>
      <c r="D383" s="1"/>
      <c r="E383" s="1"/>
      <c r="F383" s="1"/>
      <c r="G383" s="1"/>
      <c r="H383" s="1"/>
      <c r="I383" s="1"/>
      <c r="J383" s="1"/>
    </row>
    <row r="384" spans="2:10">
      <c r="B384" s="1"/>
      <c r="C384" s="1"/>
      <c r="D384" s="1"/>
      <c r="E384" s="1"/>
      <c r="F384" s="1"/>
      <c r="G384" s="1"/>
      <c r="H384" s="1"/>
      <c r="I384" s="1"/>
      <c r="J384" s="1"/>
    </row>
    <row r="385" spans="2:10">
      <c r="B385" s="1"/>
      <c r="C385" s="1"/>
      <c r="D385" s="1"/>
      <c r="E385" s="1"/>
      <c r="F385" s="1"/>
      <c r="G385" s="1"/>
      <c r="H385" s="1"/>
      <c r="I385" s="1"/>
      <c r="J385" s="1"/>
    </row>
    <row r="386" spans="2:10">
      <c r="B386" s="1"/>
      <c r="C386" s="1"/>
      <c r="D386" s="1"/>
      <c r="E386" s="1"/>
      <c r="F386" s="1"/>
      <c r="G386" s="1"/>
      <c r="H386" s="1"/>
      <c r="I386" s="1"/>
      <c r="J386" s="1"/>
    </row>
    <row r="387" spans="2:10">
      <c r="B387" s="1"/>
      <c r="C387" s="1"/>
      <c r="D387" s="1"/>
      <c r="E387" s="1"/>
      <c r="F387" s="1"/>
      <c r="G387" s="1"/>
      <c r="H387" s="1"/>
      <c r="I387" s="1"/>
      <c r="J387" s="1"/>
    </row>
    <row r="388" spans="2:10">
      <c r="B388" s="1"/>
      <c r="C388" s="1"/>
      <c r="D388" s="1"/>
      <c r="E388" s="1"/>
      <c r="F388" s="1"/>
      <c r="G388" s="1"/>
      <c r="H388" s="1"/>
      <c r="I388" s="1"/>
      <c r="J388" s="1"/>
    </row>
    <row r="389" spans="2:10">
      <c r="B389" s="1"/>
      <c r="C389" s="1"/>
      <c r="D389" s="1"/>
      <c r="E389" s="1"/>
      <c r="F389" s="1"/>
      <c r="G389" s="1"/>
      <c r="H389" s="1"/>
      <c r="I389" s="1"/>
      <c r="J389" s="1"/>
    </row>
    <row r="390" spans="2:10">
      <c r="B390" s="1"/>
      <c r="C390" s="1"/>
      <c r="D390" s="1"/>
      <c r="E390" s="1"/>
      <c r="F390" s="1"/>
      <c r="G390" s="1"/>
      <c r="H390" s="1"/>
      <c r="I390" s="1"/>
      <c r="J390" s="1"/>
    </row>
    <row r="391" spans="2:10">
      <c r="B391" s="1"/>
      <c r="C391" s="1"/>
      <c r="D391" s="1"/>
      <c r="E391" s="1"/>
      <c r="F391" s="1"/>
      <c r="G391" s="1"/>
      <c r="H391" s="1"/>
      <c r="I391" s="1"/>
      <c r="J391" s="1"/>
    </row>
    <row r="392" spans="2:10">
      <c r="B392" s="1"/>
      <c r="C392" s="1"/>
      <c r="D392" s="1"/>
      <c r="E392" s="1"/>
      <c r="F392" s="1"/>
      <c r="G392" s="1"/>
      <c r="H392" s="1"/>
      <c r="I392" s="1"/>
      <c r="J392" s="1"/>
    </row>
    <row r="393" spans="2:10">
      <c r="B393" s="1"/>
      <c r="C393" s="1"/>
      <c r="D393" s="1"/>
      <c r="E393" s="1"/>
      <c r="F393" s="1"/>
      <c r="G393" s="1"/>
      <c r="H393" s="1"/>
      <c r="I393" s="1"/>
      <c r="J393" s="1"/>
    </row>
    <row r="394" spans="2:10">
      <c r="B394" s="1"/>
      <c r="C394" s="1"/>
      <c r="D394" s="1"/>
      <c r="E394" s="1"/>
      <c r="F394" s="1"/>
      <c r="G394" s="1"/>
      <c r="H394" s="1"/>
      <c r="I394" s="1"/>
      <c r="J394" s="1"/>
    </row>
    <row r="395" spans="2:10">
      <c r="B395" s="1"/>
      <c r="C395" s="1"/>
      <c r="D395" s="1"/>
      <c r="E395" s="1"/>
      <c r="F395" s="1"/>
      <c r="G395" s="1"/>
      <c r="H395" s="1"/>
      <c r="I395" s="1"/>
      <c r="J395" s="1"/>
    </row>
    <row r="396" spans="2:10">
      <c r="B396" s="1"/>
      <c r="C396" s="1"/>
      <c r="D396" s="1"/>
      <c r="E396" s="1"/>
      <c r="F396" s="1"/>
      <c r="G396" s="1"/>
      <c r="H396" s="1"/>
      <c r="I396" s="1"/>
      <c r="J396" s="1"/>
    </row>
    <row r="397" spans="2:10">
      <c r="B397" s="1"/>
      <c r="C397" s="1"/>
      <c r="D397" s="1"/>
      <c r="E397" s="1"/>
      <c r="F397" s="1"/>
      <c r="G397" s="1"/>
      <c r="H397" s="1"/>
      <c r="I397" s="1"/>
      <c r="J397" s="1"/>
    </row>
    <row r="398" spans="2:10">
      <c r="B398" s="1"/>
      <c r="C398" s="1"/>
      <c r="D398" s="1"/>
      <c r="E398" s="1"/>
      <c r="F398" s="1"/>
      <c r="G398" s="1"/>
      <c r="H398" s="1"/>
      <c r="I398" s="1"/>
      <c r="J398" s="1"/>
    </row>
    <row r="399" spans="2:10">
      <c r="B399" s="1"/>
      <c r="C399" s="1"/>
      <c r="D399" s="1"/>
      <c r="E399" s="1"/>
      <c r="F399" s="1"/>
      <c r="G399" s="1"/>
      <c r="H399" s="1"/>
      <c r="I399" s="1"/>
      <c r="J399" s="1"/>
    </row>
    <row r="400" spans="2:10">
      <c r="B400" s="1"/>
      <c r="C400" s="1"/>
      <c r="D400" s="1"/>
      <c r="E400" s="1"/>
      <c r="F400" s="1"/>
      <c r="G400" s="1"/>
      <c r="H400" s="1"/>
      <c r="I400" s="1"/>
      <c r="J400" s="1"/>
    </row>
    <row r="401" spans="2:10">
      <c r="B401" s="1"/>
      <c r="C401" s="1"/>
      <c r="D401" s="1"/>
      <c r="E401" s="1"/>
      <c r="F401" s="1"/>
      <c r="G401" s="1"/>
      <c r="H401" s="1"/>
      <c r="I401" s="1"/>
      <c r="J401" s="1"/>
    </row>
    <row r="402" spans="2:10">
      <c r="B402" s="1"/>
      <c r="C402" s="1"/>
      <c r="D402" s="1"/>
      <c r="E402" s="1"/>
      <c r="F402" s="1"/>
      <c r="G402" s="1"/>
      <c r="H402" s="1"/>
      <c r="I402" s="1"/>
      <c r="J402" s="1"/>
    </row>
    <row r="403" spans="2:10">
      <c r="B403" s="1"/>
      <c r="C403" s="1"/>
      <c r="D403" s="1"/>
      <c r="E403" s="1"/>
      <c r="F403" s="1"/>
      <c r="G403" s="1"/>
      <c r="H403" s="1"/>
      <c r="I403" s="1"/>
      <c r="J403" s="1"/>
    </row>
    <row r="404" spans="2:10">
      <c r="B404" s="1"/>
      <c r="C404" s="1"/>
      <c r="D404" s="1"/>
      <c r="E404" s="1"/>
      <c r="F404" s="1"/>
      <c r="G404" s="1"/>
      <c r="H404" s="1"/>
      <c r="I404" s="1"/>
      <c r="J404" s="1"/>
    </row>
    <row r="405" spans="2:10">
      <c r="B405" s="1"/>
      <c r="C405" s="1"/>
      <c r="D405" s="1"/>
      <c r="E405" s="1"/>
      <c r="F405" s="1"/>
      <c r="G405" s="1"/>
      <c r="H405" s="1"/>
      <c r="I405" s="1"/>
      <c r="J405" s="1"/>
    </row>
    <row r="406" spans="2:10">
      <c r="B406" s="1"/>
      <c r="C406" s="1"/>
      <c r="D406" s="1"/>
      <c r="E406" s="1"/>
      <c r="F406" s="1"/>
      <c r="G406" s="1"/>
      <c r="H406" s="1"/>
      <c r="I406" s="1"/>
      <c r="J406" s="1"/>
    </row>
    <row r="407" spans="2:10">
      <c r="B407" s="1"/>
      <c r="C407" s="1"/>
      <c r="D407" s="1"/>
      <c r="E407" s="1"/>
      <c r="F407" s="1"/>
      <c r="G407" s="1"/>
      <c r="H407" s="1"/>
      <c r="I407" s="1"/>
      <c r="J407" s="1"/>
    </row>
    <row r="408" spans="2:10">
      <c r="B408" s="1"/>
      <c r="C408" s="1"/>
      <c r="D408" s="1"/>
      <c r="E408" s="1"/>
      <c r="F408" s="1"/>
      <c r="G408" s="1"/>
      <c r="H408" s="1"/>
      <c r="I408" s="1"/>
      <c r="J408" s="1"/>
    </row>
    <row r="409" spans="2:10">
      <c r="B409" s="1"/>
      <c r="C409" s="1"/>
      <c r="D409" s="1"/>
      <c r="E409" s="1"/>
      <c r="F409" s="1"/>
      <c r="G409" s="1"/>
      <c r="H409" s="1"/>
      <c r="I409" s="1"/>
      <c r="J409" s="1"/>
    </row>
    <row r="410" spans="2:10">
      <c r="B410" s="1"/>
      <c r="C410" s="1"/>
      <c r="D410" s="1"/>
      <c r="E410" s="1"/>
      <c r="F410" s="1"/>
      <c r="G410" s="1"/>
      <c r="H410" s="1"/>
      <c r="I410" s="1"/>
      <c r="J410" s="1"/>
    </row>
    <row r="411" spans="2:10">
      <c r="B411" s="1"/>
      <c r="C411" s="1"/>
      <c r="D411" s="1"/>
      <c r="E411" s="1"/>
      <c r="F411" s="1"/>
      <c r="G411" s="1"/>
      <c r="H411" s="1"/>
      <c r="I411" s="1"/>
      <c r="J411" s="1"/>
    </row>
    <row r="412" spans="2:10">
      <c r="B412" s="1"/>
      <c r="C412" s="1"/>
      <c r="D412" s="1"/>
      <c r="E412" s="1"/>
      <c r="F412" s="1"/>
      <c r="G412" s="1"/>
      <c r="H412" s="1"/>
      <c r="I412" s="1"/>
      <c r="J412" s="1"/>
    </row>
    <row r="413" spans="2:10">
      <c r="B413" s="1"/>
      <c r="C413" s="1"/>
      <c r="D413" s="1"/>
      <c r="E413" s="1"/>
      <c r="F413" s="1"/>
      <c r="G413" s="1"/>
      <c r="H413" s="1"/>
      <c r="I413" s="1"/>
      <c r="J413" s="1"/>
    </row>
    <row r="414" spans="2:10">
      <c r="B414" s="1"/>
      <c r="C414" s="1"/>
      <c r="D414" s="1"/>
      <c r="E414" s="1"/>
      <c r="F414" s="1"/>
      <c r="G414" s="1"/>
      <c r="H414" s="1"/>
      <c r="I414" s="1"/>
      <c r="J414" s="1"/>
    </row>
    <row r="415" spans="2:10">
      <c r="B415" s="1"/>
      <c r="C415" s="1"/>
      <c r="D415" s="1"/>
      <c r="E415" s="1"/>
      <c r="F415" s="1"/>
      <c r="G415" s="1"/>
      <c r="H415" s="1"/>
      <c r="I415" s="1"/>
      <c r="J415" s="1"/>
    </row>
    <row r="416" spans="2:10">
      <c r="B416" s="1"/>
      <c r="C416" s="1"/>
      <c r="D416" s="1"/>
      <c r="E416" s="1"/>
      <c r="F416" s="1"/>
      <c r="G416" s="1"/>
      <c r="H416" s="1"/>
      <c r="I416" s="1"/>
      <c r="J416" s="1"/>
    </row>
    <row r="417" spans="2:10">
      <c r="B417" s="1"/>
      <c r="C417" s="1"/>
      <c r="D417" s="1"/>
      <c r="E417" s="1"/>
      <c r="F417" s="1"/>
      <c r="G417" s="1"/>
      <c r="H417" s="1"/>
      <c r="I417" s="1"/>
      <c r="J417" s="1"/>
    </row>
    <row r="418" spans="2:10">
      <c r="B418" s="1"/>
      <c r="C418" s="1"/>
      <c r="D418" s="1"/>
      <c r="E418" s="1"/>
      <c r="F418" s="1"/>
      <c r="G418" s="1"/>
      <c r="H418" s="1"/>
      <c r="I418" s="1"/>
      <c r="J418" s="1"/>
    </row>
    <row r="419" spans="2:10">
      <c r="B419" s="1"/>
      <c r="C419" s="1"/>
      <c r="D419" s="1"/>
      <c r="E419" s="1"/>
      <c r="F419" s="1"/>
      <c r="G419" s="1"/>
      <c r="H419" s="1"/>
      <c r="I419" s="1"/>
      <c r="J419" s="1"/>
    </row>
    <row r="420" spans="2:10">
      <c r="B420" s="1"/>
      <c r="C420" s="1"/>
      <c r="D420" s="1"/>
      <c r="E420" s="1"/>
      <c r="F420" s="1"/>
      <c r="G420" s="1"/>
      <c r="H420" s="1"/>
      <c r="I420" s="1"/>
      <c r="J420" s="1"/>
    </row>
    <row r="421" spans="2:10">
      <c r="B421" s="1"/>
      <c r="C421" s="1"/>
      <c r="D421" s="1"/>
      <c r="E421" s="1"/>
      <c r="F421" s="1"/>
      <c r="G421" s="1"/>
      <c r="H421" s="1"/>
      <c r="I421" s="1"/>
      <c r="J421" s="1"/>
    </row>
    <row r="422" spans="2:10">
      <c r="B422" s="1"/>
      <c r="C422" s="1"/>
      <c r="D422" s="1"/>
      <c r="E422" s="1"/>
      <c r="F422" s="1"/>
      <c r="G422" s="1"/>
      <c r="H422" s="1"/>
      <c r="I422" s="1"/>
      <c r="J422" s="1"/>
    </row>
    <row r="423" spans="2:10">
      <c r="B423" s="1"/>
      <c r="C423" s="1"/>
      <c r="D423" s="1"/>
      <c r="E423" s="1"/>
      <c r="F423" s="1"/>
      <c r="G423" s="1"/>
      <c r="H423" s="1"/>
      <c r="I423" s="1"/>
      <c r="J423" s="1"/>
    </row>
    <row r="424" spans="2:10">
      <c r="B424" s="1"/>
      <c r="C424" s="1"/>
      <c r="D424" s="1"/>
      <c r="E424" s="1"/>
      <c r="F424" s="1"/>
      <c r="G424" s="1"/>
      <c r="H424" s="1"/>
      <c r="I424" s="1"/>
      <c r="J424" s="1"/>
    </row>
    <row r="425" spans="2:10">
      <c r="B425" s="1"/>
      <c r="C425" s="1"/>
      <c r="D425" s="1"/>
      <c r="E425" s="1"/>
      <c r="F425" s="1"/>
      <c r="G425" s="1"/>
      <c r="H425" s="1"/>
      <c r="I425" s="1"/>
      <c r="J425" s="1"/>
    </row>
    <row r="426" spans="2:10">
      <c r="B426" s="1"/>
      <c r="C426" s="1"/>
      <c r="D426" s="1"/>
      <c r="E426" s="1"/>
      <c r="F426" s="1"/>
      <c r="G426" s="1"/>
      <c r="H426" s="1"/>
      <c r="I426" s="1"/>
      <c r="J426" s="1"/>
    </row>
    <row r="427" spans="2:10">
      <c r="B427" s="1"/>
      <c r="C427" s="1"/>
      <c r="D427" s="1"/>
      <c r="E427" s="1"/>
      <c r="F427" s="1"/>
      <c r="G427" s="1"/>
      <c r="H427" s="1"/>
      <c r="I427" s="1"/>
      <c r="J427" s="1"/>
    </row>
    <row r="428" spans="2:10">
      <c r="B428" s="1"/>
      <c r="C428" s="1"/>
      <c r="D428" s="1"/>
      <c r="E428" s="1"/>
      <c r="F428" s="1"/>
      <c r="G428" s="1"/>
      <c r="H428" s="1"/>
      <c r="I428" s="1"/>
      <c r="J428" s="1"/>
    </row>
    <row r="429" spans="2:10">
      <c r="B429" s="1"/>
      <c r="C429" s="1"/>
      <c r="D429" s="1"/>
      <c r="E429" s="1"/>
      <c r="F429" s="1"/>
      <c r="G429" s="1"/>
      <c r="H429" s="1"/>
      <c r="I429" s="1"/>
      <c r="J429" s="1"/>
    </row>
    <row r="430" spans="2:10">
      <c r="B430" s="1"/>
      <c r="C430" s="1"/>
      <c r="D430" s="1"/>
      <c r="E430" s="1"/>
      <c r="F430" s="1"/>
      <c r="G430" s="1"/>
      <c r="H430" s="1"/>
      <c r="I430" s="1"/>
      <c r="J430" s="1"/>
    </row>
    <row r="431" spans="2:10">
      <c r="B431" s="1"/>
      <c r="C431" s="1"/>
      <c r="D431" s="1"/>
      <c r="E431" s="1"/>
      <c r="F431" s="1"/>
      <c r="G431" s="1"/>
      <c r="H431" s="1"/>
      <c r="I431" s="1"/>
      <c r="J431" s="1"/>
    </row>
    <row r="432" spans="2:10">
      <c r="B432" s="1"/>
      <c r="C432" s="1"/>
      <c r="D432" s="1"/>
      <c r="E432" s="1"/>
      <c r="F432" s="1"/>
      <c r="G432" s="1"/>
      <c r="H432" s="1"/>
      <c r="I432" s="1"/>
      <c r="J432" s="1"/>
    </row>
    <row r="433" spans="2:10">
      <c r="B433" s="1"/>
      <c r="C433" s="1"/>
      <c r="D433" s="1"/>
      <c r="E433" s="1"/>
      <c r="F433" s="1"/>
      <c r="G433" s="1"/>
      <c r="H433" s="1"/>
      <c r="I433" s="1"/>
      <c r="J433" s="1"/>
    </row>
    <row r="434" spans="2:10">
      <c r="B434" s="1"/>
      <c r="C434" s="1"/>
      <c r="D434" s="1"/>
      <c r="E434" s="1"/>
      <c r="F434" s="1"/>
      <c r="G434" s="1"/>
      <c r="H434" s="1"/>
      <c r="I434" s="1"/>
      <c r="J434" s="1"/>
    </row>
    <row r="435" spans="2:10">
      <c r="B435" s="1"/>
      <c r="C435" s="1"/>
      <c r="D435" s="1"/>
      <c r="E435" s="1"/>
      <c r="F435" s="1"/>
      <c r="G435" s="1"/>
      <c r="H435" s="1"/>
      <c r="I435" s="1"/>
      <c r="J435" s="1"/>
    </row>
    <row r="436" spans="2:10">
      <c r="B436" s="1"/>
      <c r="C436" s="1"/>
      <c r="D436" s="1"/>
      <c r="E436" s="1"/>
      <c r="F436" s="1"/>
      <c r="G436" s="1"/>
      <c r="H436" s="1"/>
      <c r="I436" s="1"/>
      <c r="J436" s="1"/>
    </row>
    <row r="437" spans="2:10">
      <c r="B437" s="1"/>
      <c r="C437" s="1"/>
      <c r="D437" s="1"/>
      <c r="E437" s="1"/>
      <c r="F437" s="1"/>
      <c r="G437" s="1"/>
      <c r="H437" s="1"/>
      <c r="I437" s="1"/>
      <c r="J437" s="1"/>
    </row>
    <row r="438" spans="2:10">
      <c r="B438" s="1"/>
      <c r="C438" s="1"/>
      <c r="D438" s="1"/>
      <c r="E438" s="1"/>
      <c r="F438" s="1"/>
      <c r="G438" s="1"/>
      <c r="H438" s="1"/>
      <c r="I438" s="1"/>
      <c r="J438" s="1"/>
    </row>
    <row r="439" spans="2:10">
      <c r="B439" s="1"/>
      <c r="C439" s="1"/>
      <c r="D439" s="1"/>
      <c r="E439" s="1"/>
      <c r="F439" s="1"/>
      <c r="G439" s="1"/>
      <c r="H439" s="1"/>
      <c r="I439" s="1"/>
      <c r="J439" s="1"/>
    </row>
    <row r="440" spans="2:10">
      <c r="B440" s="1"/>
      <c r="C440" s="1"/>
      <c r="D440" s="1"/>
      <c r="E440" s="1"/>
      <c r="F440" s="1"/>
      <c r="G440" s="1"/>
      <c r="H440" s="1"/>
      <c r="I440" s="1"/>
      <c r="J440" s="1"/>
    </row>
    <row r="441" spans="2:10">
      <c r="B441" s="1"/>
      <c r="C441" s="1"/>
      <c r="D441" s="1"/>
      <c r="E441" s="1"/>
      <c r="F441" s="1"/>
      <c r="G441" s="1"/>
      <c r="H441" s="1"/>
      <c r="I441" s="1"/>
      <c r="J441" s="1"/>
    </row>
    <row r="442" spans="2:10">
      <c r="B442" s="1"/>
      <c r="C442" s="1"/>
      <c r="D442" s="1"/>
      <c r="E442" s="1"/>
      <c r="F442" s="1"/>
      <c r="G442" s="1"/>
      <c r="H442" s="1"/>
      <c r="I442" s="1"/>
      <c r="J442" s="1"/>
    </row>
    <row r="443" spans="2:10">
      <c r="B443" s="1"/>
      <c r="C443" s="1"/>
      <c r="D443" s="1"/>
      <c r="E443" s="1"/>
      <c r="F443" s="1"/>
      <c r="G443" s="1"/>
      <c r="H443" s="1"/>
      <c r="I443" s="1"/>
      <c r="J443" s="1"/>
    </row>
    <row r="444" spans="2:10">
      <c r="B444" s="1"/>
      <c r="C444" s="1"/>
      <c r="D444" s="1"/>
      <c r="E444" s="1"/>
      <c r="F444" s="1"/>
      <c r="G444" s="1"/>
      <c r="H444" s="1"/>
      <c r="I444" s="1"/>
      <c r="J444" s="1"/>
    </row>
    <row r="445" spans="2:10">
      <c r="B445" s="1"/>
      <c r="C445" s="1"/>
      <c r="D445" s="1"/>
      <c r="E445" s="1"/>
      <c r="F445" s="1"/>
      <c r="G445" s="1"/>
      <c r="H445" s="1"/>
      <c r="I445" s="1"/>
      <c r="J445" s="1"/>
    </row>
    <row r="446" spans="2:10">
      <c r="B446" s="1"/>
      <c r="C446" s="1"/>
      <c r="D446" s="1"/>
      <c r="E446" s="1"/>
      <c r="F446" s="1"/>
      <c r="G446" s="1"/>
      <c r="H446" s="1"/>
      <c r="I446" s="1"/>
      <c r="J446" s="1"/>
    </row>
    <row r="447" spans="2:10">
      <c r="B447" s="1"/>
      <c r="C447" s="1"/>
      <c r="D447" s="1"/>
      <c r="E447" s="1"/>
      <c r="F447" s="1"/>
      <c r="G447" s="1"/>
      <c r="H447" s="1"/>
      <c r="I447" s="1"/>
      <c r="J447" s="1"/>
    </row>
    <row r="448" spans="2:10">
      <c r="B448" s="1"/>
      <c r="C448" s="1"/>
      <c r="D448" s="1"/>
      <c r="E448" s="1"/>
      <c r="F448" s="1"/>
      <c r="G448" s="1"/>
      <c r="H448" s="1"/>
      <c r="I448" s="1"/>
      <c r="J448" s="1"/>
    </row>
    <row r="449" spans="2:10">
      <c r="B449" s="1"/>
      <c r="C449" s="1"/>
      <c r="D449" s="1"/>
      <c r="E449" s="1"/>
      <c r="F449" s="1"/>
      <c r="G449" s="1"/>
      <c r="H449" s="1"/>
      <c r="I449" s="1"/>
      <c r="J449" s="1"/>
    </row>
    <row r="450" spans="2:10">
      <c r="B450" s="1"/>
      <c r="C450" s="1"/>
      <c r="D450" s="1"/>
      <c r="E450" s="1"/>
      <c r="F450" s="1"/>
      <c r="G450" s="1"/>
      <c r="H450" s="1"/>
      <c r="I450" s="1"/>
      <c r="J450" s="1"/>
    </row>
    <row r="451" spans="2:10">
      <c r="B451" s="1"/>
      <c r="C451" s="1"/>
      <c r="D451" s="1"/>
      <c r="E451" s="1"/>
      <c r="F451" s="1"/>
      <c r="G451" s="1"/>
      <c r="H451" s="1"/>
      <c r="I451" s="1"/>
      <c r="J451" s="1"/>
    </row>
    <row r="452" spans="2:10">
      <c r="B452" s="1"/>
      <c r="C452" s="1"/>
      <c r="D452" s="1"/>
      <c r="E452" s="1"/>
      <c r="F452" s="1"/>
      <c r="G452" s="1"/>
      <c r="H452" s="1"/>
      <c r="I452" s="1"/>
      <c r="J452" s="1"/>
    </row>
    <row r="453" spans="2:10">
      <c r="B453" s="1"/>
      <c r="C453" s="1"/>
      <c r="D453" s="1"/>
      <c r="E453" s="1"/>
      <c r="F453" s="1"/>
      <c r="G453" s="1"/>
      <c r="H453" s="1"/>
      <c r="I453" s="1"/>
      <c r="J453" s="1"/>
    </row>
    <row r="454" spans="2:10">
      <c r="B454" s="1"/>
      <c r="C454" s="1"/>
      <c r="D454" s="1"/>
      <c r="E454" s="1"/>
      <c r="F454" s="1"/>
      <c r="G454" s="1"/>
      <c r="H454" s="1"/>
      <c r="I454" s="1"/>
      <c r="J454" s="1"/>
    </row>
    <row r="455" spans="2:10">
      <c r="B455" s="1"/>
      <c r="C455" s="1"/>
      <c r="D455" s="1"/>
      <c r="E455" s="1"/>
      <c r="F455" s="1"/>
      <c r="G455" s="1"/>
      <c r="H455" s="1"/>
      <c r="I455" s="1"/>
      <c r="J455" s="1"/>
    </row>
    <row r="456" spans="2:10">
      <c r="B456" s="1"/>
      <c r="C456" s="1"/>
      <c r="D456" s="1"/>
      <c r="E456" s="1"/>
      <c r="F456" s="1"/>
      <c r="G456" s="1"/>
      <c r="H456" s="1"/>
      <c r="I456" s="1"/>
      <c r="J456" s="1"/>
    </row>
    <row r="457" spans="2:10">
      <c r="B457" s="1"/>
      <c r="C457" s="1"/>
      <c r="D457" s="1"/>
      <c r="E457" s="1"/>
      <c r="F457" s="1"/>
      <c r="G457" s="1"/>
      <c r="H457" s="1"/>
      <c r="I457" s="1"/>
      <c r="J457" s="1"/>
    </row>
    <row r="458" spans="2:10">
      <c r="B458" s="1"/>
      <c r="C458" s="1"/>
      <c r="D458" s="1"/>
      <c r="E458" s="1"/>
      <c r="F458" s="1"/>
      <c r="G458" s="1"/>
      <c r="H458" s="1"/>
      <c r="I458" s="1"/>
      <c r="J458" s="1"/>
    </row>
    <row r="459" spans="2:10">
      <c r="B459" s="1"/>
      <c r="C459" s="1"/>
      <c r="D459" s="1"/>
      <c r="E459" s="1"/>
      <c r="F459" s="1"/>
      <c r="G459" s="1"/>
      <c r="H459" s="1"/>
      <c r="I459" s="1"/>
      <c r="J459" s="1"/>
    </row>
    <row r="460" spans="2:10">
      <c r="B460" s="1"/>
      <c r="C460" s="1"/>
      <c r="D460" s="1"/>
      <c r="E460" s="1"/>
      <c r="F460" s="1"/>
      <c r="G460" s="1"/>
      <c r="H460" s="1"/>
      <c r="I460" s="1"/>
      <c r="J460" s="1"/>
    </row>
    <row r="461" spans="2:10">
      <c r="B461" s="1"/>
      <c r="C461" s="1"/>
      <c r="D461" s="1"/>
      <c r="E461" s="1"/>
      <c r="F461" s="1"/>
      <c r="G461" s="1"/>
      <c r="H461" s="1"/>
      <c r="I461" s="1"/>
      <c r="J461" s="1"/>
    </row>
    <row r="462" spans="2:10">
      <c r="B462" s="1"/>
      <c r="C462" s="1"/>
      <c r="D462" s="1"/>
      <c r="E462" s="1"/>
      <c r="F462" s="1"/>
      <c r="G462" s="1"/>
      <c r="H462" s="1"/>
      <c r="I462" s="1"/>
      <c r="J462" s="1"/>
    </row>
    <row r="463" spans="2:10">
      <c r="B463" s="1"/>
      <c r="C463" s="1"/>
      <c r="D463" s="1"/>
      <c r="E463" s="1"/>
      <c r="F463" s="1"/>
      <c r="G463" s="1"/>
      <c r="H463" s="1"/>
      <c r="I463" s="1"/>
      <c r="J463" s="1"/>
    </row>
    <row r="464" spans="2:10">
      <c r="B464" s="1"/>
      <c r="C464" s="1"/>
      <c r="D464" s="1"/>
      <c r="E464" s="1"/>
      <c r="F464" s="1"/>
      <c r="G464" s="1"/>
      <c r="H464" s="1"/>
      <c r="I464" s="1"/>
      <c r="J464" s="1"/>
    </row>
    <row r="465" spans="2:10">
      <c r="B465" s="1"/>
      <c r="C465" s="1"/>
      <c r="D465" s="1"/>
      <c r="E465" s="1"/>
      <c r="F465" s="1"/>
      <c r="G465" s="1"/>
      <c r="H465" s="1"/>
      <c r="I465" s="1"/>
      <c r="J465" s="1"/>
    </row>
    <row r="466" spans="2:10">
      <c r="B466" s="1"/>
      <c r="C466" s="1"/>
      <c r="D466" s="1"/>
      <c r="E466" s="1"/>
      <c r="F466" s="1"/>
      <c r="G466" s="1"/>
      <c r="H466" s="1"/>
      <c r="I466" s="1"/>
      <c r="J466" s="1"/>
    </row>
    <row r="467" spans="2:10">
      <c r="B467" s="1"/>
      <c r="C467" s="1"/>
      <c r="D467" s="1"/>
      <c r="E467" s="1"/>
      <c r="F467" s="1"/>
      <c r="G467" s="1"/>
      <c r="H467" s="1"/>
      <c r="I467" s="1"/>
      <c r="J467" s="1"/>
    </row>
    <row r="468" spans="2:10">
      <c r="B468" s="1"/>
      <c r="C468" s="1"/>
      <c r="D468" s="1"/>
      <c r="E468" s="1"/>
      <c r="F468" s="1"/>
      <c r="G468" s="1"/>
      <c r="H468" s="1"/>
      <c r="I468" s="1"/>
      <c r="J468" s="1"/>
    </row>
    <row r="469" spans="2:10">
      <c r="B469" s="1"/>
      <c r="C469" s="1"/>
      <c r="D469" s="1"/>
      <c r="E469" s="1"/>
      <c r="F469" s="1"/>
      <c r="G469" s="1"/>
      <c r="H469" s="1"/>
      <c r="I469" s="1"/>
      <c r="J469" s="1"/>
    </row>
    <row r="470" spans="2:10">
      <c r="B470" s="1"/>
      <c r="C470" s="1"/>
      <c r="D470" s="1"/>
      <c r="E470" s="1"/>
      <c r="F470" s="1"/>
      <c r="G470" s="1"/>
      <c r="H470" s="1"/>
      <c r="I470" s="1"/>
      <c r="J470" s="1"/>
    </row>
    <row r="471" spans="2:10">
      <c r="B471" s="1"/>
      <c r="C471" s="1"/>
      <c r="D471" s="1"/>
      <c r="E471" s="1"/>
      <c r="F471" s="1"/>
      <c r="G471" s="1"/>
      <c r="H471" s="1"/>
      <c r="I471" s="1"/>
      <c r="J471" s="1"/>
    </row>
    <row r="472" spans="2:10">
      <c r="B472" s="1"/>
      <c r="C472" s="1"/>
      <c r="D472" s="1"/>
      <c r="E472" s="1"/>
      <c r="F472" s="1"/>
      <c r="G472" s="1"/>
      <c r="H472" s="1"/>
      <c r="I472" s="1"/>
      <c r="J472" s="1"/>
    </row>
    <row r="473" spans="2:10">
      <c r="B473" s="1"/>
      <c r="C473" s="1"/>
      <c r="D473" s="1"/>
      <c r="E473" s="1"/>
      <c r="F473" s="1"/>
      <c r="G473" s="1"/>
      <c r="H473" s="1"/>
      <c r="I473" s="1"/>
      <c r="J473" s="1"/>
    </row>
    <row r="474" spans="2:10">
      <c r="B474" s="1"/>
      <c r="C474" s="1"/>
      <c r="D474" s="1"/>
      <c r="E474" s="1"/>
      <c r="F474" s="1"/>
      <c r="G474" s="1"/>
      <c r="H474" s="1"/>
      <c r="I474" s="1"/>
      <c r="J474" s="1"/>
    </row>
    <row r="475" spans="2:10">
      <c r="B475" s="1"/>
      <c r="C475" s="1"/>
      <c r="D475" s="1"/>
      <c r="E475" s="1"/>
      <c r="F475" s="1"/>
      <c r="G475" s="1"/>
      <c r="H475" s="1"/>
      <c r="I475" s="1"/>
      <c r="J475" s="1"/>
    </row>
    <row r="476" spans="2:10">
      <c r="B476" s="1"/>
      <c r="C476" s="1"/>
      <c r="D476" s="1"/>
      <c r="E476" s="1"/>
      <c r="F476" s="1"/>
      <c r="G476" s="1"/>
      <c r="H476" s="1"/>
      <c r="I476" s="1"/>
      <c r="J476" s="1"/>
    </row>
    <row r="477" spans="2:10">
      <c r="B477" s="1"/>
      <c r="C477" s="1"/>
      <c r="D477" s="1"/>
      <c r="E477" s="1"/>
      <c r="F477" s="1"/>
      <c r="G477" s="1"/>
      <c r="H477" s="1"/>
      <c r="I477" s="1"/>
      <c r="J477" s="1"/>
    </row>
    <row r="478" spans="2:10">
      <c r="B478" s="1"/>
      <c r="C478" s="1"/>
      <c r="D478" s="1"/>
      <c r="E478" s="1"/>
      <c r="F478" s="1"/>
      <c r="G478" s="1"/>
      <c r="H478" s="1"/>
      <c r="I478" s="1"/>
      <c r="J478" s="1"/>
    </row>
    <row r="479" spans="2:10">
      <c r="B479" s="1"/>
      <c r="C479" s="1"/>
      <c r="D479" s="1"/>
      <c r="E479" s="1"/>
      <c r="F479" s="1"/>
      <c r="G479" s="1"/>
      <c r="H479" s="1"/>
      <c r="I479" s="1"/>
      <c r="J479" s="1"/>
    </row>
    <row r="480" spans="2:10">
      <c r="B480" s="1"/>
      <c r="C480" s="1"/>
      <c r="D480" s="1"/>
      <c r="E480" s="1"/>
      <c r="F480" s="1"/>
      <c r="G480" s="1"/>
      <c r="H480" s="1"/>
      <c r="I480" s="1"/>
      <c r="J480" s="1"/>
    </row>
    <row r="481" spans="2:10">
      <c r="B481" s="1"/>
      <c r="C481" s="1"/>
      <c r="D481" s="1"/>
      <c r="E481" s="1"/>
      <c r="F481" s="1"/>
      <c r="G481" s="1"/>
      <c r="H481" s="1"/>
      <c r="I481" s="1"/>
      <c r="J481" s="1"/>
    </row>
    <row r="482" spans="2:10">
      <c r="B482" s="1"/>
      <c r="C482" s="1"/>
      <c r="D482" s="1"/>
      <c r="E482" s="1"/>
      <c r="F482" s="1"/>
      <c r="G482" s="1"/>
      <c r="H482" s="1"/>
      <c r="I482" s="1"/>
      <c r="J482" s="1"/>
    </row>
    <row r="483" spans="2:10">
      <c r="B483" s="1"/>
      <c r="C483" s="1"/>
      <c r="D483" s="1"/>
      <c r="E483" s="1"/>
      <c r="F483" s="1"/>
      <c r="G483" s="1"/>
      <c r="H483" s="1"/>
      <c r="I483" s="1"/>
      <c r="J483" s="1"/>
    </row>
    <row r="484" spans="2:10">
      <c r="B484" s="1"/>
      <c r="C484" s="1"/>
      <c r="D484" s="1"/>
      <c r="E484" s="1"/>
      <c r="F484" s="1"/>
      <c r="G484" s="1"/>
      <c r="H484" s="1"/>
      <c r="I484" s="1"/>
      <c r="J484" s="1"/>
    </row>
    <row r="485" spans="2:10">
      <c r="B485" s="1"/>
      <c r="C485" s="1"/>
      <c r="D485" s="1"/>
      <c r="E485" s="1"/>
      <c r="F485" s="1"/>
      <c r="G485" s="1"/>
      <c r="H485" s="1"/>
      <c r="I485" s="1"/>
      <c r="J485" s="1"/>
    </row>
    <row r="486" spans="2:10">
      <c r="B486" s="1"/>
      <c r="C486" s="1"/>
      <c r="D486" s="1"/>
      <c r="E486" s="1"/>
      <c r="F486" s="1"/>
      <c r="G486" s="1"/>
      <c r="H486" s="1"/>
      <c r="I486" s="1"/>
      <c r="J486" s="1"/>
    </row>
    <row r="487" spans="2:10">
      <c r="B487" s="1"/>
      <c r="C487" s="1"/>
      <c r="D487" s="1"/>
      <c r="E487" s="1"/>
      <c r="F487" s="1"/>
      <c r="G487" s="1"/>
      <c r="H487" s="1"/>
      <c r="I487" s="1"/>
      <c r="J487" s="1"/>
    </row>
    <row r="488" spans="2:10">
      <c r="B488" s="1"/>
      <c r="C488" s="1"/>
      <c r="D488" s="1"/>
      <c r="E488" s="1"/>
      <c r="F488" s="1"/>
      <c r="G488" s="1"/>
      <c r="H488" s="1"/>
      <c r="I488" s="1"/>
      <c r="J488" s="1"/>
    </row>
    <row r="489" spans="2:10">
      <c r="B489" s="1"/>
      <c r="C489" s="1"/>
      <c r="D489" s="1"/>
      <c r="E489" s="1"/>
      <c r="F489" s="1"/>
      <c r="G489" s="1"/>
      <c r="H489" s="1"/>
      <c r="I489" s="1"/>
      <c r="J489" s="1"/>
    </row>
    <row r="490" spans="2:10">
      <c r="B490" s="1"/>
      <c r="C490" s="1"/>
      <c r="D490" s="1"/>
      <c r="E490" s="1"/>
      <c r="F490" s="1"/>
      <c r="G490" s="1"/>
      <c r="H490" s="1"/>
      <c r="I490" s="1"/>
      <c r="J490" s="1"/>
    </row>
    <row r="491" spans="2:10">
      <c r="B491" s="1"/>
      <c r="C491" s="1"/>
      <c r="D491" s="1"/>
      <c r="E491" s="1"/>
      <c r="F491" s="1"/>
      <c r="G491" s="1"/>
      <c r="H491" s="1"/>
      <c r="I491" s="1"/>
      <c r="J491" s="1"/>
    </row>
    <row r="492" spans="2:10">
      <c r="B492" s="1"/>
      <c r="C492" s="1"/>
      <c r="D492" s="1"/>
      <c r="E492" s="1"/>
      <c r="F492" s="1"/>
      <c r="G492" s="1"/>
      <c r="H492" s="1"/>
      <c r="I492" s="1"/>
      <c r="J492" s="1"/>
    </row>
    <row r="493" spans="2:10">
      <c r="B493" s="1"/>
      <c r="C493" s="1"/>
      <c r="D493" s="1"/>
      <c r="E493" s="1"/>
      <c r="F493" s="1"/>
      <c r="G493" s="1"/>
      <c r="H493" s="1"/>
      <c r="I493" s="1"/>
      <c r="J493" s="1"/>
    </row>
    <row r="494" spans="2:10">
      <c r="B494" s="1"/>
      <c r="C494" s="1"/>
      <c r="D494" s="1"/>
      <c r="E494" s="1"/>
      <c r="F494" s="1"/>
      <c r="G494" s="1"/>
      <c r="H494" s="1"/>
      <c r="I494" s="1"/>
      <c r="J494" s="1"/>
    </row>
    <row r="495" spans="2:10">
      <c r="B495" s="1"/>
      <c r="C495" s="1"/>
      <c r="D495" s="1"/>
      <c r="E495" s="1"/>
      <c r="F495" s="1"/>
      <c r="G495" s="1"/>
      <c r="H495" s="1"/>
      <c r="I495" s="1"/>
      <c r="J495" s="1"/>
    </row>
    <row r="496" spans="2:10">
      <c r="B496" s="1"/>
      <c r="C496" s="1"/>
      <c r="D496" s="1"/>
      <c r="E496" s="1"/>
      <c r="F496" s="1"/>
      <c r="G496" s="1"/>
      <c r="H496" s="1"/>
      <c r="I496" s="1"/>
      <c r="J496" s="1"/>
    </row>
    <row r="497" spans="2:10">
      <c r="B497" s="1"/>
      <c r="C497" s="1"/>
      <c r="D497" s="1"/>
      <c r="E497" s="1"/>
      <c r="F497" s="1"/>
      <c r="G497" s="1"/>
      <c r="H497" s="1"/>
      <c r="I497" s="1"/>
      <c r="J497" s="1"/>
    </row>
    <row r="498" spans="2:10">
      <c r="B498" s="1"/>
      <c r="C498" s="1"/>
      <c r="D498" s="1"/>
      <c r="E498" s="1"/>
      <c r="F498" s="1"/>
      <c r="G498" s="1"/>
      <c r="H498" s="1"/>
      <c r="I498" s="1"/>
      <c r="J498" s="1"/>
    </row>
    <row r="499" spans="2:10">
      <c r="B499" s="1"/>
      <c r="C499" s="1"/>
      <c r="D499" s="1"/>
      <c r="E499" s="1"/>
      <c r="F499" s="1"/>
      <c r="G499" s="1"/>
      <c r="H499" s="1"/>
      <c r="I499" s="1"/>
      <c r="J499" s="1"/>
    </row>
    <row r="500" spans="2:10">
      <c r="B500" s="1"/>
      <c r="C500" s="1"/>
      <c r="D500" s="1"/>
      <c r="E500" s="1"/>
      <c r="F500" s="1"/>
      <c r="G500" s="1"/>
      <c r="H500" s="1"/>
      <c r="I500" s="1"/>
      <c r="J500" s="1"/>
    </row>
    <row r="501" spans="2:10">
      <c r="B501" s="1"/>
      <c r="C501" s="1"/>
      <c r="D501" s="1"/>
      <c r="E501" s="1"/>
      <c r="F501" s="1"/>
      <c r="G501" s="1"/>
      <c r="H501" s="1"/>
      <c r="I501" s="1"/>
      <c r="J501" s="1"/>
    </row>
    <row r="502" spans="2:10">
      <c r="B502" s="1"/>
      <c r="C502" s="1"/>
      <c r="D502" s="1"/>
      <c r="E502" s="1"/>
      <c r="F502" s="1"/>
      <c r="G502" s="1"/>
      <c r="H502" s="1"/>
      <c r="I502" s="1"/>
      <c r="J502" s="1"/>
    </row>
    <row r="503" spans="2:10">
      <c r="B503" s="1"/>
      <c r="C503" s="1"/>
      <c r="D503" s="1"/>
      <c r="E503" s="1"/>
      <c r="F503" s="1"/>
      <c r="G503" s="1"/>
      <c r="H503" s="1"/>
      <c r="I503" s="1"/>
      <c r="J503" s="1"/>
    </row>
    <row r="504" spans="2:10">
      <c r="B504" s="1"/>
      <c r="C504" s="1"/>
      <c r="D504" s="1"/>
      <c r="E504" s="1"/>
      <c r="F504" s="1"/>
      <c r="G504" s="1"/>
      <c r="H504" s="1"/>
      <c r="I504" s="1"/>
      <c r="J504" s="1"/>
    </row>
    <row r="505" spans="2:10">
      <c r="B505" s="1"/>
      <c r="C505" s="1"/>
      <c r="D505" s="1"/>
      <c r="E505" s="1"/>
      <c r="F505" s="1"/>
      <c r="G505" s="1"/>
      <c r="H505" s="1"/>
      <c r="I505" s="1"/>
      <c r="J505" s="1"/>
    </row>
    <row r="506" spans="2:10">
      <c r="B506" s="1"/>
      <c r="C506" s="1"/>
      <c r="D506" s="1"/>
      <c r="E506" s="1"/>
      <c r="F506" s="1"/>
      <c r="G506" s="1"/>
      <c r="H506" s="1"/>
      <c r="I506" s="1"/>
      <c r="J506" s="1"/>
    </row>
    <row r="507" spans="2:10">
      <c r="B507" s="1"/>
      <c r="C507" s="1"/>
      <c r="D507" s="1"/>
      <c r="E507" s="1"/>
      <c r="F507" s="1"/>
      <c r="G507" s="1"/>
      <c r="H507" s="1"/>
      <c r="I507" s="1"/>
      <c r="J507" s="1"/>
    </row>
    <row r="508" spans="2:10">
      <c r="B508" s="1"/>
      <c r="C508" s="1"/>
      <c r="D508" s="1"/>
      <c r="E508" s="1"/>
      <c r="F508" s="1"/>
      <c r="G508" s="1"/>
      <c r="H508" s="1"/>
      <c r="I508" s="1"/>
      <c r="J508" s="1"/>
    </row>
    <row r="509" spans="2:10">
      <c r="B509" s="1"/>
      <c r="C509" s="1"/>
      <c r="D509" s="1"/>
      <c r="E509" s="1"/>
      <c r="F509" s="1"/>
      <c r="G509" s="1"/>
      <c r="H509" s="1"/>
      <c r="I509" s="1"/>
      <c r="J509" s="1"/>
    </row>
    <row r="510" spans="2:10">
      <c r="B510" s="1"/>
      <c r="C510" s="1"/>
      <c r="D510" s="1"/>
      <c r="E510" s="1"/>
      <c r="F510" s="1"/>
      <c r="G510" s="1"/>
      <c r="H510" s="1"/>
      <c r="I510" s="1"/>
      <c r="J510" s="1"/>
    </row>
    <row r="511" spans="2:10">
      <c r="B511" s="1"/>
      <c r="C511" s="1"/>
      <c r="D511" s="1"/>
      <c r="E511" s="1"/>
      <c r="F511" s="1"/>
      <c r="G511" s="1"/>
      <c r="H511" s="1"/>
      <c r="I511" s="1"/>
      <c r="J511" s="1"/>
    </row>
    <row r="512" spans="2:10">
      <c r="B512" s="1"/>
      <c r="C512" s="1"/>
      <c r="D512" s="1"/>
      <c r="E512" s="1"/>
      <c r="F512" s="1"/>
      <c r="G512" s="1"/>
      <c r="H512" s="1"/>
      <c r="I512" s="1"/>
      <c r="J512" s="1"/>
    </row>
    <row r="513" spans="2:10">
      <c r="B513" s="1"/>
      <c r="C513" s="1"/>
      <c r="D513" s="1"/>
      <c r="E513" s="1"/>
      <c r="F513" s="1"/>
      <c r="G513" s="1"/>
      <c r="H513" s="1"/>
      <c r="I513" s="1"/>
      <c r="J513" s="1"/>
    </row>
    <row r="514" spans="2:10">
      <c r="B514" s="1"/>
      <c r="C514" s="1"/>
      <c r="D514" s="1"/>
      <c r="E514" s="1"/>
      <c r="F514" s="1"/>
      <c r="G514" s="1"/>
      <c r="H514" s="1"/>
      <c r="I514" s="1"/>
      <c r="J514" s="1"/>
    </row>
    <row r="515" spans="2:10">
      <c r="B515" s="1"/>
      <c r="C515" s="1"/>
      <c r="D515" s="1"/>
      <c r="E515" s="1"/>
      <c r="F515" s="1"/>
      <c r="G515" s="1"/>
      <c r="H515" s="1"/>
      <c r="I515" s="1"/>
      <c r="J515" s="1"/>
    </row>
    <row r="516" spans="2:10">
      <c r="B516" s="1"/>
      <c r="C516" s="1"/>
      <c r="D516" s="1"/>
      <c r="E516" s="1"/>
      <c r="F516" s="1"/>
      <c r="G516" s="1"/>
      <c r="H516" s="1"/>
      <c r="I516" s="1"/>
      <c r="J516" s="1"/>
    </row>
    <row r="517" spans="2:10">
      <c r="B517" s="1"/>
      <c r="C517" s="1"/>
      <c r="D517" s="1"/>
      <c r="E517" s="1"/>
      <c r="F517" s="1"/>
      <c r="G517" s="1"/>
      <c r="H517" s="1"/>
      <c r="I517" s="1"/>
      <c r="J517" s="1"/>
    </row>
    <row r="518" spans="2:10">
      <c r="B518" s="1"/>
      <c r="C518" s="1"/>
      <c r="D518" s="1"/>
      <c r="E518" s="1"/>
      <c r="F518" s="1"/>
      <c r="G518" s="1"/>
      <c r="H518" s="1"/>
      <c r="I518" s="1"/>
      <c r="J518" s="1"/>
    </row>
    <row r="519" spans="2:10">
      <c r="B519" s="1"/>
      <c r="C519" s="1"/>
      <c r="D519" s="1"/>
      <c r="E519" s="1"/>
      <c r="F519" s="1"/>
      <c r="G519" s="1"/>
      <c r="H519" s="1"/>
      <c r="I519" s="1"/>
      <c r="J519" s="1"/>
    </row>
    <row r="520" spans="2:10">
      <c r="B520" s="1"/>
      <c r="C520" s="1"/>
      <c r="D520" s="1"/>
      <c r="E520" s="1"/>
      <c r="F520" s="1"/>
      <c r="G520" s="1"/>
      <c r="H520" s="1"/>
      <c r="I520" s="1"/>
      <c r="J520" s="1"/>
    </row>
    <row r="521" spans="2:10">
      <c r="B521" s="1"/>
      <c r="C521" s="1"/>
      <c r="D521" s="1"/>
      <c r="E521" s="1"/>
      <c r="F521" s="1"/>
      <c r="G521" s="1"/>
      <c r="H521" s="1"/>
      <c r="I521" s="1"/>
      <c r="J521" s="1"/>
    </row>
    <row r="522" spans="2:10">
      <c r="B522" s="1"/>
      <c r="C522" s="1"/>
      <c r="D522" s="1"/>
      <c r="E522" s="1"/>
      <c r="F522" s="1"/>
      <c r="G522" s="1"/>
      <c r="H522" s="1"/>
      <c r="I522" s="1"/>
      <c r="J522" s="1"/>
    </row>
    <row r="523" spans="2:10">
      <c r="B523" s="1"/>
      <c r="C523" s="1"/>
      <c r="D523" s="1"/>
      <c r="E523" s="1"/>
      <c r="F523" s="1"/>
      <c r="G523" s="1"/>
      <c r="H523" s="1"/>
      <c r="I523" s="1"/>
      <c r="J523" s="1"/>
    </row>
    <row r="524" spans="2:10">
      <c r="B524" s="1"/>
      <c r="C524" s="1"/>
      <c r="D524" s="1"/>
      <c r="E524" s="1"/>
      <c r="F524" s="1"/>
      <c r="G524" s="1"/>
      <c r="H524" s="1"/>
      <c r="I524" s="1"/>
      <c r="J524" s="1"/>
    </row>
    <row r="525" spans="2:10">
      <c r="B525" s="1"/>
      <c r="C525" s="1"/>
      <c r="D525" s="1"/>
      <c r="E525" s="1"/>
      <c r="F525" s="1"/>
      <c r="G525" s="1"/>
      <c r="H525" s="1"/>
      <c r="I525" s="1"/>
      <c r="J525" s="1"/>
    </row>
    <row r="526" spans="2:10">
      <c r="B526" s="1"/>
      <c r="C526" s="1"/>
      <c r="D526" s="1"/>
      <c r="E526" s="1"/>
      <c r="F526" s="1"/>
      <c r="G526" s="1"/>
      <c r="H526" s="1"/>
      <c r="I526" s="1"/>
      <c r="J526" s="1"/>
    </row>
    <row r="527" spans="2:10">
      <c r="B527" s="1"/>
      <c r="C527" s="1"/>
      <c r="D527" s="1"/>
      <c r="E527" s="1"/>
      <c r="F527" s="1"/>
      <c r="G527" s="1"/>
      <c r="H527" s="1"/>
      <c r="I527" s="1"/>
      <c r="J527" s="1"/>
    </row>
    <row r="528" spans="2:10">
      <c r="B528" s="1"/>
      <c r="C528" s="1"/>
      <c r="D528" s="1"/>
      <c r="E528" s="1"/>
      <c r="F528" s="1"/>
      <c r="G528" s="1"/>
      <c r="H528" s="1"/>
      <c r="I528" s="1"/>
      <c r="J528" s="1"/>
    </row>
    <row r="529" spans="2:10">
      <c r="B529" s="1"/>
      <c r="C529" s="1"/>
      <c r="D529" s="1"/>
      <c r="E529" s="1"/>
      <c r="F529" s="1"/>
      <c r="G529" s="1"/>
      <c r="H529" s="1"/>
      <c r="I529" s="1"/>
      <c r="J529" s="1"/>
    </row>
    <row r="530" spans="2:10">
      <c r="B530" s="1"/>
      <c r="C530" s="1"/>
      <c r="D530" s="1"/>
      <c r="E530" s="1"/>
      <c r="F530" s="1"/>
      <c r="G530" s="1"/>
      <c r="H530" s="1"/>
      <c r="I530" s="1"/>
      <c r="J530" s="1"/>
    </row>
    <row r="531" spans="2:10">
      <c r="B531" s="1"/>
      <c r="C531" s="1"/>
      <c r="D531" s="1"/>
      <c r="E531" s="1"/>
      <c r="F531" s="1"/>
      <c r="G531" s="1"/>
      <c r="H531" s="1"/>
      <c r="I531" s="1"/>
      <c r="J531" s="1"/>
    </row>
    <row r="532" spans="2:10">
      <c r="B532" s="1"/>
      <c r="C532" s="1"/>
      <c r="D532" s="1"/>
      <c r="E532" s="1"/>
      <c r="F532" s="1"/>
      <c r="G532" s="1"/>
      <c r="H532" s="1"/>
      <c r="I532" s="1"/>
      <c r="J532" s="1"/>
    </row>
    <row r="533" spans="2:10">
      <c r="B533" s="1"/>
      <c r="C533" s="1"/>
      <c r="D533" s="1"/>
      <c r="E533" s="1"/>
      <c r="F533" s="1"/>
      <c r="G533" s="1"/>
      <c r="H533" s="1"/>
      <c r="I533" s="1"/>
      <c r="J533" s="1"/>
    </row>
    <row r="534" spans="2:10">
      <c r="B534" s="1"/>
      <c r="C534" s="1"/>
      <c r="D534" s="1"/>
      <c r="E534" s="1"/>
      <c r="F534" s="1"/>
      <c r="G534" s="1"/>
      <c r="H534" s="1"/>
      <c r="I534" s="1"/>
      <c r="J534" s="1"/>
    </row>
    <row r="535" spans="2:10">
      <c r="B535" s="1"/>
      <c r="C535" s="1"/>
      <c r="D535" s="1"/>
      <c r="E535" s="1"/>
      <c r="F535" s="1"/>
      <c r="G535" s="1"/>
      <c r="H535" s="1"/>
      <c r="I535" s="1"/>
      <c r="J535" s="1"/>
    </row>
    <row r="536" spans="2:10">
      <c r="B536" s="1"/>
      <c r="C536" s="1"/>
      <c r="D536" s="1"/>
      <c r="E536" s="1"/>
      <c r="F536" s="1"/>
      <c r="G536" s="1"/>
      <c r="H536" s="1"/>
      <c r="I536" s="1"/>
      <c r="J536" s="1"/>
    </row>
    <row r="537" spans="2:10">
      <c r="B537" s="1"/>
      <c r="C537" s="1"/>
      <c r="D537" s="1"/>
      <c r="E537" s="1"/>
      <c r="F537" s="1"/>
      <c r="G537" s="1"/>
      <c r="H537" s="1"/>
      <c r="I537" s="1"/>
      <c r="J537" s="1"/>
    </row>
    <row r="538" spans="2:10">
      <c r="B538" s="1"/>
      <c r="C538" s="1"/>
      <c r="D538" s="1"/>
      <c r="E538" s="1"/>
      <c r="F538" s="1"/>
      <c r="G538" s="1"/>
      <c r="H538" s="1"/>
      <c r="I538" s="1"/>
      <c r="J538" s="1"/>
    </row>
    <row r="539" spans="2:10">
      <c r="B539" s="1"/>
      <c r="C539" s="1"/>
      <c r="D539" s="1"/>
      <c r="E539" s="1"/>
      <c r="F539" s="1"/>
      <c r="G539" s="1"/>
      <c r="H539" s="1"/>
      <c r="I539" s="1"/>
      <c r="J539" s="1"/>
    </row>
    <row r="540" spans="2:10">
      <c r="B540" s="1"/>
      <c r="C540" s="1"/>
      <c r="D540" s="1"/>
      <c r="E540" s="1"/>
      <c r="F540" s="1"/>
      <c r="G540" s="1"/>
      <c r="H540" s="1"/>
      <c r="I540" s="1"/>
      <c r="J540" s="1"/>
    </row>
    <row r="541" spans="2:10">
      <c r="B541" s="1"/>
      <c r="C541" s="1"/>
      <c r="D541" s="1"/>
      <c r="E541" s="1"/>
      <c r="F541" s="1"/>
      <c r="G541" s="1"/>
      <c r="H541" s="1"/>
      <c r="I541" s="1"/>
      <c r="J541" s="1"/>
    </row>
    <row r="542" spans="2:10">
      <c r="B542" s="1"/>
      <c r="C542" s="1"/>
      <c r="D542" s="1"/>
      <c r="E542" s="1"/>
      <c r="F542" s="1"/>
      <c r="G542" s="1"/>
      <c r="H542" s="1"/>
      <c r="I542" s="1"/>
      <c r="J542" s="1"/>
    </row>
    <row r="543" spans="2:10">
      <c r="B543" s="1"/>
      <c r="C543" s="1"/>
      <c r="D543" s="1"/>
      <c r="E543" s="1"/>
      <c r="F543" s="1"/>
      <c r="G543" s="1"/>
      <c r="H543" s="1"/>
      <c r="I543" s="1"/>
      <c r="J543" s="1"/>
    </row>
    <row r="544" spans="2:10">
      <c r="B544" s="1"/>
      <c r="C544" s="1"/>
      <c r="D544" s="1"/>
      <c r="E544" s="1"/>
      <c r="F544" s="1"/>
      <c r="G544" s="1"/>
      <c r="H544" s="1"/>
      <c r="I544" s="1"/>
      <c r="J544" s="1"/>
    </row>
    <row r="545" spans="2:10">
      <c r="B545" s="1"/>
      <c r="C545" s="1"/>
      <c r="D545" s="1"/>
      <c r="E545" s="1"/>
      <c r="F545" s="1"/>
      <c r="G545" s="1"/>
      <c r="H545" s="1"/>
      <c r="I545" s="1"/>
      <c r="J545" s="1"/>
    </row>
    <row r="546" spans="2:10">
      <c r="B546" s="1"/>
      <c r="C546" s="1"/>
      <c r="D546" s="1"/>
      <c r="E546" s="1"/>
      <c r="F546" s="1"/>
      <c r="G546" s="1"/>
      <c r="H546" s="1"/>
      <c r="I546" s="1"/>
      <c r="J546" s="1"/>
    </row>
    <row r="547" spans="2:10">
      <c r="B547" s="1"/>
      <c r="C547" s="1"/>
      <c r="D547" s="1"/>
      <c r="E547" s="1"/>
      <c r="F547" s="1"/>
      <c r="G547" s="1"/>
      <c r="H547" s="1"/>
      <c r="I547" s="1"/>
      <c r="J547" s="1"/>
    </row>
    <row r="548" spans="2:10">
      <c r="B548" s="1"/>
      <c r="C548" s="1"/>
      <c r="D548" s="1"/>
      <c r="E548" s="1"/>
      <c r="F548" s="1"/>
      <c r="G548" s="1"/>
      <c r="H548" s="1"/>
      <c r="I548" s="1"/>
      <c r="J548" s="1"/>
    </row>
    <row r="549" spans="2:10">
      <c r="B549" s="1"/>
      <c r="C549" s="1"/>
      <c r="D549" s="1"/>
      <c r="E549" s="1"/>
      <c r="F549" s="1"/>
      <c r="G549" s="1"/>
      <c r="H549" s="1"/>
      <c r="I549" s="1"/>
      <c r="J549" s="1"/>
    </row>
    <row r="550" spans="2:10">
      <c r="B550" s="1"/>
      <c r="C550" s="1"/>
      <c r="D550" s="1"/>
      <c r="E550" s="1"/>
      <c r="F550" s="1"/>
      <c r="G550" s="1"/>
      <c r="H550" s="1"/>
      <c r="I550" s="1"/>
      <c r="J550" s="1"/>
    </row>
    <row r="551" spans="2:10">
      <c r="B551" s="1"/>
      <c r="C551" s="1"/>
      <c r="D551" s="1"/>
      <c r="E551" s="1"/>
      <c r="F551" s="1"/>
      <c r="G551" s="1"/>
      <c r="H551" s="1"/>
      <c r="I551" s="1"/>
      <c r="J551" s="1"/>
    </row>
    <row r="552" spans="2:10">
      <c r="B552" s="1"/>
      <c r="C552" s="1"/>
      <c r="D552" s="1"/>
      <c r="E552" s="1"/>
      <c r="F552" s="1"/>
      <c r="G552" s="1"/>
      <c r="H552" s="1"/>
      <c r="I552" s="1"/>
      <c r="J552" s="1"/>
    </row>
    <row r="553" spans="2:10">
      <c r="B553" s="1"/>
      <c r="C553" s="1"/>
      <c r="D553" s="1"/>
      <c r="E553" s="1"/>
      <c r="F553" s="1"/>
      <c r="G553" s="1"/>
      <c r="H553" s="1"/>
      <c r="I553" s="1"/>
      <c r="J553" s="1"/>
    </row>
    <row r="554" spans="2:10">
      <c r="B554" s="1"/>
      <c r="C554" s="1"/>
      <c r="D554" s="1"/>
      <c r="E554" s="1"/>
      <c r="F554" s="1"/>
      <c r="G554" s="1"/>
      <c r="H554" s="1"/>
      <c r="I554" s="1"/>
      <c r="J554" s="1"/>
    </row>
    <row r="555" spans="2:10">
      <c r="B555" s="1"/>
      <c r="C555" s="1"/>
      <c r="D555" s="1"/>
      <c r="E555" s="1"/>
      <c r="F555" s="1"/>
      <c r="G555" s="1"/>
      <c r="H555" s="1"/>
      <c r="I555" s="1"/>
      <c r="J555" s="1"/>
    </row>
    <row r="556" spans="2:10">
      <c r="B556" s="1"/>
      <c r="C556" s="1"/>
      <c r="D556" s="1"/>
      <c r="E556" s="1"/>
      <c r="F556" s="1"/>
      <c r="G556" s="1"/>
      <c r="H556" s="1"/>
      <c r="I556" s="1"/>
      <c r="J556" s="1"/>
    </row>
    <row r="557" spans="2:10">
      <c r="B557" s="1"/>
      <c r="C557" s="1"/>
      <c r="D557" s="1"/>
      <c r="E557" s="1"/>
      <c r="F557" s="1"/>
      <c r="G557" s="1"/>
      <c r="H557" s="1"/>
      <c r="I557" s="1"/>
      <c r="J557" s="1"/>
    </row>
    <row r="558" spans="2:10">
      <c r="B558" s="1"/>
      <c r="C558" s="1"/>
      <c r="D558" s="1"/>
      <c r="E558" s="1"/>
      <c r="F558" s="1"/>
      <c r="G558" s="1"/>
      <c r="H558" s="1"/>
      <c r="I558" s="1"/>
      <c r="J558" s="1"/>
    </row>
    <row r="559" spans="2:10">
      <c r="B559" s="1"/>
      <c r="C559" s="1"/>
      <c r="D559" s="1"/>
      <c r="E559" s="1"/>
      <c r="F559" s="1"/>
      <c r="G559" s="1"/>
      <c r="H559" s="1"/>
      <c r="I559" s="1"/>
      <c r="J559" s="1"/>
    </row>
    <row r="560" spans="2:10">
      <c r="B560" s="1"/>
      <c r="C560" s="1"/>
      <c r="D560" s="1"/>
      <c r="E560" s="1"/>
      <c r="F560" s="1"/>
      <c r="G560" s="1"/>
      <c r="H560" s="1"/>
      <c r="I560" s="1"/>
      <c r="J560" s="1"/>
    </row>
    <row r="561" spans="2:10">
      <c r="B561" s="1"/>
      <c r="C561" s="1"/>
      <c r="D561" s="1"/>
      <c r="E561" s="1"/>
      <c r="F561" s="1"/>
      <c r="G561" s="1"/>
      <c r="H561" s="1"/>
      <c r="I561" s="1"/>
      <c r="J561" s="1"/>
    </row>
    <row r="562" spans="2:10">
      <c r="B562" s="1"/>
      <c r="C562" s="1"/>
      <c r="D562" s="1"/>
      <c r="E562" s="1"/>
      <c r="F562" s="1"/>
      <c r="G562" s="1"/>
      <c r="H562" s="1"/>
      <c r="I562" s="1"/>
      <c r="J562" s="1"/>
    </row>
    <row r="563" spans="2:10">
      <c r="B563" s="1"/>
      <c r="C563" s="1"/>
      <c r="D563" s="1"/>
      <c r="E563" s="1"/>
      <c r="F563" s="1"/>
      <c r="G563" s="1"/>
      <c r="H563" s="1"/>
      <c r="I563" s="1"/>
      <c r="J563" s="1"/>
    </row>
    <row r="564" spans="2:10">
      <c r="B564" s="1"/>
      <c r="C564" s="1"/>
      <c r="D564" s="1"/>
      <c r="E564" s="1"/>
      <c r="F564" s="1"/>
      <c r="G564" s="1"/>
      <c r="H564" s="1"/>
      <c r="I564" s="1"/>
      <c r="J564" s="1"/>
    </row>
    <row r="565" spans="2:10">
      <c r="B565" s="1"/>
      <c r="C565" s="1"/>
      <c r="D565" s="1"/>
      <c r="E565" s="1"/>
      <c r="F565" s="1"/>
      <c r="G565" s="1"/>
      <c r="H565" s="1"/>
      <c r="I565" s="1"/>
      <c r="J565" s="1"/>
    </row>
    <row r="566" spans="2:10">
      <c r="B566" s="1"/>
      <c r="C566" s="1"/>
      <c r="D566" s="1"/>
      <c r="E566" s="1"/>
      <c r="F566" s="1"/>
      <c r="G566" s="1"/>
      <c r="H566" s="1"/>
      <c r="I566" s="1"/>
      <c r="J566" s="1"/>
    </row>
    <row r="567" spans="2:10">
      <c r="B567" s="1"/>
      <c r="C567" s="1"/>
      <c r="D567" s="1"/>
      <c r="E567" s="1"/>
      <c r="F567" s="1"/>
      <c r="G567" s="1"/>
      <c r="H567" s="1"/>
      <c r="I567" s="1"/>
      <c r="J567" s="1"/>
    </row>
    <row r="568" spans="2:10">
      <c r="B568" s="1"/>
      <c r="C568" s="1"/>
      <c r="D568" s="1"/>
      <c r="E568" s="1"/>
      <c r="F568" s="1"/>
      <c r="G568" s="1"/>
      <c r="H568" s="1"/>
      <c r="I568" s="1"/>
      <c r="J568" s="1"/>
    </row>
    <row r="569" spans="2:10">
      <c r="B569" s="1"/>
      <c r="C569" s="1"/>
      <c r="D569" s="1"/>
      <c r="E569" s="1"/>
      <c r="F569" s="1"/>
      <c r="G569" s="1"/>
      <c r="H569" s="1"/>
      <c r="I569" s="1"/>
      <c r="J569" s="1"/>
    </row>
    <row r="570" spans="2:10">
      <c r="B570" s="1"/>
      <c r="C570" s="1"/>
      <c r="D570" s="1"/>
      <c r="E570" s="1"/>
      <c r="F570" s="1"/>
      <c r="G570" s="1"/>
      <c r="H570" s="1"/>
      <c r="I570" s="1"/>
      <c r="J570" s="1"/>
    </row>
    <row r="571" spans="2:10">
      <c r="B571" s="1"/>
      <c r="C571" s="1"/>
      <c r="D571" s="1"/>
      <c r="E571" s="1"/>
      <c r="F571" s="1"/>
      <c r="G571" s="1"/>
      <c r="H571" s="1"/>
      <c r="I571" s="1"/>
      <c r="J571" s="1"/>
    </row>
    <row r="572" spans="2:10">
      <c r="B572" s="1"/>
      <c r="C572" s="1"/>
      <c r="D572" s="1"/>
      <c r="E572" s="1"/>
      <c r="F572" s="1"/>
      <c r="G572" s="1"/>
      <c r="H572" s="1"/>
      <c r="I572" s="1"/>
      <c r="J572" s="1"/>
    </row>
    <row r="573" spans="2:10">
      <c r="B573" s="1"/>
      <c r="C573" s="1"/>
      <c r="D573" s="1"/>
      <c r="E573" s="1"/>
      <c r="F573" s="1"/>
      <c r="G573" s="1"/>
      <c r="H573" s="1"/>
      <c r="I573" s="1"/>
      <c r="J573" s="1"/>
    </row>
    <row r="574" spans="2:10">
      <c r="B574" s="1"/>
      <c r="C574" s="1"/>
      <c r="D574" s="1"/>
      <c r="E574" s="1"/>
      <c r="F574" s="1"/>
      <c r="G574" s="1"/>
      <c r="H574" s="1"/>
      <c r="I574" s="1"/>
      <c r="J574" s="1"/>
    </row>
    <row r="575" spans="2:10">
      <c r="B575" s="1"/>
      <c r="C575" s="1"/>
      <c r="D575" s="1"/>
      <c r="E575" s="1"/>
      <c r="F575" s="1"/>
      <c r="G575" s="1"/>
      <c r="H575" s="1"/>
      <c r="I575" s="1"/>
      <c r="J575" s="1"/>
    </row>
    <row r="576" spans="2:10">
      <c r="B576" s="1"/>
      <c r="C576" s="1"/>
      <c r="D576" s="1"/>
      <c r="E576" s="1"/>
      <c r="F576" s="1"/>
      <c r="G576" s="1"/>
      <c r="H576" s="1"/>
      <c r="I576" s="1"/>
      <c r="J576" s="1"/>
    </row>
    <row r="577" spans="2:10">
      <c r="B577" s="1"/>
      <c r="C577" s="1"/>
      <c r="D577" s="1"/>
      <c r="E577" s="1"/>
      <c r="F577" s="1"/>
      <c r="G577" s="1"/>
      <c r="H577" s="1"/>
      <c r="I577" s="1"/>
      <c r="J577" s="1"/>
    </row>
    <row r="578" spans="2:10">
      <c r="B578" s="1"/>
      <c r="C578" s="1"/>
      <c r="D578" s="1"/>
      <c r="E578" s="1"/>
      <c r="F578" s="1"/>
      <c r="G578" s="1"/>
      <c r="H578" s="1"/>
      <c r="I578" s="1"/>
      <c r="J578" s="1"/>
    </row>
    <row r="579" spans="2:10">
      <c r="B579" s="1"/>
      <c r="C579" s="1"/>
      <c r="D579" s="1"/>
      <c r="E579" s="1"/>
      <c r="F579" s="1"/>
      <c r="G579" s="1"/>
      <c r="H579" s="1"/>
      <c r="I579" s="1"/>
      <c r="J579" s="1"/>
    </row>
    <row r="580" spans="2:10">
      <c r="B580" s="1"/>
      <c r="C580" s="1"/>
      <c r="D580" s="1"/>
      <c r="E580" s="1"/>
      <c r="F580" s="1"/>
      <c r="G580" s="1"/>
      <c r="H580" s="1"/>
      <c r="I580" s="1"/>
      <c r="J580" s="1"/>
    </row>
    <row r="581" spans="2:10">
      <c r="B581" s="1"/>
      <c r="C581" s="1"/>
      <c r="D581" s="1"/>
      <c r="E581" s="1"/>
      <c r="F581" s="1"/>
      <c r="G581" s="1"/>
      <c r="H581" s="1"/>
      <c r="I581" s="1"/>
      <c r="J581" s="1"/>
    </row>
    <row r="582" spans="2:10">
      <c r="B582" s="1"/>
      <c r="C582" s="1"/>
      <c r="D582" s="1"/>
      <c r="E582" s="1"/>
      <c r="F582" s="1"/>
      <c r="G582" s="1"/>
      <c r="H582" s="1"/>
      <c r="I582" s="1"/>
      <c r="J582" s="1"/>
    </row>
    <row r="583" spans="2:10">
      <c r="B583" s="1"/>
      <c r="C583" s="1"/>
      <c r="D583" s="1"/>
      <c r="E583" s="1"/>
      <c r="F583" s="1"/>
      <c r="G583" s="1"/>
      <c r="H583" s="1"/>
      <c r="I583" s="1"/>
      <c r="J583" s="1"/>
    </row>
    <row r="584" spans="2:10">
      <c r="B584" s="1"/>
      <c r="C584" s="1"/>
      <c r="D584" s="1"/>
      <c r="E584" s="1"/>
      <c r="F584" s="1"/>
      <c r="G584" s="1"/>
      <c r="H584" s="1"/>
      <c r="I584" s="1"/>
      <c r="J584" s="1"/>
    </row>
    <row r="585" spans="2:10">
      <c r="B585" s="1"/>
      <c r="C585" s="1"/>
      <c r="D585" s="1"/>
      <c r="E585" s="1"/>
      <c r="F585" s="1"/>
      <c r="G585" s="1"/>
      <c r="H585" s="1"/>
      <c r="I585" s="1"/>
      <c r="J585" s="1"/>
    </row>
    <row r="586" spans="2:10">
      <c r="B586" s="1"/>
      <c r="C586" s="1"/>
      <c r="D586" s="1"/>
      <c r="E586" s="1"/>
      <c r="F586" s="1"/>
      <c r="G586" s="1"/>
      <c r="H586" s="1"/>
      <c r="I586" s="1"/>
      <c r="J586" s="1"/>
    </row>
    <row r="587" spans="2:10">
      <c r="B587" s="1"/>
      <c r="C587" s="1"/>
      <c r="D587" s="1"/>
      <c r="E587" s="1"/>
      <c r="F587" s="1"/>
      <c r="G587" s="1"/>
      <c r="H587" s="1"/>
      <c r="I587" s="1"/>
      <c r="J587" s="1"/>
    </row>
    <row r="588" spans="2:10">
      <c r="B588" s="1"/>
      <c r="C588" s="1"/>
      <c r="D588" s="1"/>
      <c r="E588" s="1"/>
      <c r="F588" s="1"/>
      <c r="G588" s="1"/>
      <c r="H588" s="1"/>
      <c r="I588" s="1"/>
      <c r="J588" s="1"/>
    </row>
    <row r="589" spans="2:10">
      <c r="B589" s="1"/>
      <c r="C589" s="1"/>
      <c r="D589" s="1"/>
      <c r="E589" s="1"/>
      <c r="F589" s="1"/>
      <c r="G589" s="1"/>
      <c r="H589" s="1"/>
      <c r="I589" s="1"/>
      <c r="J589" s="1"/>
    </row>
    <row r="590" spans="2:10">
      <c r="B590" s="1"/>
      <c r="C590" s="1"/>
      <c r="D590" s="1"/>
      <c r="E590" s="1"/>
      <c r="F590" s="1"/>
      <c r="G590" s="1"/>
      <c r="H590" s="1"/>
      <c r="I590" s="1"/>
      <c r="J590" s="1"/>
    </row>
    <row r="591" spans="2:10">
      <c r="B591" s="1"/>
      <c r="C591" s="1"/>
      <c r="D591" s="1"/>
      <c r="E591" s="1"/>
      <c r="F591" s="1"/>
      <c r="G591" s="1"/>
      <c r="H591" s="1"/>
      <c r="I591" s="1"/>
      <c r="J591" s="1"/>
    </row>
    <row r="592" spans="2:10">
      <c r="B592" s="1"/>
      <c r="C592" s="1"/>
      <c r="D592" s="1"/>
      <c r="E592" s="1"/>
      <c r="F592" s="1"/>
      <c r="G592" s="1"/>
      <c r="H592" s="1"/>
      <c r="I592" s="1"/>
      <c r="J592" s="1"/>
    </row>
    <row r="593" spans="2:10">
      <c r="B593" s="1"/>
      <c r="C593" s="1"/>
      <c r="D593" s="1"/>
      <c r="E593" s="1"/>
      <c r="F593" s="1"/>
      <c r="G593" s="1"/>
      <c r="H593" s="1"/>
      <c r="I593" s="1"/>
      <c r="J593" s="1"/>
    </row>
    <row r="594" spans="2:10">
      <c r="B594" s="1"/>
      <c r="C594" s="1"/>
      <c r="D594" s="1"/>
      <c r="E594" s="1"/>
      <c r="F594" s="1"/>
      <c r="G594" s="1"/>
      <c r="H594" s="1"/>
      <c r="I594" s="1"/>
      <c r="J594" s="1"/>
    </row>
    <row r="595" spans="2:10">
      <c r="B595" s="1"/>
      <c r="C595" s="1"/>
      <c r="D595" s="1"/>
      <c r="E595" s="1"/>
      <c r="F595" s="1"/>
      <c r="G595" s="1"/>
      <c r="H595" s="1"/>
      <c r="I595" s="1"/>
      <c r="J595" s="1"/>
    </row>
    <row r="596" spans="2:10">
      <c r="B596" s="1"/>
      <c r="C596" s="1"/>
      <c r="D596" s="1"/>
      <c r="E596" s="1"/>
      <c r="F596" s="1"/>
      <c r="G596" s="1"/>
      <c r="H596" s="1"/>
      <c r="I596" s="1"/>
      <c r="J596" s="1"/>
    </row>
    <row r="597" spans="2:10">
      <c r="B597" s="1"/>
      <c r="C597" s="1"/>
      <c r="D597" s="1"/>
      <c r="E597" s="1"/>
      <c r="F597" s="1"/>
      <c r="G597" s="1"/>
      <c r="H597" s="1"/>
      <c r="I597" s="1"/>
      <c r="J597" s="1"/>
    </row>
    <row r="598" spans="2:10">
      <c r="B598" s="1"/>
      <c r="C598" s="1"/>
      <c r="D598" s="1"/>
      <c r="E598" s="1"/>
      <c r="F598" s="1"/>
      <c r="G598" s="1"/>
      <c r="H598" s="1"/>
      <c r="I598" s="1"/>
      <c r="J598" s="1"/>
    </row>
    <row r="599" spans="2:10">
      <c r="B599" s="1"/>
      <c r="C599" s="1"/>
      <c r="D599" s="1"/>
      <c r="E599" s="1"/>
      <c r="F599" s="1"/>
      <c r="G599" s="1"/>
      <c r="H599" s="1"/>
      <c r="I599" s="1"/>
      <c r="J599" s="1"/>
    </row>
    <row r="600" spans="2:10">
      <c r="B600" s="1"/>
      <c r="C600" s="1"/>
      <c r="D600" s="1"/>
      <c r="E600" s="1"/>
      <c r="F600" s="1"/>
      <c r="G600" s="1"/>
      <c r="H600" s="1"/>
      <c r="I600" s="1"/>
      <c r="J600" s="1"/>
    </row>
    <row r="601" spans="2:10">
      <c r="B601" s="1"/>
      <c r="C601" s="1"/>
      <c r="D601" s="1"/>
      <c r="E601" s="1"/>
      <c r="F601" s="1"/>
      <c r="G601" s="1"/>
      <c r="H601" s="1"/>
      <c r="I601" s="1"/>
      <c r="J601" s="1"/>
    </row>
    <row r="602" spans="2:10">
      <c r="B602" s="1"/>
      <c r="C602" s="1"/>
      <c r="D602" s="1"/>
      <c r="E602" s="1"/>
      <c r="F602" s="1"/>
      <c r="G602" s="1"/>
      <c r="H602" s="1"/>
      <c r="I602" s="1"/>
      <c r="J602" s="1"/>
    </row>
    <row r="603" spans="2:10">
      <c r="B603" s="1"/>
      <c r="C603" s="1"/>
      <c r="D603" s="1"/>
      <c r="E603" s="1"/>
      <c r="F603" s="1"/>
      <c r="G603" s="1"/>
      <c r="H603" s="1"/>
      <c r="I603" s="1"/>
      <c r="J603" s="1"/>
    </row>
    <row r="604" spans="2:10">
      <c r="B604" s="1"/>
      <c r="C604" s="1"/>
      <c r="D604" s="1"/>
      <c r="E604" s="1"/>
      <c r="F604" s="1"/>
      <c r="G604" s="1"/>
      <c r="H604" s="1"/>
      <c r="I604" s="1"/>
      <c r="J604" s="1"/>
    </row>
    <row r="605" spans="2:10">
      <c r="B605" s="1"/>
      <c r="C605" s="1"/>
      <c r="D605" s="1"/>
      <c r="E605" s="1"/>
      <c r="F605" s="1"/>
      <c r="G605" s="1"/>
      <c r="H605" s="1"/>
      <c r="I605" s="1"/>
      <c r="J605" s="1"/>
    </row>
    <row r="606" spans="2:10">
      <c r="B606" s="1"/>
      <c r="C606" s="1"/>
      <c r="D606" s="1"/>
      <c r="E606" s="1"/>
      <c r="F606" s="1"/>
      <c r="G606" s="1"/>
      <c r="H606" s="1"/>
      <c r="I606" s="1"/>
      <c r="J606" s="1"/>
    </row>
    <row r="607" spans="2:10">
      <c r="B607" s="1"/>
      <c r="C607" s="1"/>
      <c r="D607" s="1"/>
      <c r="E607" s="1"/>
      <c r="F607" s="1"/>
      <c r="G607" s="1"/>
      <c r="H607" s="1"/>
      <c r="I607" s="1"/>
      <c r="J607" s="1"/>
    </row>
    <row r="608" spans="2:10">
      <c r="B608" s="1"/>
      <c r="C608" s="1"/>
      <c r="D608" s="1"/>
      <c r="E608" s="1"/>
      <c r="F608" s="1"/>
      <c r="G608" s="1"/>
      <c r="H608" s="1"/>
      <c r="I608" s="1"/>
      <c r="J608" s="1"/>
    </row>
    <row r="609" spans="2:10">
      <c r="B609" s="1"/>
      <c r="C609" s="1"/>
      <c r="D609" s="1"/>
      <c r="E609" s="1"/>
      <c r="F609" s="1"/>
      <c r="G609" s="1"/>
      <c r="H609" s="1"/>
      <c r="I609" s="1"/>
      <c r="J609" s="1"/>
    </row>
    <row r="610" spans="2:10">
      <c r="B610" s="1"/>
      <c r="C610" s="1"/>
      <c r="D610" s="1"/>
      <c r="E610" s="1"/>
      <c r="F610" s="1"/>
      <c r="G610" s="1"/>
      <c r="H610" s="1"/>
      <c r="I610" s="1"/>
      <c r="J610" s="1"/>
    </row>
    <row r="611" spans="2:10">
      <c r="B611" s="1"/>
      <c r="C611" s="1"/>
      <c r="D611" s="1"/>
      <c r="E611" s="1"/>
      <c r="F611" s="1"/>
      <c r="G611" s="1"/>
      <c r="H611" s="1"/>
      <c r="I611" s="1"/>
      <c r="J611" s="1"/>
    </row>
    <row r="612" spans="2:10">
      <c r="B612" s="1"/>
      <c r="C612" s="1"/>
      <c r="D612" s="1"/>
      <c r="E612" s="1"/>
      <c r="F612" s="1"/>
      <c r="G612" s="1"/>
      <c r="H612" s="1"/>
      <c r="I612" s="1"/>
      <c r="J612" s="1"/>
    </row>
    <row r="613" spans="2:10">
      <c r="B613" s="1"/>
      <c r="C613" s="1"/>
      <c r="D613" s="1"/>
      <c r="E613" s="1"/>
      <c r="F613" s="1"/>
      <c r="G613" s="1"/>
      <c r="H613" s="1"/>
      <c r="I613" s="1"/>
      <c r="J613" s="1"/>
    </row>
    <row r="614" spans="2:10">
      <c r="B614" s="1"/>
      <c r="C614" s="1"/>
      <c r="D614" s="1"/>
      <c r="E614" s="1"/>
      <c r="F614" s="1"/>
      <c r="G614" s="1"/>
      <c r="H614" s="1"/>
      <c r="I614" s="1"/>
      <c r="J614" s="1"/>
    </row>
    <row r="615" spans="2:10">
      <c r="B615" s="1"/>
      <c r="C615" s="1"/>
      <c r="D615" s="1"/>
      <c r="E615" s="1"/>
      <c r="F615" s="1"/>
      <c r="G615" s="1"/>
      <c r="H615" s="1"/>
      <c r="I615" s="1"/>
      <c r="J615" s="1"/>
    </row>
    <row r="616" spans="2:10">
      <c r="B616" s="1"/>
      <c r="C616" s="1"/>
      <c r="D616" s="1"/>
      <c r="E616" s="1"/>
      <c r="F616" s="1"/>
      <c r="G616" s="1"/>
      <c r="H616" s="1"/>
      <c r="I616" s="1"/>
      <c r="J616" s="1"/>
    </row>
    <row r="617" spans="2:10">
      <c r="B617" s="1"/>
      <c r="C617" s="1"/>
      <c r="D617" s="1"/>
      <c r="E617" s="1"/>
      <c r="F617" s="1"/>
      <c r="G617" s="1"/>
      <c r="H617" s="1"/>
      <c r="I617" s="1"/>
      <c r="J617" s="1"/>
    </row>
    <row r="618" spans="2:10">
      <c r="B618" s="1"/>
      <c r="C618" s="1"/>
      <c r="D618" s="1"/>
      <c r="E618" s="1"/>
      <c r="F618" s="1"/>
      <c r="G618" s="1"/>
      <c r="H618" s="1"/>
      <c r="I618" s="1"/>
      <c r="J618" s="1"/>
    </row>
    <row r="619" spans="2:10">
      <c r="B619" s="1"/>
      <c r="C619" s="1"/>
      <c r="D619" s="1"/>
      <c r="E619" s="1"/>
      <c r="F619" s="1"/>
      <c r="G619" s="1"/>
      <c r="H619" s="1"/>
      <c r="I619" s="1"/>
      <c r="J619" s="1"/>
    </row>
    <row r="620" spans="2:10">
      <c r="B620" s="1"/>
      <c r="C620" s="1"/>
      <c r="D620" s="1"/>
      <c r="E620" s="1"/>
      <c r="F620" s="1"/>
      <c r="G620" s="1"/>
      <c r="H620" s="1"/>
      <c r="I620" s="1"/>
      <c r="J620" s="1"/>
    </row>
    <row r="621" spans="2:10">
      <c r="B621" s="1"/>
      <c r="C621" s="1"/>
      <c r="D621" s="1"/>
      <c r="E621" s="1"/>
      <c r="F621" s="1"/>
      <c r="G621" s="1"/>
      <c r="H621" s="1"/>
      <c r="I621" s="1"/>
      <c r="J621" s="1"/>
    </row>
    <row r="622" spans="2:10">
      <c r="B622" s="1"/>
      <c r="C622" s="1"/>
      <c r="D622" s="1"/>
      <c r="E622" s="1"/>
      <c r="F622" s="1"/>
      <c r="G622" s="1"/>
      <c r="H622" s="1"/>
      <c r="I622" s="1"/>
      <c r="J622" s="1"/>
    </row>
    <row r="623" spans="2:10">
      <c r="B623" s="1"/>
      <c r="C623" s="1"/>
      <c r="D623" s="1"/>
      <c r="E623" s="1"/>
      <c r="F623" s="1"/>
      <c r="G623" s="1"/>
      <c r="H623" s="1"/>
      <c r="I623" s="1"/>
      <c r="J623" s="1"/>
    </row>
    <row r="624" spans="2:10">
      <c r="B624" s="1"/>
      <c r="C624" s="1"/>
      <c r="D624" s="1"/>
      <c r="E624" s="1"/>
      <c r="F624" s="1"/>
      <c r="G624" s="1"/>
      <c r="H624" s="1"/>
      <c r="I624" s="1"/>
      <c r="J624" s="1"/>
    </row>
    <row r="625" spans="2:10">
      <c r="B625" s="1"/>
      <c r="C625" s="1"/>
      <c r="D625" s="1"/>
      <c r="E625" s="1"/>
      <c r="F625" s="1"/>
      <c r="G625" s="1"/>
      <c r="H625" s="1"/>
      <c r="I625" s="1"/>
      <c r="J625" s="1"/>
    </row>
    <row r="626" spans="2:10">
      <c r="B626" s="1"/>
      <c r="C626" s="1"/>
      <c r="D626" s="1"/>
      <c r="E626" s="1"/>
      <c r="F626" s="1"/>
      <c r="G626" s="1"/>
      <c r="H626" s="1"/>
      <c r="I626" s="1"/>
      <c r="J626" s="1"/>
    </row>
    <row r="627" spans="2:10">
      <c r="B627" s="1"/>
      <c r="C627" s="1"/>
      <c r="D627" s="1"/>
      <c r="E627" s="1"/>
      <c r="F627" s="1"/>
      <c r="G627" s="1"/>
      <c r="H627" s="1"/>
      <c r="I627" s="1"/>
      <c r="J627" s="1"/>
    </row>
    <row r="628" spans="2:10">
      <c r="B628" s="1"/>
      <c r="C628" s="1"/>
      <c r="D628" s="1"/>
      <c r="E628" s="1"/>
      <c r="F628" s="1"/>
      <c r="G628" s="1"/>
      <c r="H628" s="1"/>
      <c r="I628" s="1"/>
      <c r="J628" s="1"/>
    </row>
    <row r="629" spans="2:10">
      <c r="B629" s="1"/>
      <c r="C629" s="1"/>
      <c r="D629" s="1"/>
      <c r="E629" s="1"/>
      <c r="F629" s="1"/>
      <c r="G629" s="1"/>
      <c r="H629" s="1"/>
      <c r="I629" s="1"/>
      <c r="J629" s="1"/>
    </row>
    <row r="630" spans="2:10">
      <c r="B630" s="1"/>
      <c r="C630" s="1"/>
      <c r="D630" s="1"/>
      <c r="E630" s="1"/>
      <c r="F630" s="1"/>
      <c r="G630" s="1"/>
      <c r="H630" s="1"/>
      <c r="I630" s="1"/>
      <c r="J630" s="1"/>
    </row>
    <row r="631" spans="2:10">
      <c r="B631" s="1"/>
      <c r="C631" s="1"/>
      <c r="D631" s="1"/>
      <c r="E631" s="1"/>
      <c r="F631" s="1"/>
      <c r="G631" s="1"/>
      <c r="H631" s="1"/>
      <c r="I631" s="1"/>
      <c r="J631" s="1"/>
    </row>
    <row r="632" spans="2:10">
      <c r="B632" s="1"/>
      <c r="C632" s="1"/>
      <c r="D632" s="1"/>
      <c r="E632" s="1"/>
      <c r="F632" s="1"/>
      <c r="G632" s="1"/>
      <c r="H632" s="1"/>
      <c r="I632" s="1"/>
      <c r="J632" s="1"/>
    </row>
    <row r="633" spans="2:10">
      <c r="B633" s="1"/>
      <c r="C633" s="1"/>
      <c r="D633" s="1"/>
      <c r="E633" s="1"/>
      <c r="F633" s="1"/>
      <c r="G633" s="1"/>
      <c r="H633" s="1"/>
      <c r="I633" s="1"/>
      <c r="J633" s="1"/>
    </row>
    <row r="634" spans="2:10">
      <c r="B634" s="1"/>
      <c r="C634" s="1"/>
      <c r="D634" s="1"/>
      <c r="E634" s="1"/>
      <c r="F634" s="1"/>
      <c r="G634" s="1"/>
      <c r="H634" s="1"/>
      <c r="I634" s="1"/>
      <c r="J634" s="1"/>
    </row>
    <row r="635" spans="2:10">
      <c r="B635" s="1"/>
      <c r="C635" s="1"/>
      <c r="D635" s="1"/>
      <c r="E635" s="1"/>
      <c r="F635" s="1"/>
      <c r="G635" s="1"/>
      <c r="H635" s="1"/>
      <c r="I635" s="1"/>
      <c r="J635" s="1"/>
    </row>
    <row r="636" spans="2:10">
      <c r="B636" s="1"/>
      <c r="C636" s="1"/>
      <c r="D636" s="1"/>
      <c r="E636" s="1"/>
      <c r="F636" s="1"/>
      <c r="G636" s="1"/>
      <c r="H636" s="1"/>
      <c r="I636" s="1"/>
      <c r="J636" s="1"/>
    </row>
    <row r="637" spans="2:10">
      <c r="B637" s="1"/>
      <c r="C637" s="1"/>
      <c r="D637" s="1"/>
      <c r="E637" s="1"/>
      <c r="F637" s="1"/>
      <c r="G637" s="1"/>
      <c r="H637" s="1"/>
      <c r="I637" s="1"/>
      <c r="J637" s="1"/>
    </row>
    <row r="638" spans="2:10">
      <c r="B638" s="1"/>
      <c r="C638" s="1"/>
      <c r="D638" s="1"/>
      <c r="E638" s="1"/>
      <c r="F638" s="1"/>
      <c r="G638" s="1"/>
      <c r="H638" s="1"/>
      <c r="I638" s="1"/>
      <c r="J638" s="1"/>
    </row>
    <row r="639" spans="2:10">
      <c r="B639" s="1"/>
      <c r="C639" s="1"/>
      <c r="D639" s="1"/>
      <c r="E639" s="1"/>
      <c r="F639" s="1"/>
      <c r="G639" s="1"/>
      <c r="H639" s="1"/>
      <c r="I639" s="1"/>
      <c r="J639" s="1"/>
    </row>
    <row r="640" spans="2:10">
      <c r="B640" s="1"/>
      <c r="C640" s="1"/>
      <c r="D640" s="1"/>
      <c r="E640" s="1"/>
      <c r="F640" s="1"/>
      <c r="G640" s="1"/>
      <c r="H640" s="1"/>
      <c r="I640" s="1"/>
      <c r="J640" s="1"/>
    </row>
    <row r="641" spans="2:10">
      <c r="B641" s="1"/>
      <c r="C641" s="1"/>
      <c r="D641" s="1"/>
      <c r="E641" s="1"/>
      <c r="F641" s="1"/>
      <c r="G641" s="1"/>
      <c r="H641" s="1"/>
      <c r="I641" s="1"/>
      <c r="J641" s="1"/>
    </row>
    <row r="642" spans="2:10">
      <c r="B642" s="1"/>
      <c r="C642" s="1"/>
      <c r="D642" s="1"/>
      <c r="E642" s="1"/>
      <c r="F642" s="1"/>
      <c r="G642" s="1"/>
      <c r="H642" s="1"/>
      <c r="I642" s="1"/>
      <c r="J642" s="1"/>
    </row>
    <row r="643" spans="2:10">
      <c r="B643" s="1"/>
      <c r="C643" s="1"/>
      <c r="D643" s="1"/>
      <c r="E643" s="1"/>
      <c r="F643" s="1"/>
      <c r="G643" s="1"/>
      <c r="H643" s="1"/>
      <c r="I643" s="1"/>
      <c r="J643" s="1"/>
    </row>
    <row r="644" spans="2:10">
      <c r="B644" s="1"/>
      <c r="C644" s="1"/>
      <c r="D644" s="1"/>
      <c r="E644" s="1"/>
      <c r="F644" s="1"/>
      <c r="G644" s="1"/>
      <c r="H644" s="1"/>
      <c r="I644" s="1"/>
      <c r="J644" s="1"/>
    </row>
    <row r="645" spans="2:10">
      <c r="B645" s="1"/>
      <c r="C645" s="1"/>
      <c r="D645" s="1"/>
      <c r="E645" s="1"/>
      <c r="F645" s="1"/>
      <c r="G645" s="1"/>
      <c r="H645" s="1"/>
      <c r="I645" s="1"/>
      <c r="J645" s="1"/>
    </row>
    <row r="646" spans="2:10">
      <c r="B646" s="1"/>
      <c r="C646" s="1"/>
      <c r="D646" s="1"/>
      <c r="E646" s="1"/>
      <c r="F646" s="1"/>
      <c r="G646" s="1"/>
      <c r="H646" s="1"/>
      <c r="I646" s="1"/>
      <c r="J646" s="1"/>
    </row>
    <row r="647" spans="2:10">
      <c r="B647" s="1"/>
      <c r="C647" s="1"/>
      <c r="D647" s="1"/>
      <c r="E647" s="1"/>
      <c r="F647" s="1"/>
      <c r="G647" s="1"/>
      <c r="H647" s="1"/>
      <c r="I647" s="1"/>
      <c r="J647" s="1"/>
    </row>
    <row r="648" spans="2:10">
      <c r="B648" s="1"/>
      <c r="C648" s="1"/>
      <c r="D648" s="1"/>
      <c r="E648" s="1"/>
      <c r="F648" s="1"/>
      <c r="G648" s="1"/>
      <c r="H648" s="1"/>
      <c r="I648" s="1"/>
      <c r="J648" s="1"/>
    </row>
    <row r="649" spans="2:10">
      <c r="B649" s="1"/>
      <c r="C649" s="1"/>
      <c r="D649" s="1"/>
      <c r="E649" s="1"/>
      <c r="F649" s="1"/>
      <c r="G649" s="1"/>
      <c r="H649" s="1"/>
      <c r="I649" s="1"/>
      <c r="J649" s="1"/>
    </row>
    <row r="650" spans="2:10">
      <c r="B650" s="1"/>
      <c r="C650" s="1"/>
      <c r="D650" s="1"/>
      <c r="E650" s="1"/>
      <c r="F650" s="1"/>
      <c r="G650" s="1"/>
      <c r="H650" s="1"/>
      <c r="I650" s="1"/>
      <c r="J650" s="1"/>
    </row>
    <row r="651" spans="2:10">
      <c r="B651" s="1"/>
      <c r="C651" s="1"/>
      <c r="D651" s="1"/>
      <c r="E651" s="1"/>
      <c r="F651" s="1"/>
      <c r="G651" s="1"/>
      <c r="H651" s="1"/>
      <c r="I651" s="1"/>
      <c r="J651" s="1"/>
    </row>
    <row r="652" spans="2:10">
      <c r="B652" s="1"/>
      <c r="C652" s="1"/>
      <c r="D652" s="1"/>
      <c r="E652" s="1"/>
      <c r="F652" s="1"/>
      <c r="G652" s="1"/>
      <c r="H652" s="1"/>
      <c r="I652" s="1"/>
      <c r="J652" s="1"/>
    </row>
    <row r="653" spans="2:10">
      <c r="B653" s="1"/>
      <c r="C653" s="1"/>
      <c r="D653" s="1"/>
      <c r="E653" s="1"/>
      <c r="F653" s="1"/>
      <c r="G653" s="1"/>
      <c r="H653" s="1"/>
      <c r="I653" s="1"/>
      <c r="J653" s="1"/>
    </row>
    <row r="654" spans="2:10">
      <c r="B654" s="1"/>
      <c r="C654" s="1"/>
      <c r="D654" s="1"/>
      <c r="E654" s="1"/>
      <c r="F654" s="1"/>
      <c r="G654" s="1"/>
      <c r="H654" s="1"/>
      <c r="I654" s="1"/>
      <c r="J654" s="1"/>
    </row>
    <row r="655" spans="2:10">
      <c r="B655" s="1"/>
      <c r="C655" s="1"/>
      <c r="D655" s="1"/>
      <c r="E655" s="1"/>
      <c r="F655" s="1"/>
      <c r="G655" s="1"/>
      <c r="H655" s="1"/>
      <c r="I655" s="1"/>
      <c r="J655" s="1"/>
    </row>
    <row r="656" spans="2:10">
      <c r="B656" s="1"/>
      <c r="C656" s="1"/>
      <c r="D656" s="1"/>
      <c r="E656" s="1"/>
      <c r="F656" s="1"/>
      <c r="G656" s="1"/>
      <c r="H656" s="1"/>
      <c r="I656" s="1"/>
      <c r="J656" s="1"/>
    </row>
    <row r="657" spans="2:10">
      <c r="B657" s="1"/>
      <c r="C657" s="1"/>
      <c r="D657" s="1"/>
      <c r="E657" s="1"/>
      <c r="F657" s="1"/>
      <c r="G657" s="1"/>
      <c r="H657" s="1"/>
      <c r="I657" s="1"/>
      <c r="J657" s="1"/>
    </row>
    <row r="658" spans="2:10">
      <c r="B658" s="1"/>
      <c r="C658" s="1"/>
      <c r="D658" s="1"/>
      <c r="E658" s="1"/>
      <c r="F658" s="1"/>
      <c r="G658" s="1"/>
      <c r="H658" s="1"/>
      <c r="I658" s="1"/>
      <c r="J658" s="1"/>
    </row>
    <row r="659" spans="2:10">
      <c r="B659" s="1"/>
      <c r="C659" s="1"/>
      <c r="D659" s="1"/>
      <c r="E659" s="1"/>
      <c r="F659" s="1"/>
      <c r="G659" s="1"/>
      <c r="H659" s="1"/>
      <c r="I659" s="1"/>
      <c r="J659" s="1"/>
    </row>
    <row r="660" spans="2:10">
      <c r="B660" s="1"/>
      <c r="C660" s="1"/>
      <c r="D660" s="1"/>
      <c r="E660" s="1"/>
      <c r="F660" s="1"/>
      <c r="G660" s="1"/>
      <c r="H660" s="1"/>
      <c r="I660" s="1"/>
      <c r="J660" s="1"/>
    </row>
    <row r="661" spans="2:10">
      <c r="B661" s="1"/>
      <c r="C661" s="1"/>
      <c r="D661" s="1"/>
      <c r="E661" s="1"/>
      <c r="F661" s="1"/>
      <c r="G661" s="1"/>
      <c r="H661" s="1"/>
      <c r="I661" s="1"/>
      <c r="J661" s="1"/>
    </row>
    <row r="662" spans="2:10">
      <c r="B662" s="1"/>
      <c r="C662" s="1"/>
      <c r="D662" s="1"/>
      <c r="E662" s="1"/>
      <c r="F662" s="1"/>
      <c r="G662" s="1"/>
      <c r="H662" s="1"/>
      <c r="I662" s="1"/>
      <c r="J662" s="1"/>
    </row>
    <row r="663" spans="2:10">
      <c r="B663" s="1"/>
      <c r="C663" s="1"/>
      <c r="D663" s="1"/>
      <c r="E663" s="1"/>
      <c r="F663" s="1"/>
      <c r="G663" s="1"/>
      <c r="H663" s="1"/>
      <c r="I663" s="1"/>
      <c r="J663" s="1"/>
    </row>
    <row r="664" spans="2:10">
      <c r="B664" s="1"/>
      <c r="C664" s="1"/>
      <c r="D664" s="1"/>
      <c r="E664" s="1"/>
      <c r="F664" s="1"/>
      <c r="G664" s="1"/>
      <c r="H664" s="1"/>
      <c r="I664" s="1"/>
      <c r="J664" s="1"/>
    </row>
    <row r="665" spans="2:10">
      <c r="B665" s="1"/>
      <c r="C665" s="1"/>
      <c r="D665" s="1"/>
      <c r="E665" s="1"/>
      <c r="F665" s="1"/>
      <c r="G665" s="1"/>
      <c r="H665" s="1"/>
      <c r="I665" s="1"/>
      <c r="J665" s="1"/>
    </row>
    <row r="666" spans="2:10">
      <c r="B666" s="1"/>
      <c r="C666" s="1"/>
      <c r="D666" s="1"/>
      <c r="E666" s="1"/>
      <c r="F666" s="1"/>
      <c r="G666" s="1"/>
      <c r="H666" s="1"/>
      <c r="I666" s="1"/>
      <c r="J666" s="1"/>
    </row>
    <row r="667" spans="2:10">
      <c r="B667" s="1"/>
      <c r="C667" s="1"/>
      <c r="D667" s="1"/>
      <c r="E667" s="1"/>
      <c r="F667" s="1"/>
      <c r="G667" s="1"/>
      <c r="H667" s="1"/>
      <c r="I667" s="1"/>
      <c r="J667" s="1"/>
    </row>
    <row r="668" spans="2:10">
      <c r="B668" s="1"/>
      <c r="C668" s="1"/>
      <c r="D668" s="1"/>
      <c r="E668" s="1"/>
      <c r="F668" s="1"/>
      <c r="G668" s="1"/>
      <c r="H668" s="1"/>
      <c r="I668" s="1"/>
      <c r="J668" s="1"/>
    </row>
    <row r="669" spans="2:10">
      <c r="B669" s="1"/>
      <c r="C669" s="1"/>
      <c r="D669" s="1"/>
      <c r="E669" s="1"/>
      <c r="F669" s="1"/>
      <c r="G669" s="1"/>
      <c r="H669" s="1"/>
      <c r="I669" s="1"/>
      <c r="J669" s="1"/>
    </row>
    <row r="670" spans="2:10">
      <c r="B670" s="1"/>
      <c r="C670" s="1"/>
      <c r="D670" s="1"/>
      <c r="E670" s="1"/>
      <c r="F670" s="1"/>
      <c r="G670" s="1"/>
      <c r="H670" s="1"/>
      <c r="I670" s="1"/>
      <c r="J670" s="1"/>
    </row>
    <row r="671" spans="2:10">
      <c r="B671" s="1"/>
      <c r="C671" s="1"/>
      <c r="D671" s="1"/>
      <c r="E671" s="1"/>
      <c r="F671" s="1"/>
      <c r="G671" s="1"/>
      <c r="H671" s="1"/>
      <c r="I671" s="1"/>
      <c r="J671" s="1"/>
    </row>
    <row r="672" spans="2:10">
      <c r="B672" s="1"/>
      <c r="C672" s="1"/>
      <c r="D672" s="1"/>
      <c r="E672" s="1"/>
      <c r="F672" s="1"/>
      <c r="G672" s="1"/>
      <c r="H672" s="1"/>
      <c r="I672" s="1"/>
      <c r="J672" s="1"/>
    </row>
    <row r="673" spans="2:10">
      <c r="B673" s="1"/>
      <c r="C673" s="1"/>
      <c r="D673" s="1"/>
      <c r="E673" s="1"/>
      <c r="F673" s="1"/>
      <c r="G673" s="1"/>
      <c r="H673" s="1"/>
      <c r="I673" s="1"/>
      <c r="J673" s="1"/>
    </row>
    <row r="674" spans="2:10">
      <c r="B674" s="1"/>
      <c r="C674" s="1"/>
      <c r="D674" s="1"/>
      <c r="E674" s="1"/>
      <c r="F674" s="1"/>
      <c r="G674" s="1"/>
      <c r="H674" s="1"/>
      <c r="I674" s="1"/>
      <c r="J674" s="1"/>
    </row>
    <row r="675" spans="2:10">
      <c r="B675" s="1"/>
      <c r="C675" s="1"/>
      <c r="D675" s="1"/>
      <c r="E675" s="1"/>
      <c r="F675" s="1"/>
      <c r="G675" s="1"/>
      <c r="H675" s="1"/>
      <c r="I675" s="1"/>
      <c r="J675" s="1"/>
    </row>
    <row r="676" spans="2:10">
      <c r="B676" s="1"/>
      <c r="C676" s="1"/>
      <c r="D676" s="1"/>
      <c r="E676" s="1"/>
      <c r="F676" s="1"/>
      <c r="G676" s="1"/>
      <c r="H676" s="1"/>
      <c r="I676" s="1"/>
      <c r="J676" s="1"/>
    </row>
    <row r="677" spans="2:10">
      <c r="B677" s="1"/>
      <c r="C677" s="1"/>
      <c r="D677" s="1"/>
      <c r="E677" s="1"/>
      <c r="F677" s="1"/>
      <c r="G677" s="1"/>
      <c r="H677" s="1"/>
      <c r="I677" s="1"/>
      <c r="J677" s="1"/>
    </row>
    <row r="678" spans="2:10">
      <c r="B678" s="1"/>
      <c r="C678" s="1"/>
      <c r="D678" s="1"/>
      <c r="E678" s="1"/>
      <c r="F678" s="1"/>
      <c r="G678" s="1"/>
      <c r="H678" s="1"/>
      <c r="I678" s="1"/>
      <c r="J678" s="1"/>
    </row>
    <row r="679" spans="2:10">
      <c r="B679" s="1"/>
      <c r="C679" s="1"/>
      <c r="D679" s="1"/>
      <c r="E679" s="1"/>
      <c r="F679" s="1"/>
      <c r="G679" s="1"/>
      <c r="H679" s="1"/>
      <c r="I679" s="1"/>
      <c r="J679" s="1"/>
    </row>
    <row r="680" spans="2:10">
      <c r="B680" s="1"/>
      <c r="C680" s="1"/>
      <c r="D680" s="1"/>
      <c r="E680" s="1"/>
      <c r="F680" s="1"/>
      <c r="G680" s="1"/>
      <c r="H680" s="1"/>
      <c r="I680" s="1"/>
      <c r="J680" s="1"/>
    </row>
    <row r="681" spans="2:10">
      <c r="B681" s="1"/>
      <c r="C681" s="1"/>
      <c r="D681" s="1"/>
      <c r="E681" s="1"/>
      <c r="F681" s="1"/>
      <c r="G681" s="1"/>
      <c r="H681" s="1"/>
      <c r="I681" s="1"/>
      <c r="J681" s="1"/>
    </row>
    <row r="682" spans="2:10">
      <c r="B682" s="1"/>
      <c r="C682" s="1"/>
      <c r="D682" s="1"/>
      <c r="E682" s="1"/>
      <c r="F682" s="1"/>
      <c r="G682" s="1"/>
      <c r="H682" s="1"/>
      <c r="I682" s="1"/>
      <c r="J682" s="1"/>
    </row>
    <row r="683" spans="2:10">
      <c r="B683" s="1"/>
      <c r="C683" s="1"/>
      <c r="D683" s="1"/>
      <c r="E683" s="1"/>
      <c r="F683" s="1"/>
      <c r="G683" s="1"/>
      <c r="H683" s="1"/>
      <c r="I683" s="1"/>
      <c r="J683" s="1"/>
    </row>
    <row r="684" spans="2:10">
      <c r="B684" s="1"/>
      <c r="C684" s="1"/>
      <c r="D684" s="1"/>
      <c r="E684" s="1"/>
      <c r="F684" s="1"/>
      <c r="G684" s="1"/>
      <c r="H684" s="1"/>
      <c r="I684" s="1"/>
      <c r="J684" s="1"/>
    </row>
    <row r="685" spans="2:10">
      <c r="B685" s="1"/>
      <c r="C685" s="1"/>
      <c r="D685" s="1"/>
      <c r="E685" s="1"/>
      <c r="F685" s="1"/>
      <c r="G685" s="1"/>
      <c r="H685" s="1"/>
      <c r="I685" s="1"/>
      <c r="J685" s="1"/>
    </row>
    <row r="686" spans="2:10">
      <c r="B686" s="1"/>
      <c r="C686" s="1"/>
      <c r="D686" s="1"/>
      <c r="E686" s="1"/>
      <c r="F686" s="1"/>
      <c r="G686" s="1"/>
      <c r="H686" s="1"/>
      <c r="I686" s="1"/>
      <c r="J686" s="1"/>
    </row>
    <row r="687" spans="2:10">
      <c r="B687" s="1"/>
      <c r="C687" s="1"/>
      <c r="D687" s="1"/>
      <c r="E687" s="1"/>
      <c r="F687" s="1"/>
      <c r="G687" s="1"/>
      <c r="H687" s="1"/>
      <c r="I687" s="1"/>
      <c r="J687" s="1"/>
    </row>
    <row r="688" spans="2:10">
      <c r="B688" s="1"/>
      <c r="C688" s="1"/>
      <c r="D688" s="1"/>
      <c r="E688" s="1"/>
      <c r="F688" s="1"/>
      <c r="G688" s="1"/>
      <c r="H688" s="1"/>
      <c r="I688" s="1"/>
      <c r="J688" s="1"/>
    </row>
    <row r="689" spans="2:10">
      <c r="B689" s="1"/>
      <c r="C689" s="1"/>
      <c r="D689" s="1"/>
      <c r="E689" s="1"/>
      <c r="F689" s="1"/>
      <c r="G689" s="1"/>
      <c r="H689" s="1"/>
      <c r="I689" s="1"/>
      <c r="J689" s="1"/>
    </row>
    <row r="690" spans="2:10">
      <c r="B690" s="1"/>
      <c r="C690" s="1"/>
      <c r="D690" s="1"/>
      <c r="E690" s="1"/>
      <c r="F690" s="1"/>
      <c r="G690" s="1"/>
      <c r="H690" s="1"/>
      <c r="I690" s="1"/>
      <c r="J690" s="1"/>
    </row>
    <row r="691" spans="2:10">
      <c r="B691" s="1"/>
      <c r="C691" s="1"/>
      <c r="D691" s="1"/>
      <c r="E691" s="1"/>
      <c r="F691" s="1"/>
      <c r="G691" s="1"/>
      <c r="H691" s="1"/>
      <c r="I691" s="1"/>
      <c r="J691" s="1"/>
    </row>
    <row r="692" spans="2:10">
      <c r="B692" s="1"/>
      <c r="C692" s="1"/>
      <c r="D692" s="1"/>
      <c r="E692" s="1"/>
      <c r="F692" s="1"/>
      <c r="G692" s="1"/>
      <c r="H692" s="1"/>
      <c r="I692" s="1"/>
      <c r="J692" s="1"/>
    </row>
    <row r="693" spans="2:10">
      <c r="B693" s="1"/>
      <c r="C693" s="1"/>
      <c r="D693" s="1"/>
      <c r="E693" s="1"/>
      <c r="F693" s="1"/>
      <c r="G693" s="1"/>
      <c r="H693" s="1"/>
      <c r="I693" s="1"/>
      <c r="J693" s="1"/>
    </row>
    <row r="694" spans="2:10">
      <c r="B694" s="1"/>
      <c r="C694" s="1"/>
      <c r="D694" s="1"/>
      <c r="E694" s="1"/>
      <c r="F694" s="1"/>
      <c r="G694" s="1"/>
      <c r="H694" s="1"/>
      <c r="I694" s="1"/>
      <c r="J694" s="1"/>
    </row>
    <row r="695" spans="2:10">
      <c r="B695" s="1"/>
      <c r="C695" s="1"/>
      <c r="D695" s="1"/>
      <c r="E695" s="1"/>
      <c r="F695" s="1"/>
      <c r="G695" s="1"/>
      <c r="H695" s="1"/>
      <c r="I695" s="1"/>
      <c r="J695" s="1"/>
    </row>
    <row r="696" spans="2:10">
      <c r="B696" s="1"/>
      <c r="C696" s="1"/>
      <c r="D696" s="1"/>
      <c r="E696" s="1"/>
      <c r="F696" s="1"/>
      <c r="G696" s="1"/>
      <c r="H696" s="1"/>
      <c r="I696" s="1"/>
      <c r="J696" s="1"/>
    </row>
    <row r="697" spans="2:10">
      <c r="B697" s="1"/>
      <c r="C697" s="1"/>
      <c r="D697" s="1"/>
      <c r="E697" s="1"/>
      <c r="F697" s="1"/>
      <c r="G697" s="1"/>
      <c r="H697" s="1"/>
      <c r="I697" s="1"/>
      <c r="J697" s="1"/>
    </row>
    <row r="698" spans="2:10">
      <c r="B698" s="1"/>
      <c r="C698" s="1"/>
      <c r="D698" s="1"/>
      <c r="E698" s="1"/>
      <c r="F698" s="1"/>
      <c r="G698" s="1"/>
      <c r="H698" s="1"/>
      <c r="I698" s="1"/>
      <c r="J698" s="1"/>
    </row>
    <row r="699" spans="2:10">
      <c r="B699" s="1"/>
      <c r="C699" s="1"/>
      <c r="D699" s="1"/>
      <c r="E699" s="1"/>
      <c r="F699" s="1"/>
      <c r="G699" s="1"/>
      <c r="H699" s="1"/>
      <c r="I699" s="1"/>
      <c r="J699" s="1"/>
    </row>
    <row r="700" spans="2:10">
      <c r="B700" s="1"/>
      <c r="C700" s="1"/>
      <c r="D700" s="1"/>
      <c r="E700" s="1"/>
      <c r="F700" s="1"/>
      <c r="G700" s="1"/>
      <c r="H700" s="1"/>
      <c r="I700" s="1"/>
      <c r="J700" s="1"/>
    </row>
    <row r="701" spans="2:10">
      <c r="B701" s="1"/>
      <c r="C701" s="1"/>
      <c r="D701" s="1"/>
      <c r="E701" s="1"/>
      <c r="F701" s="1"/>
      <c r="G701" s="1"/>
      <c r="H701" s="1"/>
      <c r="I701" s="1"/>
      <c r="J701" s="1"/>
    </row>
    <row r="702" spans="2:10">
      <c r="B702" s="1"/>
      <c r="C702" s="1"/>
      <c r="D702" s="1"/>
      <c r="E702" s="1"/>
      <c r="F702" s="1"/>
      <c r="G702" s="1"/>
      <c r="H702" s="1"/>
      <c r="I702" s="1"/>
      <c r="J702" s="1"/>
    </row>
    <row r="703" spans="2:10">
      <c r="B703" s="1"/>
      <c r="C703" s="1"/>
      <c r="D703" s="1"/>
      <c r="E703" s="1"/>
      <c r="F703" s="1"/>
      <c r="G703" s="1"/>
      <c r="H703" s="1"/>
      <c r="I703" s="1"/>
      <c r="J703" s="1"/>
    </row>
    <row r="704" spans="2:10">
      <c r="B704" s="1"/>
      <c r="C704" s="1"/>
      <c r="D704" s="1"/>
      <c r="E704" s="1"/>
      <c r="F704" s="1"/>
      <c r="G704" s="1"/>
      <c r="H704" s="1"/>
      <c r="I704" s="1"/>
      <c r="J704" s="1"/>
    </row>
    <row r="705" spans="2:10">
      <c r="B705" s="1"/>
      <c r="C705" s="1"/>
      <c r="D705" s="1"/>
      <c r="E705" s="1"/>
      <c r="F705" s="1"/>
      <c r="G705" s="1"/>
      <c r="H705" s="1"/>
      <c r="I705" s="1"/>
      <c r="J705" s="1"/>
    </row>
    <row r="706" spans="2:10">
      <c r="B706" s="1"/>
      <c r="C706" s="1"/>
      <c r="D706" s="1"/>
      <c r="E706" s="1"/>
      <c r="F706" s="1"/>
      <c r="G706" s="1"/>
      <c r="H706" s="1"/>
      <c r="I706" s="1"/>
      <c r="J706" s="1"/>
    </row>
    <row r="707" spans="2:10">
      <c r="B707" s="1"/>
      <c r="C707" s="1"/>
      <c r="D707" s="1"/>
      <c r="E707" s="1"/>
      <c r="F707" s="1"/>
      <c r="G707" s="1"/>
      <c r="H707" s="1"/>
      <c r="I707" s="1"/>
      <c r="J707" s="1"/>
    </row>
    <row r="708" spans="2:10">
      <c r="B708" s="1"/>
      <c r="C708" s="1"/>
      <c r="D708" s="1"/>
      <c r="E708" s="1"/>
      <c r="F708" s="1"/>
      <c r="G708" s="1"/>
      <c r="H708" s="1"/>
      <c r="I708" s="1"/>
      <c r="J708" s="1"/>
    </row>
    <row r="709" spans="2:10">
      <c r="B709" s="1"/>
      <c r="C709" s="1"/>
      <c r="D709" s="1"/>
      <c r="E709" s="1"/>
      <c r="F709" s="1"/>
      <c r="G709" s="1"/>
      <c r="H709" s="1"/>
      <c r="I709" s="1"/>
      <c r="J709" s="1"/>
    </row>
    <row r="710" spans="2:10">
      <c r="B710" s="1"/>
      <c r="C710" s="1"/>
      <c r="D710" s="1"/>
      <c r="E710" s="1"/>
      <c r="F710" s="1"/>
      <c r="G710" s="1"/>
      <c r="H710" s="1"/>
      <c r="I710" s="1"/>
      <c r="J710" s="1"/>
    </row>
    <row r="711" spans="2:10">
      <c r="B711" s="1"/>
      <c r="C711" s="1"/>
      <c r="D711" s="1"/>
      <c r="E711" s="1"/>
      <c r="F711" s="1"/>
      <c r="G711" s="1"/>
      <c r="H711" s="1"/>
      <c r="I711" s="1"/>
      <c r="J711" s="1"/>
    </row>
    <row r="712" spans="2:10">
      <c r="B712" s="1"/>
      <c r="C712" s="1"/>
      <c r="D712" s="1"/>
      <c r="E712" s="1"/>
      <c r="F712" s="1"/>
      <c r="G712" s="1"/>
      <c r="H712" s="1"/>
      <c r="I712" s="1"/>
      <c r="J712" s="1"/>
    </row>
    <row r="713" spans="2:10">
      <c r="B713" s="1"/>
      <c r="C713" s="1"/>
      <c r="D713" s="1"/>
      <c r="E713" s="1"/>
      <c r="F713" s="1"/>
      <c r="G713" s="1"/>
      <c r="H713" s="1"/>
      <c r="I713" s="1"/>
      <c r="J713" s="1"/>
    </row>
    <row r="714" spans="2:10">
      <c r="B714" s="1"/>
      <c r="C714" s="1"/>
      <c r="D714" s="1"/>
      <c r="E714" s="1"/>
      <c r="F714" s="1"/>
      <c r="G714" s="1"/>
      <c r="H714" s="1"/>
      <c r="I714" s="1"/>
      <c r="J714" s="1"/>
    </row>
    <row r="715" spans="2:10">
      <c r="B715" s="1"/>
      <c r="C715" s="1"/>
      <c r="D715" s="1"/>
      <c r="E715" s="1"/>
      <c r="F715" s="1"/>
      <c r="G715" s="1"/>
      <c r="H715" s="1"/>
      <c r="I715" s="1"/>
      <c r="J715" s="1"/>
    </row>
    <row r="716" spans="2:10">
      <c r="B716" s="1"/>
      <c r="C716" s="1"/>
      <c r="D716" s="1"/>
      <c r="E716" s="1"/>
      <c r="F716" s="1"/>
      <c r="G716" s="1"/>
      <c r="H716" s="1"/>
      <c r="I716" s="1"/>
      <c r="J716" s="1"/>
    </row>
    <row r="717" spans="2:10">
      <c r="B717" s="1"/>
      <c r="C717" s="1"/>
      <c r="D717" s="1"/>
      <c r="E717" s="1"/>
      <c r="F717" s="1"/>
      <c r="G717" s="1"/>
      <c r="H717" s="1"/>
      <c r="I717" s="1"/>
      <c r="J717" s="1"/>
    </row>
    <row r="718" spans="2:10">
      <c r="B718" s="1"/>
      <c r="C718" s="1"/>
      <c r="D718" s="1"/>
      <c r="E718" s="1"/>
      <c r="F718" s="1"/>
      <c r="G718" s="1"/>
      <c r="H718" s="1"/>
      <c r="I718" s="1"/>
      <c r="J718" s="1"/>
    </row>
    <row r="719" spans="2:10">
      <c r="B719" s="1"/>
      <c r="C719" s="1"/>
      <c r="D719" s="1"/>
      <c r="E719" s="1"/>
      <c r="F719" s="1"/>
      <c r="G719" s="1"/>
      <c r="H719" s="1"/>
      <c r="I719" s="1"/>
      <c r="J719" s="1"/>
    </row>
    <row r="720" spans="2:10">
      <c r="B720" s="1"/>
      <c r="C720" s="1"/>
      <c r="D720" s="1"/>
      <c r="E720" s="1"/>
      <c r="F720" s="1"/>
      <c r="G720" s="1"/>
      <c r="H720" s="1"/>
      <c r="I720" s="1"/>
      <c r="J720" s="1"/>
    </row>
    <row r="721" spans="2:10">
      <c r="B721" s="1"/>
      <c r="C721" s="1"/>
      <c r="D721" s="1"/>
      <c r="E721" s="1"/>
      <c r="F721" s="1"/>
      <c r="G721" s="1"/>
      <c r="H721" s="1"/>
      <c r="I721" s="1"/>
      <c r="J721" s="1"/>
    </row>
    <row r="722" spans="2:10">
      <c r="B722" s="1"/>
      <c r="C722" s="1"/>
      <c r="D722" s="1"/>
      <c r="E722" s="1"/>
      <c r="F722" s="1"/>
      <c r="G722" s="1"/>
      <c r="H722" s="1"/>
      <c r="I722" s="1"/>
      <c r="J722" s="1"/>
    </row>
    <row r="723" spans="2:10">
      <c r="B723" s="1"/>
      <c r="C723" s="1"/>
      <c r="D723" s="1"/>
      <c r="E723" s="1"/>
      <c r="F723" s="1"/>
      <c r="G723" s="1"/>
      <c r="H723" s="1"/>
      <c r="I723" s="1"/>
      <c r="J723" s="1"/>
    </row>
    <row r="724" spans="2:10">
      <c r="B724" s="1"/>
      <c r="C724" s="1"/>
      <c r="D724" s="1"/>
      <c r="E724" s="1"/>
      <c r="F724" s="1"/>
      <c r="G724" s="1"/>
      <c r="H724" s="1"/>
      <c r="I724" s="1"/>
      <c r="J724" s="1"/>
    </row>
    <row r="725" spans="2:10">
      <c r="B725" s="1"/>
      <c r="C725" s="1"/>
      <c r="D725" s="1"/>
      <c r="E725" s="1"/>
      <c r="F725" s="1"/>
      <c r="G725" s="1"/>
      <c r="H725" s="1"/>
      <c r="I725" s="1"/>
      <c r="J725" s="1"/>
    </row>
    <row r="726" spans="2:10">
      <c r="B726" s="1"/>
      <c r="C726" s="1"/>
      <c r="D726" s="1"/>
      <c r="E726" s="1"/>
      <c r="F726" s="1"/>
      <c r="G726" s="1"/>
      <c r="H726" s="1"/>
      <c r="I726" s="1"/>
      <c r="J726" s="1"/>
    </row>
    <row r="727" spans="2:10">
      <c r="B727" s="1"/>
      <c r="C727" s="1"/>
      <c r="D727" s="1"/>
      <c r="E727" s="1"/>
      <c r="F727" s="1"/>
      <c r="G727" s="1"/>
      <c r="H727" s="1"/>
      <c r="I727" s="1"/>
      <c r="J727" s="1"/>
    </row>
    <row r="728" spans="2:10">
      <c r="B728" s="1"/>
      <c r="C728" s="1"/>
      <c r="D728" s="1"/>
      <c r="E728" s="1"/>
      <c r="F728" s="1"/>
      <c r="G728" s="1"/>
      <c r="H728" s="1"/>
      <c r="I728" s="1"/>
      <c r="J728" s="1"/>
    </row>
    <row r="729" spans="2:10">
      <c r="B729" s="1"/>
      <c r="C729" s="1"/>
      <c r="D729" s="1"/>
      <c r="E729" s="1"/>
      <c r="F729" s="1"/>
      <c r="G729" s="1"/>
      <c r="H729" s="1"/>
      <c r="I729" s="1"/>
      <c r="J729" s="1"/>
    </row>
    <row r="730" spans="2:10">
      <c r="B730" s="1"/>
      <c r="C730" s="1"/>
      <c r="D730" s="1"/>
      <c r="E730" s="1"/>
      <c r="F730" s="1"/>
      <c r="G730" s="1"/>
      <c r="H730" s="1"/>
      <c r="I730" s="1"/>
      <c r="J730" s="1"/>
    </row>
    <row r="731" spans="2:10">
      <c r="B731" s="1"/>
      <c r="C731" s="1"/>
      <c r="D731" s="1"/>
      <c r="E731" s="1"/>
      <c r="F731" s="1"/>
      <c r="G731" s="1"/>
      <c r="H731" s="1"/>
      <c r="I731" s="1"/>
      <c r="J731" s="1"/>
    </row>
    <row r="732" spans="2:10">
      <c r="B732" s="1"/>
      <c r="C732" s="1"/>
      <c r="D732" s="1"/>
      <c r="E732" s="1"/>
      <c r="F732" s="1"/>
      <c r="G732" s="1"/>
      <c r="H732" s="1"/>
      <c r="I732" s="1"/>
      <c r="J732" s="1"/>
    </row>
    <row r="733" spans="2:10">
      <c r="B733" s="1"/>
      <c r="C733" s="1"/>
      <c r="D733" s="1"/>
      <c r="E733" s="1"/>
      <c r="F733" s="1"/>
      <c r="G733" s="1"/>
      <c r="H733" s="1"/>
      <c r="I733" s="1"/>
      <c r="J733" s="1"/>
    </row>
    <row r="734" spans="2:10">
      <c r="B734" s="1"/>
      <c r="C734" s="1"/>
      <c r="D734" s="1"/>
      <c r="E734" s="1"/>
      <c r="F734" s="1"/>
      <c r="G734" s="1"/>
      <c r="H734" s="1"/>
      <c r="I734" s="1"/>
      <c r="J734" s="1"/>
    </row>
    <row r="735" spans="2:10">
      <c r="B735" s="1"/>
      <c r="C735" s="1"/>
      <c r="D735" s="1"/>
      <c r="E735" s="1"/>
      <c r="F735" s="1"/>
      <c r="G735" s="1"/>
      <c r="H735" s="1"/>
      <c r="I735" s="1"/>
      <c r="J735" s="1"/>
    </row>
    <row r="736" spans="2:10">
      <c r="B736" s="1"/>
      <c r="C736" s="1"/>
      <c r="D736" s="1"/>
      <c r="E736" s="1"/>
      <c r="F736" s="1"/>
      <c r="G736" s="1"/>
      <c r="H736" s="1"/>
      <c r="I736" s="1"/>
      <c r="J736" s="1"/>
    </row>
    <row r="737" spans="2:10">
      <c r="B737" s="1"/>
      <c r="C737" s="1"/>
      <c r="D737" s="1"/>
      <c r="E737" s="1"/>
      <c r="F737" s="1"/>
      <c r="G737" s="1"/>
      <c r="H737" s="1"/>
      <c r="I737" s="1"/>
      <c r="J737" s="1"/>
    </row>
    <row r="738" spans="2:10">
      <c r="B738" s="1"/>
      <c r="C738" s="1"/>
      <c r="D738" s="1"/>
      <c r="E738" s="1"/>
      <c r="F738" s="1"/>
      <c r="G738" s="1"/>
      <c r="H738" s="1"/>
      <c r="I738" s="1"/>
      <c r="J738" s="1"/>
    </row>
    <row r="739" spans="2:10">
      <c r="B739" s="1"/>
      <c r="C739" s="1"/>
      <c r="D739" s="1"/>
      <c r="E739" s="1"/>
      <c r="F739" s="1"/>
      <c r="G739" s="1"/>
      <c r="H739" s="1"/>
      <c r="I739" s="1"/>
      <c r="J739" s="1"/>
    </row>
    <row r="740" spans="2:10">
      <c r="B740" s="1"/>
      <c r="C740" s="1"/>
      <c r="D740" s="1"/>
      <c r="E740" s="1"/>
      <c r="F740" s="1"/>
      <c r="G740" s="1"/>
      <c r="H740" s="1"/>
      <c r="I740" s="1"/>
      <c r="J740" s="1"/>
    </row>
    <row r="741" spans="2:10">
      <c r="B741" s="1"/>
      <c r="C741" s="1"/>
      <c r="D741" s="1"/>
      <c r="E741" s="1"/>
      <c r="F741" s="1"/>
      <c r="G741" s="1"/>
      <c r="H741" s="1"/>
      <c r="I741" s="1"/>
      <c r="J741" s="1"/>
    </row>
    <row r="742" spans="2:10">
      <c r="B742" s="1"/>
      <c r="C742" s="1"/>
      <c r="D742" s="1"/>
      <c r="E742" s="1"/>
      <c r="F742" s="1"/>
      <c r="G742" s="1"/>
      <c r="H742" s="1"/>
      <c r="I742" s="1"/>
      <c r="J742" s="1"/>
    </row>
    <row r="743" spans="2:10">
      <c r="B743" s="1"/>
      <c r="C743" s="1"/>
      <c r="D743" s="1"/>
      <c r="E743" s="1"/>
      <c r="F743" s="1"/>
      <c r="G743" s="1"/>
      <c r="H743" s="1"/>
      <c r="I743" s="1"/>
      <c r="J743" s="1"/>
    </row>
    <row r="744" spans="2:10">
      <c r="B744" s="1"/>
      <c r="C744" s="1"/>
      <c r="D744" s="1"/>
      <c r="E744" s="1"/>
      <c r="F744" s="1"/>
      <c r="G744" s="1"/>
      <c r="H744" s="1"/>
      <c r="I744" s="1"/>
      <c r="J744" s="1"/>
    </row>
    <row r="745" spans="2:10">
      <c r="B745" s="1"/>
      <c r="C745" s="1"/>
      <c r="D745" s="1"/>
      <c r="E745" s="1"/>
      <c r="F745" s="1"/>
      <c r="G745" s="1"/>
      <c r="H745" s="1"/>
      <c r="I745" s="1"/>
      <c r="J745" s="1"/>
    </row>
    <row r="746" spans="2:10">
      <c r="B746" s="1"/>
      <c r="C746" s="1"/>
      <c r="D746" s="1"/>
      <c r="E746" s="1"/>
      <c r="F746" s="1"/>
      <c r="G746" s="1"/>
      <c r="H746" s="1"/>
      <c r="I746" s="1"/>
      <c r="J746" s="1"/>
    </row>
    <row r="747" spans="2:10">
      <c r="B747" s="1"/>
      <c r="C747" s="1"/>
      <c r="D747" s="1"/>
      <c r="E747" s="1"/>
      <c r="F747" s="1"/>
      <c r="G747" s="1"/>
      <c r="H747" s="1"/>
      <c r="I747" s="1"/>
      <c r="J747" s="1"/>
    </row>
    <row r="748" spans="2:10">
      <c r="B748" s="1"/>
      <c r="C748" s="1"/>
      <c r="D748" s="1"/>
      <c r="E748" s="1"/>
      <c r="F748" s="1"/>
      <c r="G748" s="1"/>
      <c r="H748" s="1"/>
      <c r="I748" s="1"/>
      <c r="J748" s="1"/>
    </row>
    <row r="749" spans="2:10">
      <c r="B749" s="1"/>
      <c r="C749" s="1"/>
      <c r="D749" s="1"/>
      <c r="E749" s="1"/>
      <c r="F749" s="1"/>
      <c r="G749" s="1"/>
      <c r="H749" s="1"/>
      <c r="I749" s="1"/>
      <c r="J749" s="1"/>
    </row>
    <row r="750" spans="2:10">
      <c r="B750" s="1"/>
      <c r="C750" s="1"/>
      <c r="D750" s="1"/>
      <c r="E750" s="1"/>
      <c r="F750" s="1"/>
      <c r="G750" s="1"/>
      <c r="H750" s="1"/>
      <c r="I750" s="1"/>
      <c r="J750" s="1"/>
    </row>
    <row r="751" spans="2:10">
      <c r="B751" s="1"/>
      <c r="C751" s="1"/>
      <c r="D751" s="1"/>
      <c r="E751" s="1"/>
      <c r="F751" s="1"/>
      <c r="G751" s="1"/>
      <c r="H751" s="1"/>
      <c r="I751" s="1"/>
      <c r="J751" s="1"/>
    </row>
    <row r="752" spans="2:10">
      <c r="B752" s="1"/>
      <c r="C752" s="1"/>
      <c r="D752" s="1"/>
      <c r="E752" s="1"/>
      <c r="F752" s="1"/>
      <c r="G752" s="1"/>
      <c r="H752" s="1"/>
      <c r="I752" s="1"/>
      <c r="J752" s="1"/>
    </row>
    <row r="753" spans="2:10">
      <c r="B753" s="1"/>
      <c r="C753" s="1"/>
      <c r="D753" s="1"/>
      <c r="E753" s="1"/>
      <c r="F753" s="1"/>
      <c r="G753" s="1"/>
      <c r="H753" s="1"/>
      <c r="I753" s="1"/>
      <c r="J753" s="1"/>
    </row>
    <row r="754" spans="2:10">
      <c r="B754" s="1"/>
      <c r="C754" s="1"/>
      <c r="D754" s="1"/>
      <c r="E754" s="1"/>
      <c r="F754" s="1"/>
      <c r="G754" s="1"/>
      <c r="H754" s="1"/>
      <c r="I754" s="1"/>
      <c r="J754" s="1"/>
    </row>
    <row r="755" spans="2:10">
      <c r="B755" s="1"/>
      <c r="C755" s="1"/>
      <c r="D755" s="1"/>
      <c r="E755" s="1"/>
      <c r="F755" s="1"/>
      <c r="G755" s="1"/>
      <c r="H755" s="1"/>
      <c r="I755" s="1"/>
      <c r="J755" s="1"/>
    </row>
    <row r="756" spans="2:10">
      <c r="B756" s="1"/>
      <c r="C756" s="1"/>
      <c r="D756" s="1"/>
      <c r="E756" s="1"/>
      <c r="F756" s="1"/>
      <c r="G756" s="1"/>
      <c r="H756" s="1"/>
      <c r="I756" s="1"/>
      <c r="J756" s="1"/>
    </row>
    <row r="757" spans="2:10">
      <c r="B757" s="1"/>
      <c r="C757" s="1"/>
      <c r="D757" s="1"/>
      <c r="E757" s="1"/>
      <c r="F757" s="1"/>
      <c r="G757" s="1"/>
      <c r="H757" s="1"/>
      <c r="I757" s="1"/>
      <c r="J757" s="1"/>
    </row>
    <row r="758" spans="2:10">
      <c r="B758" s="1"/>
      <c r="C758" s="1"/>
      <c r="D758" s="1"/>
      <c r="E758" s="1"/>
      <c r="F758" s="1"/>
      <c r="G758" s="1"/>
      <c r="H758" s="1"/>
      <c r="I758" s="1"/>
      <c r="J758" s="1"/>
    </row>
    <row r="759" spans="2:10">
      <c r="B759" s="1"/>
      <c r="C759" s="1"/>
      <c r="D759" s="1"/>
      <c r="E759" s="1"/>
      <c r="F759" s="1"/>
      <c r="G759" s="1"/>
      <c r="H759" s="1"/>
      <c r="I759" s="1"/>
      <c r="J759" s="1"/>
    </row>
    <row r="760" spans="2:10">
      <c r="B760" s="1"/>
      <c r="C760" s="1"/>
      <c r="D760" s="1"/>
      <c r="E760" s="1"/>
      <c r="F760" s="1"/>
      <c r="G760" s="1"/>
      <c r="H760" s="1"/>
      <c r="I760" s="1"/>
      <c r="J760" s="1"/>
    </row>
    <row r="761" spans="2:10">
      <c r="B761" s="1"/>
      <c r="C761" s="1"/>
      <c r="D761" s="1"/>
      <c r="E761" s="1"/>
      <c r="F761" s="1"/>
      <c r="G761" s="1"/>
      <c r="H761" s="1"/>
      <c r="I761" s="1"/>
      <c r="J761" s="1"/>
    </row>
    <row r="762" spans="2:10">
      <c r="B762" s="1"/>
      <c r="C762" s="1"/>
      <c r="D762" s="1"/>
      <c r="E762" s="1"/>
      <c r="F762" s="1"/>
      <c r="G762" s="1"/>
      <c r="H762" s="1"/>
      <c r="I762" s="1"/>
      <c r="J762" s="1"/>
    </row>
    <row r="763" spans="2:10">
      <c r="B763" s="1"/>
      <c r="C763" s="1"/>
      <c r="D763" s="1"/>
      <c r="E763" s="1"/>
      <c r="F763" s="1"/>
      <c r="G763" s="1"/>
      <c r="H763" s="1"/>
      <c r="I763" s="1"/>
      <c r="J763" s="1"/>
    </row>
    <row r="764" spans="2:10">
      <c r="B764" s="1"/>
      <c r="C764" s="1"/>
      <c r="D764" s="1"/>
      <c r="E764" s="1"/>
      <c r="F764" s="1"/>
      <c r="G764" s="1"/>
      <c r="H764" s="1"/>
      <c r="I764" s="1"/>
      <c r="J764" s="1"/>
    </row>
    <row r="765" spans="2:10">
      <c r="B765" s="1"/>
      <c r="C765" s="1"/>
      <c r="D765" s="1"/>
      <c r="E765" s="1"/>
      <c r="F765" s="1"/>
      <c r="G765" s="1"/>
      <c r="H765" s="1"/>
      <c r="I765" s="1"/>
      <c r="J765" s="1"/>
    </row>
    <row r="766" spans="2:10">
      <c r="B766" s="1"/>
      <c r="C766" s="1"/>
      <c r="D766" s="1"/>
      <c r="E766" s="1"/>
      <c r="F766" s="1"/>
      <c r="G766" s="1"/>
      <c r="H766" s="1"/>
      <c r="I766" s="1"/>
      <c r="J766" s="1"/>
    </row>
    <row r="767" spans="2:10">
      <c r="B767" s="1"/>
      <c r="C767" s="1"/>
      <c r="D767" s="1"/>
      <c r="E767" s="1"/>
      <c r="F767" s="1"/>
      <c r="G767" s="1"/>
      <c r="H767" s="1"/>
      <c r="I767" s="1"/>
      <c r="J767" s="1"/>
    </row>
    <row r="768" spans="2:10">
      <c r="B768" s="1"/>
      <c r="C768" s="1"/>
      <c r="D768" s="1"/>
      <c r="E768" s="1"/>
      <c r="F768" s="1"/>
      <c r="G768" s="1"/>
      <c r="H768" s="1"/>
      <c r="I768" s="1"/>
      <c r="J768" s="1"/>
    </row>
    <row r="769" spans="2:10">
      <c r="B769" s="1"/>
      <c r="C769" s="1"/>
      <c r="D769" s="1"/>
      <c r="E769" s="1"/>
      <c r="F769" s="1"/>
      <c r="G769" s="1"/>
      <c r="H769" s="1"/>
      <c r="I769" s="1"/>
      <c r="J769" s="1"/>
    </row>
    <row r="770" spans="2:10">
      <c r="B770" s="1"/>
      <c r="C770" s="1"/>
      <c r="D770" s="1"/>
      <c r="E770" s="1"/>
      <c r="F770" s="1"/>
      <c r="G770" s="1"/>
      <c r="H770" s="1"/>
      <c r="I770" s="1"/>
      <c r="J770" s="1"/>
    </row>
    <row r="771" spans="2:10">
      <c r="B771" s="1"/>
      <c r="C771" s="1"/>
      <c r="D771" s="1"/>
      <c r="E771" s="1"/>
      <c r="F771" s="1"/>
      <c r="G771" s="1"/>
      <c r="H771" s="1"/>
      <c r="I771" s="1"/>
      <c r="J771" s="1"/>
    </row>
    <row r="772" spans="2:10">
      <c r="B772" s="1"/>
      <c r="C772" s="1"/>
      <c r="D772" s="1"/>
      <c r="E772" s="1"/>
      <c r="F772" s="1"/>
      <c r="G772" s="1"/>
      <c r="H772" s="1"/>
      <c r="I772" s="1"/>
      <c r="J772" s="1"/>
    </row>
    <row r="773" spans="2:10">
      <c r="B773" s="1"/>
      <c r="C773" s="1"/>
      <c r="D773" s="1"/>
      <c r="E773" s="1"/>
      <c r="F773" s="1"/>
      <c r="G773" s="1"/>
      <c r="H773" s="1"/>
      <c r="I773" s="1"/>
      <c r="J773" s="1"/>
    </row>
    <row r="774" spans="2:10">
      <c r="B774" s="1"/>
      <c r="C774" s="1"/>
      <c r="D774" s="1"/>
      <c r="E774" s="1"/>
      <c r="F774" s="1"/>
      <c r="G774" s="1"/>
      <c r="H774" s="1"/>
      <c r="I774" s="1"/>
      <c r="J774" s="1"/>
    </row>
    <row r="775" spans="2:10">
      <c r="B775" s="1"/>
      <c r="C775" s="1"/>
      <c r="D775" s="1"/>
      <c r="E775" s="1"/>
      <c r="F775" s="1"/>
      <c r="G775" s="1"/>
      <c r="H775" s="1"/>
      <c r="I775" s="1"/>
      <c r="J775" s="1"/>
    </row>
    <row r="776" spans="2:10">
      <c r="B776" s="1"/>
      <c r="C776" s="1"/>
      <c r="D776" s="1"/>
      <c r="E776" s="1"/>
      <c r="F776" s="1"/>
      <c r="G776" s="1"/>
      <c r="H776" s="1"/>
      <c r="I776" s="1"/>
      <c r="J776" s="1"/>
    </row>
    <row r="777" spans="2:10">
      <c r="B777" s="1"/>
      <c r="C777" s="1"/>
      <c r="D777" s="1"/>
      <c r="E777" s="1"/>
      <c r="F777" s="1"/>
      <c r="G777" s="1"/>
      <c r="H777" s="1"/>
      <c r="I777" s="1"/>
      <c r="J777" s="1"/>
    </row>
    <row r="778" spans="2:10">
      <c r="B778" s="1"/>
      <c r="C778" s="1"/>
      <c r="D778" s="1"/>
      <c r="E778" s="1"/>
      <c r="F778" s="1"/>
      <c r="G778" s="1"/>
      <c r="H778" s="1"/>
      <c r="I778" s="1"/>
      <c r="J778" s="1"/>
    </row>
    <row r="779" spans="2:10">
      <c r="B779" s="1"/>
      <c r="C779" s="1"/>
      <c r="D779" s="1"/>
      <c r="E779" s="1"/>
      <c r="F779" s="1"/>
      <c r="G779" s="1"/>
      <c r="H779" s="1"/>
      <c r="I779" s="1"/>
      <c r="J779" s="1"/>
    </row>
    <row r="780" spans="2:10">
      <c r="B780" s="1"/>
      <c r="C780" s="1"/>
      <c r="D780" s="1"/>
      <c r="E780" s="1"/>
      <c r="F780" s="1"/>
      <c r="G780" s="1"/>
      <c r="H780" s="1"/>
      <c r="I780" s="1"/>
      <c r="J780" s="1"/>
    </row>
    <row r="781" spans="2:10">
      <c r="B781" s="1"/>
      <c r="C781" s="1"/>
      <c r="D781" s="1"/>
      <c r="E781" s="1"/>
      <c r="F781" s="1"/>
      <c r="G781" s="1"/>
      <c r="H781" s="1"/>
      <c r="I781" s="1"/>
      <c r="J781" s="1"/>
    </row>
    <row r="782" spans="2:10">
      <c r="B782" s="1"/>
      <c r="C782" s="1"/>
      <c r="D782" s="1"/>
      <c r="E782" s="1"/>
      <c r="F782" s="1"/>
      <c r="G782" s="1"/>
      <c r="H782" s="1"/>
      <c r="I782" s="1"/>
      <c r="J782" s="1"/>
    </row>
    <row r="783" spans="2:10">
      <c r="B783" s="1"/>
      <c r="C783" s="1"/>
      <c r="D783" s="1"/>
      <c r="E783" s="1"/>
      <c r="F783" s="1"/>
      <c r="G783" s="1"/>
      <c r="H783" s="1"/>
      <c r="I783" s="1"/>
      <c r="J783" s="1"/>
    </row>
    <row r="784" spans="2:10">
      <c r="B784" s="1"/>
      <c r="C784" s="1"/>
      <c r="D784" s="1"/>
      <c r="E784" s="1"/>
      <c r="F784" s="1"/>
      <c r="G784" s="1"/>
      <c r="H784" s="1"/>
      <c r="I784" s="1"/>
      <c r="J784" s="1"/>
    </row>
    <row r="785" spans="2:10">
      <c r="B785" s="1"/>
      <c r="C785" s="1"/>
      <c r="D785" s="1"/>
      <c r="E785" s="1"/>
      <c r="F785" s="1"/>
      <c r="G785" s="1"/>
      <c r="H785" s="1"/>
      <c r="I785" s="1"/>
      <c r="J785" s="1"/>
    </row>
    <row r="786" spans="2:10">
      <c r="B786" s="1"/>
      <c r="C786" s="1"/>
      <c r="D786" s="1"/>
      <c r="E786" s="1"/>
      <c r="F786" s="1"/>
      <c r="G786" s="1"/>
      <c r="H786" s="1"/>
      <c r="I786" s="1"/>
      <c r="J786" s="1"/>
    </row>
    <row r="787" spans="2:10">
      <c r="B787" s="1"/>
      <c r="C787" s="1"/>
      <c r="D787" s="1"/>
      <c r="E787" s="1"/>
      <c r="F787" s="1"/>
      <c r="G787" s="1"/>
      <c r="H787" s="1"/>
      <c r="I787" s="1"/>
      <c r="J787" s="1"/>
    </row>
    <row r="788" spans="2:10">
      <c r="B788" s="1"/>
      <c r="C788" s="1"/>
      <c r="D788" s="1"/>
      <c r="E788" s="1"/>
      <c r="F788" s="1"/>
      <c r="G788" s="1"/>
      <c r="H788" s="1"/>
      <c r="I788" s="1"/>
      <c r="J788" s="1"/>
    </row>
    <row r="789" spans="2:10">
      <c r="B789" s="1"/>
      <c r="C789" s="1"/>
      <c r="D789" s="1"/>
      <c r="E789" s="1"/>
      <c r="F789" s="1"/>
      <c r="G789" s="1"/>
      <c r="H789" s="1"/>
      <c r="I789" s="1"/>
      <c r="J789" s="1"/>
    </row>
    <row r="790" spans="2:10">
      <c r="B790" s="1"/>
      <c r="C790" s="1"/>
      <c r="D790" s="1"/>
      <c r="E790" s="1"/>
      <c r="F790" s="1"/>
      <c r="G790" s="1"/>
      <c r="H790" s="1"/>
      <c r="I790" s="1"/>
      <c r="J790" s="1"/>
    </row>
    <row r="791" spans="2:10">
      <c r="B791" s="1"/>
      <c r="C791" s="1"/>
      <c r="D791" s="1"/>
      <c r="E791" s="1"/>
      <c r="F791" s="1"/>
      <c r="G791" s="1"/>
      <c r="H791" s="1"/>
      <c r="I791" s="1"/>
      <c r="J791" s="1"/>
    </row>
    <row r="792" spans="2:10">
      <c r="B792" s="1"/>
      <c r="C792" s="1"/>
      <c r="D792" s="1"/>
      <c r="E792" s="1"/>
      <c r="F792" s="1"/>
      <c r="G792" s="1"/>
      <c r="H792" s="1"/>
      <c r="I792" s="1"/>
      <c r="J792" s="1"/>
    </row>
    <row r="793" spans="2:10">
      <c r="B793" s="1"/>
      <c r="C793" s="1"/>
      <c r="D793" s="1"/>
      <c r="E793" s="1"/>
      <c r="F793" s="1"/>
      <c r="G793" s="1"/>
      <c r="H793" s="1"/>
      <c r="I793" s="1"/>
      <c r="J793" s="1"/>
    </row>
    <row r="794" spans="2:10">
      <c r="B794" s="1"/>
      <c r="C794" s="1"/>
      <c r="D794" s="1"/>
      <c r="E794" s="1"/>
      <c r="F794" s="1"/>
      <c r="G794" s="1"/>
      <c r="H794" s="1"/>
      <c r="I794" s="1"/>
      <c r="J794" s="1"/>
    </row>
    <row r="795" spans="2:10">
      <c r="B795" s="1"/>
      <c r="C795" s="1"/>
      <c r="D795" s="1"/>
      <c r="E795" s="1"/>
      <c r="F795" s="1"/>
      <c r="G795" s="1"/>
      <c r="H795" s="1"/>
      <c r="I795" s="1"/>
      <c r="J795" s="1"/>
    </row>
    <row r="796" spans="2:10">
      <c r="B796" s="1"/>
      <c r="C796" s="1"/>
      <c r="D796" s="1"/>
      <c r="E796" s="1"/>
      <c r="F796" s="1"/>
      <c r="G796" s="1"/>
      <c r="H796" s="1"/>
      <c r="I796" s="1"/>
      <c r="J796" s="1"/>
    </row>
    <row r="797" spans="2:10">
      <c r="B797" s="1"/>
      <c r="C797" s="1"/>
      <c r="D797" s="1"/>
      <c r="E797" s="1"/>
      <c r="F797" s="1"/>
      <c r="G797" s="1"/>
      <c r="H797" s="1"/>
      <c r="I797" s="1"/>
      <c r="J797" s="1"/>
    </row>
    <row r="798" spans="2:10">
      <c r="B798" s="1"/>
      <c r="C798" s="1"/>
      <c r="D798" s="1"/>
      <c r="E798" s="1"/>
      <c r="F798" s="1"/>
      <c r="G798" s="1"/>
      <c r="H798" s="1"/>
      <c r="I798" s="1"/>
      <c r="J798" s="1"/>
    </row>
    <row r="799" spans="2:10">
      <c r="B799" s="1"/>
      <c r="C799" s="1"/>
      <c r="D799" s="1"/>
      <c r="E799" s="1"/>
      <c r="F799" s="1"/>
      <c r="G799" s="1"/>
      <c r="H799" s="1"/>
      <c r="I799" s="1"/>
      <c r="J799" s="1"/>
    </row>
    <row r="800" spans="2:10">
      <c r="B800" s="1"/>
      <c r="C800" s="1"/>
      <c r="D800" s="1"/>
      <c r="E800" s="1"/>
      <c r="F800" s="1"/>
      <c r="G800" s="1"/>
      <c r="H800" s="1"/>
      <c r="I800" s="1"/>
      <c r="J800" s="1"/>
    </row>
    <row r="801" spans="2:10">
      <c r="B801" s="1"/>
      <c r="C801" s="1"/>
      <c r="D801" s="1"/>
      <c r="E801" s="1"/>
      <c r="F801" s="1"/>
      <c r="G801" s="1"/>
      <c r="H801" s="1"/>
      <c r="I801" s="1"/>
      <c r="J801" s="1"/>
    </row>
    <row r="802" spans="2:10">
      <c r="B802" s="1"/>
      <c r="C802" s="1"/>
      <c r="D802" s="1"/>
      <c r="E802" s="1"/>
      <c r="F802" s="1"/>
      <c r="G802" s="1"/>
      <c r="H802" s="1"/>
      <c r="I802" s="1"/>
      <c r="J802" s="1"/>
    </row>
    <row r="803" spans="2:10">
      <c r="B803" s="1"/>
      <c r="C803" s="1"/>
      <c r="D803" s="1"/>
      <c r="E803" s="1"/>
      <c r="F803" s="1"/>
      <c r="G803" s="1"/>
      <c r="H803" s="1"/>
      <c r="I803" s="1"/>
      <c r="J803" s="1"/>
    </row>
    <row r="804" spans="2:10">
      <c r="B804" s="1"/>
      <c r="C804" s="1"/>
      <c r="D804" s="1"/>
      <c r="E804" s="1"/>
      <c r="F804" s="1"/>
      <c r="G804" s="1"/>
      <c r="H804" s="1"/>
      <c r="I804" s="1"/>
      <c r="J804" s="1"/>
    </row>
    <row r="805" spans="2:10">
      <c r="B805" s="1"/>
      <c r="C805" s="1"/>
      <c r="D805" s="1"/>
      <c r="E805" s="1"/>
      <c r="F805" s="1"/>
      <c r="G805" s="1"/>
      <c r="H805" s="1"/>
      <c r="I805" s="1"/>
      <c r="J805" s="1"/>
    </row>
    <row r="806" spans="2:10">
      <c r="B806" s="1"/>
      <c r="C806" s="1"/>
      <c r="D806" s="1"/>
      <c r="E806" s="1"/>
      <c r="F806" s="1"/>
      <c r="G806" s="1"/>
      <c r="H806" s="1"/>
      <c r="I806" s="1"/>
      <c r="J806" s="1"/>
    </row>
    <row r="807" spans="2:10">
      <c r="B807" s="1"/>
      <c r="C807" s="1"/>
      <c r="D807" s="1"/>
      <c r="E807" s="1"/>
      <c r="F807" s="1"/>
      <c r="G807" s="1"/>
      <c r="H807" s="1"/>
      <c r="I807" s="1"/>
      <c r="J807" s="1"/>
    </row>
    <row r="808" spans="2:10">
      <c r="B808" s="1"/>
      <c r="C808" s="1"/>
      <c r="D808" s="1"/>
      <c r="E808" s="1"/>
      <c r="F808" s="1"/>
      <c r="G808" s="1"/>
      <c r="H808" s="1"/>
      <c r="I808" s="1"/>
      <c r="J808" s="1"/>
    </row>
    <row r="809" spans="2:10">
      <c r="B809" s="1"/>
      <c r="C809" s="1"/>
      <c r="D809" s="1"/>
      <c r="E809" s="1"/>
      <c r="F809" s="1"/>
      <c r="G809" s="1"/>
      <c r="H809" s="1"/>
      <c r="I809" s="1"/>
      <c r="J809" s="1"/>
    </row>
    <row r="810" spans="2:10">
      <c r="B810" s="1"/>
      <c r="C810" s="1"/>
      <c r="D810" s="1"/>
      <c r="E810" s="1"/>
      <c r="F810" s="1"/>
      <c r="G810" s="1"/>
      <c r="H810" s="1"/>
      <c r="I810" s="1"/>
      <c r="J810" s="1"/>
    </row>
    <row r="811" spans="2:10">
      <c r="B811" s="1"/>
      <c r="C811" s="1"/>
      <c r="D811" s="1"/>
      <c r="E811" s="1"/>
      <c r="F811" s="1"/>
      <c r="G811" s="1"/>
      <c r="H811" s="1"/>
      <c r="I811" s="1"/>
      <c r="J811" s="1"/>
    </row>
    <row r="812" spans="2:10">
      <c r="B812" s="1"/>
      <c r="C812" s="1"/>
      <c r="D812" s="1"/>
      <c r="E812" s="1"/>
      <c r="F812" s="1"/>
      <c r="G812" s="1"/>
      <c r="H812" s="1"/>
      <c r="I812" s="1"/>
      <c r="J812" s="1"/>
    </row>
    <row r="813" spans="2:10">
      <c r="B813" s="1"/>
      <c r="C813" s="1"/>
      <c r="D813" s="1"/>
      <c r="E813" s="1"/>
      <c r="F813" s="1"/>
      <c r="G813" s="1"/>
      <c r="H813" s="1"/>
      <c r="I813" s="1"/>
      <c r="J813" s="1"/>
    </row>
    <row r="814" spans="2:10">
      <c r="B814" s="1"/>
      <c r="C814" s="1"/>
      <c r="D814" s="1"/>
      <c r="E814" s="1"/>
      <c r="F814" s="1"/>
      <c r="G814" s="1"/>
      <c r="H814" s="1"/>
      <c r="I814" s="1"/>
      <c r="J814" s="1"/>
    </row>
    <row r="815" spans="2:10">
      <c r="B815" s="1"/>
      <c r="C815" s="1"/>
      <c r="D815" s="1"/>
      <c r="E815" s="1"/>
      <c r="F815" s="1"/>
      <c r="G815" s="1"/>
      <c r="H815" s="1"/>
      <c r="I815" s="1"/>
      <c r="J815" s="1"/>
    </row>
    <row r="816" spans="2:10">
      <c r="B816" s="1"/>
      <c r="C816" s="1"/>
      <c r="D816" s="1"/>
      <c r="E816" s="1"/>
      <c r="F816" s="1"/>
      <c r="G816" s="1"/>
      <c r="H816" s="1"/>
      <c r="I816" s="1"/>
      <c r="J816" s="1"/>
    </row>
    <row r="817" spans="2:10">
      <c r="B817" s="1"/>
      <c r="C817" s="1"/>
      <c r="D817" s="1"/>
      <c r="E817" s="1"/>
      <c r="F817" s="1"/>
      <c r="G817" s="1"/>
      <c r="H817" s="1"/>
      <c r="I817" s="1"/>
      <c r="J817" s="1"/>
    </row>
    <row r="818" spans="2:10">
      <c r="B818" s="1"/>
      <c r="C818" s="1"/>
      <c r="D818" s="1"/>
      <c r="E818" s="1"/>
      <c r="F818" s="1"/>
      <c r="G818" s="1"/>
      <c r="H818" s="1"/>
      <c r="I818" s="1"/>
      <c r="J818" s="1"/>
    </row>
    <row r="819" spans="2:10">
      <c r="B819" s="1"/>
      <c r="C819" s="1"/>
      <c r="D819" s="1"/>
      <c r="E819" s="1"/>
      <c r="F819" s="1"/>
      <c r="G819" s="1"/>
      <c r="H819" s="1"/>
      <c r="I819" s="1"/>
      <c r="J819" s="1"/>
    </row>
    <row r="820" spans="2:10">
      <c r="B820" s="1"/>
      <c r="C820" s="1"/>
      <c r="D820" s="1"/>
      <c r="E820" s="1"/>
      <c r="F820" s="1"/>
      <c r="G820" s="1"/>
      <c r="H820" s="1"/>
      <c r="I820" s="1"/>
      <c r="J820" s="1"/>
    </row>
    <row r="821" spans="2:10">
      <c r="B821" s="1"/>
      <c r="C821" s="1"/>
      <c r="D821" s="1"/>
      <c r="E821" s="1"/>
      <c r="F821" s="1"/>
      <c r="G821" s="1"/>
      <c r="H821" s="1"/>
      <c r="I821" s="1"/>
      <c r="J821" s="1"/>
    </row>
    <row r="822" spans="2:10">
      <c r="B822" s="1"/>
      <c r="C822" s="1"/>
      <c r="D822" s="1"/>
      <c r="E822" s="1"/>
      <c r="F822" s="1"/>
      <c r="G822" s="1"/>
      <c r="H822" s="1"/>
      <c r="I822" s="1"/>
      <c r="J822" s="1"/>
    </row>
    <row r="823" spans="2:10">
      <c r="B823" s="1"/>
      <c r="C823" s="1"/>
      <c r="D823" s="1"/>
      <c r="E823" s="1"/>
      <c r="F823" s="1"/>
      <c r="G823" s="1"/>
      <c r="H823" s="1"/>
      <c r="I823" s="1"/>
      <c r="J823" s="1"/>
    </row>
    <row r="824" spans="2:10">
      <c r="B824" s="1"/>
      <c r="C824" s="1"/>
      <c r="D824" s="1"/>
      <c r="E824" s="1"/>
      <c r="F824" s="1"/>
      <c r="G824" s="1"/>
      <c r="H824" s="1"/>
      <c r="I824" s="1"/>
      <c r="J824" s="1"/>
    </row>
    <row r="825" spans="2:10">
      <c r="B825" s="1"/>
      <c r="C825" s="1"/>
      <c r="D825" s="1"/>
      <c r="E825" s="1"/>
      <c r="F825" s="1"/>
      <c r="G825" s="1"/>
      <c r="H825" s="1"/>
      <c r="I825" s="1"/>
      <c r="J825" s="1"/>
    </row>
    <row r="826" spans="2:10">
      <c r="B826" s="1"/>
      <c r="C826" s="1"/>
      <c r="D826" s="1"/>
      <c r="E826" s="1"/>
      <c r="F826" s="1"/>
      <c r="G826" s="1"/>
      <c r="H826" s="1"/>
      <c r="I826" s="1"/>
      <c r="J826" s="1"/>
    </row>
    <row r="827" spans="2:10">
      <c r="B827" s="1"/>
      <c r="C827" s="1"/>
      <c r="D827" s="1"/>
      <c r="E827" s="1"/>
      <c r="F827" s="1"/>
      <c r="G827" s="1"/>
      <c r="H827" s="1"/>
      <c r="I827" s="1"/>
      <c r="J827" s="1"/>
    </row>
    <row r="828" spans="2:10">
      <c r="B828" s="1"/>
      <c r="C828" s="1"/>
      <c r="D828" s="1"/>
      <c r="E828" s="1"/>
      <c r="F828" s="1"/>
      <c r="G828" s="1"/>
      <c r="H828" s="1"/>
      <c r="I828" s="1"/>
      <c r="J828" s="1"/>
    </row>
    <row r="829" spans="2:10">
      <c r="B829" s="1"/>
      <c r="C829" s="1"/>
      <c r="D829" s="1"/>
      <c r="E829" s="1"/>
      <c r="F829" s="1"/>
      <c r="G829" s="1"/>
      <c r="H829" s="1"/>
      <c r="I829" s="1"/>
      <c r="J829" s="1"/>
    </row>
    <row r="830" spans="2:10">
      <c r="B830" s="1"/>
      <c r="C830" s="1"/>
      <c r="D830" s="1"/>
      <c r="E830" s="1"/>
      <c r="F830" s="1"/>
      <c r="G830" s="1"/>
      <c r="H830" s="1"/>
      <c r="I830" s="1"/>
      <c r="J830" s="1"/>
    </row>
    <row r="831" spans="2:10">
      <c r="B831" s="1"/>
      <c r="C831" s="1"/>
      <c r="D831" s="1"/>
      <c r="E831" s="1"/>
      <c r="F831" s="1"/>
      <c r="G831" s="1"/>
      <c r="H831" s="1"/>
      <c r="I831" s="1"/>
      <c r="J831" s="1"/>
    </row>
    <row r="832" spans="2:10">
      <c r="B832" s="1"/>
      <c r="C832" s="1"/>
      <c r="D832" s="1"/>
      <c r="E832" s="1"/>
      <c r="F832" s="1"/>
      <c r="G832" s="1"/>
      <c r="H832" s="1"/>
      <c r="I832" s="1"/>
      <c r="J832" s="1"/>
    </row>
    <row r="833" spans="2:10">
      <c r="B833" s="1"/>
      <c r="C833" s="1"/>
      <c r="D833" s="1"/>
      <c r="E833" s="1"/>
      <c r="F833" s="1"/>
      <c r="G833" s="1"/>
      <c r="H833" s="1"/>
      <c r="I833" s="1"/>
      <c r="J833" s="1"/>
    </row>
    <row r="834" spans="2:10">
      <c r="B834" s="1"/>
      <c r="C834" s="1"/>
      <c r="D834" s="1"/>
      <c r="E834" s="1"/>
      <c r="F834" s="1"/>
      <c r="G834" s="1"/>
      <c r="H834" s="1"/>
      <c r="I834" s="1"/>
      <c r="J834" s="1"/>
    </row>
    <row r="835" spans="2:10">
      <c r="B835" s="1"/>
      <c r="C835" s="1"/>
      <c r="D835" s="1"/>
      <c r="E835" s="1"/>
      <c r="F835" s="1"/>
      <c r="G835" s="1"/>
      <c r="H835" s="1"/>
      <c r="I835" s="1"/>
      <c r="J835" s="1"/>
    </row>
    <row r="836" spans="2:10">
      <c r="B836" s="1"/>
      <c r="C836" s="1"/>
      <c r="D836" s="1"/>
      <c r="E836" s="1"/>
      <c r="F836" s="1"/>
      <c r="G836" s="1"/>
      <c r="H836" s="1"/>
      <c r="I836" s="1"/>
      <c r="J836" s="1"/>
    </row>
    <row r="837" spans="2:10">
      <c r="B837" s="1"/>
      <c r="C837" s="1"/>
      <c r="D837" s="1"/>
      <c r="E837" s="1"/>
      <c r="F837" s="1"/>
      <c r="G837" s="1"/>
      <c r="H837" s="1"/>
      <c r="I837" s="1"/>
      <c r="J837" s="1"/>
    </row>
    <row r="838" spans="2:10">
      <c r="B838" s="1"/>
      <c r="C838" s="1"/>
      <c r="D838" s="1"/>
      <c r="E838" s="1"/>
      <c r="F838" s="1"/>
      <c r="G838" s="1"/>
      <c r="H838" s="1"/>
      <c r="I838" s="1"/>
      <c r="J838" s="1"/>
    </row>
    <row r="839" spans="2:10">
      <c r="B839" s="1"/>
      <c r="C839" s="1"/>
      <c r="D839" s="1"/>
      <c r="E839" s="1"/>
      <c r="F839" s="1"/>
      <c r="G839" s="1"/>
      <c r="H839" s="1"/>
      <c r="I839" s="1"/>
      <c r="J839" s="1"/>
    </row>
    <row r="840" spans="2:10">
      <c r="B840" s="1"/>
      <c r="C840" s="1"/>
      <c r="D840" s="1"/>
      <c r="E840" s="1"/>
      <c r="F840" s="1"/>
      <c r="G840" s="1"/>
      <c r="H840" s="1"/>
      <c r="I840" s="1"/>
      <c r="J840" s="1"/>
    </row>
    <row r="841" spans="2:10">
      <c r="B841" s="1"/>
      <c r="C841" s="1"/>
      <c r="D841" s="1"/>
      <c r="E841" s="1"/>
      <c r="F841" s="1"/>
      <c r="G841" s="1"/>
      <c r="H841" s="1"/>
      <c r="I841" s="1"/>
      <c r="J841" s="1"/>
    </row>
    <row r="842" spans="2:10">
      <c r="B842" s="1"/>
      <c r="C842" s="1"/>
      <c r="D842" s="1"/>
      <c r="E842" s="1"/>
      <c r="F842" s="1"/>
      <c r="G842" s="1"/>
      <c r="H842" s="1"/>
      <c r="I842" s="1"/>
      <c r="J842" s="1"/>
    </row>
    <row r="843" spans="2:10">
      <c r="B843" s="1"/>
      <c r="C843" s="1"/>
      <c r="D843" s="1"/>
      <c r="E843" s="1"/>
      <c r="F843" s="1"/>
      <c r="G843" s="1"/>
      <c r="H843" s="1"/>
      <c r="I843" s="1"/>
      <c r="J843" s="1"/>
    </row>
    <row r="844" spans="2:10">
      <c r="B844" s="1"/>
      <c r="C844" s="1"/>
      <c r="D844" s="1"/>
      <c r="E844" s="1"/>
      <c r="F844" s="1"/>
      <c r="G844" s="1"/>
      <c r="H844" s="1"/>
      <c r="I844" s="1"/>
      <c r="J844" s="1"/>
    </row>
    <row r="845" spans="2:10">
      <c r="B845" s="1"/>
      <c r="C845" s="1"/>
      <c r="D845" s="1"/>
      <c r="E845" s="1"/>
      <c r="F845" s="1"/>
      <c r="G845" s="1"/>
      <c r="H845" s="1"/>
      <c r="I845" s="1"/>
      <c r="J845" s="1"/>
    </row>
    <row r="846" spans="2:10">
      <c r="B846" s="1"/>
      <c r="C846" s="1"/>
      <c r="D846" s="1"/>
      <c r="E846" s="1"/>
      <c r="F846" s="1"/>
      <c r="G846" s="1"/>
      <c r="H846" s="1"/>
      <c r="I846" s="1"/>
      <c r="J846" s="1"/>
    </row>
    <row r="847" spans="2:10">
      <c r="B847" s="1"/>
      <c r="C847" s="1"/>
      <c r="D847" s="1"/>
      <c r="E847" s="1"/>
      <c r="F847" s="1"/>
      <c r="G847" s="1"/>
      <c r="H847" s="1"/>
      <c r="I847" s="1"/>
      <c r="J847" s="1"/>
    </row>
    <row r="848" spans="2:10">
      <c r="B848" s="1"/>
      <c r="C848" s="1"/>
      <c r="D848" s="1"/>
      <c r="E848" s="1"/>
      <c r="F848" s="1"/>
      <c r="G848" s="1"/>
      <c r="H848" s="1"/>
      <c r="I848" s="1"/>
      <c r="J848" s="1"/>
    </row>
    <row r="849" spans="2:10">
      <c r="B849" s="1"/>
      <c r="C849" s="1"/>
      <c r="D849" s="1"/>
      <c r="E849" s="1"/>
      <c r="F849" s="1"/>
      <c r="G849" s="1"/>
      <c r="H849" s="1"/>
      <c r="I849" s="1"/>
      <c r="J849" s="1"/>
    </row>
    <row r="850" spans="2:10">
      <c r="B850" s="1"/>
      <c r="C850" s="1"/>
      <c r="D850" s="1"/>
      <c r="E850" s="1"/>
      <c r="F850" s="1"/>
      <c r="G850" s="1"/>
      <c r="H850" s="1"/>
      <c r="I850" s="1"/>
      <c r="J850" s="1"/>
    </row>
    <row r="851" spans="2:10">
      <c r="B851" s="1"/>
      <c r="C851" s="1"/>
      <c r="D851" s="1"/>
      <c r="E851" s="1"/>
      <c r="F851" s="1"/>
      <c r="G851" s="1"/>
      <c r="H851" s="1"/>
      <c r="I851" s="1"/>
      <c r="J851" s="1"/>
    </row>
    <row r="852" spans="2:10">
      <c r="B852" s="1"/>
      <c r="C852" s="1"/>
      <c r="D852" s="1"/>
      <c r="E852" s="1"/>
      <c r="F852" s="1"/>
      <c r="G852" s="1"/>
      <c r="H852" s="1"/>
      <c r="I852" s="1"/>
      <c r="J852" s="1"/>
    </row>
    <row r="853" spans="2:10">
      <c r="B853" s="1"/>
      <c r="C853" s="1"/>
      <c r="D853" s="1"/>
      <c r="E853" s="1"/>
      <c r="F853" s="1"/>
      <c r="G853" s="1"/>
      <c r="H853" s="1"/>
      <c r="I853" s="1"/>
      <c r="J853" s="1"/>
    </row>
    <row r="854" spans="2:10">
      <c r="B854" s="1"/>
      <c r="C854" s="1"/>
      <c r="D854" s="1"/>
      <c r="E854" s="1"/>
      <c r="F854" s="1"/>
      <c r="G854" s="1"/>
      <c r="H854" s="1"/>
      <c r="I854" s="1"/>
      <c r="J854" s="1"/>
    </row>
    <row r="855" spans="2:10">
      <c r="B855" s="1"/>
      <c r="C855" s="1"/>
      <c r="D855" s="1"/>
      <c r="E855" s="1"/>
      <c r="F855" s="1"/>
      <c r="G855" s="1"/>
      <c r="H855" s="1"/>
      <c r="I855" s="1"/>
      <c r="J855" s="1"/>
    </row>
    <row r="856" spans="2:10">
      <c r="B856" s="1"/>
      <c r="C856" s="1"/>
      <c r="D856" s="1"/>
      <c r="E856" s="1"/>
      <c r="F856" s="1"/>
      <c r="G856" s="1"/>
      <c r="H856" s="1"/>
      <c r="I856" s="1"/>
      <c r="J856" s="1"/>
    </row>
    <row r="857" spans="2:10">
      <c r="B857" s="1"/>
      <c r="C857" s="1"/>
      <c r="D857" s="1"/>
      <c r="E857" s="1"/>
      <c r="F857" s="1"/>
      <c r="G857" s="1"/>
      <c r="H857" s="1"/>
      <c r="I857" s="1"/>
      <c r="J857" s="1"/>
    </row>
    <row r="858" spans="2:10">
      <c r="B858" s="1"/>
      <c r="C858" s="1"/>
      <c r="D858" s="1"/>
      <c r="E858" s="1"/>
      <c r="F858" s="1"/>
      <c r="G858" s="1"/>
      <c r="H858" s="1"/>
      <c r="I858" s="1"/>
      <c r="J858" s="1"/>
    </row>
    <row r="859" spans="2:10">
      <c r="B859" s="1"/>
      <c r="C859" s="1"/>
      <c r="D859" s="1"/>
      <c r="E859" s="1"/>
      <c r="F859" s="1"/>
      <c r="G859" s="1"/>
      <c r="H859" s="1"/>
      <c r="I859" s="1"/>
      <c r="J859" s="1"/>
    </row>
    <row r="860" spans="2:10">
      <c r="B860" s="1"/>
      <c r="C860" s="1"/>
      <c r="D860" s="1"/>
      <c r="E860" s="1"/>
      <c r="F860" s="1"/>
      <c r="G860" s="1"/>
      <c r="H860" s="1"/>
      <c r="I860" s="1"/>
      <c r="J860" s="1"/>
    </row>
    <row r="861" spans="2:10">
      <c r="B861" s="1"/>
      <c r="C861" s="1"/>
      <c r="D861" s="1"/>
      <c r="E861" s="1"/>
      <c r="F861" s="1"/>
      <c r="G861" s="1"/>
      <c r="H861" s="1"/>
      <c r="I861" s="1"/>
      <c r="J861" s="1"/>
    </row>
    <row r="862" spans="2:10">
      <c r="B862" s="1"/>
      <c r="C862" s="1"/>
      <c r="D862" s="1"/>
      <c r="E862" s="1"/>
      <c r="F862" s="1"/>
      <c r="G862" s="1"/>
      <c r="H862" s="1"/>
      <c r="I862" s="1"/>
      <c r="J862" s="1"/>
    </row>
    <row r="863" spans="2:10">
      <c r="B863" s="1"/>
      <c r="C863" s="1"/>
      <c r="D863" s="1"/>
      <c r="E863" s="1"/>
      <c r="F863" s="1"/>
      <c r="G863" s="1"/>
      <c r="H863" s="1"/>
      <c r="I863" s="1"/>
      <c r="J863" s="1"/>
    </row>
    <row r="864" spans="2:10">
      <c r="B864" s="1"/>
      <c r="C864" s="1"/>
      <c r="D864" s="1"/>
      <c r="E864" s="1"/>
      <c r="F864" s="1"/>
      <c r="G864" s="1"/>
      <c r="H864" s="1"/>
      <c r="I864" s="1"/>
      <c r="J864" s="1"/>
    </row>
    <row r="865" spans="2:10">
      <c r="B865" s="1"/>
      <c r="C865" s="1"/>
      <c r="D865" s="1"/>
      <c r="E865" s="1"/>
      <c r="F865" s="1"/>
      <c r="G865" s="1"/>
      <c r="H865" s="1"/>
      <c r="I865" s="1"/>
      <c r="J865" s="1"/>
    </row>
    <row r="866" spans="2:10">
      <c r="B866" s="1"/>
      <c r="C866" s="1"/>
      <c r="D866" s="1"/>
      <c r="E866" s="1"/>
      <c r="F866" s="1"/>
      <c r="G866" s="1"/>
      <c r="H866" s="1"/>
      <c r="I866" s="1"/>
      <c r="J866" s="1"/>
    </row>
    <row r="867" spans="2:10">
      <c r="B867" s="1"/>
      <c r="C867" s="1"/>
      <c r="D867" s="1"/>
      <c r="E867" s="1"/>
      <c r="F867" s="1"/>
      <c r="G867" s="1"/>
      <c r="H867" s="1"/>
      <c r="I867" s="1"/>
      <c r="J867" s="1"/>
    </row>
    <row r="868" spans="2:10">
      <c r="B868" s="1"/>
      <c r="C868" s="1"/>
      <c r="D868" s="1"/>
      <c r="E868" s="1"/>
      <c r="F868" s="1"/>
      <c r="G868" s="1"/>
      <c r="H868" s="1"/>
      <c r="I868" s="1"/>
      <c r="J868" s="1"/>
    </row>
    <row r="869" spans="2:10">
      <c r="B869" s="1"/>
      <c r="C869" s="1"/>
      <c r="D869" s="1"/>
      <c r="E869" s="1"/>
      <c r="F869" s="1"/>
      <c r="G869" s="1"/>
      <c r="H869" s="1"/>
      <c r="I869" s="1"/>
      <c r="J869" s="1"/>
    </row>
    <row r="870" spans="2:10">
      <c r="B870" s="1"/>
      <c r="C870" s="1"/>
      <c r="D870" s="1"/>
      <c r="E870" s="1"/>
      <c r="F870" s="1"/>
      <c r="G870" s="1"/>
      <c r="H870" s="1"/>
      <c r="I870" s="1"/>
      <c r="J870" s="1"/>
    </row>
    <row r="871" spans="2:10">
      <c r="B871" s="1"/>
      <c r="C871" s="1"/>
      <c r="D871" s="1"/>
      <c r="E871" s="1"/>
      <c r="F871" s="1"/>
      <c r="G871" s="1"/>
      <c r="H871" s="1"/>
      <c r="I871" s="1"/>
      <c r="J871" s="1"/>
    </row>
    <row r="872" spans="2:10">
      <c r="B872" s="1"/>
      <c r="C872" s="1"/>
      <c r="D872" s="1"/>
      <c r="E872" s="1"/>
      <c r="F872" s="1"/>
      <c r="G872" s="1"/>
      <c r="H872" s="1"/>
      <c r="I872" s="1"/>
      <c r="J872" s="1"/>
    </row>
    <row r="873" spans="2:10">
      <c r="B873" s="1"/>
      <c r="C873" s="1"/>
      <c r="D873" s="1"/>
      <c r="E873" s="1"/>
      <c r="F873" s="1"/>
      <c r="G873" s="1"/>
      <c r="H873" s="1"/>
      <c r="I873" s="1"/>
      <c r="J873" s="1"/>
    </row>
    <row r="874" spans="2:10">
      <c r="B874" s="1"/>
      <c r="C874" s="1"/>
      <c r="D874" s="1"/>
      <c r="E874" s="1"/>
      <c r="F874" s="1"/>
      <c r="G874" s="1"/>
      <c r="H874" s="1"/>
      <c r="I874" s="1"/>
      <c r="J874" s="1"/>
    </row>
    <row r="875" spans="2:10">
      <c r="B875" s="1"/>
      <c r="C875" s="1"/>
      <c r="D875" s="1"/>
      <c r="E875" s="1"/>
      <c r="F875" s="1"/>
      <c r="G875" s="1"/>
      <c r="H875" s="1"/>
      <c r="I875" s="1"/>
      <c r="J875" s="1"/>
    </row>
    <row r="876" spans="2:10">
      <c r="B876" s="1"/>
      <c r="C876" s="1"/>
      <c r="D876" s="1"/>
      <c r="E876" s="1"/>
      <c r="F876" s="1"/>
      <c r="G876" s="1"/>
      <c r="H876" s="1"/>
      <c r="I876" s="1"/>
      <c r="J876" s="1"/>
    </row>
    <row r="877" spans="2:10">
      <c r="B877" s="1"/>
      <c r="C877" s="1"/>
      <c r="D877" s="1"/>
      <c r="E877" s="1"/>
      <c r="F877" s="1"/>
      <c r="G877" s="1"/>
      <c r="H877" s="1"/>
      <c r="I877" s="1"/>
      <c r="J877" s="1"/>
    </row>
    <row r="878" spans="2:10">
      <c r="B878" s="1"/>
      <c r="C878" s="1"/>
      <c r="D878" s="1"/>
      <c r="E878" s="1"/>
      <c r="F878" s="1"/>
      <c r="G878" s="1"/>
      <c r="H878" s="1"/>
      <c r="I878" s="1"/>
      <c r="J878" s="1"/>
    </row>
    <row r="879" spans="2:10">
      <c r="B879" s="1"/>
      <c r="C879" s="1"/>
      <c r="D879" s="1"/>
      <c r="E879" s="1"/>
      <c r="F879" s="1"/>
      <c r="G879" s="1"/>
      <c r="H879" s="1"/>
      <c r="I879" s="1"/>
      <c r="J879" s="1"/>
    </row>
    <row r="880" spans="2:10">
      <c r="B880" s="1"/>
      <c r="C880" s="1"/>
      <c r="D880" s="1"/>
      <c r="E880" s="1"/>
      <c r="F880" s="1"/>
      <c r="G880" s="1"/>
      <c r="H880" s="1"/>
      <c r="I880" s="1"/>
      <c r="J880" s="1"/>
    </row>
    <row r="881" spans="2:10">
      <c r="B881" s="1"/>
      <c r="C881" s="1"/>
      <c r="D881" s="1"/>
      <c r="E881" s="1"/>
      <c r="F881" s="1"/>
      <c r="G881" s="1"/>
      <c r="H881" s="1"/>
      <c r="I881" s="1"/>
      <c r="J881" s="1"/>
    </row>
    <row r="882" spans="2:10">
      <c r="B882" s="1"/>
      <c r="C882" s="1"/>
      <c r="D882" s="1"/>
      <c r="E882" s="1"/>
      <c r="F882" s="1"/>
      <c r="G882" s="1"/>
      <c r="H882" s="1"/>
      <c r="I882" s="1"/>
      <c r="J882" s="1"/>
    </row>
    <row r="883" spans="2:10">
      <c r="B883" s="1"/>
      <c r="C883" s="1"/>
      <c r="D883" s="1"/>
      <c r="E883" s="1"/>
      <c r="F883" s="1"/>
      <c r="G883" s="1"/>
      <c r="H883" s="1"/>
      <c r="I883" s="1"/>
      <c r="J883" s="1"/>
    </row>
    <row r="884" spans="2:10">
      <c r="B884" s="1"/>
      <c r="C884" s="1"/>
      <c r="D884" s="1"/>
      <c r="E884" s="1"/>
      <c r="F884" s="1"/>
      <c r="G884" s="1"/>
      <c r="H884" s="1"/>
      <c r="I884" s="1"/>
      <c r="J884" s="1"/>
    </row>
    <row r="885" spans="2:10">
      <c r="B885" s="1"/>
      <c r="C885" s="1"/>
      <c r="D885" s="1"/>
      <c r="E885" s="1"/>
      <c r="F885" s="1"/>
      <c r="G885" s="1"/>
      <c r="H885" s="1"/>
      <c r="I885" s="1"/>
      <c r="J885" s="1"/>
    </row>
    <row r="886" spans="2:10">
      <c r="B886" s="1"/>
      <c r="C886" s="1"/>
      <c r="D886" s="1"/>
      <c r="E886" s="1"/>
      <c r="F886" s="1"/>
      <c r="G886" s="1"/>
      <c r="H886" s="1"/>
      <c r="I886" s="1"/>
      <c r="J886" s="1"/>
    </row>
    <row r="887" spans="2:10">
      <c r="B887" s="1"/>
      <c r="C887" s="1"/>
      <c r="D887" s="1"/>
      <c r="E887" s="1"/>
      <c r="F887" s="1"/>
      <c r="G887" s="1"/>
      <c r="H887" s="1"/>
      <c r="I887" s="1"/>
      <c r="J887" s="1"/>
    </row>
    <row r="888" spans="2:10">
      <c r="B888" s="1"/>
      <c r="C888" s="1"/>
      <c r="D888" s="1"/>
      <c r="E888" s="1"/>
      <c r="F888" s="1"/>
      <c r="G888" s="1"/>
      <c r="H888" s="1"/>
      <c r="I888" s="1"/>
      <c r="J888" s="1"/>
    </row>
    <row r="889" spans="2:10">
      <c r="B889" s="1"/>
      <c r="C889" s="1"/>
      <c r="D889" s="1"/>
      <c r="E889" s="1"/>
      <c r="F889" s="1"/>
      <c r="G889" s="1"/>
      <c r="H889" s="1"/>
      <c r="I889" s="1"/>
      <c r="J889" s="1"/>
    </row>
    <row r="890" spans="2:10">
      <c r="B890" s="1"/>
      <c r="C890" s="1"/>
      <c r="D890" s="1"/>
      <c r="E890" s="1"/>
      <c r="F890" s="1"/>
      <c r="G890" s="1"/>
      <c r="H890" s="1"/>
      <c r="I890" s="1"/>
      <c r="J890" s="1"/>
    </row>
    <row r="891" spans="2:10">
      <c r="B891" s="1"/>
      <c r="C891" s="1"/>
      <c r="D891" s="1"/>
      <c r="E891" s="1"/>
      <c r="F891" s="1"/>
      <c r="G891" s="1"/>
      <c r="H891" s="1"/>
      <c r="I891" s="1"/>
      <c r="J891" s="1"/>
    </row>
    <row r="892" spans="2:10">
      <c r="B892" s="1"/>
      <c r="C892" s="1"/>
      <c r="D892" s="1"/>
      <c r="E892" s="1"/>
      <c r="F892" s="1"/>
      <c r="G892" s="1"/>
      <c r="H892" s="1"/>
      <c r="I892" s="1"/>
      <c r="J892" s="1"/>
    </row>
    <row r="893" spans="2:10">
      <c r="B893" s="1"/>
      <c r="C893" s="1"/>
      <c r="D893" s="1"/>
      <c r="E893" s="1"/>
      <c r="F893" s="1"/>
      <c r="G893" s="1"/>
      <c r="H893" s="1"/>
      <c r="I893" s="1"/>
      <c r="J893" s="1"/>
    </row>
    <row r="894" spans="2:10">
      <c r="B894" s="1"/>
      <c r="C894" s="1"/>
      <c r="D894" s="1"/>
      <c r="E894" s="1"/>
      <c r="F894" s="1"/>
      <c r="G894" s="1"/>
      <c r="H894" s="1"/>
      <c r="I894" s="1"/>
      <c r="J894" s="1"/>
    </row>
    <row r="895" spans="2:10">
      <c r="B895" s="1"/>
      <c r="C895" s="1"/>
      <c r="D895" s="1"/>
      <c r="E895" s="1"/>
      <c r="F895" s="1"/>
      <c r="G895" s="1"/>
      <c r="H895" s="1"/>
      <c r="I895" s="1"/>
      <c r="J895" s="1"/>
    </row>
    <row r="896" spans="2:10">
      <c r="B896" s="1"/>
      <c r="C896" s="1"/>
      <c r="D896" s="1"/>
      <c r="E896" s="1"/>
      <c r="F896" s="1"/>
      <c r="G896" s="1"/>
      <c r="H896" s="1"/>
      <c r="I896" s="1"/>
      <c r="J896" s="1"/>
    </row>
    <row r="897" spans="2:10">
      <c r="B897" s="1"/>
      <c r="C897" s="1"/>
      <c r="D897" s="1"/>
      <c r="E897" s="1"/>
      <c r="F897" s="1"/>
      <c r="G897" s="1"/>
      <c r="H897" s="1"/>
      <c r="I897" s="1"/>
      <c r="J897" s="1"/>
    </row>
    <row r="898" spans="2:10">
      <c r="B898" s="1"/>
      <c r="C898" s="1"/>
      <c r="D898" s="1"/>
      <c r="E898" s="1"/>
      <c r="F898" s="1"/>
      <c r="G898" s="1"/>
      <c r="H898" s="1"/>
      <c r="I898" s="1"/>
      <c r="J898" s="1"/>
    </row>
    <row r="899" spans="2:10">
      <c r="B899" s="1"/>
      <c r="C899" s="1"/>
      <c r="D899" s="1"/>
      <c r="E899" s="1"/>
      <c r="F899" s="1"/>
      <c r="G899" s="1"/>
      <c r="H899" s="1"/>
      <c r="I899" s="1"/>
      <c r="J899" s="1"/>
    </row>
    <row r="900" spans="2:10">
      <c r="B900" s="1"/>
      <c r="C900" s="1"/>
      <c r="D900" s="1"/>
      <c r="E900" s="1"/>
      <c r="F900" s="1"/>
      <c r="G900" s="1"/>
      <c r="H900" s="1"/>
      <c r="I900" s="1"/>
      <c r="J900" s="1"/>
    </row>
    <row r="901" spans="2:10">
      <c r="B901" s="1"/>
      <c r="C901" s="1"/>
      <c r="D901" s="1"/>
      <c r="E901" s="1"/>
      <c r="F901" s="1"/>
      <c r="G901" s="1"/>
      <c r="H901" s="1"/>
      <c r="I901" s="1"/>
      <c r="J901" s="1"/>
    </row>
    <row r="902" spans="2:10">
      <c r="B902" s="1"/>
      <c r="C902" s="1"/>
      <c r="D902" s="1"/>
      <c r="E902" s="1"/>
      <c r="F902" s="1"/>
      <c r="G902" s="1"/>
      <c r="H902" s="1"/>
      <c r="I902" s="1"/>
      <c r="J902" s="1"/>
    </row>
    <row r="903" spans="2:10">
      <c r="B903" s="1"/>
      <c r="C903" s="1"/>
      <c r="D903" s="1"/>
      <c r="E903" s="1"/>
      <c r="F903" s="1"/>
      <c r="G903" s="1"/>
      <c r="H903" s="1"/>
      <c r="I903" s="1"/>
      <c r="J903" s="1"/>
    </row>
    <row r="904" spans="2:10">
      <c r="B904" s="1"/>
      <c r="C904" s="1"/>
      <c r="D904" s="1"/>
      <c r="E904" s="1"/>
      <c r="F904" s="1"/>
      <c r="G904" s="1"/>
      <c r="H904" s="1"/>
      <c r="I904" s="1"/>
      <c r="J904" s="1"/>
    </row>
    <row r="905" spans="2:10">
      <c r="B905" s="1"/>
      <c r="C905" s="1"/>
      <c r="D905" s="1"/>
      <c r="E905" s="1"/>
      <c r="F905" s="1"/>
      <c r="G905" s="1"/>
      <c r="H905" s="1"/>
      <c r="I905" s="1"/>
      <c r="J905" s="1"/>
    </row>
    <row r="906" spans="2:10">
      <c r="B906" s="1"/>
      <c r="C906" s="1"/>
      <c r="D906" s="1"/>
      <c r="E906" s="1"/>
      <c r="F906" s="1"/>
      <c r="G906" s="1"/>
      <c r="H906" s="1"/>
      <c r="I906" s="1"/>
      <c r="J906" s="1"/>
    </row>
    <row r="907" spans="2:10">
      <c r="B907" s="1"/>
      <c r="C907" s="1"/>
      <c r="D907" s="1"/>
      <c r="E907" s="1"/>
      <c r="F907" s="1"/>
      <c r="G907" s="1"/>
      <c r="H907" s="1"/>
      <c r="I907" s="1"/>
      <c r="J907" s="1"/>
    </row>
    <row r="908" spans="2:10">
      <c r="B908" s="1"/>
      <c r="C908" s="1"/>
      <c r="D908" s="1"/>
      <c r="E908" s="1"/>
      <c r="F908" s="1"/>
      <c r="G908" s="1"/>
      <c r="H908" s="1"/>
      <c r="I908" s="1"/>
      <c r="J908" s="1"/>
    </row>
    <row r="909" spans="2:10">
      <c r="B909" s="1"/>
      <c r="C909" s="1"/>
      <c r="D909" s="1"/>
      <c r="E909" s="1"/>
      <c r="F909" s="1"/>
      <c r="G909" s="1"/>
      <c r="H909" s="1"/>
      <c r="I909" s="1"/>
      <c r="J909" s="1"/>
    </row>
    <row r="910" spans="2:10">
      <c r="B910" s="1"/>
      <c r="C910" s="1"/>
      <c r="D910" s="1"/>
      <c r="E910" s="1"/>
      <c r="F910" s="1"/>
      <c r="G910" s="1"/>
      <c r="H910" s="1"/>
      <c r="I910" s="1"/>
      <c r="J910" s="1"/>
    </row>
    <row r="911" spans="2:10">
      <c r="B911" s="1"/>
      <c r="C911" s="1"/>
      <c r="D911" s="1"/>
      <c r="E911" s="1"/>
      <c r="F911" s="1"/>
      <c r="G911" s="1"/>
      <c r="H911" s="1"/>
      <c r="I911" s="1"/>
      <c r="J911" s="1"/>
    </row>
    <row r="912" spans="2:10">
      <c r="B912" s="1"/>
      <c r="C912" s="1"/>
      <c r="D912" s="1"/>
      <c r="E912" s="1"/>
      <c r="F912" s="1"/>
      <c r="G912" s="1"/>
      <c r="H912" s="1"/>
      <c r="I912" s="1"/>
      <c r="J912" s="1"/>
    </row>
    <row r="913" spans="2:10">
      <c r="B913" s="1"/>
      <c r="C913" s="1"/>
      <c r="D913" s="1"/>
      <c r="E913" s="1"/>
      <c r="F913" s="1"/>
      <c r="G913" s="1"/>
      <c r="H913" s="1"/>
      <c r="I913" s="1"/>
      <c r="J913" s="1"/>
    </row>
    <row r="914" spans="2:10">
      <c r="B914" s="1"/>
      <c r="C914" s="1"/>
      <c r="D914" s="1"/>
      <c r="E914" s="1"/>
      <c r="F914" s="1"/>
      <c r="G914" s="1"/>
      <c r="H914" s="1"/>
      <c r="I914" s="1"/>
      <c r="J914" s="1"/>
    </row>
    <row r="915" spans="2:10">
      <c r="B915" s="1"/>
      <c r="C915" s="1"/>
      <c r="D915" s="1"/>
      <c r="E915" s="1"/>
      <c r="F915" s="1"/>
      <c r="G915" s="1"/>
      <c r="H915" s="1"/>
      <c r="I915" s="1"/>
      <c r="J915" s="1"/>
    </row>
    <row r="916" spans="2:10">
      <c r="B916" s="1"/>
      <c r="C916" s="1"/>
      <c r="D916" s="1"/>
      <c r="E916" s="1"/>
      <c r="F916" s="1"/>
      <c r="G916" s="1"/>
      <c r="H916" s="1"/>
      <c r="I916" s="1"/>
      <c r="J916" s="1"/>
    </row>
    <row r="917" spans="2:10">
      <c r="B917" s="1"/>
      <c r="C917" s="1"/>
      <c r="D917" s="1"/>
      <c r="E917" s="1"/>
      <c r="F917" s="1"/>
      <c r="G917" s="1"/>
      <c r="H917" s="1"/>
      <c r="I917" s="1"/>
      <c r="J917" s="1"/>
    </row>
    <row r="918" spans="2:10">
      <c r="B918" s="1"/>
      <c r="C918" s="1"/>
      <c r="D918" s="1"/>
      <c r="E918" s="1"/>
      <c r="F918" s="1"/>
      <c r="G918" s="1"/>
      <c r="H918" s="1"/>
      <c r="I918" s="1"/>
      <c r="J918" s="1"/>
    </row>
    <row r="919" spans="2:10">
      <c r="B919" s="1"/>
      <c r="C919" s="1"/>
      <c r="D919" s="1"/>
      <c r="E919" s="1"/>
      <c r="F919" s="1"/>
      <c r="G919" s="1"/>
      <c r="H919" s="1"/>
      <c r="I919" s="1"/>
      <c r="J919" s="1"/>
    </row>
    <row r="920" spans="2:10">
      <c r="B920" s="1"/>
      <c r="C920" s="1"/>
      <c r="D920" s="1"/>
      <c r="E920" s="1"/>
      <c r="F920" s="1"/>
      <c r="G920" s="1"/>
      <c r="H920" s="1"/>
      <c r="I920" s="1"/>
      <c r="J920" s="1"/>
    </row>
    <row r="921" spans="2:10">
      <c r="B921" s="1"/>
      <c r="C921" s="1"/>
      <c r="D921" s="1"/>
      <c r="E921" s="1"/>
      <c r="F921" s="1"/>
      <c r="G921" s="1"/>
      <c r="H921" s="1"/>
      <c r="I921" s="1"/>
      <c r="J921" s="1"/>
    </row>
    <row r="922" spans="2:10">
      <c r="B922" s="1"/>
      <c r="C922" s="1"/>
      <c r="D922" s="1"/>
      <c r="E922" s="1"/>
      <c r="F922" s="1"/>
      <c r="G922" s="1"/>
      <c r="H922" s="1"/>
      <c r="I922" s="1"/>
      <c r="J922" s="1"/>
    </row>
    <row r="923" spans="2:10">
      <c r="B923" s="1"/>
      <c r="C923" s="1"/>
      <c r="D923" s="1"/>
      <c r="E923" s="1"/>
      <c r="F923" s="1"/>
      <c r="G923" s="1"/>
      <c r="H923" s="1"/>
      <c r="I923" s="1"/>
      <c r="J923" s="1"/>
    </row>
    <row r="924" spans="2:10">
      <c r="B924" s="1"/>
      <c r="C924" s="1"/>
      <c r="D924" s="1"/>
      <c r="E924" s="1"/>
      <c r="F924" s="1"/>
      <c r="G924" s="1"/>
      <c r="H924" s="1"/>
      <c r="I924" s="1"/>
      <c r="J924" s="1"/>
    </row>
    <row r="925" spans="2:10">
      <c r="B925" s="1"/>
      <c r="C925" s="1"/>
      <c r="D925" s="1"/>
      <c r="E925" s="1"/>
      <c r="F925" s="1"/>
      <c r="G925" s="1"/>
      <c r="H925" s="1"/>
      <c r="I925" s="1"/>
      <c r="J925" s="1"/>
    </row>
    <row r="926" spans="2:10">
      <c r="B926" s="1"/>
      <c r="C926" s="1"/>
      <c r="D926" s="1"/>
      <c r="E926" s="1"/>
      <c r="F926" s="1"/>
      <c r="G926" s="1"/>
      <c r="H926" s="1"/>
      <c r="I926" s="1"/>
      <c r="J926" s="1"/>
    </row>
    <row r="927" spans="2:10">
      <c r="B927" s="1"/>
      <c r="C927" s="1"/>
      <c r="D927" s="1"/>
      <c r="E927" s="1"/>
      <c r="F927" s="1"/>
      <c r="G927" s="1"/>
      <c r="H927" s="1"/>
      <c r="I927" s="1"/>
      <c r="J927" s="1"/>
    </row>
    <row r="928" spans="2:10">
      <c r="B928" s="1"/>
      <c r="C928" s="1"/>
      <c r="D928" s="1"/>
      <c r="E928" s="1"/>
      <c r="F928" s="1"/>
      <c r="G928" s="1"/>
      <c r="H928" s="1"/>
      <c r="I928" s="1"/>
      <c r="J928" s="1"/>
    </row>
    <row r="929" spans="2:10">
      <c r="B929" s="1"/>
      <c r="C929" s="1"/>
      <c r="D929" s="1"/>
      <c r="E929" s="1"/>
      <c r="F929" s="1"/>
      <c r="G929" s="1"/>
      <c r="H929" s="1"/>
      <c r="I929" s="1"/>
      <c r="J929" s="1"/>
    </row>
    <row r="930" spans="2:10">
      <c r="B930" s="1"/>
      <c r="C930" s="1"/>
      <c r="D930" s="1"/>
      <c r="E930" s="1"/>
      <c r="F930" s="1"/>
      <c r="G930" s="1"/>
      <c r="H930" s="1"/>
      <c r="I930" s="1"/>
      <c r="J930" s="1"/>
    </row>
    <row r="931" spans="2:10">
      <c r="B931" s="1"/>
      <c r="C931" s="1"/>
      <c r="D931" s="1"/>
      <c r="E931" s="1"/>
      <c r="F931" s="1"/>
      <c r="G931" s="1"/>
      <c r="H931" s="1"/>
      <c r="I931" s="1"/>
      <c r="J931" s="1"/>
    </row>
    <row r="932" spans="2:10">
      <c r="B932" s="1"/>
      <c r="C932" s="1"/>
      <c r="D932" s="1"/>
      <c r="E932" s="1"/>
      <c r="F932" s="1"/>
      <c r="G932" s="1"/>
      <c r="H932" s="1"/>
      <c r="I932" s="1"/>
      <c r="J932" s="1"/>
    </row>
    <row r="933" spans="2:10">
      <c r="B933" s="1"/>
      <c r="C933" s="1"/>
      <c r="D933" s="1"/>
      <c r="E933" s="1"/>
      <c r="F933" s="1"/>
      <c r="G933" s="1"/>
      <c r="H933" s="1"/>
      <c r="I933" s="1"/>
      <c r="J933" s="1"/>
    </row>
    <row r="934" spans="2:10">
      <c r="B934" s="1"/>
      <c r="C934" s="1"/>
      <c r="D934" s="1"/>
      <c r="E934" s="1"/>
      <c r="F934" s="1"/>
      <c r="G934" s="1"/>
      <c r="H934" s="1"/>
      <c r="I934" s="1"/>
      <c r="J934" s="1"/>
    </row>
    <row r="935" spans="2:10">
      <c r="B935" s="1"/>
      <c r="C935" s="1"/>
      <c r="D935" s="1"/>
      <c r="E935" s="1"/>
      <c r="F935" s="1"/>
      <c r="G935" s="1"/>
      <c r="H935" s="1"/>
      <c r="I935" s="1"/>
      <c r="J935" s="1"/>
    </row>
    <row r="936" spans="2:10">
      <c r="B936" s="1"/>
      <c r="C936" s="1"/>
      <c r="D936" s="1"/>
      <c r="E936" s="1"/>
      <c r="F936" s="1"/>
      <c r="G936" s="1"/>
      <c r="H936" s="1"/>
      <c r="I936" s="1"/>
      <c r="J936" s="1"/>
    </row>
    <row r="937" spans="2:10">
      <c r="B937" s="1"/>
      <c r="C937" s="1"/>
      <c r="D937" s="1"/>
      <c r="E937" s="1"/>
      <c r="F937" s="1"/>
      <c r="G937" s="1"/>
      <c r="H937" s="1"/>
      <c r="I937" s="1"/>
      <c r="J937" s="1"/>
    </row>
    <row r="938" spans="2:10">
      <c r="B938" s="1"/>
      <c r="C938" s="1"/>
      <c r="D938" s="1"/>
      <c r="E938" s="1"/>
      <c r="F938" s="1"/>
      <c r="G938" s="1"/>
      <c r="H938" s="1"/>
      <c r="I938" s="1"/>
      <c r="J938" s="1"/>
    </row>
    <row r="939" spans="2:10">
      <c r="B939" s="1"/>
      <c r="C939" s="1"/>
      <c r="D939" s="1"/>
      <c r="E939" s="1"/>
      <c r="F939" s="1"/>
      <c r="G939" s="1"/>
      <c r="H939" s="1"/>
      <c r="I939" s="1"/>
      <c r="J939" s="1"/>
    </row>
    <row r="940" spans="2:10">
      <c r="B940" s="1"/>
      <c r="C940" s="1"/>
      <c r="D940" s="1"/>
      <c r="E940" s="1"/>
      <c r="F940" s="1"/>
      <c r="G940" s="1"/>
      <c r="H940" s="1"/>
      <c r="I940" s="1"/>
      <c r="J940" s="1"/>
    </row>
    <row r="941" spans="2:10">
      <c r="B941" s="1"/>
      <c r="C941" s="1"/>
      <c r="D941" s="1"/>
      <c r="E941" s="1"/>
      <c r="F941" s="1"/>
      <c r="G941" s="1"/>
      <c r="H941" s="1"/>
      <c r="I941" s="1"/>
      <c r="J941" s="1"/>
    </row>
    <row r="942" spans="2:10">
      <c r="B942" s="1"/>
      <c r="C942" s="1"/>
      <c r="D942" s="1"/>
      <c r="E942" s="1"/>
      <c r="F942" s="1"/>
      <c r="G942" s="1"/>
      <c r="H942" s="1"/>
      <c r="I942" s="1"/>
      <c r="J942" s="1"/>
    </row>
    <row r="943" spans="2:10">
      <c r="B943" s="1"/>
      <c r="C943" s="1"/>
      <c r="D943" s="1"/>
      <c r="E943" s="1"/>
      <c r="F943" s="1"/>
      <c r="G943" s="1"/>
      <c r="H943" s="1"/>
      <c r="I943" s="1"/>
      <c r="J943" s="1"/>
    </row>
    <row r="944" spans="2:10">
      <c r="B944" s="1"/>
      <c r="C944" s="1"/>
      <c r="D944" s="1"/>
      <c r="E944" s="1"/>
      <c r="F944" s="1"/>
      <c r="G944" s="1"/>
      <c r="H944" s="1"/>
      <c r="I944" s="1"/>
      <c r="J944" s="1"/>
    </row>
    <row r="945" spans="2:10">
      <c r="B945" s="1"/>
      <c r="C945" s="1"/>
      <c r="D945" s="1"/>
      <c r="E945" s="1"/>
      <c r="F945" s="1"/>
      <c r="G945" s="1"/>
      <c r="H945" s="1"/>
      <c r="I945" s="1"/>
      <c r="J945" s="1"/>
    </row>
    <row r="946" spans="2:10">
      <c r="B946" s="1"/>
      <c r="C946" s="1"/>
      <c r="D946" s="1"/>
      <c r="E946" s="1"/>
      <c r="F946" s="1"/>
      <c r="G946" s="1"/>
      <c r="H946" s="1"/>
      <c r="I946" s="1"/>
      <c r="J946" s="1"/>
    </row>
    <row r="947" spans="2:10">
      <c r="B947" s="1"/>
      <c r="C947" s="1"/>
      <c r="D947" s="1"/>
      <c r="E947" s="1"/>
      <c r="F947" s="1"/>
      <c r="G947" s="1"/>
      <c r="H947" s="1"/>
      <c r="I947" s="1"/>
      <c r="J947" s="1"/>
    </row>
    <row r="948" spans="2:10">
      <c r="B948" s="1"/>
      <c r="C948" s="1"/>
      <c r="D948" s="1"/>
      <c r="E948" s="1"/>
      <c r="F948" s="1"/>
      <c r="G948" s="1"/>
      <c r="H948" s="1"/>
      <c r="I948" s="1"/>
      <c r="J948" s="1"/>
    </row>
    <row r="949" spans="2:10">
      <c r="B949" s="1"/>
      <c r="C949" s="1"/>
      <c r="D949" s="1"/>
      <c r="E949" s="1"/>
      <c r="F949" s="1"/>
      <c r="G949" s="1"/>
      <c r="H949" s="1"/>
      <c r="I949" s="1"/>
      <c r="J949" s="1"/>
    </row>
    <row r="950" spans="2:10">
      <c r="B950" s="1"/>
      <c r="C950" s="1"/>
      <c r="D950" s="1"/>
      <c r="E950" s="1"/>
      <c r="F950" s="1"/>
      <c r="G950" s="1"/>
      <c r="H950" s="1"/>
      <c r="I950" s="1"/>
      <c r="J950" s="1"/>
    </row>
    <row r="951" spans="2:10">
      <c r="B951" s="1"/>
      <c r="C951" s="1"/>
      <c r="D951" s="1"/>
      <c r="E951" s="1"/>
      <c r="F951" s="1"/>
      <c r="G951" s="1"/>
      <c r="H951" s="1"/>
      <c r="I951" s="1"/>
      <c r="J951" s="1"/>
    </row>
    <row r="952" spans="2:10">
      <c r="B952" s="1"/>
      <c r="C952" s="1"/>
      <c r="D952" s="1"/>
      <c r="E952" s="1"/>
      <c r="F952" s="1"/>
      <c r="G952" s="1"/>
      <c r="H952" s="1"/>
      <c r="I952" s="1"/>
      <c r="J952" s="1"/>
    </row>
    <row r="953" spans="2:10">
      <c r="B953" s="1"/>
      <c r="C953" s="1"/>
      <c r="D953" s="1"/>
      <c r="E953" s="1"/>
      <c r="F953" s="1"/>
      <c r="G953" s="1"/>
      <c r="H953" s="1"/>
      <c r="I953" s="1"/>
      <c r="J953" s="1"/>
    </row>
    <row r="954" spans="2:10">
      <c r="B954" s="1"/>
      <c r="C954" s="1"/>
      <c r="D954" s="1"/>
      <c r="E954" s="1"/>
      <c r="F954" s="1"/>
      <c r="G954" s="1"/>
      <c r="H954" s="1"/>
      <c r="I954" s="1"/>
      <c r="J954" s="1"/>
    </row>
    <row r="955" spans="2:10">
      <c r="B955" s="1"/>
      <c r="C955" s="1"/>
      <c r="D955" s="1"/>
      <c r="E955" s="1"/>
      <c r="F955" s="1"/>
      <c r="G955" s="1"/>
      <c r="H955" s="1"/>
      <c r="I955" s="1"/>
      <c r="J955" s="1"/>
    </row>
    <row r="956" spans="2:10">
      <c r="B956" s="1"/>
      <c r="C956" s="1"/>
      <c r="D956" s="1"/>
      <c r="E956" s="1"/>
      <c r="F956" s="1"/>
      <c r="G956" s="1"/>
      <c r="H956" s="1"/>
      <c r="I956" s="1"/>
      <c r="J956" s="1"/>
    </row>
    <row r="957" spans="2:10">
      <c r="B957" s="1"/>
      <c r="C957" s="1"/>
      <c r="D957" s="1"/>
      <c r="E957" s="1"/>
      <c r="F957" s="1"/>
      <c r="G957" s="1"/>
      <c r="H957" s="1"/>
      <c r="I957" s="1"/>
      <c r="J957" s="1"/>
    </row>
    <row r="958" spans="2:10">
      <c r="B958" s="1"/>
      <c r="C958" s="1"/>
      <c r="D958" s="1"/>
      <c r="E958" s="1"/>
      <c r="F958" s="1"/>
      <c r="G958" s="1"/>
      <c r="H958" s="1"/>
      <c r="I958" s="1"/>
      <c r="J958" s="1"/>
    </row>
    <row r="959" spans="2:10">
      <c r="B959" s="1"/>
      <c r="C959" s="1"/>
      <c r="D959" s="1"/>
      <c r="E959" s="1"/>
      <c r="F959" s="1"/>
      <c r="G959" s="1"/>
      <c r="H959" s="1"/>
      <c r="I959" s="1"/>
      <c r="J959" s="1"/>
    </row>
    <row r="960" spans="2:10">
      <c r="B960" s="1"/>
      <c r="C960" s="1"/>
      <c r="D960" s="1"/>
      <c r="E960" s="1"/>
      <c r="F960" s="1"/>
      <c r="G960" s="1"/>
      <c r="H960" s="1"/>
      <c r="I960" s="1"/>
      <c r="J960" s="1"/>
    </row>
    <row r="961" spans="2:10">
      <c r="B961" s="1"/>
      <c r="C961" s="1"/>
      <c r="D961" s="1"/>
      <c r="E961" s="1"/>
      <c r="F961" s="1"/>
      <c r="G961" s="1"/>
      <c r="H961" s="1"/>
      <c r="I961" s="1"/>
      <c r="J961" s="1"/>
    </row>
    <row r="962" spans="2:10">
      <c r="B962" s="1"/>
      <c r="C962" s="1"/>
      <c r="D962" s="1"/>
      <c r="E962" s="1"/>
      <c r="F962" s="1"/>
      <c r="G962" s="1"/>
      <c r="H962" s="1"/>
      <c r="I962" s="1"/>
      <c r="J962" s="1"/>
    </row>
    <row r="963" spans="2:10">
      <c r="B963" s="1"/>
      <c r="C963" s="1"/>
      <c r="D963" s="1"/>
      <c r="E963" s="1"/>
      <c r="F963" s="1"/>
      <c r="G963" s="1"/>
      <c r="H963" s="1"/>
      <c r="I963" s="1"/>
      <c r="J963" s="1"/>
    </row>
    <row r="964" spans="2:10">
      <c r="B964" s="1"/>
      <c r="C964" s="1"/>
      <c r="D964" s="1"/>
      <c r="E964" s="1"/>
      <c r="F964" s="1"/>
      <c r="G964" s="1"/>
      <c r="H964" s="1"/>
      <c r="I964" s="1"/>
      <c r="J964" s="1"/>
    </row>
    <row r="965" spans="2:10">
      <c r="B965" s="1"/>
      <c r="C965" s="1"/>
      <c r="D965" s="1"/>
      <c r="E965" s="1"/>
      <c r="F965" s="1"/>
      <c r="G965" s="1"/>
      <c r="H965" s="1"/>
      <c r="I965" s="1"/>
      <c r="J965" s="1"/>
    </row>
    <row r="966" spans="2:10">
      <c r="B966" s="1"/>
      <c r="C966" s="1"/>
      <c r="D966" s="1"/>
      <c r="E966" s="1"/>
      <c r="F966" s="1"/>
      <c r="G966" s="1"/>
      <c r="H966" s="1"/>
      <c r="I966" s="1"/>
      <c r="J966" s="1"/>
    </row>
    <row r="967" spans="2:10">
      <c r="B967" s="1"/>
      <c r="C967" s="1"/>
      <c r="D967" s="1"/>
      <c r="E967" s="1"/>
      <c r="F967" s="1"/>
      <c r="G967" s="1"/>
      <c r="H967" s="1"/>
      <c r="I967" s="1"/>
      <c r="J967" s="1"/>
    </row>
    <row r="968" spans="2:10">
      <c r="B968" s="1"/>
      <c r="C968" s="1"/>
      <c r="D968" s="1"/>
      <c r="E968" s="1"/>
      <c r="F968" s="1"/>
      <c r="G968" s="1"/>
      <c r="H968" s="1"/>
      <c r="I968" s="1"/>
      <c r="J968" s="1"/>
    </row>
    <row r="969" spans="2:10">
      <c r="B969" s="1"/>
      <c r="C969" s="1"/>
      <c r="D969" s="1"/>
      <c r="E969" s="1"/>
      <c r="F969" s="1"/>
      <c r="G969" s="1"/>
      <c r="H969" s="1"/>
      <c r="I969" s="1"/>
      <c r="J969" s="1"/>
    </row>
    <row r="970" spans="2:10">
      <c r="B970" s="1"/>
      <c r="C970" s="1"/>
      <c r="D970" s="1"/>
      <c r="E970" s="1"/>
      <c r="F970" s="1"/>
      <c r="G970" s="1"/>
      <c r="H970" s="1"/>
      <c r="I970" s="1"/>
      <c r="J970" s="1"/>
    </row>
    <row r="971" spans="2:10">
      <c r="B971" s="1"/>
      <c r="C971" s="1"/>
      <c r="D971" s="1"/>
      <c r="E971" s="1"/>
      <c r="F971" s="1"/>
      <c r="G971" s="1"/>
      <c r="H971" s="1"/>
      <c r="I971" s="1"/>
      <c r="J971" s="1"/>
    </row>
    <row r="972" spans="2:10">
      <c r="B972" s="1"/>
      <c r="C972" s="1"/>
      <c r="D972" s="1"/>
      <c r="E972" s="1"/>
      <c r="F972" s="1"/>
      <c r="G972" s="1"/>
      <c r="H972" s="1"/>
      <c r="I972" s="1"/>
      <c r="J972" s="1"/>
    </row>
    <row r="973" spans="2:10">
      <c r="B973" s="1"/>
      <c r="C973" s="1"/>
      <c r="D973" s="1"/>
      <c r="E973" s="1"/>
      <c r="F973" s="1"/>
      <c r="G973" s="1"/>
      <c r="H973" s="1"/>
      <c r="I973" s="1"/>
      <c r="J973" s="1"/>
    </row>
    <row r="974" spans="2:10">
      <c r="B974" s="1"/>
      <c r="C974" s="1"/>
      <c r="D974" s="1"/>
      <c r="E974" s="1"/>
      <c r="F974" s="1"/>
      <c r="G974" s="1"/>
      <c r="H974" s="1"/>
      <c r="I974" s="1"/>
      <c r="J974" s="1"/>
    </row>
    <row r="975" spans="2:10">
      <c r="B975" s="1"/>
      <c r="C975" s="1"/>
      <c r="D975" s="1"/>
      <c r="E975" s="1"/>
      <c r="F975" s="1"/>
      <c r="G975" s="1"/>
      <c r="H975" s="1"/>
      <c r="I975" s="1"/>
      <c r="J975" s="1"/>
    </row>
    <row r="976" spans="2:10">
      <c r="B976" s="1"/>
      <c r="C976" s="1"/>
      <c r="D976" s="1"/>
      <c r="E976" s="1"/>
      <c r="F976" s="1"/>
      <c r="G976" s="1"/>
      <c r="H976" s="1"/>
      <c r="I976" s="1"/>
      <c r="J976" s="1"/>
    </row>
    <row r="977" spans="2:10">
      <c r="B977" s="1"/>
      <c r="C977" s="1"/>
      <c r="D977" s="1"/>
      <c r="E977" s="1"/>
      <c r="F977" s="1"/>
      <c r="G977" s="1"/>
      <c r="H977" s="1"/>
      <c r="I977" s="1"/>
      <c r="J977" s="1"/>
    </row>
    <row r="978" spans="2:10">
      <c r="B978" s="1"/>
      <c r="C978" s="1"/>
      <c r="D978" s="1"/>
      <c r="E978" s="1"/>
      <c r="F978" s="1"/>
      <c r="G978" s="1"/>
      <c r="H978" s="1"/>
      <c r="I978" s="1"/>
      <c r="J978" s="1"/>
    </row>
    <row r="979" spans="2:10">
      <c r="B979" s="1"/>
      <c r="C979" s="1"/>
      <c r="D979" s="1"/>
      <c r="E979" s="1"/>
      <c r="F979" s="1"/>
      <c r="G979" s="1"/>
      <c r="H979" s="1"/>
      <c r="I979" s="1"/>
      <c r="J979" s="1"/>
    </row>
    <row r="980" spans="2:10">
      <c r="B980" s="1"/>
      <c r="C980" s="1"/>
      <c r="D980" s="1"/>
      <c r="E980" s="1"/>
      <c r="F980" s="1"/>
      <c r="G980" s="1"/>
      <c r="H980" s="1"/>
      <c r="I980" s="1"/>
      <c r="J980" s="1"/>
    </row>
    <row r="981" spans="2:10">
      <c r="B981" s="1"/>
      <c r="C981" s="1"/>
      <c r="D981" s="1"/>
      <c r="E981" s="1"/>
      <c r="F981" s="1"/>
      <c r="G981" s="1"/>
      <c r="H981" s="1"/>
      <c r="I981" s="1"/>
      <c r="J981" s="1"/>
    </row>
    <row r="982" spans="2:10">
      <c r="B982" s="1"/>
      <c r="C982" s="1"/>
      <c r="D982" s="1"/>
      <c r="E982" s="1"/>
      <c r="F982" s="1"/>
      <c r="G982" s="1"/>
      <c r="H982" s="1"/>
      <c r="I982" s="1"/>
      <c r="J982" s="1"/>
    </row>
    <row r="983" spans="2:10">
      <c r="B983" s="1"/>
      <c r="C983" s="1"/>
      <c r="D983" s="1"/>
      <c r="E983" s="1"/>
      <c r="F983" s="1"/>
      <c r="G983" s="1"/>
      <c r="H983" s="1"/>
      <c r="I983" s="1"/>
      <c r="J983" s="1"/>
    </row>
    <row r="984" spans="2:10">
      <c r="B984" s="1"/>
      <c r="C984" s="1"/>
      <c r="D984" s="1"/>
      <c r="E984" s="1"/>
      <c r="F984" s="1"/>
      <c r="G984" s="1"/>
      <c r="H984" s="1"/>
      <c r="I984" s="1"/>
      <c r="J984" s="1"/>
    </row>
    <row r="985" spans="2:10">
      <c r="B985" s="1"/>
      <c r="C985" s="1"/>
      <c r="D985" s="1"/>
      <c r="E985" s="1"/>
      <c r="F985" s="1"/>
      <c r="G985" s="1"/>
      <c r="H985" s="1"/>
      <c r="I985" s="1"/>
      <c r="J985" s="1"/>
    </row>
    <row r="986" spans="2:10">
      <c r="B986" s="1"/>
      <c r="C986" s="1"/>
      <c r="D986" s="1"/>
      <c r="E986" s="1"/>
      <c r="F986" s="1"/>
      <c r="G986" s="1"/>
      <c r="H986" s="1"/>
      <c r="I986" s="1"/>
      <c r="J986" s="1"/>
    </row>
    <row r="987" spans="2:10">
      <c r="B987" s="1"/>
      <c r="C987" s="1"/>
      <c r="D987" s="1"/>
      <c r="E987" s="1"/>
      <c r="F987" s="1"/>
      <c r="G987" s="1"/>
      <c r="H987" s="1"/>
      <c r="I987" s="1"/>
      <c r="J987" s="1"/>
    </row>
    <row r="988" spans="2:10">
      <c r="B988" s="1"/>
      <c r="C988" s="1"/>
      <c r="D988" s="1"/>
      <c r="E988" s="1"/>
      <c r="F988" s="1"/>
      <c r="G988" s="1"/>
      <c r="H988" s="1"/>
      <c r="I988" s="1"/>
      <c r="J988" s="1"/>
    </row>
    <row r="989" spans="2:10">
      <c r="B989" s="1"/>
      <c r="C989" s="1"/>
      <c r="D989" s="1"/>
      <c r="E989" s="1"/>
      <c r="F989" s="1"/>
      <c r="G989" s="1"/>
      <c r="H989" s="1"/>
      <c r="I989" s="1"/>
      <c r="J989" s="1"/>
    </row>
    <row r="990" spans="2:10">
      <c r="B990" s="1"/>
      <c r="C990" s="1"/>
      <c r="D990" s="1"/>
      <c r="E990" s="1"/>
      <c r="F990" s="1"/>
      <c r="G990" s="1"/>
      <c r="H990" s="1"/>
      <c r="I990" s="1"/>
      <c r="J990" s="1"/>
    </row>
    <row r="991" spans="2:10">
      <c r="B991" s="1"/>
      <c r="C991" s="1"/>
      <c r="D991" s="1"/>
      <c r="E991" s="1"/>
      <c r="F991" s="1"/>
      <c r="G991" s="1"/>
      <c r="H991" s="1"/>
      <c r="I991" s="1"/>
      <c r="J991" s="1"/>
    </row>
    <row r="992" spans="2:10">
      <c r="B992" s="1"/>
      <c r="C992" s="1"/>
      <c r="D992" s="1"/>
      <c r="E992" s="1"/>
      <c r="F992" s="1"/>
      <c r="G992" s="1"/>
      <c r="H992" s="1"/>
      <c r="I992" s="1"/>
      <c r="J992" s="1"/>
    </row>
    <row r="993" spans="2:10">
      <c r="B993" s="1"/>
      <c r="C993" s="1"/>
      <c r="D993" s="1"/>
      <c r="E993" s="1"/>
      <c r="F993" s="1"/>
      <c r="G993" s="1"/>
      <c r="H993" s="1"/>
      <c r="I993" s="1"/>
      <c r="J993" s="1"/>
    </row>
    <row r="994" spans="2:10">
      <c r="B994" s="1"/>
      <c r="C994" s="1"/>
      <c r="D994" s="1"/>
      <c r="E994" s="1"/>
      <c r="F994" s="1"/>
      <c r="G994" s="1"/>
      <c r="H994" s="1"/>
      <c r="I994" s="1"/>
      <c r="J994" s="1"/>
    </row>
    <row r="995" spans="2:10">
      <c r="B995" s="1"/>
      <c r="C995" s="1"/>
      <c r="D995" s="1"/>
      <c r="E995" s="1"/>
      <c r="F995" s="1"/>
      <c r="G995" s="1"/>
      <c r="H995" s="1"/>
      <c r="I995" s="1"/>
      <c r="J995" s="1"/>
    </row>
    <row r="996" spans="2:10">
      <c r="B996" s="1"/>
      <c r="C996" s="1"/>
      <c r="D996" s="1"/>
      <c r="E996" s="1"/>
      <c r="F996" s="1"/>
      <c r="G996" s="1"/>
      <c r="H996" s="1"/>
      <c r="I996" s="1"/>
      <c r="J996" s="1"/>
    </row>
    <row r="997" spans="2:10">
      <c r="B997" s="1"/>
      <c r="C997" s="1"/>
      <c r="D997" s="1"/>
      <c r="E997" s="1"/>
      <c r="F997" s="1"/>
      <c r="G997" s="1"/>
      <c r="H997" s="1"/>
      <c r="I997" s="1"/>
      <c r="J997" s="1"/>
    </row>
    <row r="998" spans="2:10">
      <c r="B998" s="1"/>
      <c r="C998" s="1"/>
      <c r="D998" s="1"/>
      <c r="E998" s="1"/>
      <c r="F998" s="1"/>
      <c r="G998" s="1"/>
      <c r="H998" s="1"/>
      <c r="I998" s="1"/>
      <c r="J998" s="1"/>
    </row>
    <row r="999" spans="2:10">
      <c r="B999" s="1"/>
      <c r="C999" s="1"/>
      <c r="D999" s="1"/>
      <c r="E999" s="1"/>
      <c r="F999" s="1"/>
      <c r="G999" s="1"/>
      <c r="H999" s="1"/>
      <c r="I999" s="1"/>
      <c r="J999" s="1"/>
    </row>
    <row r="1000" spans="2:10"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2:10"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2:10"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2:10"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2:10"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2:10"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2:10"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2:10"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2:10"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2:10"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2:10"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2:10"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2:10"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2:10"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2:10"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2:10"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2:10"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2:10"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2:10"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2:10"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2:10"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2:10"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2:10"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2:10"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2:10"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2:10"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2:10"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2:10"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2:10"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2:10"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2:10"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2:10"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2:10"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2:10"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2:10"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2:10"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2:10"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2:10"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2:10"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2:10"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2:10"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2:10"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2:10"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2:10"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2:10"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2:10"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2:10"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2:10"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2:10"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2:10"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2:10"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2:10"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2:10"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2:10"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2:10"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2:10"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2:10"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2:10"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2:10"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2:10"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2:10"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2:10"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2:10"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2:10"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2:10"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2:10"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2:10"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2:10"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2:10"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2:10"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2:10"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2:10"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2:10"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2:10"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2:10"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2:10"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2:10"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2:10"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2:10"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2:10"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2:10"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2:10"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2:10"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2:10"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2:10"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2:10"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2:10"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2:10"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2:10"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2:10"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2:10"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2:10"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2:10"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2:10"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2:10"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2:10"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2:10"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2:10"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2:10"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2:10"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2:10"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2:10"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2:10"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2:10"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2:10"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2:10"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2:10"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2:10"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2:10"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2:10"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2:10"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2:10"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2:10"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2:10"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2:10"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2:10"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2:10"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2:10"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2:10"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2:10"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2:10"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2:10"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2:10"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2:10"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2:10"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2:10"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2:10"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2:10"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2:10"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2:10"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2:10"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2:10"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2:10"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2:10"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2:10"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2:10"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2:10"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2:10"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2:10"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2:10"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2:10"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2:10"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2:10"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2:10"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2:10"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2:10"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2:10"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2:10"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2:10"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2:10"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2:10"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2:10"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2:10"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2:10"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2:10"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2:10"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2:10"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2:10"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2:10"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2:10"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2:10"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2:10"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2:10"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2:10"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2:10"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2:10"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2:10"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2:10"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2:10"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2:10"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2:10"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2:10"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2:10"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2:10"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2:10"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2:10"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2:10"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2:10"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2:10"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2:10"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2:10"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2:10"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2:10"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2:10"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2:10"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2:10"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2:10"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2:10"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2:10"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2:10"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2:10"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2:10"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2:10"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2:10"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2:10"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2:10"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2:10"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2:10"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2:10"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2:10"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2:10"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2:10"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2:10"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2:10"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2:10"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2:10"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2:10"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2:10"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2:10"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2:10"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2:10"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2:10"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2:10"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2:10"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2:10"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2:10"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2:10"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2:10"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2:10"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2:10"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2:10"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2:10"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2:10"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2:10"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2:10"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2:10"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2:10"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2:10"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2:10"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2:10"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2:10"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2:10"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2:10"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2:10"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2:10"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2:10"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2:10"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2:10"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2:10"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2:10"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2:10"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2:10"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2:10"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2:10"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2:10"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2:10"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2:10"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2:10"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2:10"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2:10"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2:10"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2:10"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2:10"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2:10"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2:10"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2:10"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2:10"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2:10"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2:10"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2:10"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2:10"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2:10"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2:10"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2:10"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2:10"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2:10"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2:10"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2:10"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2:10"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2:10"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2:10"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2:10"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2:10"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2:10"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2:10"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2:10"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2:10"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2:10"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2:10"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2:10"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2:10"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2:10"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2:10"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2:10"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2:10"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2:10"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2:10"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2:10"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2:10"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2:10"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2:10"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2:10"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2:10"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2:10"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2:10"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2:10"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2:10"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2:10"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2:10"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2:10"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2:10"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2:10"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2:10"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2:10"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2:10"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2:10"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2:10"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2:10"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2:10"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2:10"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2:10"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2:10"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2:10"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2:10"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2:10"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2:10"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2:10"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2:10"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2:10"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2:10"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2:10"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2:10"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2:10"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2:10"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2:10"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2:10"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2:10"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2:10"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2:10"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2:10"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2:10"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2:10"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2:10"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2:10"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2:10"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2:10"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2:10"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2:10"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2:10"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2:10"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2:10"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2:10"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2:10"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2:10"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2:10"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2:10"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2:10"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2:10"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2:10"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2:10"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2:10"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2:10"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2:10"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2:10"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2:10"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2:10"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2:10"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2:10"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2:10"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2:10"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2:10"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2:10"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2:10"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2:10"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2:10"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2:10"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2:10"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2:10"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2:10"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2:10"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2:10"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2:10"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2:10"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2:10"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2:10"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2:10"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2:10"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2:10"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2:10"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2:10"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2:10"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2:10"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2:10"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2:10"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2:10"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2:10"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2:10"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2:10"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2:10"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2:10"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2:10"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2:10"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2:10"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2:10"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2:10"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2:10"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2:10"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2:10"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2:10"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2:10"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2:10"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2:10"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2:10"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2:10"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2:10"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2:10"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2:10"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2:10"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2:10"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2:10"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2:10"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2:10"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2:10"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2:10"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2:10"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2:10"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2:10"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2:10"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2:10"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2:10"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2:10"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2:10"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2:10"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2:10"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2:10"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2:10"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2:10"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2:10"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2:10"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2:10"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2:10"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2:10"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2:10"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2:10"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2:10"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2:10"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2:10"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2:10"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2:10"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2:10"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2:10"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2:10"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2:10"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2:10"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2:10"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2:10"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2:10"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2:10"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2:10"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2:10"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2:10"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2:10"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2:10"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2:10"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2:10"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2:10"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2:10"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2:10"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2:10"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2:10"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2:10"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2:10"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2:10"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2:10"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2:10"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2:10"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2:10"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2:10"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2:10"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2:10"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2:10"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2:10"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2:10"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2:10"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2:10"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2:10"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2:10"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2:10"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2:10"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2:10"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2:10"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2:10"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2:10"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2:10"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2:10"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2:10"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2:10"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2:10"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2:10"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2:10"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2:10"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2:10"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2:10"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2:10"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2:10"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2:10"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2:10"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2:10"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2:10"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2:10"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2:10"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2:10"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2:10"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2:10"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2:10"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2:10"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2:10"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2:10"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2:10"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2:10"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2:10"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2:10"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2:10"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2:10"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2:10"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2:10"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2:10"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2:10"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2:10"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2:10"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2:10"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2:10"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2:10"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2:10"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2:10"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2:10"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2:10"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2:10"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2:10"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2:10"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2:10"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2:10"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2:10"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2:10"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2:10"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2:10"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2:10"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2:10"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2:10"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2:10"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2:10"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2:10"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2:10"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2:10"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2:10"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2:10"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2:10"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2:10"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2:10"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2:10"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2:10"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2:10"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2:10"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2:10"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2:10"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2:10"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2:10"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2:10"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2:10"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2:10"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2:10"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2:10"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2:10"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2:10"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2:10"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2:10"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2:10"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2:10"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2:10"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2:10"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2:10"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2:10"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2:10"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2:10"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2:10"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2:10"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2:10"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2:10"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2:10"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2:10"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2:10"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2:10"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2:10"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2:10"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2:10"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2:10"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2:10"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2:10"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2:10"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2:10"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2:10"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2:10"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2:10"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2:10"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2:10"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2:10"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2:10"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2:10"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2:10"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2:10"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2:10"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2:10"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2:10"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2:10"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2:10"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2:10"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2:10"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2:10"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2:10"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2:10"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2:10"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2:10"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2:10"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2:10"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2:10"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2:10"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2:10"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2:10"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2:10"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2:10"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2:10"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2:10"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2:10"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2:10"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2:10"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2:10"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2:10"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2:10"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2:10"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2:10"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2:10"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2:10"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2:10"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2:10"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2:10"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2:10"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2:10"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2:10"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2:10"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2:10"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2:10"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2:10"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2:10"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2:10"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2:10"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2:10"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2:10"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2:10"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2:10"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2:10"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2:10"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2:10"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2:10"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2:10"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2:10"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2:10"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2:10"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2:10"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2:10"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2:10"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2:10"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2:10"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2:10"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2:10"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2:10"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2:10"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2:10"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2:10"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2:10"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2:10"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2:10"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2:10"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2:10"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2:10"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2:10"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2:10"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2:10"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2:10"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2:10"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2:10"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2:10"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2:10"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2:10"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2:10"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2:10"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2:10"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2:10"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2:10"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2:10"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2:10"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2:10"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2:10"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2:10"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2:10"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2:10"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2:10"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2:10"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2:10"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2:10"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2:10"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2:10"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2:10"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2:10"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2:10"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2:10"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2:10"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2:10"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2:10"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2:10"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2:10"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2:10"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2:10"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2:10"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2:10"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2:10"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2:10"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2:10"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2:10"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2:10"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2:10"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2:10"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2:10"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2:10"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2:10"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2:10"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2:10"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2:10"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2:10"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2:10"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2:10"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2:10"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2:10"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2:10"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2:10"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2:10"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2:10"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2:10"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2:10"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2:10"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2:10"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2:10"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2:10"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2:10"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2:10"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2:10"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2:10"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2:10"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2:10"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2:10"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2:10"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2:10"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2:10"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2:10"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2:10"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2:10"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2:10"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2:10"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2:10"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2:10"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2:10"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2:10"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2:10"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2:10"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2:10"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2:10"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2:10"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2:10"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2:10"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2:10"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2:10"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2:10"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2:10"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2:10"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2:10"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2:10"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2:10"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2:10"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2:10"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2:10"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2:10"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2:10"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2:10"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2:10"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2:10"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2:10"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2:10"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2:10"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2:10"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2:10"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2:10"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2:10"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2:10"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2:10"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2:10"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2:10"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2:10"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2:10"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2:10"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2:10"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2:10"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2:10"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2:10"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2:10"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2:10"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2:10"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2:10"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2:10"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2:10"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2:10"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2:10"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2:10"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2:10"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2:10"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2:10"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2:10"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2:10"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2:10"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2:10"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2:10"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2:10"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2:10"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2:10"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2:10"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2:10"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2:10"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2:10"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2:10"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2:10"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2:10"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2:10"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2:10"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2:10"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2:10"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2:10"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2:10"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2:10"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2:10"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2:10"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2:10"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2:10"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2:10"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2:10"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2:10"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2:10"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2:10"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2:10"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2:10"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2:10"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2:10"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2:10"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2:10"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2:10"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2:10"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2:10"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2:10"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2:10"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2:10"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2:10"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2:10"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2:10"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2:10"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2:10"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2:10"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2:10"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2:10"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2:10"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2:10"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2:10"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2:10"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2:10"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2:10"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2:10"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2:10"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2:10"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2:10"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2:10"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2:10"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2:10"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2:10"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2:10"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2:10"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2:10"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2:10"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2:10"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2:10"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2:10"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2:10"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2:10"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2:10"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2:10"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2:10"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2:10"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2:10"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2:10"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2:10"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2:10"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2:10"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2:10"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2:10"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2:10"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2:10"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2:10"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2:10"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2:10"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2:10"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2:10"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2:10"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2:10"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2:10"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2:10"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2:10"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2:10"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2:10"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2:10"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2:10"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2:10"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2:10"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2:10"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2:10"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2:10"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2:10"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2:10"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2:10"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2:10"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2:10"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2:10"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2:10"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2:10"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2:10"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2:10"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2:10"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2:10"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2:10"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2:10"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2:10"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2:10"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2:10"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2:10"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2:10"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2:10"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2:10"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2:10"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2:10"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2:10"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2:10"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2:10"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2:10"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2:10"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2:10"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2:10"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2:10"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2:10"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2:10"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2:10"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2:10"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2:10"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2:10"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2:10"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2:10"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2:10"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2:10"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2:10"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2:10"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2:10"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2:10"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2:10"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2:10"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2:10"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2:10"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2:10"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2:10"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2:10"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2:10"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2:10"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2:10"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2:10"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2:10"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2:10"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2:10"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2:10"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2:10"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2:10"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2:10"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2:10"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2:10"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2:10"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2:10"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2:10"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2:10"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2:10"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2:10"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2:10"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2:10"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2:10"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2:10"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2:10"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2:10"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2:10"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2:10"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2:10"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2:10"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2:10"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2:10"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2:10"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2:10"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2:10"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2:10"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2:10"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2:10"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2:10"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2:10"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2:10"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2:10"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2:10"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2:10"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2:10"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2:10"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2:10"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2:10"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2:10"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2:10"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2:10"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2:10"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2:10"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2:10"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2:10"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2:10"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2:10"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2:10"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2:10"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2:10"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2:10"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2:10"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2:10"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2:10"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2:10"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2:10"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2:10"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2:10"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2:10"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2:10"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2:10"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2:10"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2:10"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2:10"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2:10"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2:10"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2:10"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2:10"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2:10"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2:10"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2:10"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2:10"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2:10"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2:10"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2:10"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2:10"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2:10"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2:10"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2:10"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2:10"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2:10"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2:10"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2:10"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2:10"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2:10"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2:10"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2:10"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2:10"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2:10"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2:10"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2:10"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2:10"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2:10"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2:10"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2:10"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2:10"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2:10"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2:10"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2:10"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2:10"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2:10"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2:10"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2:10"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2:10"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2:10"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2:10"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2:10"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2:10"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2:10"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2:10"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2:10"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2:10"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2:10"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2:10"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2:10"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2:10"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2:10"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2:10"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2:10"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2:10"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2:10"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2:10"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2:10"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2:10"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2:10"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2:10"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2:10"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2:10"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2:10"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2:10"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2:10"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2:10"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2:10"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2:10"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2:10"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2:10"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2:10"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2:10"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2:10"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2:10"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2:10"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2:10"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2:10"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2:10"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2:10"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2:10"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2:10"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2:10"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2:10"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2:10"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2:10"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2:10"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2:10"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2:10"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2:10"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2:10"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2:10"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2:10"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2:10"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2:10"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2:10"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2:10"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2:10"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2:10"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2:10"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2:10"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2:10"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2:10"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2:10"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2:10"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2:10"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2:10"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2:10"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2:10"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2:10"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2:10"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2:10"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2:10"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2:10"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2:10"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2:10"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2:10"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2:10"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2:10"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2:10"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2:10"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2:10"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2:10"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2:10"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2:10"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2:10"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2:10"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2:10"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2:10"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2:10"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2:10"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2:10"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2:10"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2:10"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2:10"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2:10"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2:10"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2:10"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2:10"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2:10"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2:10"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2:10"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2:10"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2:10"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2:10"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2:10"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2:10"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2:10"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2:10"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2:10"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2:10"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2:10"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2:10"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2:10"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2:10"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2:10"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2:10"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2:10"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2:10"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2:10"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2:10"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2:10"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2:10"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2:10"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2:10"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2:10"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2:10"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2:10"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2:10"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2:10"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2:10"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2:10"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2:10"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2:10"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2:10"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2:10"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2:10"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2:10"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2:10"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2:10"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2:10"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2:10"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2:10"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2:10"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2:10"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2:10"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2:10"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2:10"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2:10"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2:10"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2:10"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2:10"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2:10"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2:10"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2:10"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2:10"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2:10"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2:10"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2:10"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2:10"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2:10"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2:10"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2:10"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2:10"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2:10"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2:10"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2:10"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2:10"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2:10"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2:10"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2:10"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2:10"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2:10"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2:10"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2:10"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2:10"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2:10"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2:10"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2:10"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2:10"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2:10"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2:10"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2:10"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2:10"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2:10"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2:10"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2:10"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2:10"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2:10"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2:10"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2:10"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2:10"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2:10"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2:10"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2:10"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2:10"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2:10"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2:10"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2:10"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2:10"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2:10"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2:10"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2:10"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2:10"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2:10"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2:10"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2:10"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2:10"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2:10"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2:10"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2:10"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2:10"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2:10"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2:10"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2:10"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2:10"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2:10"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2:10"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2:10"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2:10"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2:10"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2:10"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2:10"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2:10"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2:10"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2:10"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2:10"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2:10"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2:10"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2:10"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2:10"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2:10"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2:10"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2:10"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2:10"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2:10"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2:10"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2:10"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2:10"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2:10"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2:10"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2:10"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2:10"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2:10"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2:10"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2:10"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2:10"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2:10"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2:10"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2:10"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2:10"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2:10"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2:10"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2:10"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2:10"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2:10"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2:10"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2:10"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2:10"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2:10"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2:10"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2:10"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2:10"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2:10"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2:10"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2:10"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2:10"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2:10"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2:10"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2:10"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2:10"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2:10"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2:10"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2:10"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2:10"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2:10"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2:10"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2:10"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2:10"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2:10"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2:10"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2:10"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2:10"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2:10"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2:10"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2:10"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2:10"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2:10"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2:10"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2:10"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2:10"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2:10"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2:10"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2:10"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2:10"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2:10"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2:10"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2:10"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2:10"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2:10"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2:10"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2:10"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2:10"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2:10"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2:10"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2:10"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2:10"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2:10"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2:10"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2:10"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2:10"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2:10"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2:10"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2:10"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2:10"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2:10"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2:10"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2:10"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2:10"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2:10"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2:10"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2:10"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2:10"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2:10"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2:10"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2:10"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2:10"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2:10"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2:10"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2:10"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2:10"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2:10"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2:10"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2:10"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2:10"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2:10"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2:10"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2:10"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2:10"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2:10"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2:10"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2:10"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2:10"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2:10"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2:10"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2:10"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2:10"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2:10"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2:10"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2:10"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2:10"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2:10"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2:10"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2:10"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2:10"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2:10"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2:10"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2:10"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2:10"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2:10"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2:10"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2:10"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2:10"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2:10"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2:10"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2:10"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2:10"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2:10"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2:10"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2:10"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2:10"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2:10"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2:10"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2:10"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2:10"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2:10"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2:10"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2:10"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2:10"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2:10"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2:10"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2:10"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2:10"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2:10"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2:10"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2:10"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2:10"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2:10"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2:10"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2:10"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2:10"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2:10"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2:10"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2:10"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2:10"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2:10"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2:10"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2:10"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2:10"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2:10"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2:10"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2:10"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2:10"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2:10"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2:10"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2:10"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2:10"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2:10"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2:10"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2:10"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2:10"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2:10"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2:10"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2:10"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2:10"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2:10"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2:10"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2:10"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2:10"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2:10"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2:10"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2:10"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2:10"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2:10"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2:10"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2:10"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2:10"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2:10"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2:10"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2:10"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2:10"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2:10"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2:10"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2:10"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2:10"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2:10"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2:10"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2:10"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2:10"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2:10"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2:10"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2:10"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2:10"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2:10"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2:10"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2:10"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2:10"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2:10"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2:10"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2:10"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2:10"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2:10"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2:10"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2:10"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2:10"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2:10"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2:10"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2:10"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2:10"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2:10"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2:10"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2:10"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2:10"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2:10"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2:10"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2:10"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2:10"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2:10"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2:10"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2:10"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2:10"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2:10"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2:10"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2:10"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2:10"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2:10"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2:10"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2:10"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2:10"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2:10"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2:10"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2:10"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2:10"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2:10"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2:10"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2:10"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2:10"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2:10"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2:10"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2:10"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2:10"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2:10"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2:10"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2:10"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2:10"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2:10"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2:10"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2:10"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2:10"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2:10"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2:10"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2:10"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2:10"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2:10"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2:10"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2:10"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2:10"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2:10"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2:10"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2:10"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2:10"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2:10"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2:10"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2:10"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2:10"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2:10"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2:10"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2:10"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2:10"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2:10"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2:10"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2:10"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2:10"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2:10"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2:10"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2:10"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2:10"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2:10"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2:10"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2:10"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2:10"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2:10"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2:10"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2:10"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2:10"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2:10"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2:10"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2:10"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2:10"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2:10"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2:10"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2:10"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2:10"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2:10"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2:10"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2:10"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2:10"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2:10"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2:10"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2:10"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2:10"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2:10"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2:10"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2:10"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2:10"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2:10"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2:10"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2:10"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2:10"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2:10"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2:10"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2:10"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2:10"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2:10"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2:10"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2:10"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2:10"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2:10"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2:10"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2:10"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2:10"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2:10"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2:10"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2:10"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2:10"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2:10"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2:10"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2:10"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2:10"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2:10"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2:10"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2:10"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2:10"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2:10"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2:10"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2:10"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2:10"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2:10"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2:10"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2:10"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2:10"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2:10"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2:10"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2:10"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2:10"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2:10"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2:10"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2:10"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2:10"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2:10"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2:10"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2:10"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2:10"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2:10"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2:10"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2:10"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2:10"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2:10"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2:10"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2:10"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2:10"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2:10"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2:10"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2:10"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2:10"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2:10"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2:10"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2:10"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2:10"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2:10"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2:10"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2:10"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2:10"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2:10"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2:10"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2:10"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2:10"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2:10"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2:10"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2:10"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2:10"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2:10"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2:10"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2:10"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2:10"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2:10"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2:10"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2:10"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2:10"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2:10"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2:10"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2:10"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2:10"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2:10"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2:10"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2:10"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2:10"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2:10"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2:10"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2:10"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2:10"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2:10"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2:10"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2:10"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2:10"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2:10"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2:10"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2:10"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2:10"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2:10"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2:10"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2:10"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2:10"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2:10"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2:10"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2:10"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2:10"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2:10"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2:10"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2:10"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2:10"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2:10"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2:10"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2:10"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2:10"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2:10"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2:10"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2:10"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2:10"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2:10"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2:10"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2:10"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2:10"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2:10"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2:10"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2:10"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2:10"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2:10"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2:10"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2:10"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2:10"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2:10"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2:10"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2:10"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2:10"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2:10"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2:10"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2:10"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2:10"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2:10"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2:10"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2:10"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2:10"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2:10"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2:10"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2:10"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2:10"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2:10"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2:10"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2:10"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2:10"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2:10"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2:10"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2:10"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2:10"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2:10"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2:10"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2:10"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2:10"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2:10"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2:10"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2:10"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2:10"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2:10"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2:10"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2:10"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2:10"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2:10"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2:10"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2:10"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2:10"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2:10"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2:10"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2:10"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2:10"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2:10"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2:10"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2:10"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2:10"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2:10"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2:10"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2:10"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2:10"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2:10"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2:10"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2:10"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2:10"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2:10"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2:10"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2:10"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2:10"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2:10"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2:10"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2:10"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2:10"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2:10"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2:10"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2:10"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2:10"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2:10"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2:10"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2:10"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2:10"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2:10"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2:10"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2:10"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2:10"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2:10"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2:10"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2:10"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2:10"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2:10"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2:10"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2:10"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2:10"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2:10"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2:10"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2:10"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2:10"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2:10"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2:10"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2:10"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2:10"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2:10"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2:10"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2:10"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2:10"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2:10"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2:10"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2:10"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2:10"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2:10"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2:10"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2:10"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2:10"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2:10"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2:10"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2:10"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2:10"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2:10"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2:10"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2:10"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2:10"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2:10"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2:10"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2:10"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2:10"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2:10"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2:10"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2:10"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2:10"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2:10"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2:10"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2:10"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2:10"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2:10"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2:10"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2:10"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2:10"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2:10"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2:10"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2:10"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2:10"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2:10"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2:10"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2:10"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2:10"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2:10"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2:10"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2:10"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2:10"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2:10"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2:10"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2:10"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2:10"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2:10"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2:10"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2:10"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2:10"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2:10"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2:10"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2:10"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2:10"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2:10">
      <c r="B2929" s="1"/>
      <c r="C2929" s="1"/>
      <c r="D2929" s="1"/>
      <c r="E2929" s="1"/>
      <c r="F2929" s="1"/>
      <c r="G2929" s="1"/>
      <c r="H2929" s="1"/>
      <c r="I2929" s="1"/>
      <c r="J2929" s="1"/>
    </row>
    <row r="2930" spans="2:10"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2:10">
      <c r="B2931" s="1"/>
      <c r="C2931" s="1"/>
      <c r="D2931" s="1"/>
      <c r="E2931" s="1"/>
      <c r="F2931" s="1"/>
      <c r="G2931" s="1"/>
      <c r="H2931" s="1"/>
      <c r="I2931" s="1"/>
      <c r="J2931" s="1"/>
    </row>
    <row r="2932" spans="2:10">
      <c r="B2932" s="1"/>
      <c r="C2932" s="1"/>
      <c r="D2932" s="1"/>
      <c r="E2932" s="1"/>
      <c r="F2932" s="1"/>
      <c r="G2932" s="1"/>
      <c r="H2932" s="1"/>
      <c r="I2932" s="1"/>
      <c r="J2932" s="1"/>
    </row>
    <row r="2933" spans="2:10">
      <c r="B2933" s="1"/>
      <c r="C2933" s="1"/>
      <c r="D2933" s="1"/>
      <c r="E2933" s="1"/>
      <c r="F2933" s="1"/>
      <c r="G2933" s="1"/>
      <c r="H2933" s="1"/>
      <c r="I2933" s="1"/>
      <c r="J2933" s="1"/>
    </row>
    <row r="2934" spans="2:10">
      <c r="B2934" s="1"/>
      <c r="C2934" s="1"/>
      <c r="D2934" s="1"/>
      <c r="E2934" s="1"/>
      <c r="F2934" s="1"/>
      <c r="G2934" s="1"/>
      <c r="H2934" s="1"/>
      <c r="I2934" s="1"/>
      <c r="J2934" s="1"/>
    </row>
    <row r="2935" spans="2:10">
      <c r="B2935" s="1"/>
      <c r="C2935" s="1"/>
      <c r="D2935" s="1"/>
      <c r="E2935" s="1"/>
      <c r="F2935" s="1"/>
      <c r="G2935" s="1"/>
      <c r="H2935" s="1"/>
      <c r="I2935" s="1"/>
      <c r="J2935" s="1"/>
    </row>
    <row r="2936" spans="2:10">
      <c r="B2936" s="1"/>
      <c r="C2936" s="1"/>
      <c r="D2936" s="1"/>
      <c r="E2936" s="1"/>
      <c r="F2936" s="1"/>
      <c r="G2936" s="1"/>
      <c r="H2936" s="1"/>
      <c r="I2936" s="1"/>
      <c r="J2936" s="1"/>
    </row>
    <row r="2937" spans="2:10">
      <c r="B2937" s="1"/>
      <c r="C2937" s="1"/>
      <c r="D2937" s="1"/>
      <c r="E2937" s="1"/>
      <c r="F2937" s="1"/>
      <c r="G2937" s="1"/>
      <c r="H2937" s="1"/>
      <c r="I2937" s="1"/>
      <c r="J2937" s="1"/>
    </row>
    <row r="2938" spans="2:10">
      <c r="B2938" s="1"/>
      <c r="C2938" s="1"/>
      <c r="D2938" s="1"/>
      <c r="E2938" s="1"/>
      <c r="F2938" s="1"/>
      <c r="G2938" s="1"/>
      <c r="H2938" s="1"/>
      <c r="I2938" s="1"/>
      <c r="J2938" s="1"/>
    </row>
    <row r="2939" spans="2:10">
      <c r="B2939" s="1"/>
      <c r="C2939" s="1"/>
      <c r="D2939" s="1"/>
      <c r="E2939" s="1"/>
      <c r="F2939" s="1"/>
      <c r="G2939" s="1"/>
      <c r="H2939" s="1"/>
      <c r="I2939" s="1"/>
      <c r="J2939" s="1"/>
    </row>
    <row r="2940" spans="2:10">
      <c r="B2940" s="1"/>
      <c r="C2940" s="1"/>
      <c r="D2940" s="1"/>
      <c r="E2940" s="1"/>
      <c r="F2940" s="1"/>
      <c r="G2940" s="1"/>
      <c r="H2940" s="1"/>
      <c r="I2940" s="1"/>
      <c r="J2940" s="1"/>
    </row>
    <row r="2941" spans="2:10">
      <c r="B2941" s="1"/>
      <c r="C2941" s="1"/>
      <c r="D2941" s="1"/>
      <c r="E2941" s="1"/>
      <c r="F2941" s="1"/>
      <c r="G2941" s="1"/>
      <c r="H2941" s="1"/>
      <c r="I2941" s="1"/>
      <c r="J2941" s="1"/>
    </row>
    <row r="2942" spans="2:10">
      <c r="B2942" s="1"/>
      <c r="C2942" s="1"/>
      <c r="D2942" s="1"/>
      <c r="E2942" s="1"/>
      <c r="F2942" s="1"/>
      <c r="G2942" s="1"/>
      <c r="H2942" s="1"/>
      <c r="I2942" s="1"/>
      <c r="J2942" s="1"/>
    </row>
    <row r="2943" spans="2:10">
      <c r="B2943" s="1"/>
      <c r="C2943" s="1"/>
      <c r="D2943" s="1"/>
      <c r="E2943" s="1"/>
      <c r="F2943" s="1"/>
      <c r="G2943" s="1"/>
      <c r="H2943" s="1"/>
      <c r="I2943" s="1"/>
      <c r="J2943" s="1"/>
    </row>
    <row r="2944" spans="2:10">
      <c r="B2944" s="1"/>
      <c r="C2944" s="1"/>
      <c r="D2944" s="1"/>
      <c r="E2944" s="1"/>
      <c r="F2944" s="1"/>
      <c r="G2944" s="1"/>
      <c r="H2944" s="1"/>
      <c r="I2944" s="1"/>
      <c r="J2944" s="1"/>
    </row>
    <row r="2945" spans="2:10">
      <c r="B2945" s="1"/>
      <c r="C2945" s="1"/>
      <c r="D2945" s="1"/>
      <c r="E2945" s="1"/>
      <c r="F2945" s="1"/>
      <c r="G2945" s="1"/>
      <c r="H2945" s="1"/>
      <c r="I2945" s="1"/>
      <c r="J2945" s="1"/>
    </row>
    <row r="2946" spans="2:10"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2:10">
      <c r="B2947" s="1"/>
      <c r="C2947" s="1"/>
      <c r="D2947" s="1"/>
      <c r="E2947" s="1"/>
      <c r="F2947" s="1"/>
      <c r="G2947" s="1"/>
      <c r="H2947" s="1"/>
      <c r="I2947" s="1"/>
      <c r="J2947" s="1"/>
    </row>
    <row r="2948" spans="2:10">
      <c r="B2948" s="1"/>
      <c r="C2948" s="1"/>
      <c r="D2948" s="1"/>
      <c r="E2948" s="1"/>
      <c r="F2948" s="1"/>
      <c r="G2948" s="1"/>
      <c r="H2948" s="1"/>
      <c r="I2948" s="1"/>
      <c r="J2948" s="1"/>
    </row>
    <row r="2949" spans="2:10">
      <c r="B2949" s="1"/>
      <c r="C2949" s="1"/>
      <c r="D2949" s="1"/>
      <c r="E2949" s="1"/>
      <c r="F2949" s="1"/>
      <c r="G2949" s="1"/>
      <c r="H2949" s="1"/>
      <c r="I2949" s="1"/>
      <c r="J2949" s="1"/>
    </row>
    <row r="2950" spans="2:10">
      <c r="B2950" s="1"/>
      <c r="C2950" s="1"/>
      <c r="D2950" s="1"/>
      <c r="E2950" s="1"/>
      <c r="F2950" s="1"/>
      <c r="G2950" s="1"/>
      <c r="H2950" s="1"/>
      <c r="I2950" s="1"/>
      <c r="J2950" s="1"/>
    </row>
    <row r="2951" spans="2:10">
      <c r="B2951" s="1"/>
      <c r="C2951" s="1"/>
      <c r="D2951" s="1"/>
      <c r="E2951" s="1"/>
      <c r="F2951" s="1"/>
      <c r="G2951" s="1"/>
      <c r="H2951" s="1"/>
      <c r="I2951" s="1"/>
      <c r="J2951" s="1"/>
    </row>
    <row r="2952" spans="2:10">
      <c r="B2952" s="1"/>
      <c r="C2952" s="1"/>
      <c r="D2952" s="1"/>
      <c r="E2952" s="1"/>
      <c r="F2952" s="1"/>
      <c r="G2952" s="1"/>
      <c r="H2952" s="1"/>
      <c r="I2952" s="1"/>
      <c r="J2952" s="1"/>
    </row>
    <row r="2953" spans="2:10">
      <c r="B2953" s="1"/>
      <c r="C2953" s="1"/>
      <c r="D2953" s="1"/>
      <c r="E2953" s="1"/>
      <c r="F2953" s="1"/>
      <c r="G2953" s="1"/>
      <c r="H2953" s="1"/>
      <c r="I2953" s="1"/>
      <c r="J2953" s="1"/>
    </row>
    <row r="2954" spans="2:10">
      <c r="B2954" s="1"/>
      <c r="C2954" s="1"/>
      <c r="D2954" s="1"/>
      <c r="E2954" s="1"/>
      <c r="F2954" s="1"/>
      <c r="G2954" s="1"/>
      <c r="H2954" s="1"/>
      <c r="I2954" s="1"/>
      <c r="J2954" s="1"/>
    </row>
    <row r="2955" spans="2:10">
      <c r="B2955" s="1"/>
      <c r="C2955" s="1"/>
      <c r="D2955" s="1"/>
      <c r="E2955" s="1"/>
      <c r="F2955" s="1"/>
      <c r="G2955" s="1"/>
      <c r="H2955" s="1"/>
      <c r="I2955" s="1"/>
      <c r="J2955" s="1"/>
    </row>
    <row r="2956" spans="2:10">
      <c r="B2956" s="1"/>
      <c r="C2956" s="1"/>
      <c r="D2956" s="1"/>
      <c r="E2956" s="1"/>
      <c r="F2956" s="1"/>
      <c r="G2956" s="1"/>
      <c r="H2956" s="1"/>
      <c r="I2956" s="1"/>
      <c r="J2956" s="1"/>
    </row>
    <row r="2957" spans="2:10">
      <c r="B2957" s="1"/>
      <c r="C2957" s="1"/>
      <c r="D2957" s="1"/>
      <c r="E2957" s="1"/>
      <c r="F2957" s="1"/>
      <c r="G2957" s="1"/>
      <c r="H2957" s="1"/>
      <c r="I2957" s="1"/>
      <c r="J2957" s="1"/>
    </row>
    <row r="2958" spans="2:10">
      <c r="B2958" s="1"/>
      <c r="C2958" s="1"/>
      <c r="D2958" s="1"/>
      <c r="E2958" s="1"/>
      <c r="F2958" s="1"/>
      <c r="G2958" s="1"/>
      <c r="H2958" s="1"/>
      <c r="I2958" s="1"/>
      <c r="J2958" s="1"/>
    </row>
    <row r="2959" spans="2:10">
      <c r="B2959" s="1"/>
      <c r="C2959" s="1"/>
      <c r="D2959" s="1"/>
      <c r="E2959" s="1"/>
      <c r="F2959" s="1"/>
      <c r="G2959" s="1"/>
      <c r="H2959" s="1"/>
      <c r="I2959" s="1"/>
      <c r="J2959" s="1"/>
    </row>
    <row r="2960" spans="2:10">
      <c r="B2960" s="1"/>
      <c r="C2960" s="1"/>
      <c r="D2960" s="1"/>
      <c r="E2960" s="1"/>
      <c r="F2960" s="1"/>
      <c r="G2960" s="1"/>
      <c r="H2960" s="1"/>
      <c r="I2960" s="1"/>
      <c r="J2960" s="1"/>
    </row>
    <row r="2961" spans="2:10">
      <c r="B2961" s="1"/>
      <c r="C2961" s="1"/>
      <c r="D2961" s="1"/>
      <c r="E2961" s="1"/>
      <c r="F2961" s="1"/>
      <c r="G2961" s="1"/>
      <c r="H2961" s="1"/>
      <c r="I2961" s="1"/>
      <c r="J2961" s="1"/>
    </row>
    <row r="2962" spans="2:10"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2:10">
      <c r="B2963" s="1"/>
      <c r="C2963" s="1"/>
      <c r="D2963" s="1"/>
      <c r="E2963" s="1"/>
      <c r="F2963" s="1"/>
      <c r="G2963" s="1"/>
      <c r="H2963" s="1"/>
      <c r="I2963" s="1"/>
      <c r="J2963" s="1"/>
    </row>
    <row r="2964" spans="2:10">
      <c r="B2964" s="1"/>
      <c r="C2964" s="1"/>
      <c r="D2964" s="1"/>
      <c r="E2964" s="1"/>
      <c r="F2964" s="1"/>
      <c r="G2964" s="1"/>
      <c r="H2964" s="1"/>
      <c r="I2964" s="1"/>
      <c r="J2964" s="1"/>
    </row>
    <row r="2965" spans="2:10">
      <c r="B2965" s="1"/>
      <c r="C2965" s="1"/>
      <c r="D2965" s="1"/>
      <c r="E2965" s="1"/>
      <c r="F2965" s="1"/>
      <c r="G2965" s="1"/>
      <c r="H2965" s="1"/>
      <c r="I2965" s="1"/>
      <c r="J2965" s="1"/>
    </row>
    <row r="2966" spans="2:10">
      <c r="B2966" s="1"/>
      <c r="C2966" s="1"/>
      <c r="D2966" s="1"/>
      <c r="E2966" s="1"/>
      <c r="F2966" s="1"/>
      <c r="G2966" s="1"/>
      <c r="H2966" s="1"/>
      <c r="I2966" s="1"/>
      <c r="J2966" s="1"/>
    </row>
    <row r="2967" spans="2:10">
      <c r="B2967" s="1"/>
      <c r="C2967" s="1"/>
      <c r="D2967" s="1"/>
      <c r="E2967" s="1"/>
      <c r="F2967" s="1"/>
      <c r="G2967" s="1"/>
      <c r="H2967" s="1"/>
      <c r="I2967" s="1"/>
      <c r="J2967" s="1"/>
    </row>
    <row r="2968" spans="2:10">
      <c r="B2968" s="1"/>
      <c r="C2968" s="1"/>
      <c r="D2968" s="1"/>
      <c r="E2968" s="1"/>
      <c r="F2968" s="1"/>
      <c r="G2968" s="1"/>
      <c r="H2968" s="1"/>
      <c r="I2968" s="1"/>
      <c r="J2968" s="1"/>
    </row>
    <row r="2969" spans="2:10">
      <c r="B2969" s="1"/>
      <c r="C2969" s="1"/>
      <c r="D2969" s="1"/>
      <c r="E2969" s="1"/>
      <c r="F2969" s="1"/>
      <c r="G2969" s="1"/>
      <c r="H2969" s="1"/>
      <c r="I2969" s="1"/>
      <c r="J2969" s="1"/>
    </row>
    <row r="2970" spans="2:10">
      <c r="B2970" s="1"/>
      <c r="C2970" s="1"/>
      <c r="D2970" s="1"/>
      <c r="E2970" s="1"/>
      <c r="F2970" s="1"/>
      <c r="G2970" s="1"/>
      <c r="H2970" s="1"/>
      <c r="I2970" s="1"/>
      <c r="J2970" s="1"/>
    </row>
    <row r="2971" spans="2:10">
      <c r="B2971" s="1"/>
      <c r="C2971" s="1"/>
      <c r="D2971" s="1"/>
      <c r="E2971" s="1"/>
      <c r="F2971" s="1"/>
      <c r="G2971" s="1"/>
      <c r="H2971" s="1"/>
      <c r="I2971" s="1"/>
      <c r="J2971" s="1"/>
    </row>
    <row r="2972" spans="2:10">
      <c r="B2972" s="1"/>
      <c r="C2972" s="1"/>
      <c r="D2972" s="1"/>
      <c r="E2972" s="1"/>
      <c r="F2972" s="1"/>
      <c r="G2972" s="1"/>
      <c r="H2972" s="1"/>
      <c r="I2972" s="1"/>
      <c r="J2972" s="1"/>
    </row>
    <row r="2973" spans="2:10">
      <c r="B2973" s="1"/>
      <c r="C2973" s="1"/>
      <c r="D2973" s="1"/>
      <c r="E2973" s="1"/>
      <c r="F2973" s="1"/>
      <c r="G2973" s="1"/>
      <c r="H2973" s="1"/>
      <c r="I2973" s="1"/>
      <c r="J2973" s="1"/>
    </row>
    <row r="2974" spans="2:10">
      <c r="B2974" s="1"/>
      <c r="C2974" s="1"/>
      <c r="D2974" s="1"/>
      <c r="E2974" s="1"/>
      <c r="F2974" s="1"/>
      <c r="G2974" s="1"/>
      <c r="H2974" s="1"/>
      <c r="I2974" s="1"/>
      <c r="J2974" s="1"/>
    </row>
    <row r="2975" spans="2:10">
      <c r="B2975" s="1"/>
      <c r="C2975" s="1"/>
      <c r="D2975" s="1"/>
      <c r="E2975" s="1"/>
      <c r="F2975" s="1"/>
      <c r="G2975" s="1"/>
      <c r="H2975" s="1"/>
      <c r="I2975" s="1"/>
      <c r="J2975" s="1"/>
    </row>
    <row r="2976" spans="2:10">
      <c r="B2976" s="1"/>
      <c r="C2976" s="1"/>
      <c r="D2976" s="1"/>
      <c r="E2976" s="1"/>
      <c r="F2976" s="1"/>
      <c r="G2976" s="1"/>
      <c r="H2976" s="1"/>
      <c r="I2976" s="1"/>
      <c r="J2976" s="1"/>
    </row>
    <row r="2977" spans="2:10">
      <c r="B2977" s="1"/>
      <c r="C2977" s="1"/>
      <c r="D2977" s="1"/>
      <c r="E2977" s="1"/>
      <c r="F2977" s="1"/>
      <c r="G2977" s="1"/>
      <c r="H2977" s="1"/>
      <c r="I2977" s="1"/>
      <c r="J2977" s="1"/>
    </row>
    <row r="2978" spans="2:10"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2:10">
      <c r="B2979" s="1"/>
      <c r="C2979" s="1"/>
      <c r="D2979" s="1"/>
      <c r="E2979" s="1"/>
      <c r="F2979" s="1"/>
      <c r="G2979" s="1"/>
      <c r="H2979" s="1"/>
      <c r="I2979" s="1"/>
      <c r="J2979" s="1"/>
    </row>
    <row r="2980" spans="2:10">
      <c r="B2980" s="1"/>
      <c r="C2980" s="1"/>
      <c r="D2980" s="1"/>
      <c r="E2980" s="1"/>
      <c r="F2980" s="1"/>
      <c r="G2980" s="1"/>
      <c r="H2980" s="1"/>
      <c r="I2980" s="1"/>
      <c r="J2980" s="1"/>
    </row>
    <row r="2981" spans="2:10">
      <c r="B2981" s="1"/>
      <c r="C2981" s="1"/>
      <c r="D2981" s="1"/>
      <c r="E2981" s="1"/>
      <c r="F2981" s="1"/>
      <c r="G2981" s="1"/>
      <c r="H2981" s="1"/>
      <c r="I2981" s="1"/>
      <c r="J2981" s="1"/>
    </row>
    <row r="2982" spans="2:10">
      <c r="B2982" s="1"/>
      <c r="C2982" s="1"/>
      <c r="D2982" s="1"/>
      <c r="E2982" s="1"/>
      <c r="F2982" s="1"/>
      <c r="G2982" s="1"/>
      <c r="H2982" s="1"/>
      <c r="I2982" s="1"/>
      <c r="J2982" s="1"/>
    </row>
    <row r="2983" spans="2:10">
      <c r="B2983" s="1"/>
      <c r="C2983" s="1"/>
      <c r="D2983" s="1"/>
      <c r="E2983" s="1"/>
      <c r="F2983" s="1"/>
      <c r="G2983" s="1"/>
      <c r="H2983" s="1"/>
      <c r="I2983" s="1"/>
      <c r="J2983" s="1"/>
    </row>
    <row r="2984" spans="2:10">
      <c r="B2984" s="1"/>
      <c r="C2984" s="1"/>
      <c r="D2984" s="1"/>
      <c r="E2984" s="1"/>
      <c r="F2984" s="1"/>
      <c r="G2984" s="1"/>
      <c r="H2984" s="1"/>
      <c r="I2984" s="1"/>
      <c r="J2984" s="1"/>
    </row>
    <row r="2985" spans="2:10">
      <c r="B2985" s="1"/>
      <c r="C2985" s="1"/>
      <c r="D2985" s="1"/>
      <c r="E2985" s="1"/>
      <c r="F2985" s="1"/>
      <c r="G2985" s="1"/>
      <c r="H2985" s="1"/>
      <c r="I2985" s="1"/>
      <c r="J2985" s="1"/>
    </row>
    <row r="2986" spans="2:10">
      <c r="B2986" s="1"/>
      <c r="C2986" s="1"/>
      <c r="D2986" s="1"/>
      <c r="E2986" s="1"/>
      <c r="F2986" s="1"/>
      <c r="G2986" s="1"/>
      <c r="H2986" s="1"/>
      <c r="I2986" s="1"/>
      <c r="J2986" s="1"/>
    </row>
    <row r="2987" spans="2:10">
      <c r="B2987" s="1"/>
      <c r="C2987" s="1"/>
      <c r="D2987" s="1"/>
      <c r="E2987" s="1"/>
      <c r="F2987" s="1"/>
      <c r="G2987" s="1"/>
      <c r="H2987" s="1"/>
      <c r="I2987" s="1"/>
      <c r="J2987" s="1"/>
    </row>
    <row r="2988" spans="2:10">
      <c r="B2988" s="1"/>
      <c r="C2988" s="1"/>
      <c r="D2988" s="1"/>
      <c r="E2988" s="1"/>
      <c r="F2988" s="1"/>
      <c r="G2988" s="1"/>
      <c r="H2988" s="1"/>
      <c r="I2988" s="1"/>
      <c r="J2988" s="1"/>
    </row>
    <row r="2989" spans="2:10">
      <c r="B2989" s="1"/>
      <c r="C2989" s="1"/>
      <c r="D2989" s="1"/>
      <c r="E2989" s="1"/>
      <c r="F2989" s="1"/>
      <c r="G2989" s="1"/>
      <c r="H2989" s="1"/>
      <c r="I2989" s="1"/>
      <c r="J2989" s="1"/>
    </row>
    <row r="2990" spans="2:10">
      <c r="B2990" s="1"/>
      <c r="C2990" s="1"/>
      <c r="D2990" s="1"/>
      <c r="E2990" s="1"/>
      <c r="F2990" s="1"/>
      <c r="G2990" s="1"/>
      <c r="H2990" s="1"/>
      <c r="I2990" s="1"/>
      <c r="J2990" s="1"/>
    </row>
    <row r="2991" spans="2:10">
      <c r="B2991" s="1"/>
      <c r="C2991" s="1"/>
      <c r="D2991" s="1"/>
      <c r="E2991" s="1"/>
      <c r="F2991" s="1"/>
      <c r="G2991" s="1"/>
      <c r="H2991" s="1"/>
      <c r="I2991" s="1"/>
      <c r="J2991" s="1"/>
    </row>
    <row r="2992" spans="2:10">
      <c r="B2992" s="1"/>
      <c r="C2992" s="1"/>
      <c r="D2992" s="1"/>
      <c r="E2992" s="1"/>
      <c r="F2992" s="1"/>
      <c r="G2992" s="1"/>
      <c r="H2992" s="1"/>
      <c r="I2992" s="1"/>
      <c r="J2992" s="1"/>
    </row>
    <row r="2993" spans="2:10">
      <c r="B2993" s="1"/>
      <c r="C2993" s="1"/>
      <c r="D2993" s="1"/>
      <c r="E2993" s="1"/>
      <c r="F2993" s="1"/>
      <c r="G2993" s="1"/>
      <c r="H2993" s="1"/>
      <c r="I2993" s="1"/>
      <c r="J2993" s="1"/>
    </row>
    <row r="2994" spans="2:10"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2:10">
      <c r="B2995" s="1"/>
      <c r="C2995" s="1"/>
      <c r="D2995" s="1"/>
      <c r="E2995" s="1"/>
      <c r="F2995" s="1"/>
      <c r="G2995" s="1"/>
      <c r="H2995" s="1"/>
      <c r="I2995" s="1"/>
      <c r="J2995" s="1"/>
    </row>
    <row r="2996" spans="2:10">
      <c r="B2996" s="1"/>
      <c r="C2996" s="1"/>
      <c r="D2996" s="1"/>
      <c r="E2996" s="1"/>
      <c r="F2996" s="1"/>
      <c r="G2996" s="1"/>
      <c r="H2996" s="1"/>
      <c r="I2996" s="1"/>
      <c r="J2996" s="1"/>
    </row>
    <row r="2997" spans="2:10">
      <c r="B2997" s="1"/>
      <c r="C2997" s="1"/>
      <c r="D2997" s="1"/>
      <c r="E2997" s="1"/>
      <c r="F2997" s="1"/>
      <c r="G2997" s="1"/>
      <c r="H2997" s="1"/>
      <c r="I2997" s="1"/>
      <c r="J2997" s="1"/>
    </row>
    <row r="2998" spans="2:10">
      <c r="B2998" s="1"/>
      <c r="C2998" s="1"/>
      <c r="D2998" s="1"/>
      <c r="E2998" s="1"/>
      <c r="F2998" s="1"/>
      <c r="G2998" s="1"/>
      <c r="H2998" s="1"/>
      <c r="I2998" s="1"/>
      <c r="J2998" s="1"/>
    </row>
    <row r="2999" spans="2:10">
      <c r="B2999" s="1"/>
      <c r="C2999" s="1"/>
      <c r="D2999" s="1"/>
      <c r="E2999" s="1"/>
      <c r="F2999" s="1"/>
      <c r="G2999" s="1"/>
      <c r="H2999" s="1"/>
      <c r="I2999" s="1"/>
      <c r="J2999" s="1"/>
    </row>
    <row r="3000" spans="2:10">
      <c r="B3000" s="1"/>
      <c r="C3000" s="1"/>
      <c r="D3000" s="1"/>
      <c r="E3000" s="1"/>
      <c r="F3000" s="1"/>
      <c r="G3000" s="1"/>
      <c r="H3000" s="1"/>
      <c r="I3000" s="1"/>
      <c r="J3000" s="1"/>
    </row>
    <row r="3001" spans="2:10">
      <c r="B3001" s="1"/>
      <c r="C3001" s="1"/>
      <c r="D3001" s="1"/>
      <c r="E3001" s="1"/>
      <c r="F3001" s="1"/>
      <c r="G3001" s="1"/>
      <c r="H3001" s="1"/>
      <c r="I3001" s="1"/>
      <c r="J3001" s="1"/>
    </row>
    <row r="3002" spans="2:10">
      <c r="B3002" s="1"/>
      <c r="C3002" s="1"/>
      <c r="D3002" s="1"/>
      <c r="E3002" s="1"/>
      <c r="F3002" s="1"/>
      <c r="G3002" s="1"/>
      <c r="H3002" s="1"/>
      <c r="I3002" s="1"/>
      <c r="J3002" s="1"/>
    </row>
    <row r="3003" spans="2:10">
      <c r="B3003" s="1"/>
      <c r="C3003" s="1"/>
      <c r="D3003" s="1"/>
      <c r="E3003" s="1"/>
      <c r="F3003" s="1"/>
      <c r="G3003" s="1"/>
      <c r="H3003" s="1"/>
      <c r="I3003" s="1"/>
      <c r="J3003" s="1"/>
    </row>
    <row r="3004" spans="2:10">
      <c r="B3004" s="1"/>
      <c r="C3004" s="1"/>
      <c r="D3004" s="1"/>
      <c r="E3004" s="1"/>
      <c r="F3004" s="1"/>
      <c r="G3004" s="1"/>
      <c r="H3004" s="1"/>
      <c r="I3004" s="1"/>
      <c r="J3004" s="1"/>
    </row>
    <row r="3005" spans="2:10">
      <c r="B3005" s="1"/>
      <c r="C3005" s="1"/>
      <c r="D3005" s="1"/>
      <c r="E3005" s="1"/>
      <c r="F3005" s="1"/>
      <c r="G3005" s="1"/>
      <c r="H3005" s="1"/>
      <c r="I3005" s="1"/>
      <c r="J3005" s="1"/>
    </row>
    <row r="3006" spans="2:10">
      <c r="B3006" s="1"/>
      <c r="C3006" s="1"/>
      <c r="D3006" s="1"/>
      <c r="E3006" s="1"/>
      <c r="F3006" s="1"/>
      <c r="G3006" s="1"/>
      <c r="H3006" s="1"/>
      <c r="I3006" s="1"/>
      <c r="J3006" s="1"/>
    </row>
    <row r="3007" spans="2:10">
      <c r="B3007" s="1"/>
      <c r="C3007" s="1"/>
      <c r="D3007" s="1"/>
      <c r="E3007" s="1"/>
      <c r="F3007" s="1"/>
      <c r="G3007" s="1"/>
      <c r="H3007" s="1"/>
      <c r="I3007" s="1"/>
      <c r="J3007" s="1"/>
    </row>
    <row r="3008" spans="2:10">
      <c r="B3008" s="1"/>
      <c r="C3008" s="1"/>
      <c r="D3008" s="1"/>
      <c r="E3008" s="1"/>
      <c r="F3008" s="1"/>
      <c r="G3008" s="1"/>
      <c r="H3008" s="1"/>
      <c r="I3008" s="1"/>
      <c r="J3008" s="1"/>
    </row>
    <row r="3009" spans="2:10">
      <c r="B3009" s="1"/>
      <c r="C3009" s="1"/>
      <c r="D3009" s="1"/>
      <c r="E3009" s="1"/>
      <c r="F3009" s="1"/>
      <c r="G3009" s="1"/>
      <c r="H3009" s="1"/>
      <c r="I3009" s="1"/>
      <c r="J3009" s="1"/>
    </row>
    <row r="3010" spans="2:10"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2:10">
      <c r="B3011" s="1"/>
      <c r="C3011" s="1"/>
      <c r="D3011" s="1"/>
      <c r="E3011" s="1"/>
      <c r="F3011" s="1"/>
      <c r="G3011" s="1"/>
      <c r="H3011" s="1"/>
      <c r="I3011" s="1"/>
      <c r="J3011" s="1"/>
    </row>
    <row r="3012" spans="2:10">
      <c r="B3012" s="1"/>
      <c r="C3012" s="1"/>
      <c r="D3012" s="1"/>
      <c r="E3012" s="1"/>
      <c r="F3012" s="1"/>
      <c r="G3012" s="1"/>
      <c r="H3012" s="1"/>
      <c r="I3012" s="1"/>
      <c r="J3012" s="1"/>
    </row>
    <row r="3013" spans="2:10">
      <c r="B3013" s="1"/>
      <c r="C3013" s="1"/>
      <c r="D3013" s="1"/>
      <c r="E3013" s="1"/>
      <c r="F3013" s="1"/>
      <c r="G3013" s="1"/>
      <c r="H3013" s="1"/>
      <c r="I3013" s="1"/>
      <c r="J3013" s="1"/>
    </row>
    <row r="3014" spans="2:10">
      <c r="B3014" s="1"/>
      <c r="C3014" s="1"/>
      <c r="D3014" s="1"/>
      <c r="E3014" s="1"/>
      <c r="F3014" s="1"/>
      <c r="G3014" s="1"/>
      <c r="H3014" s="1"/>
      <c r="I3014" s="1"/>
      <c r="J3014" s="1"/>
    </row>
    <row r="3015" spans="2:10">
      <c r="B3015" s="1"/>
      <c r="C3015" s="1"/>
      <c r="D3015" s="1"/>
      <c r="E3015" s="1"/>
      <c r="F3015" s="1"/>
      <c r="G3015" s="1"/>
      <c r="H3015" s="1"/>
      <c r="I3015" s="1"/>
      <c r="J3015" s="1"/>
    </row>
    <row r="3016" spans="2:10">
      <c r="B3016" s="1"/>
      <c r="C3016" s="1"/>
      <c r="D3016" s="1"/>
      <c r="E3016" s="1"/>
      <c r="F3016" s="1"/>
      <c r="G3016" s="1"/>
      <c r="H3016" s="1"/>
      <c r="I3016" s="1"/>
      <c r="J3016" s="1"/>
    </row>
    <row r="3017" spans="2:10">
      <c r="B3017" s="1"/>
      <c r="C3017" s="1"/>
      <c r="D3017" s="1"/>
      <c r="E3017" s="1"/>
      <c r="F3017" s="1"/>
      <c r="G3017" s="1"/>
      <c r="H3017" s="1"/>
      <c r="I3017" s="1"/>
      <c r="J3017" s="1"/>
    </row>
    <row r="3018" spans="2:10">
      <c r="B3018" s="1"/>
      <c r="C3018" s="1"/>
      <c r="D3018" s="1"/>
      <c r="E3018" s="1"/>
      <c r="F3018" s="1"/>
      <c r="G3018" s="1"/>
      <c r="H3018" s="1"/>
      <c r="I3018" s="1"/>
      <c r="J3018" s="1"/>
    </row>
    <row r="3019" spans="2:10">
      <c r="B3019" s="1"/>
      <c r="C3019" s="1"/>
      <c r="D3019" s="1"/>
      <c r="E3019" s="1"/>
      <c r="F3019" s="1"/>
      <c r="G3019" s="1"/>
      <c r="H3019" s="1"/>
      <c r="I3019" s="1"/>
      <c r="J3019" s="1"/>
    </row>
    <row r="3020" spans="2:10">
      <c r="B3020" s="1"/>
      <c r="C3020" s="1"/>
      <c r="D3020" s="1"/>
      <c r="E3020" s="1"/>
      <c r="F3020" s="1"/>
      <c r="G3020" s="1"/>
      <c r="H3020" s="1"/>
      <c r="I3020" s="1"/>
      <c r="J3020" s="1"/>
    </row>
    <row r="3021" spans="2:10">
      <c r="B3021" s="1"/>
      <c r="C3021" s="1"/>
      <c r="D3021" s="1"/>
      <c r="E3021" s="1"/>
      <c r="F3021" s="1"/>
      <c r="G3021" s="1"/>
      <c r="H3021" s="1"/>
      <c r="I3021" s="1"/>
      <c r="J3021" s="1"/>
    </row>
    <row r="3022" spans="2:10">
      <c r="B3022" s="1"/>
      <c r="C3022" s="1"/>
      <c r="D3022" s="1"/>
      <c r="E3022" s="1"/>
      <c r="F3022" s="1"/>
      <c r="G3022" s="1"/>
      <c r="H3022" s="1"/>
      <c r="I3022" s="1"/>
      <c r="J3022" s="1"/>
    </row>
    <row r="3023" spans="2:10">
      <c r="B3023" s="1"/>
      <c r="C3023" s="1"/>
      <c r="D3023" s="1"/>
      <c r="E3023" s="1"/>
      <c r="F3023" s="1"/>
      <c r="G3023" s="1"/>
      <c r="H3023" s="1"/>
      <c r="I3023" s="1"/>
      <c r="J3023" s="1"/>
    </row>
    <row r="3024" spans="2:10">
      <c r="B3024" s="1"/>
      <c r="C3024" s="1"/>
      <c r="D3024" s="1"/>
      <c r="E3024" s="1"/>
      <c r="F3024" s="1"/>
      <c r="G3024" s="1"/>
      <c r="H3024" s="1"/>
      <c r="I3024" s="1"/>
      <c r="J3024" s="1"/>
    </row>
    <row r="3025" spans="2:10">
      <c r="B3025" s="1"/>
      <c r="C3025" s="1"/>
      <c r="D3025" s="1"/>
      <c r="E3025" s="1"/>
      <c r="F3025" s="1"/>
      <c r="G3025" s="1"/>
      <c r="H3025" s="1"/>
      <c r="I3025" s="1"/>
      <c r="J3025" s="1"/>
    </row>
    <row r="3026" spans="2:10"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2:10">
      <c r="B3027" s="1"/>
      <c r="C3027" s="1"/>
      <c r="D3027" s="1"/>
      <c r="E3027" s="1"/>
      <c r="F3027" s="1"/>
      <c r="G3027" s="1"/>
      <c r="H3027" s="1"/>
      <c r="I3027" s="1"/>
      <c r="J3027" s="1"/>
    </row>
    <row r="3028" spans="2:10">
      <c r="B3028" s="1"/>
      <c r="C3028" s="1"/>
      <c r="D3028" s="1"/>
      <c r="E3028" s="1"/>
      <c r="F3028" s="1"/>
      <c r="G3028" s="1"/>
      <c r="H3028" s="1"/>
      <c r="I3028" s="1"/>
      <c r="J3028" s="1"/>
    </row>
    <row r="3029" spans="2:10">
      <c r="B3029" s="1"/>
      <c r="C3029" s="1"/>
      <c r="D3029" s="1"/>
      <c r="E3029" s="1"/>
      <c r="F3029" s="1"/>
      <c r="G3029" s="1"/>
      <c r="H3029" s="1"/>
      <c r="I3029" s="1"/>
      <c r="J3029" s="1"/>
    </row>
    <row r="3030" spans="2:10">
      <c r="B3030" s="1"/>
      <c r="C3030" s="1"/>
      <c r="D3030" s="1"/>
      <c r="E3030" s="1"/>
      <c r="F3030" s="1"/>
      <c r="G3030" s="1"/>
      <c r="H3030" s="1"/>
      <c r="I3030" s="1"/>
      <c r="J3030" s="1"/>
    </row>
    <row r="3031" spans="2:10">
      <c r="B3031" s="1"/>
      <c r="C3031" s="1"/>
      <c r="D3031" s="1"/>
      <c r="E3031" s="1"/>
      <c r="F3031" s="1"/>
      <c r="G3031" s="1"/>
      <c r="H3031" s="1"/>
      <c r="I3031" s="1"/>
      <c r="J3031" s="1"/>
    </row>
    <row r="3032" spans="2:10">
      <c r="B3032" s="1"/>
      <c r="C3032" s="1"/>
      <c r="D3032" s="1"/>
      <c r="E3032" s="1"/>
      <c r="F3032" s="1"/>
      <c r="G3032" s="1"/>
      <c r="H3032" s="1"/>
      <c r="I3032" s="1"/>
      <c r="J3032" s="1"/>
    </row>
    <row r="3033" spans="2:10">
      <c r="B3033" s="1"/>
      <c r="C3033" s="1"/>
      <c r="D3033" s="1"/>
      <c r="E3033" s="1"/>
      <c r="F3033" s="1"/>
      <c r="G3033" s="1"/>
      <c r="H3033" s="1"/>
      <c r="I3033" s="1"/>
      <c r="J3033" s="1"/>
    </row>
    <row r="3034" spans="2:10">
      <c r="B3034" s="1"/>
      <c r="C3034" s="1"/>
      <c r="D3034" s="1"/>
      <c r="E3034" s="1"/>
      <c r="F3034" s="1"/>
      <c r="G3034" s="1"/>
      <c r="H3034" s="1"/>
      <c r="I3034" s="1"/>
      <c r="J3034" s="1"/>
    </row>
    <row r="3035" spans="2:10">
      <c r="B3035" s="1"/>
      <c r="C3035" s="1"/>
      <c r="D3035" s="1"/>
      <c r="E3035" s="1"/>
      <c r="F3035" s="1"/>
      <c r="G3035" s="1"/>
      <c r="H3035" s="1"/>
      <c r="I3035" s="1"/>
      <c r="J3035" s="1"/>
    </row>
    <row r="3036" spans="2:10">
      <c r="B3036" s="1"/>
      <c r="C3036" s="1"/>
      <c r="D3036" s="1"/>
      <c r="E3036" s="1"/>
      <c r="F3036" s="1"/>
      <c r="G3036" s="1"/>
      <c r="H3036" s="1"/>
      <c r="I3036" s="1"/>
      <c r="J3036" s="1"/>
    </row>
    <row r="3037" spans="2:10">
      <c r="B3037" s="1"/>
      <c r="C3037" s="1"/>
      <c r="D3037" s="1"/>
      <c r="E3037" s="1"/>
      <c r="F3037" s="1"/>
      <c r="G3037" s="1"/>
      <c r="H3037" s="1"/>
      <c r="I3037" s="1"/>
      <c r="J3037" s="1"/>
    </row>
    <row r="3038" spans="2:10">
      <c r="B3038" s="1"/>
      <c r="C3038" s="1"/>
      <c r="D3038" s="1"/>
      <c r="E3038" s="1"/>
      <c r="F3038" s="1"/>
      <c r="G3038" s="1"/>
      <c r="H3038" s="1"/>
      <c r="I3038" s="1"/>
      <c r="J3038" s="1"/>
    </row>
    <row r="3039" spans="2:10">
      <c r="B3039" s="1"/>
      <c r="C3039" s="1"/>
      <c r="D3039" s="1"/>
      <c r="E3039" s="1"/>
      <c r="F3039" s="1"/>
      <c r="G3039" s="1"/>
      <c r="H3039" s="1"/>
      <c r="I3039" s="1"/>
      <c r="J3039" s="1"/>
    </row>
    <row r="3040" spans="2:10">
      <c r="B3040" s="1"/>
      <c r="C3040" s="1"/>
      <c r="D3040" s="1"/>
      <c r="E3040" s="1"/>
      <c r="F3040" s="1"/>
      <c r="G3040" s="1"/>
      <c r="H3040" s="1"/>
      <c r="I3040" s="1"/>
      <c r="J3040" s="1"/>
    </row>
    <row r="3041" spans="2:10">
      <c r="B3041" s="1"/>
      <c r="C3041" s="1"/>
      <c r="D3041" s="1"/>
      <c r="E3041" s="1"/>
      <c r="F3041" s="1"/>
      <c r="G3041" s="1"/>
      <c r="H3041" s="1"/>
      <c r="I3041" s="1"/>
      <c r="J3041" s="1"/>
    </row>
    <row r="3042" spans="2:10"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2:10">
      <c r="B3043" s="1"/>
      <c r="C3043" s="1"/>
      <c r="D3043" s="1"/>
      <c r="E3043" s="1"/>
      <c r="F3043" s="1"/>
      <c r="G3043" s="1"/>
      <c r="H3043" s="1"/>
      <c r="I3043" s="1"/>
      <c r="J3043" s="1"/>
    </row>
    <row r="3044" spans="2:10">
      <c r="B3044" s="1"/>
      <c r="C3044" s="1"/>
      <c r="D3044" s="1"/>
      <c r="E3044" s="1"/>
      <c r="F3044" s="1"/>
      <c r="G3044" s="1"/>
      <c r="H3044" s="1"/>
      <c r="I3044" s="1"/>
      <c r="J3044" s="1"/>
    </row>
    <row r="3045" spans="2:10">
      <c r="B3045" s="1"/>
      <c r="C3045" s="1"/>
      <c r="D3045" s="1"/>
      <c r="E3045" s="1"/>
      <c r="F3045" s="1"/>
      <c r="G3045" s="1"/>
      <c r="H3045" s="1"/>
      <c r="I3045" s="1"/>
      <c r="J3045" s="1"/>
    </row>
    <row r="3046" spans="2:10">
      <c r="B3046" s="1"/>
      <c r="C3046" s="1"/>
      <c r="D3046" s="1"/>
      <c r="E3046" s="1"/>
      <c r="F3046" s="1"/>
      <c r="G3046" s="1"/>
      <c r="H3046" s="1"/>
      <c r="I3046" s="1"/>
      <c r="J3046" s="1"/>
    </row>
    <row r="3047" spans="2:10">
      <c r="B3047" s="1"/>
      <c r="C3047" s="1"/>
      <c r="D3047" s="1"/>
      <c r="E3047" s="1"/>
      <c r="F3047" s="1"/>
      <c r="G3047" s="1"/>
      <c r="H3047" s="1"/>
      <c r="I3047" s="1"/>
      <c r="J3047" s="1"/>
    </row>
    <row r="3048" spans="2:10">
      <c r="B3048" s="1"/>
      <c r="C3048" s="1"/>
      <c r="D3048" s="1"/>
      <c r="E3048" s="1"/>
      <c r="F3048" s="1"/>
      <c r="G3048" s="1"/>
      <c r="H3048" s="1"/>
      <c r="I3048" s="1"/>
      <c r="J3048" s="1"/>
    </row>
    <row r="3049" spans="2:10">
      <c r="B3049" s="1"/>
      <c r="C3049" s="1"/>
      <c r="D3049" s="1"/>
      <c r="E3049" s="1"/>
      <c r="F3049" s="1"/>
      <c r="G3049" s="1"/>
      <c r="H3049" s="1"/>
      <c r="I3049" s="1"/>
      <c r="J3049" s="1"/>
    </row>
    <row r="3050" spans="2:10">
      <c r="B3050" s="1"/>
      <c r="C3050" s="1"/>
      <c r="D3050" s="1"/>
      <c r="E3050" s="1"/>
      <c r="F3050" s="1"/>
      <c r="G3050" s="1"/>
      <c r="H3050" s="1"/>
      <c r="I3050" s="1"/>
      <c r="J3050" s="1"/>
    </row>
    <row r="3051" spans="2:10">
      <c r="B3051" s="1"/>
      <c r="C3051" s="1"/>
      <c r="D3051" s="1"/>
      <c r="E3051" s="1"/>
      <c r="F3051" s="1"/>
      <c r="G3051" s="1"/>
      <c r="H3051" s="1"/>
      <c r="I3051" s="1"/>
      <c r="J3051" s="1"/>
    </row>
    <row r="3052" spans="2:10">
      <c r="B3052" s="1"/>
      <c r="C3052" s="1"/>
      <c r="D3052" s="1"/>
      <c r="E3052" s="1"/>
      <c r="F3052" s="1"/>
      <c r="G3052" s="1"/>
      <c r="H3052" s="1"/>
      <c r="I3052" s="1"/>
      <c r="J3052" s="1"/>
    </row>
    <row r="3053" spans="2:10">
      <c r="B3053" s="1"/>
      <c r="C3053" s="1"/>
      <c r="D3053" s="1"/>
      <c r="E3053" s="1"/>
      <c r="F3053" s="1"/>
      <c r="G3053" s="1"/>
      <c r="H3053" s="1"/>
      <c r="I3053" s="1"/>
      <c r="J3053" s="1"/>
    </row>
    <row r="3054" spans="2:10">
      <c r="B3054" s="1"/>
      <c r="C3054" s="1"/>
      <c r="D3054" s="1"/>
      <c r="E3054" s="1"/>
      <c r="F3054" s="1"/>
      <c r="G3054" s="1"/>
      <c r="H3054" s="1"/>
      <c r="I3054" s="1"/>
      <c r="J3054" s="1"/>
    </row>
    <row r="3055" spans="2:10">
      <c r="B3055" s="1"/>
      <c r="C3055" s="1"/>
      <c r="D3055" s="1"/>
      <c r="E3055" s="1"/>
      <c r="F3055" s="1"/>
      <c r="G3055" s="1"/>
      <c r="H3055" s="1"/>
      <c r="I3055" s="1"/>
      <c r="J3055" s="1"/>
    </row>
    <row r="3056" spans="2:10">
      <c r="B3056" s="1"/>
      <c r="C3056" s="1"/>
      <c r="D3056" s="1"/>
      <c r="E3056" s="1"/>
      <c r="F3056" s="1"/>
      <c r="G3056" s="1"/>
      <c r="H3056" s="1"/>
      <c r="I3056" s="1"/>
      <c r="J3056" s="1"/>
    </row>
    <row r="3057" spans="2:10">
      <c r="B3057" s="1"/>
      <c r="C3057" s="1"/>
      <c r="D3057" s="1"/>
      <c r="E3057" s="1"/>
      <c r="F3057" s="1"/>
      <c r="G3057" s="1"/>
      <c r="H3057" s="1"/>
      <c r="I3057" s="1"/>
      <c r="J3057" s="1"/>
    </row>
    <row r="3058" spans="2:10"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2:10">
      <c r="B3059" s="1"/>
      <c r="C3059" s="1"/>
      <c r="D3059" s="1"/>
      <c r="E3059" s="1"/>
      <c r="F3059" s="1"/>
      <c r="G3059" s="1"/>
      <c r="H3059" s="1"/>
      <c r="I3059" s="1"/>
      <c r="J3059" s="1"/>
    </row>
    <row r="3060" spans="2:10">
      <c r="B3060" s="1"/>
      <c r="C3060" s="1"/>
      <c r="D3060" s="1"/>
      <c r="E3060" s="1"/>
      <c r="F3060" s="1"/>
      <c r="G3060" s="1"/>
      <c r="H3060" s="1"/>
      <c r="I3060" s="1"/>
      <c r="J3060" s="1"/>
    </row>
    <row r="3061" spans="2:10">
      <c r="B3061" s="1"/>
      <c r="C3061" s="1"/>
      <c r="D3061" s="1"/>
      <c r="E3061" s="1"/>
      <c r="F3061" s="1"/>
      <c r="G3061" s="1"/>
      <c r="H3061" s="1"/>
      <c r="I3061" s="1"/>
      <c r="J3061" s="1"/>
    </row>
    <row r="3062" spans="2:10">
      <c r="B3062" s="1"/>
      <c r="C3062" s="1"/>
      <c r="D3062" s="1"/>
      <c r="E3062" s="1"/>
      <c r="F3062" s="1"/>
      <c r="G3062" s="1"/>
      <c r="H3062" s="1"/>
      <c r="I3062" s="1"/>
      <c r="J3062" s="1"/>
    </row>
    <row r="3063" spans="2:10">
      <c r="B3063" s="1"/>
      <c r="C3063" s="1"/>
      <c r="D3063" s="1"/>
      <c r="E3063" s="1"/>
      <c r="F3063" s="1"/>
      <c r="G3063" s="1"/>
      <c r="H3063" s="1"/>
      <c r="I3063" s="1"/>
      <c r="J3063" s="1"/>
    </row>
    <row r="3064" spans="2:10">
      <c r="B3064" s="1"/>
      <c r="C3064" s="1"/>
      <c r="D3064" s="1"/>
      <c r="E3064" s="1"/>
      <c r="F3064" s="1"/>
      <c r="G3064" s="1"/>
      <c r="H3064" s="1"/>
      <c r="I3064" s="1"/>
      <c r="J3064" s="1"/>
    </row>
    <row r="3065" spans="2:10">
      <c r="B3065" s="1"/>
      <c r="C3065" s="1"/>
      <c r="D3065" s="1"/>
      <c r="E3065" s="1"/>
      <c r="F3065" s="1"/>
      <c r="G3065" s="1"/>
      <c r="H3065" s="1"/>
      <c r="I3065" s="1"/>
      <c r="J3065" s="1"/>
    </row>
    <row r="3066" spans="2:10">
      <c r="B3066" s="1"/>
      <c r="C3066" s="1"/>
      <c r="D3066" s="1"/>
      <c r="E3066" s="1"/>
      <c r="F3066" s="1"/>
      <c r="G3066" s="1"/>
      <c r="H3066" s="1"/>
      <c r="I3066" s="1"/>
      <c r="J3066" s="1"/>
    </row>
    <row r="3067" spans="2:10">
      <c r="B3067" s="1"/>
      <c r="C3067" s="1"/>
      <c r="D3067" s="1"/>
      <c r="E3067" s="1"/>
      <c r="F3067" s="1"/>
      <c r="G3067" s="1"/>
      <c r="H3067" s="1"/>
      <c r="I3067" s="1"/>
      <c r="J3067" s="1"/>
    </row>
    <row r="3068" spans="2:10">
      <c r="B3068" s="1"/>
      <c r="C3068" s="1"/>
      <c r="D3068" s="1"/>
      <c r="E3068" s="1"/>
      <c r="F3068" s="1"/>
      <c r="G3068" s="1"/>
      <c r="H3068" s="1"/>
      <c r="I3068" s="1"/>
      <c r="J3068" s="1"/>
    </row>
    <row r="3069" spans="2:10">
      <c r="B3069" s="1"/>
      <c r="C3069" s="1"/>
      <c r="D3069" s="1"/>
      <c r="E3069" s="1"/>
      <c r="F3069" s="1"/>
      <c r="G3069" s="1"/>
      <c r="H3069" s="1"/>
      <c r="I3069" s="1"/>
      <c r="J3069" s="1"/>
    </row>
    <row r="3070" spans="2:10">
      <c r="B3070" s="1"/>
      <c r="C3070" s="1"/>
      <c r="D3070" s="1"/>
      <c r="E3070" s="1"/>
      <c r="F3070" s="1"/>
      <c r="G3070" s="1"/>
      <c r="H3070" s="1"/>
      <c r="I3070" s="1"/>
      <c r="J3070" s="1"/>
    </row>
    <row r="3071" spans="2:10">
      <c r="B3071" s="1"/>
      <c r="C3071" s="1"/>
      <c r="D3071" s="1"/>
      <c r="E3071" s="1"/>
      <c r="F3071" s="1"/>
      <c r="G3071" s="1"/>
      <c r="H3071" s="1"/>
      <c r="I3071" s="1"/>
      <c r="J3071" s="1"/>
    </row>
    <row r="3072" spans="2:10">
      <c r="B3072" s="1"/>
      <c r="C3072" s="1"/>
      <c r="D3072" s="1"/>
      <c r="E3072" s="1"/>
      <c r="F3072" s="1"/>
      <c r="G3072" s="1"/>
      <c r="H3072" s="1"/>
      <c r="I3072" s="1"/>
      <c r="J3072" s="1"/>
    </row>
    <row r="3073" spans="2:10">
      <c r="B3073" s="1"/>
      <c r="C3073" s="1"/>
      <c r="D3073" s="1"/>
      <c r="E3073" s="1"/>
      <c r="F3073" s="1"/>
      <c r="G3073" s="1"/>
      <c r="H3073" s="1"/>
      <c r="I3073" s="1"/>
      <c r="J3073" s="1"/>
    </row>
    <row r="3074" spans="2:10"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2:10">
      <c r="B3075" s="1"/>
      <c r="C3075" s="1"/>
      <c r="D3075" s="1"/>
      <c r="E3075" s="1"/>
      <c r="F3075" s="1"/>
      <c r="G3075" s="1"/>
      <c r="H3075" s="1"/>
      <c r="I3075" s="1"/>
      <c r="J3075" s="1"/>
    </row>
    <row r="3076" spans="2:10">
      <c r="B3076" s="1"/>
      <c r="C3076" s="1"/>
      <c r="D3076" s="1"/>
      <c r="E3076" s="1"/>
      <c r="F3076" s="1"/>
      <c r="G3076" s="1"/>
      <c r="H3076" s="1"/>
      <c r="I3076" s="1"/>
      <c r="J3076" s="1"/>
    </row>
    <row r="3077" spans="2:10">
      <c r="B3077" s="1"/>
      <c r="C3077" s="1"/>
      <c r="D3077" s="1"/>
      <c r="E3077" s="1"/>
      <c r="F3077" s="1"/>
      <c r="G3077" s="1"/>
      <c r="H3077" s="1"/>
      <c r="I3077" s="1"/>
      <c r="J3077" s="1"/>
    </row>
    <row r="3078" spans="2:10">
      <c r="B3078" s="1"/>
      <c r="C3078" s="1"/>
      <c r="D3078" s="1"/>
      <c r="E3078" s="1"/>
      <c r="F3078" s="1"/>
      <c r="G3078" s="1"/>
      <c r="H3078" s="1"/>
      <c r="I3078" s="1"/>
      <c r="J3078" s="1"/>
    </row>
    <row r="3079" spans="2:10">
      <c r="B3079" s="1"/>
      <c r="C3079" s="1"/>
      <c r="D3079" s="1"/>
      <c r="E3079" s="1"/>
      <c r="F3079" s="1"/>
      <c r="G3079" s="1"/>
      <c r="H3079" s="1"/>
      <c r="I3079" s="1"/>
      <c r="J3079" s="1"/>
    </row>
    <row r="3080" spans="2:10">
      <c r="B3080" s="1"/>
      <c r="C3080" s="1"/>
      <c r="D3080" s="1"/>
      <c r="E3080" s="1"/>
      <c r="F3080" s="1"/>
      <c r="G3080" s="1"/>
      <c r="H3080" s="1"/>
      <c r="I3080" s="1"/>
      <c r="J3080" s="1"/>
    </row>
    <row r="3081" spans="2:10">
      <c r="B3081" s="1"/>
      <c r="C3081" s="1"/>
      <c r="D3081" s="1"/>
      <c r="E3081" s="1"/>
      <c r="F3081" s="1"/>
      <c r="G3081" s="1"/>
      <c r="H3081" s="1"/>
      <c r="I3081" s="1"/>
      <c r="J3081" s="1"/>
    </row>
    <row r="3082" spans="2:10">
      <c r="B3082" s="1"/>
      <c r="C3082" s="1"/>
      <c r="D3082" s="1"/>
      <c r="E3082" s="1"/>
      <c r="F3082" s="1"/>
      <c r="G3082" s="1"/>
      <c r="H3082" s="1"/>
      <c r="I3082" s="1"/>
      <c r="J3082" s="1"/>
    </row>
    <row r="3083" spans="2:10">
      <c r="B3083" s="1"/>
      <c r="C3083" s="1"/>
      <c r="D3083" s="1"/>
      <c r="E3083" s="1"/>
      <c r="F3083" s="1"/>
      <c r="G3083" s="1"/>
      <c r="H3083" s="1"/>
      <c r="I3083" s="1"/>
      <c r="J3083" s="1"/>
    </row>
    <row r="3084" spans="2:10">
      <c r="B3084" s="1"/>
      <c r="C3084" s="1"/>
      <c r="D3084" s="1"/>
      <c r="E3084" s="1"/>
      <c r="F3084" s="1"/>
      <c r="G3084" s="1"/>
      <c r="H3084" s="1"/>
      <c r="I3084" s="1"/>
      <c r="J3084" s="1"/>
    </row>
    <row r="3085" spans="2:10">
      <c r="B3085" s="1"/>
      <c r="C3085" s="1"/>
      <c r="D3085" s="1"/>
      <c r="E3085" s="1"/>
      <c r="F3085" s="1"/>
      <c r="G3085" s="1"/>
      <c r="H3085" s="1"/>
      <c r="I3085" s="1"/>
      <c r="J3085" s="1"/>
    </row>
    <row r="3086" spans="2:10">
      <c r="B3086" s="1"/>
      <c r="C3086" s="1"/>
      <c r="D3086" s="1"/>
      <c r="E3086" s="1"/>
      <c r="F3086" s="1"/>
      <c r="G3086" s="1"/>
      <c r="H3086" s="1"/>
      <c r="I3086" s="1"/>
      <c r="J3086" s="1"/>
    </row>
    <row r="3087" spans="2:10">
      <c r="B3087" s="1"/>
      <c r="C3087" s="1"/>
      <c r="D3087" s="1"/>
      <c r="E3087" s="1"/>
      <c r="F3087" s="1"/>
      <c r="G3087" s="1"/>
      <c r="H3087" s="1"/>
      <c r="I3087" s="1"/>
      <c r="J3087" s="1"/>
    </row>
    <row r="3088" spans="2:10">
      <c r="B3088" s="1"/>
      <c r="C3088" s="1"/>
      <c r="D3088" s="1"/>
      <c r="E3088" s="1"/>
      <c r="F3088" s="1"/>
      <c r="G3088" s="1"/>
      <c r="H3088" s="1"/>
      <c r="I3088" s="1"/>
      <c r="J3088" s="1"/>
    </row>
    <row r="3089" spans="2:10">
      <c r="B3089" s="1"/>
      <c r="C3089" s="1"/>
      <c r="D3089" s="1"/>
      <c r="E3089" s="1"/>
      <c r="F3089" s="1"/>
      <c r="G3089" s="1"/>
      <c r="H3089" s="1"/>
      <c r="I3089" s="1"/>
      <c r="J3089" s="1"/>
    </row>
    <row r="3090" spans="2:10"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2:10">
      <c r="B3091" s="1"/>
      <c r="C3091" s="1"/>
      <c r="D3091" s="1"/>
      <c r="E3091" s="1"/>
      <c r="F3091" s="1"/>
      <c r="G3091" s="1"/>
      <c r="H3091" s="1"/>
      <c r="I3091" s="1"/>
      <c r="J3091" s="1"/>
    </row>
    <row r="3092" spans="2:10">
      <c r="B3092" s="1"/>
      <c r="C3092" s="1"/>
      <c r="D3092" s="1"/>
      <c r="E3092" s="1"/>
      <c r="F3092" s="1"/>
      <c r="G3092" s="1"/>
      <c r="H3092" s="1"/>
      <c r="I3092" s="1"/>
      <c r="J3092" s="1"/>
    </row>
    <row r="3093" spans="2:10">
      <c r="B3093" s="1"/>
      <c r="C3093" s="1"/>
      <c r="D3093" s="1"/>
      <c r="E3093" s="1"/>
      <c r="F3093" s="1"/>
      <c r="G3093" s="1"/>
      <c r="H3093" s="1"/>
      <c r="I3093" s="1"/>
      <c r="J3093" s="1"/>
    </row>
    <row r="3094" spans="2:10">
      <c r="B3094" s="1"/>
      <c r="C3094" s="1"/>
      <c r="D3094" s="1"/>
      <c r="E3094" s="1"/>
      <c r="F3094" s="1"/>
      <c r="G3094" s="1"/>
      <c r="H3094" s="1"/>
      <c r="I3094" s="1"/>
      <c r="J3094" s="1"/>
    </row>
    <row r="3095" spans="2:10">
      <c r="B3095" s="1"/>
      <c r="C3095" s="1"/>
      <c r="D3095" s="1"/>
      <c r="E3095" s="1"/>
      <c r="F3095" s="1"/>
      <c r="G3095" s="1"/>
      <c r="H3095" s="1"/>
      <c r="I3095" s="1"/>
      <c r="J3095" s="1"/>
    </row>
    <row r="3096" spans="2:10">
      <c r="B3096" s="1"/>
      <c r="C3096" s="1"/>
      <c r="D3096" s="1"/>
      <c r="E3096" s="1"/>
      <c r="F3096" s="1"/>
      <c r="G3096" s="1"/>
      <c r="H3096" s="1"/>
      <c r="I3096" s="1"/>
      <c r="J3096" s="1"/>
    </row>
    <row r="3097" spans="2:10">
      <c r="B3097" s="1"/>
      <c r="C3097" s="1"/>
      <c r="D3097" s="1"/>
      <c r="E3097" s="1"/>
      <c r="F3097" s="1"/>
      <c r="G3097" s="1"/>
      <c r="H3097" s="1"/>
      <c r="I3097" s="1"/>
      <c r="J3097" s="1"/>
    </row>
    <row r="3098" spans="2:10">
      <c r="B3098" s="1"/>
      <c r="C3098" s="1"/>
      <c r="D3098" s="1"/>
      <c r="E3098" s="1"/>
      <c r="F3098" s="1"/>
      <c r="G3098" s="1"/>
      <c r="H3098" s="1"/>
      <c r="I3098" s="1"/>
      <c r="J3098" s="1"/>
    </row>
    <row r="3099" spans="2:10">
      <c r="B3099" s="1"/>
      <c r="C3099" s="1"/>
      <c r="D3099" s="1"/>
      <c r="E3099" s="1"/>
      <c r="F3099" s="1"/>
      <c r="G3099" s="1"/>
      <c r="H3099" s="1"/>
      <c r="I3099" s="1"/>
      <c r="J3099" s="1"/>
    </row>
    <row r="3100" spans="2:10">
      <c r="B3100" s="1"/>
      <c r="C3100" s="1"/>
      <c r="D3100" s="1"/>
      <c r="E3100" s="1"/>
      <c r="F3100" s="1"/>
      <c r="G3100" s="1"/>
      <c r="H3100" s="1"/>
      <c r="I3100" s="1"/>
      <c r="J3100" s="1"/>
    </row>
    <row r="3101" spans="2:10">
      <c r="B3101" s="1"/>
      <c r="C3101" s="1"/>
      <c r="D3101" s="1"/>
      <c r="E3101" s="1"/>
      <c r="F3101" s="1"/>
      <c r="G3101" s="1"/>
      <c r="H3101" s="1"/>
      <c r="I3101" s="1"/>
      <c r="J3101" s="1"/>
    </row>
    <row r="3102" spans="2:10">
      <c r="B3102" s="1"/>
      <c r="C3102" s="1"/>
      <c r="D3102" s="1"/>
      <c r="E3102" s="1"/>
      <c r="F3102" s="1"/>
      <c r="G3102" s="1"/>
      <c r="H3102" s="1"/>
      <c r="I3102" s="1"/>
      <c r="J3102" s="1"/>
    </row>
    <row r="3103" spans="2:10">
      <c r="B3103" s="1"/>
      <c r="C3103" s="1"/>
      <c r="D3103" s="1"/>
      <c r="E3103" s="1"/>
      <c r="F3103" s="1"/>
      <c r="G3103" s="1"/>
      <c r="H3103" s="1"/>
      <c r="I3103" s="1"/>
      <c r="J3103" s="1"/>
    </row>
    <row r="3104" spans="2:10">
      <c r="B3104" s="1"/>
      <c r="C3104" s="1"/>
      <c r="D3104" s="1"/>
      <c r="E3104" s="1"/>
      <c r="F3104" s="1"/>
      <c r="G3104" s="1"/>
      <c r="H3104" s="1"/>
      <c r="I3104" s="1"/>
      <c r="J3104" s="1"/>
    </row>
    <row r="3105" spans="2:10">
      <c r="B3105" s="1"/>
      <c r="C3105" s="1"/>
      <c r="D3105" s="1"/>
      <c r="E3105" s="1"/>
      <c r="F3105" s="1"/>
      <c r="G3105" s="1"/>
      <c r="H3105" s="1"/>
      <c r="I3105" s="1"/>
      <c r="J3105" s="1"/>
    </row>
    <row r="3106" spans="2:10"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2:10">
      <c r="B3107" s="1"/>
      <c r="C3107" s="1"/>
      <c r="D3107" s="1"/>
      <c r="E3107" s="1"/>
      <c r="F3107" s="1"/>
      <c r="G3107" s="1"/>
      <c r="H3107" s="1"/>
      <c r="I3107" s="1"/>
      <c r="J3107" s="1"/>
    </row>
    <row r="3108" spans="2:10">
      <c r="B3108" s="1"/>
      <c r="C3108" s="1"/>
      <c r="D3108" s="1"/>
      <c r="E3108" s="1"/>
      <c r="F3108" s="1"/>
      <c r="G3108" s="1"/>
      <c r="H3108" s="1"/>
      <c r="I3108" s="1"/>
      <c r="J3108" s="1"/>
    </row>
    <row r="3109" spans="2:10">
      <c r="B3109" s="1"/>
      <c r="C3109" s="1"/>
      <c r="D3109" s="1"/>
      <c r="E3109" s="1"/>
      <c r="F3109" s="1"/>
      <c r="G3109" s="1"/>
      <c r="H3109" s="1"/>
      <c r="I3109" s="1"/>
      <c r="J3109" s="1"/>
    </row>
    <row r="3110" spans="2:10">
      <c r="B3110" s="1"/>
      <c r="C3110" s="1"/>
      <c r="D3110" s="1"/>
      <c r="E3110" s="1"/>
      <c r="F3110" s="1"/>
      <c r="G3110" s="1"/>
      <c r="H3110" s="1"/>
      <c r="I3110" s="1"/>
      <c r="J3110" s="1"/>
    </row>
    <row r="3111" spans="2:10">
      <c r="B3111" s="1"/>
      <c r="C3111" s="1"/>
      <c r="D3111" s="1"/>
      <c r="E3111" s="1"/>
      <c r="F3111" s="1"/>
      <c r="G3111" s="1"/>
      <c r="H3111" s="1"/>
      <c r="I3111" s="1"/>
      <c r="J3111" s="1"/>
    </row>
    <row r="3112" spans="2:10">
      <c r="B3112" s="1"/>
      <c r="C3112" s="1"/>
      <c r="D3112" s="1"/>
      <c r="E3112" s="1"/>
      <c r="F3112" s="1"/>
      <c r="G3112" s="1"/>
      <c r="H3112" s="1"/>
      <c r="I3112" s="1"/>
      <c r="J3112" s="1"/>
    </row>
    <row r="3113" spans="2:10">
      <c r="B3113" s="1"/>
      <c r="C3113" s="1"/>
      <c r="D3113" s="1"/>
      <c r="E3113" s="1"/>
      <c r="F3113" s="1"/>
      <c r="G3113" s="1"/>
      <c r="H3113" s="1"/>
      <c r="I3113" s="1"/>
      <c r="J3113" s="1"/>
    </row>
    <row r="3114" spans="2:10">
      <c r="B3114" s="1"/>
      <c r="C3114" s="1"/>
      <c r="D3114" s="1"/>
      <c r="E3114" s="1"/>
      <c r="F3114" s="1"/>
      <c r="G3114" s="1"/>
      <c r="H3114" s="1"/>
      <c r="I3114" s="1"/>
      <c r="J3114" s="1"/>
    </row>
    <row r="3115" spans="2:10">
      <c r="B3115" s="1"/>
      <c r="C3115" s="1"/>
      <c r="D3115" s="1"/>
      <c r="E3115" s="1"/>
      <c r="F3115" s="1"/>
      <c r="G3115" s="1"/>
      <c r="H3115" s="1"/>
      <c r="I3115" s="1"/>
      <c r="J3115" s="1"/>
    </row>
    <row r="3116" spans="2:10">
      <c r="B3116" s="1"/>
      <c r="C3116" s="1"/>
      <c r="D3116" s="1"/>
      <c r="E3116" s="1"/>
      <c r="F3116" s="1"/>
      <c r="G3116" s="1"/>
      <c r="H3116" s="1"/>
      <c r="I3116" s="1"/>
      <c r="J3116" s="1"/>
    </row>
    <row r="3117" spans="2:10">
      <c r="B3117" s="1"/>
      <c r="C3117" s="1"/>
      <c r="D3117" s="1"/>
      <c r="E3117" s="1"/>
      <c r="F3117" s="1"/>
      <c r="G3117" s="1"/>
      <c r="H3117" s="1"/>
      <c r="I3117" s="1"/>
      <c r="J3117" s="1"/>
    </row>
    <row r="3118" spans="2:10">
      <c r="B3118" s="1"/>
      <c r="C3118" s="1"/>
      <c r="D3118" s="1"/>
      <c r="E3118" s="1"/>
      <c r="F3118" s="1"/>
      <c r="G3118" s="1"/>
      <c r="H3118" s="1"/>
      <c r="I3118" s="1"/>
      <c r="J3118" s="1"/>
    </row>
    <row r="3119" spans="2:10">
      <c r="B3119" s="1"/>
      <c r="C3119" s="1"/>
      <c r="D3119" s="1"/>
      <c r="E3119" s="1"/>
      <c r="F3119" s="1"/>
      <c r="G3119" s="1"/>
      <c r="H3119" s="1"/>
      <c r="I3119" s="1"/>
      <c r="J3119" s="1"/>
    </row>
    <row r="3120" spans="2:10">
      <c r="B3120" s="1"/>
      <c r="C3120" s="1"/>
      <c r="D3120" s="1"/>
      <c r="E3120" s="1"/>
      <c r="F3120" s="1"/>
      <c r="G3120" s="1"/>
      <c r="H3120" s="1"/>
      <c r="I3120" s="1"/>
      <c r="J3120" s="1"/>
    </row>
    <row r="3121" spans="2:10">
      <c r="B3121" s="1"/>
      <c r="C3121" s="1"/>
      <c r="D3121" s="1"/>
      <c r="E3121" s="1"/>
      <c r="F3121" s="1"/>
      <c r="G3121" s="1"/>
      <c r="H3121" s="1"/>
      <c r="I3121" s="1"/>
      <c r="J3121" s="1"/>
    </row>
    <row r="3122" spans="2:10"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2:10">
      <c r="B3123" s="1"/>
      <c r="C3123" s="1"/>
      <c r="D3123" s="1"/>
      <c r="E3123" s="1"/>
      <c r="F3123" s="1"/>
      <c r="G3123" s="1"/>
      <c r="H3123" s="1"/>
      <c r="I3123" s="1"/>
      <c r="J3123" s="1"/>
    </row>
    <row r="3124" spans="2:10">
      <c r="B3124" s="1"/>
      <c r="C3124" s="1"/>
      <c r="D3124" s="1"/>
      <c r="E3124" s="1"/>
      <c r="F3124" s="1"/>
      <c r="G3124" s="1"/>
      <c r="H3124" s="1"/>
      <c r="I3124" s="1"/>
      <c r="J3124" s="1"/>
    </row>
    <row r="3125" spans="2:10">
      <c r="B3125" s="1"/>
      <c r="C3125" s="1"/>
      <c r="D3125" s="1"/>
      <c r="E3125" s="1"/>
      <c r="F3125" s="1"/>
      <c r="G3125" s="1"/>
      <c r="H3125" s="1"/>
      <c r="I3125" s="1"/>
      <c r="J3125" s="1"/>
    </row>
    <row r="3126" spans="2:10">
      <c r="B3126" s="1"/>
      <c r="C3126" s="1"/>
      <c r="D3126" s="1"/>
      <c r="E3126" s="1"/>
      <c r="F3126" s="1"/>
      <c r="G3126" s="1"/>
      <c r="H3126" s="1"/>
      <c r="I3126" s="1"/>
      <c r="J3126" s="1"/>
    </row>
    <row r="3127" spans="2:10">
      <c r="B3127" s="1"/>
      <c r="C3127" s="1"/>
      <c r="D3127" s="1"/>
      <c r="E3127" s="1"/>
      <c r="F3127" s="1"/>
      <c r="G3127" s="1"/>
      <c r="H3127" s="1"/>
      <c r="I3127" s="1"/>
      <c r="J3127" s="1"/>
    </row>
    <row r="3128" spans="2:10">
      <c r="B3128" s="1"/>
      <c r="C3128" s="1"/>
      <c r="D3128" s="1"/>
      <c r="E3128" s="1"/>
      <c r="F3128" s="1"/>
      <c r="G3128" s="1"/>
      <c r="H3128" s="1"/>
      <c r="I3128" s="1"/>
      <c r="J3128" s="1"/>
    </row>
    <row r="3129" spans="2:10">
      <c r="B3129" s="1"/>
      <c r="C3129" s="1"/>
      <c r="D3129" s="1"/>
      <c r="E3129" s="1"/>
      <c r="F3129" s="1"/>
      <c r="G3129" s="1"/>
      <c r="H3129" s="1"/>
      <c r="I3129" s="1"/>
      <c r="J3129" s="1"/>
    </row>
    <row r="3130" spans="2:10">
      <c r="B3130" s="1"/>
      <c r="C3130" s="1"/>
      <c r="D3130" s="1"/>
      <c r="E3130" s="1"/>
      <c r="F3130" s="1"/>
      <c r="G3130" s="1"/>
      <c r="H3130" s="1"/>
      <c r="I3130" s="1"/>
      <c r="J3130" s="1"/>
    </row>
    <row r="3131" spans="2:10">
      <c r="B3131" s="1"/>
      <c r="C3131" s="1"/>
      <c r="D3131" s="1"/>
      <c r="E3131" s="1"/>
      <c r="F3131" s="1"/>
      <c r="G3131" s="1"/>
      <c r="H3131" s="1"/>
      <c r="I3131" s="1"/>
      <c r="J3131" s="1"/>
    </row>
    <row r="3132" spans="2:10">
      <c r="B3132" s="1"/>
      <c r="C3132" s="1"/>
      <c r="D3132" s="1"/>
      <c r="E3132" s="1"/>
      <c r="F3132" s="1"/>
      <c r="G3132" s="1"/>
      <c r="H3132" s="1"/>
      <c r="I3132" s="1"/>
      <c r="J3132" s="1"/>
    </row>
    <row r="3133" spans="2:10">
      <c r="B3133" s="1"/>
      <c r="C3133" s="1"/>
      <c r="D3133" s="1"/>
      <c r="E3133" s="1"/>
      <c r="F3133" s="1"/>
      <c r="G3133" s="1"/>
      <c r="H3133" s="1"/>
      <c r="I3133" s="1"/>
      <c r="J3133" s="1"/>
    </row>
    <row r="3134" spans="2:10">
      <c r="B3134" s="1"/>
      <c r="C3134" s="1"/>
      <c r="D3134" s="1"/>
      <c r="E3134" s="1"/>
      <c r="F3134" s="1"/>
      <c r="G3134" s="1"/>
      <c r="H3134" s="1"/>
      <c r="I3134" s="1"/>
      <c r="J3134" s="1"/>
    </row>
    <row r="3135" spans="2:10">
      <c r="B3135" s="1"/>
      <c r="C3135" s="1"/>
      <c r="D3135" s="1"/>
      <c r="E3135" s="1"/>
      <c r="F3135" s="1"/>
      <c r="G3135" s="1"/>
      <c r="H3135" s="1"/>
      <c r="I3135" s="1"/>
      <c r="J3135" s="1"/>
    </row>
    <row r="3136" spans="2:10">
      <c r="B3136" s="1"/>
      <c r="C3136" s="1"/>
      <c r="D3136" s="1"/>
      <c r="E3136" s="1"/>
      <c r="F3136" s="1"/>
      <c r="G3136" s="1"/>
      <c r="H3136" s="1"/>
      <c r="I3136" s="1"/>
      <c r="J3136" s="1"/>
    </row>
    <row r="3137" spans="2:10">
      <c r="B3137" s="1"/>
      <c r="C3137" s="1"/>
      <c r="D3137" s="1"/>
      <c r="E3137" s="1"/>
      <c r="F3137" s="1"/>
      <c r="G3137" s="1"/>
      <c r="H3137" s="1"/>
      <c r="I3137" s="1"/>
      <c r="J3137" s="1"/>
    </row>
    <row r="3138" spans="2:10"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2:10">
      <c r="B3139" s="1"/>
      <c r="C3139" s="1"/>
      <c r="D3139" s="1"/>
      <c r="E3139" s="1"/>
      <c r="F3139" s="1"/>
      <c r="G3139" s="1"/>
      <c r="H3139" s="1"/>
      <c r="I3139" s="1"/>
      <c r="J3139" s="1"/>
    </row>
    <row r="3140" spans="2:10">
      <c r="B3140" s="1"/>
      <c r="C3140" s="1"/>
      <c r="D3140" s="1"/>
      <c r="E3140" s="1"/>
      <c r="F3140" s="1"/>
      <c r="G3140" s="1"/>
      <c r="H3140" s="1"/>
      <c r="I3140" s="1"/>
      <c r="J3140" s="1"/>
    </row>
    <row r="3141" spans="2:10">
      <c r="B3141" s="1"/>
      <c r="C3141" s="1"/>
      <c r="D3141" s="1"/>
      <c r="E3141" s="1"/>
      <c r="F3141" s="1"/>
      <c r="G3141" s="1"/>
      <c r="H3141" s="1"/>
      <c r="I3141" s="1"/>
      <c r="J3141" s="1"/>
    </row>
    <row r="3142" spans="2:10">
      <c r="B3142" s="1"/>
      <c r="C3142" s="1"/>
      <c r="D3142" s="1"/>
      <c r="E3142" s="1"/>
      <c r="F3142" s="1"/>
      <c r="G3142" s="1"/>
      <c r="H3142" s="1"/>
      <c r="I3142" s="1"/>
      <c r="J3142" s="1"/>
    </row>
    <row r="3143" spans="2:10">
      <c r="B3143" s="1"/>
      <c r="C3143" s="1"/>
      <c r="D3143" s="1"/>
      <c r="E3143" s="1"/>
      <c r="F3143" s="1"/>
      <c r="G3143" s="1"/>
      <c r="H3143" s="1"/>
      <c r="I3143" s="1"/>
      <c r="J3143" s="1"/>
    </row>
    <row r="3144" spans="2:10">
      <c r="B3144" s="1"/>
      <c r="C3144" s="1"/>
      <c r="D3144" s="1"/>
      <c r="E3144" s="1"/>
      <c r="F3144" s="1"/>
      <c r="G3144" s="1"/>
      <c r="H3144" s="1"/>
      <c r="I3144" s="1"/>
      <c r="J3144" s="1"/>
    </row>
    <row r="3145" spans="2:10">
      <c r="B3145" s="1"/>
      <c r="C3145" s="1"/>
      <c r="D3145" s="1"/>
      <c r="E3145" s="1"/>
      <c r="F3145" s="1"/>
      <c r="G3145" s="1"/>
      <c r="H3145" s="1"/>
      <c r="I3145" s="1"/>
      <c r="J3145" s="1"/>
    </row>
    <row r="3146" spans="2:10">
      <c r="B3146" s="1"/>
      <c r="C3146" s="1"/>
      <c r="D3146" s="1"/>
      <c r="E3146" s="1"/>
      <c r="F3146" s="1"/>
      <c r="G3146" s="1"/>
      <c r="H3146" s="1"/>
      <c r="I3146" s="1"/>
      <c r="J3146" s="1"/>
    </row>
    <row r="3147" spans="2:10">
      <c r="B3147" s="1"/>
      <c r="C3147" s="1"/>
      <c r="D3147" s="1"/>
      <c r="E3147" s="1"/>
      <c r="F3147" s="1"/>
      <c r="G3147" s="1"/>
      <c r="H3147" s="1"/>
      <c r="I3147" s="1"/>
      <c r="J3147" s="1"/>
    </row>
    <row r="3148" spans="2:10">
      <c r="B3148" s="1"/>
      <c r="C3148" s="1"/>
      <c r="D3148" s="1"/>
      <c r="E3148" s="1"/>
      <c r="F3148" s="1"/>
      <c r="G3148" s="1"/>
      <c r="H3148" s="1"/>
      <c r="I3148" s="1"/>
      <c r="J3148" s="1"/>
    </row>
    <row r="3149" spans="2:10">
      <c r="B3149" s="1"/>
      <c r="C3149" s="1"/>
      <c r="D3149" s="1"/>
      <c r="E3149" s="1"/>
      <c r="F3149" s="1"/>
      <c r="G3149" s="1"/>
      <c r="H3149" s="1"/>
      <c r="I3149" s="1"/>
      <c r="J3149" s="1"/>
    </row>
    <row r="3150" spans="2:10">
      <c r="B3150" s="1"/>
      <c r="C3150" s="1"/>
      <c r="D3150" s="1"/>
      <c r="E3150" s="1"/>
      <c r="F3150" s="1"/>
      <c r="G3150" s="1"/>
      <c r="H3150" s="1"/>
      <c r="I3150" s="1"/>
      <c r="J3150" s="1"/>
    </row>
    <row r="3151" spans="2:10">
      <c r="B3151" s="1"/>
      <c r="C3151" s="1"/>
      <c r="D3151" s="1"/>
      <c r="E3151" s="1"/>
      <c r="F3151" s="1"/>
      <c r="G3151" s="1"/>
      <c r="H3151" s="1"/>
      <c r="I3151" s="1"/>
      <c r="J3151" s="1"/>
    </row>
    <row r="3152" spans="2:10">
      <c r="B3152" s="1"/>
      <c r="C3152" s="1"/>
      <c r="D3152" s="1"/>
      <c r="E3152" s="1"/>
      <c r="F3152" s="1"/>
      <c r="G3152" s="1"/>
      <c r="H3152" s="1"/>
      <c r="I3152" s="1"/>
      <c r="J3152" s="1"/>
    </row>
    <row r="3153" spans="2:10">
      <c r="B3153" s="1"/>
      <c r="C3153" s="1"/>
      <c r="D3153" s="1"/>
      <c r="E3153" s="1"/>
      <c r="F3153" s="1"/>
      <c r="G3153" s="1"/>
      <c r="H3153" s="1"/>
      <c r="I3153" s="1"/>
      <c r="J3153" s="1"/>
    </row>
    <row r="3154" spans="2:10"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2:10">
      <c r="B3155" s="1"/>
      <c r="C3155" s="1"/>
      <c r="D3155" s="1"/>
      <c r="E3155" s="1"/>
      <c r="F3155" s="1"/>
      <c r="G3155" s="1"/>
      <c r="H3155" s="1"/>
      <c r="I3155" s="1"/>
      <c r="J3155" s="1"/>
    </row>
    <row r="3156" spans="2:10">
      <c r="B3156" s="1"/>
      <c r="C3156" s="1"/>
      <c r="D3156" s="1"/>
      <c r="E3156" s="1"/>
      <c r="F3156" s="1"/>
      <c r="G3156" s="1"/>
      <c r="H3156" s="1"/>
      <c r="I3156" s="1"/>
      <c r="J3156" s="1"/>
    </row>
    <row r="3157" spans="2:10">
      <c r="B3157" s="1"/>
      <c r="C3157" s="1"/>
      <c r="D3157" s="1"/>
      <c r="E3157" s="1"/>
      <c r="F3157" s="1"/>
      <c r="G3157" s="1"/>
      <c r="H3157" s="1"/>
      <c r="I3157" s="1"/>
      <c r="J3157" s="1"/>
    </row>
    <row r="3158" spans="2:10">
      <c r="B3158" s="1"/>
      <c r="C3158" s="1"/>
      <c r="D3158" s="1"/>
      <c r="E3158" s="1"/>
      <c r="F3158" s="1"/>
      <c r="G3158" s="1"/>
      <c r="H3158" s="1"/>
      <c r="I3158" s="1"/>
      <c r="J3158" s="1"/>
    </row>
    <row r="3159" spans="2:10">
      <c r="B3159" s="1"/>
      <c r="C3159" s="1"/>
      <c r="D3159" s="1"/>
      <c r="E3159" s="1"/>
      <c r="F3159" s="1"/>
      <c r="G3159" s="1"/>
      <c r="H3159" s="1"/>
      <c r="I3159" s="1"/>
      <c r="J3159" s="1"/>
    </row>
    <row r="3160" spans="2:10">
      <c r="B3160" s="1"/>
      <c r="C3160" s="1"/>
      <c r="D3160" s="1"/>
      <c r="E3160" s="1"/>
      <c r="F3160" s="1"/>
      <c r="G3160" s="1"/>
      <c r="H3160" s="1"/>
      <c r="I3160" s="1"/>
      <c r="J3160" s="1"/>
    </row>
    <row r="3161" spans="2:10">
      <c r="B3161" s="1"/>
      <c r="C3161" s="1"/>
      <c r="D3161" s="1"/>
      <c r="E3161" s="1"/>
      <c r="F3161" s="1"/>
      <c r="G3161" s="1"/>
      <c r="H3161" s="1"/>
      <c r="I3161" s="1"/>
      <c r="J3161" s="1"/>
    </row>
    <row r="3162" spans="2:10">
      <c r="B3162" s="1"/>
      <c r="C3162" s="1"/>
      <c r="D3162" s="1"/>
      <c r="E3162" s="1"/>
      <c r="F3162" s="1"/>
      <c r="G3162" s="1"/>
      <c r="H3162" s="1"/>
      <c r="I3162" s="1"/>
      <c r="J3162" s="1"/>
    </row>
    <row r="3163" spans="2:10">
      <c r="B3163" s="1"/>
      <c r="C3163" s="1"/>
      <c r="D3163" s="1"/>
      <c r="E3163" s="1"/>
      <c r="F3163" s="1"/>
      <c r="G3163" s="1"/>
      <c r="H3163" s="1"/>
      <c r="I3163" s="1"/>
      <c r="J3163" s="1"/>
    </row>
    <row r="3164" spans="2:10">
      <c r="B3164" s="1"/>
      <c r="C3164" s="1"/>
      <c r="D3164" s="1"/>
      <c r="E3164" s="1"/>
      <c r="F3164" s="1"/>
      <c r="G3164" s="1"/>
      <c r="H3164" s="1"/>
      <c r="I3164" s="1"/>
      <c r="J3164" s="1"/>
    </row>
    <row r="3165" spans="2:10">
      <c r="B3165" s="1"/>
      <c r="C3165" s="1"/>
      <c r="D3165" s="1"/>
      <c r="E3165" s="1"/>
      <c r="F3165" s="1"/>
      <c r="G3165" s="1"/>
      <c r="H3165" s="1"/>
      <c r="I3165" s="1"/>
      <c r="J3165" s="1"/>
    </row>
    <row r="3166" spans="2:10">
      <c r="B3166" s="1"/>
      <c r="C3166" s="1"/>
      <c r="D3166" s="1"/>
      <c r="E3166" s="1"/>
      <c r="F3166" s="1"/>
      <c r="G3166" s="1"/>
      <c r="H3166" s="1"/>
      <c r="I3166" s="1"/>
      <c r="J3166" s="1"/>
    </row>
    <row r="3167" spans="2:10">
      <c r="B3167" s="1"/>
      <c r="C3167" s="1"/>
      <c r="D3167" s="1"/>
      <c r="E3167" s="1"/>
      <c r="F3167" s="1"/>
      <c r="G3167" s="1"/>
      <c r="H3167" s="1"/>
      <c r="I3167" s="1"/>
      <c r="J3167" s="1"/>
    </row>
    <row r="3168" spans="2:10">
      <c r="B3168" s="1"/>
      <c r="C3168" s="1"/>
      <c r="D3168" s="1"/>
      <c r="E3168" s="1"/>
      <c r="F3168" s="1"/>
      <c r="G3168" s="1"/>
      <c r="H3168" s="1"/>
      <c r="I3168" s="1"/>
      <c r="J3168" s="1"/>
    </row>
    <row r="3169" spans="2:10">
      <c r="B3169" s="1"/>
      <c r="C3169" s="1"/>
      <c r="D3169" s="1"/>
      <c r="E3169" s="1"/>
      <c r="F3169" s="1"/>
      <c r="G3169" s="1"/>
      <c r="H3169" s="1"/>
      <c r="I3169" s="1"/>
      <c r="J3169" s="1"/>
    </row>
    <row r="3170" spans="2:10"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2:10">
      <c r="B3171" s="1"/>
      <c r="C3171" s="1"/>
      <c r="D3171" s="1"/>
      <c r="E3171" s="1"/>
      <c r="F3171" s="1"/>
      <c r="G3171" s="1"/>
      <c r="H3171" s="1"/>
      <c r="I3171" s="1"/>
      <c r="J3171" s="1"/>
    </row>
    <row r="3172" spans="2:10">
      <c r="B3172" s="1"/>
      <c r="C3172" s="1"/>
      <c r="D3172" s="1"/>
      <c r="E3172" s="1"/>
      <c r="F3172" s="1"/>
      <c r="G3172" s="1"/>
      <c r="H3172" s="1"/>
      <c r="I3172" s="1"/>
      <c r="J3172" s="1"/>
    </row>
    <row r="3173" spans="2:10">
      <c r="B3173" s="1"/>
      <c r="C3173" s="1"/>
      <c r="D3173" s="1"/>
      <c r="E3173" s="1"/>
      <c r="F3173" s="1"/>
      <c r="G3173" s="1"/>
      <c r="H3173" s="1"/>
      <c r="I3173" s="1"/>
      <c r="J3173" s="1"/>
    </row>
    <row r="3174" spans="2:10">
      <c r="B3174" s="1"/>
      <c r="C3174" s="1"/>
      <c r="D3174" s="1"/>
      <c r="E3174" s="1"/>
      <c r="F3174" s="1"/>
      <c r="G3174" s="1"/>
      <c r="H3174" s="1"/>
      <c r="I3174" s="1"/>
      <c r="J3174" s="1"/>
    </row>
    <row r="3175" spans="2:10">
      <c r="B3175" s="1"/>
      <c r="C3175" s="1"/>
      <c r="D3175" s="1"/>
      <c r="E3175" s="1"/>
      <c r="F3175" s="1"/>
      <c r="G3175" s="1"/>
      <c r="H3175" s="1"/>
      <c r="I3175" s="1"/>
      <c r="J3175" s="1"/>
    </row>
    <row r="3176" spans="2:10">
      <c r="B3176" s="1"/>
      <c r="C3176" s="1"/>
      <c r="D3176" s="1"/>
      <c r="E3176" s="1"/>
      <c r="F3176" s="1"/>
      <c r="G3176" s="1"/>
      <c r="H3176" s="1"/>
      <c r="I3176" s="1"/>
      <c r="J3176" s="1"/>
    </row>
    <row r="3177" spans="2:10">
      <c r="B3177" s="1"/>
      <c r="C3177" s="1"/>
      <c r="D3177" s="1"/>
      <c r="E3177" s="1"/>
      <c r="F3177" s="1"/>
      <c r="G3177" s="1"/>
      <c r="H3177" s="1"/>
      <c r="I3177" s="1"/>
      <c r="J3177" s="1"/>
    </row>
    <row r="3178" spans="2:10">
      <c r="B3178" s="1"/>
      <c r="C3178" s="1"/>
      <c r="D3178" s="1"/>
      <c r="E3178" s="1"/>
      <c r="F3178" s="1"/>
      <c r="G3178" s="1"/>
      <c r="H3178" s="1"/>
      <c r="I3178" s="1"/>
      <c r="J3178" s="1"/>
    </row>
    <row r="3179" spans="2:10">
      <c r="B3179" s="1"/>
      <c r="C3179" s="1"/>
      <c r="D3179" s="1"/>
      <c r="E3179" s="1"/>
      <c r="F3179" s="1"/>
      <c r="G3179" s="1"/>
      <c r="H3179" s="1"/>
      <c r="I3179" s="1"/>
      <c r="J3179" s="1"/>
    </row>
    <row r="3180" spans="2:10">
      <c r="B3180" s="1"/>
      <c r="C3180" s="1"/>
      <c r="D3180" s="1"/>
      <c r="E3180" s="1"/>
      <c r="F3180" s="1"/>
      <c r="G3180" s="1"/>
      <c r="H3180" s="1"/>
      <c r="I3180" s="1"/>
      <c r="J3180" s="1"/>
    </row>
    <row r="3181" spans="2:10">
      <c r="B3181" s="1"/>
      <c r="C3181" s="1"/>
      <c r="D3181" s="1"/>
      <c r="E3181" s="1"/>
      <c r="F3181" s="1"/>
      <c r="G3181" s="1"/>
      <c r="H3181" s="1"/>
      <c r="I3181" s="1"/>
      <c r="J3181" s="1"/>
    </row>
    <row r="3182" spans="2:10">
      <c r="B3182" s="1"/>
      <c r="C3182" s="1"/>
      <c r="D3182" s="1"/>
      <c r="E3182" s="1"/>
      <c r="F3182" s="1"/>
      <c r="G3182" s="1"/>
      <c r="H3182" s="1"/>
      <c r="I3182" s="1"/>
      <c r="J3182" s="1"/>
    </row>
    <row r="3183" spans="2:10">
      <c r="B3183" s="1"/>
      <c r="C3183" s="1"/>
      <c r="D3183" s="1"/>
      <c r="E3183" s="1"/>
      <c r="F3183" s="1"/>
      <c r="G3183" s="1"/>
      <c r="H3183" s="1"/>
      <c r="I3183" s="1"/>
      <c r="J3183" s="1"/>
    </row>
    <row r="3184" spans="2:10">
      <c r="B3184" s="1"/>
      <c r="C3184" s="1"/>
      <c r="D3184" s="1"/>
      <c r="E3184" s="1"/>
      <c r="F3184" s="1"/>
      <c r="G3184" s="1"/>
      <c r="H3184" s="1"/>
      <c r="I3184" s="1"/>
      <c r="J3184" s="1"/>
    </row>
    <row r="3185" spans="2:10">
      <c r="B3185" s="1"/>
      <c r="C3185" s="1"/>
      <c r="D3185" s="1"/>
      <c r="E3185" s="1"/>
      <c r="F3185" s="1"/>
      <c r="G3185" s="1"/>
      <c r="H3185" s="1"/>
      <c r="I3185" s="1"/>
      <c r="J3185" s="1"/>
    </row>
    <row r="3186" spans="2:10"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2:10">
      <c r="B3187" s="1"/>
      <c r="C3187" s="1"/>
      <c r="D3187" s="1"/>
      <c r="E3187" s="1"/>
      <c r="F3187" s="1"/>
      <c r="G3187" s="1"/>
      <c r="H3187" s="1"/>
      <c r="I3187" s="1"/>
      <c r="J3187" s="1"/>
    </row>
    <row r="3188" spans="2:10">
      <c r="B3188" s="1"/>
      <c r="C3188" s="1"/>
      <c r="D3188" s="1"/>
      <c r="E3188" s="1"/>
      <c r="F3188" s="1"/>
      <c r="G3188" s="1"/>
      <c r="H3188" s="1"/>
      <c r="I3188" s="1"/>
      <c r="J3188" s="1"/>
    </row>
    <row r="3189" spans="2:10">
      <c r="B3189" s="1"/>
      <c r="C3189" s="1"/>
      <c r="D3189" s="1"/>
      <c r="E3189" s="1"/>
      <c r="F3189" s="1"/>
      <c r="G3189" s="1"/>
      <c r="H3189" s="1"/>
      <c r="I3189" s="1"/>
      <c r="J3189" s="1"/>
    </row>
    <row r="3190" spans="2:10">
      <c r="B3190" s="1"/>
      <c r="C3190" s="1"/>
      <c r="D3190" s="1"/>
      <c r="E3190" s="1"/>
      <c r="F3190" s="1"/>
      <c r="G3190" s="1"/>
      <c r="H3190" s="1"/>
      <c r="I3190" s="1"/>
      <c r="J3190" s="1"/>
    </row>
    <row r="3191" spans="2:10">
      <c r="B3191" s="1"/>
      <c r="C3191" s="1"/>
      <c r="D3191" s="1"/>
      <c r="E3191" s="1"/>
      <c r="F3191" s="1"/>
      <c r="G3191" s="1"/>
      <c r="H3191" s="1"/>
      <c r="I3191" s="1"/>
      <c r="J3191" s="1"/>
    </row>
    <row r="3192" spans="2:10">
      <c r="B3192" s="1"/>
      <c r="C3192" s="1"/>
      <c r="D3192" s="1"/>
      <c r="E3192" s="1"/>
      <c r="F3192" s="1"/>
      <c r="G3192" s="1"/>
      <c r="H3192" s="1"/>
      <c r="I3192" s="1"/>
      <c r="J3192" s="1"/>
    </row>
    <row r="3193" spans="2:10">
      <c r="B3193" s="1"/>
      <c r="C3193" s="1"/>
      <c r="D3193" s="1"/>
      <c r="E3193" s="1"/>
      <c r="F3193" s="1"/>
      <c r="G3193" s="1"/>
      <c r="H3193" s="1"/>
      <c r="I3193" s="1"/>
      <c r="J3193" s="1"/>
    </row>
    <row r="3194" spans="2:10">
      <c r="B3194" s="1"/>
      <c r="C3194" s="1"/>
      <c r="D3194" s="1"/>
      <c r="E3194" s="1"/>
      <c r="F3194" s="1"/>
      <c r="G3194" s="1"/>
      <c r="H3194" s="1"/>
      <c r="I3194" s="1"/>
      <c r="J3194" s="1"/>
    </row>
    <row r="3195" spans="2:10">
      <c r="B3195" s="1"/>
      <c r="C3195" s="1"/>
      <c r="D3195" s="1"/>
      <c r="E3195" s="1"/>
      <c r="F3195" s="1"/>
      <c r="G3195" s="1"/>
      <c r="H3195" s="1"/>
      <c r="I3195" s="1"/>
      <c r="J3195" s="1"/>
    </row>
    <row r="3196" spans="2:10">
      <c r="B3196" s="1"/>
      <c r="C3196" s="1"/>
      <c r="D3196" s="1"/>
      <c r="E3196" s="1"/>
      <c r="F3196" s="1"/>
      <c r="G3196" s="1"/>
      <c r="H3196" s="1"/>
      <c r="I3196" s="1"/>
      <c r="J3196" s="1"/>
    </row>
    <row r="3197" spans="2:10">
      <c r="B3197" s="1"/>
      <c r="C3197" s="1"/>
      <c r="D3197" s="1"/>
      <c r="E3197" s="1"/>
      <c r="F3197" s="1"/>
      <c r="G3197" s="1"/>
      <c r="H3197" s="1"/>
      <c r="I3197" s="1"/>
      <c r="J3197" s="1"/>
    </row>
    <row r="3198" spans="2:10">
      <c r="B3198" s="1"/>
      <c r="C3198" s="1"/>
      <c r="D3198" s="1"/>
      <c r="E3198" s="1"/>
      <c r="F3198" s="1"/>
      <c r="G3198" s="1"/>
      <c r="H3198" s="1"/>
      <c r="I3198" s="1"/>
      <c r="J3198" s="1"/>
    </row>
    <row r="3199" spans="2:10">
      <c r="B3199" s="1"/>
      <c r="C3199" s="1"/>
      <c r="D3199" s="1"/>
      <c r="E3199" s="1"/>
      <c r="F3199" s="1"/>
      <c r="G3199" s="1"/>
      <c r="H3199" s="1"/>
      <c r="I3199" s="1"/>
      <c r="J3199" s="1"/>
    </row>
    <row r="3200" spans="2:10">
      <c r="B3200" s="1"/>
      <c r="C3200" s="1"/>
      <c r="D3200" s="1"/>
      <c r="E3200" s="1"/>
      <c r="F3200" s="1"/>
      <c r="G3200" s="1"/>
      <c r="H3200" s="1"/>
      <c r="I3200" s="1"/>
      <c r="J3200" s="1"/>
    </row>
    <row r="3201" spans="2:10">
      <c r="B3201" s="1"/>
      <c r="C3201" s="1"/>
      <c r="D3201" s="1"/>
      <c r="E3201" s="1"/>
      <c r="F3201" s="1"/>
      <c r="G3201" s="1"/>
      <c r="H3201" s="1"/>
      <c r="I3201" s="1"/>
      <c r="J3201" s="1"/>
    </row>
    <row r="3202" spans="2:10"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2:10">
      <c r="B3203" s="1"/>
      <c r="C3203" s="1"/>
      <c r="D3203" s="1"/>
      <c r="E3203" s="1"/>
      <c r="F3203" s="1"/>
      <c r="G3203" s="1"/>
      <c r="H3203" s="1"/>
      <c r="I3203" s="1"/>
      <c r="J3203" s="1"/>
    </row>
    <row r="3204" spans="2:10">
      <c r="B3204" s="1"/>
      <c r="C3204" s="1"/>
      <c r="D3204" s="1"/>
      <c r="E3204" s="1"/>
      <c r="F3204" s="1"/>
      <c r="G3204" s="1"/>
      <c r="H3204" s="1"/>
      <c r="I3204" s="1"/>
      <c r="J3204" s="1"/>
    </row>
    <row r="3205" spans="2:10">
      <c r="B3205" s="1"/>
      <c r="C3205" s="1"/>
      <c r="D3205" s="1"/>
      <c r="E3205" s="1"/>
      <c r="F3205" s="1"/>
      <c r="G3205" s="1"/>
      <c r="H3205" s="1"/>
      <c r="I3205" s="1"/>
      <c r="J3205" s="1"/>
    </row>
    <row r="3206" spans="2:10">
      <c r="B3206" s="1"/>
      <c r="C3206" s="1"/>
      <c r="D3206" s="1"/>
      <c r="E3206" s="1"/>
      <c r="F3206" s="1"/>
      <c r="G3206" s="1"/>
      <c r="H3206" s="1"/>
      <c r="I3206" s="1"/>
      <c r="J3206" s="1"/>
    </row>
    <row r="3207" spans="2:10">
      <c r="B3207" s="1"/>
      <c r="C3207" s="1"/>
      <c r="D3207" s="1"/>
      <c r="E3207" s="1"/>
      <c r="F3207" s="1"/>
      <c r="G3207" s="1"/>
      <c r="H3207" s="1"/>
      <c r="I3207" s="1"/>
      <c r="J3207" s="1"/>
    </row>
    <row r="3208" spans="2:10">
      <c r="B3208" s="1"/>
      <c r="C3208" s="1"/>
      <c r="D3208" s="1"/>
      <c r="E3208" s="1"/>
      <c r="F3208" s="1"/>
      <c r="G3208" s="1"/>
      <c r="H3208" s="1"/>
      <c r="I3208" s="1"/>
      <c r="J3208" s="1"/>
    </row>
    <row r="3209" spans="2:10">
      <c r="B3209" s="1"/>
      <c r="C3209" s="1"/>
      <c r="D3209" s="1"/>
      <c r="E3209" s="1"/>
      <c r="F3209" s="1"/>
      <c r="G3209" s="1"/>
      <c r="H3209" s="1"/>
      <c r="I3209" s="1"/>
      <c r="J3209" s="1"/>
    </row>
    <row r="3210" spans="2:10">
      <c r="B3210" s="1"/>
      <c r="C3210" s="1"/>
      <c r="D3210" s="1"/>
      <c r="E3210" s="1"/>
      <c r="F3210" s="1"/>
      <c r="G3210" s="1"/>
      <c r="H3210" s="1"/>
      <c r="I3210" s="1"/>
      <c r="J3210" s="1"/>
    </row>
    <row r="3211" spans="2:10">
      <c r="B3211" s="1"/>
      <c r="C3211" s="1"/>
      <c r="D3211" s="1"/>
      <c r="E3211" s="1"/>
      <c r="F3211" s="1"/>
      <c r="G3211" s="1"/>
      <c r="H3211" s="1"/>
      <c r="I3211" s="1"/>
      <c r="J3211" s="1"/>
    </row>
    <row r="3212" spans="2:10">
      <c r="B3212" s="1"/>
      <c r="C3212" s="1"/>
      <c r="D3212" s="1"/>
      <c r="E3212" s="1"/>
      <c r="F3212" s="1"/>
      <c r="G3212" s="1"/>
      <c r="H3212" s="1"/>
      <c r="I3212" s="1"/>
      <c r="J3212" s="1"/>
    </row>
    <row r="3213" spans="2:10">
      <c r="B3213" s="1"/>
      <c r="C3213" s="1"/>
      <c r="D3213" s="1"/>
      <c r="E3213" s="1"/>
      <c r="F3213" s="1"/>
      <c r="G3213" s="1"/>
      <c r="H3213" s="1"/>
      <c r="I3213" s="1"/>
      <c r="J3213" s="1"/>
    </row>
    <row r="3214" spans="2:10">
      <c r="B3214" s="1"/>
      <c r="C3214" s="1"/>
      <c r="D3214" s="1"/>
      <c r="E3214" s="1"/>
      <c r="F3214" s="1"/>
      <c r="G3214" s="1"/>
      <c r="H3214" s="1"/>
      <c r="I3214" s="1"/>
      <c r="J3214" s="1"/>
    </row>
    <row r="3215" spans="2:10">
      <c r="B3215" s="1"/>
      <c r="C3215" s="1"/>
      <c r="D3215" s="1"/>
      <c r="E3215" s="1"/>
      <c r="F3215" s="1"/>
      <c r="G3215" s="1"/>
      <c r="H3215" s="1"/>
      <c r="I3215" s="1"/>
      <c r="J3215" s="1"/>
    </row>
    <row r="3216" spans="2:10">
      <c r="B3216" s="1"/>
      <c r="C3216" s="1"/>
      <c r="D3216" s="1"/>
      <c r="E3216" s="1"/>
      <c r="F3216" s="1"/>
      <c r="G3216" s="1"/>
      <c r="H3216" s="1"/>
      <c r="I3216" s="1"/>
      <c r="J3216" s="1"/>
    </row>
    <row r="3217" spans="2:10">
      <c r="B3217" s="1"/>
      <c r="C3217" s="1"/>
      <c r="D3217" s="1"/>
      <c r="E3217" s="1"/>
      <c r="F3217" s="1"/>
      <c r="G3217" s="1"/>
      <c r="H3217" s="1"/>
      <c r="I3217" s="1"/>
      <c r="J3217" s="1"/>
    </row>
    <row r="3218" spans="2:10"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2:10">
      <c r="B3219" s="1"/>
      <c r="C3219" s="1"/>
      <c r="D3219" s="1"/>
      <c r="E3219" s="1"/>
      <c r="F3219" s="1"/>
      <c r="G3219" s="1"/>
      <c r="H3219" s="1"/>
      <c r="I3219" s="1"/>
      <c r="J3219" s="1"/>
    </row>
    <row r="3220" spans="2:10">
      <c r="B3220" s="1"/>
      <c r="C3220" s="1"/>
      <c r="D3220" s="1"/>
      <c r="E3220" s="1"/>
      <c r="F3220" s="1"/>
      <c r="G3220" s="1"/>
      <c r="H3220" s="1"/>
      <c r="I3220" s="1"/>
      <c r="J3220" s="1"/>
    </row>
    <row r="3221" spans="2:10">
      <c r="B3221" s="1"/>
      <c r="C3221" s="1"/>
      <c r="D3221" s="1"/>
      <c r="E3221" s="1"/>
      <c r="F3221" s="1"/>
      <c r="G3221" s="1"/>
      <c r="H3221" s="1"/>
      <c r="I3221" s="1"/>
      <c r="J3221" s="1"/>
    </row>
    <row r="3222" spans="2:10">
      <c r="B3222" s="1"/>
      <c r="C3222" s="1"/>
      <c r="D3222" s="1"/>
      <c r="E3222" s="1"/>
      <c r="F3222" s="1"/>
      <c r="G3222" s="1"/>
      <c r="H3222" s="1"/>
      <c r="I3222" s="1"/>
      <c r="J3222" s="1"/>
    </row>
    <row r="3223" spans="2:10">
      <c r="B3223" s="1"/>
      <c r="C3223" s="1"/>
      <c r="D3223" s="1"/>
      <c r="E3223" s="1"/>
      <c r="F3223" s="1"/>
      <c r="G3223" s="1"/>
      <c r="H3223" s="1"/>
      <c r="I3223" s="1"/>
      <c r="J3223" s="1"/>
    </row>
    <row r="3224" spans="2:10">
      <c r="B3224" s="1"/>
      <c r="C3224" s="1"/>
      <c r="D3224" s="1"/>
      <c r="E3224" s="1"/>
      <c r="F3224" s="1"/>
      <c r="G3224" s="1"/>
      <c r="H3224" s="1"/>
      <c r="I3224" s="1"/>
      <c r="J3224" s="1"/>
    </row>
    <row r="3225" spans="2:10">
      <c r="B3225" s="1"/>
      <c r="C3225" s="1"/>
      <c r="D3225" s="1"/>
      <c r="E3225" s="1"/>
      <c r="F3225" s="1"/>
      <c r="G3225" s="1"/>
      <c r="H3225" s="1"/>
      <c r="I3225" s="1"/>
      <c r="J3225" s="1"/>
    </row>
    <row r="3226" spans="2:10">
      <c r="B3226" s="1"/>
      <c r="C3226" s="1"/>
      <c r="D3226" s="1"/>
      <c r="E3226" s="1"/>
      <c r="F3226" s="1"/>
      <c r="G3226" s="1"/>
      <c r="H3226" s="1"/>
      <c r="I3226" s="1"/>
      <c r="J3226" s="1"/>
    </row>
    <row r="3227" spans="2:10">
      <c r="B3227" s="1"/>
      <c r="C3227" s="1"/>
      <c r="D3227" s="1"/>
      <c r="E3227" s="1"/>
      <c r="F3227" s="1"/>
      <c r="G3227" s="1"/>
      <c r="H3227" s="1"/>
      <c r="I3227" s="1"/>
      <c r="J3227" s="1"/>
    </row>
    <row r="3228" spans="2:10">
      <c r="B3228" s="1"/>
      <c r="C3228" s="1"/>
      <c r="D3228" s="1"/>
      <c r="E3228" s="1"/>
      <c r="F3228" s="1"/>
      <c r="G3228" s="1"/>
      <c r="H3228" s="1"/>
      <c r="I3228" s="1"/>
      <c r="J3228" s="1"/>
    </row>
    <row r="3229" spans="2:10">
      <c r="B3229" s="1"/>
      <c r="C3229" s="1"/>
      <c r="D3229" s="1"/>
      <c r="E3229" s="1"/>
      <c r="F3229" s="1"/>
      <c r="G3229" s="1"/>
      <c r="H3229" s="1"/>
      <c r="I3229" s="1"/>
      <c r="J3229" s="1"/>
    </row>
    <row r="3230" spans="2:10">
      <c r="B3230" s="1"/>
      <c r="C3230" s="1"/>
      <c r="D3230" s="1"/>
      <c r="E3230" s="1"/>
      <c r="F3230" s="1"/>
      <c r="G3230" s="1"/>
      <c r="H3230" s="1"/>
      <c r="I3230" s="1"/>
      <c r="J3230" s="1"/>
    </row>
    <row r="3231" spans="2:10">
      <c r="B3231" s="1"/>
      <c r="C3231" s="1"/>
      <c r="D3231" s="1"/>
      <c r="E3231" s="1"/>
      <c r="F3231" s="1"/>
      <c r="G3231" s="1"/>
      <c r="H3231" s="1"/>
      <c r="I3231" s="1"/>
      <c r="J3231" s="1"/>
    </row>
    <row r="3232" spans="2:10">
      <c r="B3232" s="1"/>
      <c r="C3232" s="1"/>
      <c r="D3232" s="1"/>
      <c r="E3232" s="1"/>
      <c r="F3232" s="1"/>
      <c r="G3232" s="1"/>
      <c r="H3232" s="1"/>
      <c r="I3232" s="1"/>
      <c r="J3232" s="1"/>
    </row>
    <row r="3233" spans="2:10">
      <c r="B3233" s="1"/>
      <c r="C3233" s="1"/>
      <c r="D3233" s="1"/>
      <c r="E3233" s="1"/>
      <c r="F3233" s="1"/>
      <c r="G3233" s="1"/>
      <c r="H3233" s="1"/>
      <c r="I3233" s="1"/>
      <c r="J3233" s="1"/>
    </row>
    <row r="3234" spans="2:10">
      <c r="B3234" s="1"/>
      <c r="C3234" s="1"/>
      <c r="D3234" s="1"/>
      <c r="E3234" s="1"/>
      <c r="F3234" s="1"/>
      <c r="G3234" s="1"/>
      <c r="H3234" s="1"/>
      <c r="I3234" s="1"/>
      <c r="J3234" s="1"/>
    </row>
    <row r="3235" spans="2:10">
      <c r="B3235" s="1"/>
      <c r="C3235" s="1"/>
      <c r="D3235" s="1"/>
      <c r="E3235" s="1"/>
      <c r="F3235" s="1"/>
      <c r="G3235" s="1"/>
      <c r="H3235" s="1"/>
      <c r="I3235" s="1"/>
      <c r="J3235" s="1"/>
    </row>
    <row r="3236" spans="2:10">
      <c r="B3236" s="1"/>
      <c r="C3236" s="1"/>
      <c r="D3236" s="1"/>
      <c r="E3236" s="1"/>
      <c r="F3236" s="1"/>
      <c r="G3236" s="1"/>
      <c r="H3236" s="1"/>
      <c r="I3236" s="1"/>
      <c r="J3236" s="1"/>
    </row>
    <row r="3237" spans="2:10">
      <c r="B3237" s="1"/>
      <c r="C3237" s="1"/>
      <c r="D3237" s="1"/>
      <c r="E3237" s="1"/>
      <c r="F3237" s="1"/>
      <c r="G3237" s="1"/>
      <c r="H3237" s="1"/>
      <c r="I3237" s="1"/>
      <c r="J3237" s="1"/>
    </row>
    <row r="3238" spans="2:10">
      <c r="B3238" s="1"/>
      <c r="C3238" s="1"/>
      <c r="D3238" s="1"/>
      <c r="E3238" s="1"/>
      <c r="F3238" s="1"/>
      <c r="G3238" s="1"/>
      <c r="H3238" s="1"/>
      <c r="I3238" s="1"/>
      <c r="J3238" s="1"/>
    </row>
    <row r="3239" spans="2:10">
      <c r="B3239" s="1"/>
      <c r="C3239" s="1"/>
      <c r="D3239" s="1"/>
      <c r="E3239" s="1"/>
      <c r="F3239" s="1"/>
      <c r="G3239" s="1"/>
      <c r="H3239" s="1"/>
      <c r="I3239" s="1"/>
      <c r="J3239" s="1"/>
    </row>
    <row r="3240" spans="2:10">
      <c r="B3240" s="1"/>
      <c r="C3240" s="1"/>
      <c r="D3240" s="1"/>
      <c r="E3240" s="1"/>
      <c r="F3240" s="1"/>
      <c r="G3240" s="1"/>
      <c r="H3240" s="1"/>
      <c r="I3240" s="1"/>
      <c r="J3240" s="1"/>
    </row>
    <row r="3241" spans="2:10">
      <c r="B3241" s="1"/>
      <c r="C3241" s="1"/>
      <c r="D3241" s="1"/>
      <c r="E3241" s="1"/>
      <c r="F3241" s="1"/>
      <c r="G3241" s="1"/>
      <c r="H3241" s="1"/>
      <c r="I3241" s="1"/>
      <c r="J3241" s="1"/>
    </row>
    <row r="3242" spans="2:10">
      <c r="B3242" s="1"/>
      <c r="C3242" s="1"/>
      <c r="D3242" s="1"/>
      <c r="E3242" s="1"/>
      <c r="F3242" s="1"/>
      <c r="G3242" s="1"/>
      <c r="H3242" s="1"/>
      <c r="I3242" s="1"/>
      <c r="J3242" s="1"/>
    </row>
    <row r="3243" spans="2:10">
      <c r="B3243" s="1"/>
      <c r="C3243" s="1"/>
      <c r="D3243" s="1"/>
      <c r="E3243" s="1"/>
      <c r="F3243" s="1"/>
      <c r="G3243" s="1"/>
      <c r="H3243" s="1"/>
      <c r="I3243" s="1"/>
      <c r="J3243" s="1"/>
    </row>
    <row r="3244" spans="2:10">
      <c r="B3244" s="1"/>
      <c r="C3244" s="1"/>
      <c r="D3244" s="1"/>
      <c r="E3244" s="1"/>
      <c r="F3244" s="1"/>
      <c r="G3244" s="1"/>
      <c r="H3244" s="1"/>
      <c r="I3244" s="1"/>
      <c r="J3244" s="1"/>
    </row>
    <row r="3245" spans="2:10">
      <c r="B3245" s="1"/>
      <c r="C3245" s="1"/>
      <c r="D3245" s="1"/>
      <c r="E3245" s="1"/>
      <c r="F3245" s="1"/>
      <c r="G3245" s="1"/>
      <c r="H3245" s="1"/>
      <c r="I3245" s="1"/>
      <c r="J3245" s="1"/>
    </row>
    <row r="3246" spans="2:10">
      <c r="B3246" s="1"/>
      <c r="C3246" s="1"/>
      <c r="D3246" s="1"/>
      <c r="E3246" s="1"/>
      <c r="F3246" s="1"/>
      <c r="G3246" s="1"/>
      <c r="H3246" s="1"/>
      <c r="I3246" s="1"/>
      <c r="J3246" s="1"/>
    </row>
    <row r="3247" spans="2:10">
      <c r="B3247" s="1"/>
      <c r="C3247" s="1"/>
      <c r="D3247" s="1"/>
      <c r="E3247" s="1"/>
      <c r="F3247" s="1"/>
      <c r="G3247" s="1"/>
      <c r="H3247" s="1"/>
      <c r="I3247" s="1"/>
      <c r="J3247" s="1"/>
    </row>
    <row r="3248" spans="2:10">
      <c r="B3248" s="1"/>
      <c r="C3248" s="1"/>
      <c r="D3248" s="1"/>
      <c r="E3248" s="1"/>
      <c r="F3248" s="1"/>
      <c r="G3248" s="1"/>
      <c r="H3248" s="1"/>
      <c r="I3248" s="1"/>
      <c r="J3248" s="1"/>
    </row>
    <row r="3249" spans="2:10">
      <c r="B3249" s="1"/>
      <c r="C3249" s="1"/>
      <c r="D3249" s="1"/>
      <c r="E3249" s="1"/>
      <c r="F3249" s="1"/>
      <c r="G3249" s="1"/>
      <c r="H3249" s="1"/>
      <c r="I3249" s="1"/>
      <c r="J3249" s="1"/>
    </row>
    <row r="3250" spans="2:10">
      <c r="B3250" s="1"/>
      <c r="C3250" s="1"/>
      <c r="D3250" s="1"/>
      <c r="E3250" s="1"/>
      <c r="F3250" s="1"/>
      <c r="G3250" s="1"/>
      <c r="H3250" s="1"/>
      <c r="I3250" s="1"/>
      <c r="J3250" s="1"/>
    </row>
    <row r="3251" spans="2:10">
      <c r="B3251" s="1"/>
      <c r="C3251" s="1"/>
      <c r="D3251" s="1"/>
      <c r="E3251" s="1"/>
      <c r="F3251" s="1"/>
      <c r="G3251" s="1"/>
      <c r="H3251" s="1"/>
      <c r="I3251" s="1"/>
      <c r="J3251" s="1"/>
    </row>
    <row r="3252" spans="2:10">
      <c r="B3252" s="1"/>
      <c r="C3252" s="1"/>
      <c r="D3252" s="1"/>
      <c r="E3252" s="1"/>
      <c r="F3252" s="1"/>
      <c r="G3252" s="1"/>
      <c r="H3252" s="1"/>
      <c r="I3252" s="1"/>
      <c r="J3252" s="1"/>
    </row>
    <row r="3253" spans="2:10">
      <c r="B3253" s="1"/>
      <c r="C3253" s="1"/>
      <c r="D3253" s="1"/>
      <c r="E3253" s="1"/>
      <c r="F3253" s="1"/>
      <c r="G3253" s="1"/>
      <c r="H3253" s="1"/>
      <c r="I3253" s="1"/>
      <c r="J3253" s="1"/>
    </row>
    <row r="3254" spans="2:10">
      <c r="B3254" s="1"/>
      <c r="C3254" s="1"/>
      <c r="D3254" s="1"/>
      <c r="E3254" s="1"/>
      <c r="F3254" s="1"/>
      <c r="G3254" s="1"/>
      <c r="H3254" s="1"/>
      <c r="I3254" s="1"/>
      <c r="J3254" s="1"/>
    </row>
    <row r="3255" spans="2:10">
      <c r="B3255" s="1"/>
      <c r="C3255" s="1"/>
      <c r="D3255" s="1"/>
      <c r="E3255" s="1"/>
      <c r="F3255" s="1"/>
      <c r="G3255" s="1"/>
      <c r="H3255" s="1"/>
      <c r="I3255" s="1"/>
      <c r="J3255" s="1"/>
    </row>
    <row r="3256" spans="2:10">
      <c r="B3256" s="1"/>
      <c r="C3256" s="1"/>
      <c r="D3256" s="1"/>
      <c r="E3256" s="1"/>
      <c r="F3256" s="1"/>
      <c r="G3256" s="1"/>
      <c r="H3256" s="1"/>
      <c r="I3256" s="1"/>
      <c r="J3256" s="1"/>
    </row>
    <row r="3257" spans="2:10">
      <c r="B3257" s="1"/>
      <c r="C3257" s="1"/>
      <c r="D3257" s="1"/>
      <c r="E3257" s="1"/>
      <c r="F3257" s="1"/>
      <c r="G3257" s="1"/>
      <c r="H3257" s="1"/>
      <c r="I3257" s="1"/>
      <c r="J3257" s="1"/>
    </row>
    <row r="3258" spans="2:10">
      <c r="B3258" s="1"/>
      <c r="C3258" s="1"/>
      <c r="D3258" s="1"/>
      <c r="E3258" s="1"/>
      <c r="F3258" s="1"/>
      <c r="G3258" s="1"/>
      <c r="H3258" s="1"/>
      <c r="I3258" s="1"/>
      <c r="J3258" s="1"/>
    </row>
    <row r="3259" spans="2:10">
      <c r="B3259" s="1"/>
      <c r="C3259" s="1"/>
      <c r="D3259" s="1"/>
      <c r="E3259" s="1"/>
      <c r="F3259" s="1"/>
      <c r="G3259" s="1"/>
      <c r="H3259" s="1"/>
      <c r="I3259" s="1"/>
      <c r="J3259" s="1"/>
    </row>
    <row r="3260" spans="2:10">
      <c r="B3260" s="1"/>
      <c r="C3260" s="1"/>
      <c r="D3260" s="1"/>
      <c r="E3260" s="1"/>
      <c r="F3260" s="1"/>
      <c r="G3260" s="1"/>
      <c r="H3260" s="1"/>
      <c r="I3260" s="1"/>
      <c r="J3260" s="1"/>
    </row>
    <row r="3261" spans="2:10">
      <c r="B3261" s="1"/>
      <c r="C3261" s="1"/>
      <c r="D3261" s="1"/>
      <c r="E3261" s="1"/>
      <c r="F3261" s="1"/>
      <c r="G3261" s="1"/>
      <c r="H3261" s="1"/>
      <c r="I3261" s="1"/>
      <c r="J3261" s="1"/>
    </row>
    <row r="3262" spans="2:10">
      <c r="B3262" s="1"/>
      <c r="C3262" s="1"/>
      <c r="D3262" s="1"/>
      <c r="E3262" s="1"/>
      <c r="F3262" s="1"/>
      <c r="G3262" s="1"/>
      <c r="H3262" s="1"/>
      <c r="I3262" s="1"/>
      <c r="J3262" s="1"/>
    </row>
    <row r="3263" spans="2:10">
      <c r="B3263" s="1"/>
      <c r="C3263" s="1"/>
      <c r="D3263" s="1"/>
      <c r="E3263" s="1"/>
      <c r="F3263" s="1"/>
      <c r="G3263" s="1"/>
      <c r="H3263" s="1"/>
      <c r="I3263" s="1"/>
      <c r="J3263" s="1"/>
    </row>
    <row r="3264" spans="2:10">
      <c r="B3264" s="1"/>
      <c r="C3264" s="1"/>
      <c r="D3264" s="1"/>
      <c r="E3264" s="1"/>
      <c r="F3264" s="1"/>
      <c r="G3264" s="1"/>
      <c r="H3264" s="1"/>
      <c r="I3264" s="1"/>
      <c r="J3264" s="1"/>
    </row>
    <row r="3265" spans="2:10">
      <c r="B3265" s="1"/>
      <c r="C3265" s="1"/>
      <c r="D3265" s="1"/>
      <c r="E3265" s="1"/>
      <c r="F3265" s="1"/>
      <c r="G3265" s="1"/>
      <c r="H3265" s="1"/>
      <c r="I3265" s="1"/>
      <c r="J3265" s="1"/>
    </row>
    <row r="3266" spans="2:10">
      <c r="B3266" s="1"/>
      <c r="C3266" s="1"/>
      <c r="D3266" s="1"/>
      <c r="E3266" s="1"/>
      <c r="F3266" s="1"/>
      <c r="G3266" s="1"/>
      <c r="H3266" s="1"/>
      <c r="I3266" s="1"/>
      <c r="J3266" s="1"/>
    </row>
    <row r="3267" spans="2:10">
      <c r="B3267" s="1"/>
      <c r="C3267" s="1"/>
      <c r="D3267" s="1"/>
      <c r="E3267" s="1"/>
      <c r="F3267" s="1"/>
      <c r="G3267" s="1"/>
      <c r="H3267" s="1"/>
      <c r="I3267" s="1"/>
      <c r="J3267" s="1"/>
    </row>
    <row r="3268" spans="2:10">
      <c r="B3268" s="1"/>
      <c r="C3268" s="1"/>
      <c r="D3268" s="1"/>
      <c r="E3268" s="1"/>
      <c r="F3268" s="1"/>
      <c r="G3268" s="1"/>
      <c r="H3268" s="1"/>
      <c r="I3268" s="1"/>
      <c r="J3268" s="1"/>
    </row>
    <row r="3269" spans="2:10">
      <c r="B3269" s="1"/>
      <c r="C3269" s="1"/>
      <c r="D3269" s="1"/>
      <c r="E3269" s="1"/>
      <c r="F3269" s="1"/>
      <c r="G3269" s="1"/>
      <c r="H3269" s="1"/>
      <c r="I3269" s="1"/>
      <c r="J3269" s="1"/>
    </row>
    <row r="3270" spans="2:10">
      <c r="B3270" s="1"/>
      <c r="C3270" s="1"/>
      <c r="D3270" s="1"/>
      <c r="E3270" s="1"/>
      <c r="F3270" s="1"/>
      <c r="G3270" s="1"/>
      <c r="H3270" s="1"/>
      <c r="I3270" s="1"/>
      <c r="J3270" s="1"/>
    </row>
    <row r="3271" spans="2:10">
      <c r="B3271" s="1"/>
      <c r="C3271" s="1"/>
      <c r="D3271" s="1"/>
      <c r="E3271" s="1"/>
      <c r="F3271" s="1"/>
      <c r="G3271" s="1"/>
      <c r="H3271" s="1"/>
      <c r="I3271" s="1"/>
      <c r="J3271" s="1"/>
    </row>
    <row r="3272" spans="2:10">
      <c r="B3272" s="1"/>
      <c r="C3272" s="1"/>
      <c r="D3272" s="1"/>
      <c r="E3272" s="1"/>
      <c r="F3272" s="1"/>
      <c r="G3272" s="1"/>
      <c r="H3272" s="1"/>
      <c r="I3272" s="1"/>
      <c r="J3272" s="1"/>
    </row>
    <row r="3273" spans="2:10">
      <c r="B3273" s="1"/>
      <c r="C3273" s="1"/>
      <c r="D3273" s="1"/>
      <c r="E3273" s="1"/>
      <c r="F3273" s="1"/>
      <c r="G3273" s="1"/>
      <c r="H3273" s="1"/>
      <c r="I3273" s="1"/>
      <c r="J3273" s="1"/>
    </row>
    <row r="3274" spans="2:10">
      <c r="B3274" s="1"/>
      <c r="C3274" s="1"/>
      <c r="D3274" s="1"/>
      <c r="E3274" s="1"/>
      <c r="F3274" s="1"/>
      <c r="G3274" s="1"/>
      <c r="H3274" s="1"/>
      <c r="I3274" s="1"/>
      <c r="J3274" s="1"/>
    </row>
    <row r="3275" spans="2:10">
      <c r="B3275" s="1"/>
      <c r="C3275" s="1"/>
      <c r="D3275" s="1"/>
      <c r="E3275" s="1"/>
      <c r="F3275" s="1"/>
      <c r="G3275" s="1"/>
      <c r="H3275" s="1"/>
      <c r="I3275" s="1"/>
      <c r="J3275" s="1"/>
    </row>
    <row r="3276" spans="2:10">
      <c r="B3276" s="1"/>
      <c r="C3276" s="1"/>
      <c r="D3276" s="1"/>
      <c r="E3276" s="1"/>
      <c r="F3276" s="1"/>
      <c r="G3276" s="1"/>
      <c r="H3276" s="1"/>
      <c r="I3276" s="1"/>
      <c r="J3276" s="1"/>
    </row>
    <row r="3277" spans="2:10">
      <c r="B3277" s="1"/>
      <c r="C3277" s="1"/>
      <c r="D3277" s="1"/>
      <c r="E3277" s="1"/>
      <c r="F3277" s="1"/>
      <c r="G3277" s="1"/>
      <c r="H3277" s="1"/>
      <c r="I3277" s="1"/>
      <c r="J3277" s="1"/>
    </row>
    <row r="3278" spans="2:10">
      <c r="B3278" s="1"/>
      <c r="C3278" s="1"/>
      <c r="D3278" s="1"/>
      <c r="E3278" s="1"/>
      <c r="F3278" s="1"/>
      <c r="G3278" s="1"/>
      <c r="H3278" s="1"/>
      <c r="I3278" s="1"/>
      <c r="J3278" s="1"/>
    </row>
    <row r="3279" spans="2:10">
      <c r="B3279" s="1"/>
      <c r="C3279" s="1"/>
      <c r="D3279" s="1"/>
      <c r="E3279" s="1"/>
      <c r="F3279" s="1"/>
      <c r="G3279" s="1"/>
      <c r="H3279" s="1"/>
      <c r="I3279" s="1"/>
      <c r="J3279" s="1"/>
    </row>
    <row r="3280" spans="2:10">
      <c r="B3280" s="1"/>
      <c r="C3280" s="1"/>
      <c r="D3280" s="1"/>
      <c r="E3280" s="1"/>
      <c r="F3280" s="1"/>
      <c r="G3280" s="1"/>
      <c r="H3280" s="1"/>
      <c r="I3280" s="1"/>
      <c r="J3280" s="1"/>
    </row>
    <row r="3281" spans="2:10">
      <c r="B3281" s="1"/>
      <c r="C3281" s="1"/>
      <c r="D3281" s="1"/>
      <c r="E3281" s="1"/>
      <c r="F3281" s="1"/>
      <c r="G3281" s="1"/>
      <c r="H3281" s="1"/>
      <c r="I3281" s="1"/>
      <c r="J3281" s="1"/>
    </row>
    <row r="3282" spans="2:10">
      <c r="B3282" s="1"/>
      <c r="C3282" s="1"/>
      <c r="D3282" s="1"/>
      <c r="E3282" s="1"/>
      <c r="F3282" s="1"/>
      <c r="G3282" s="1"/>
      <c r="H3282" s="1"/>
      <c r="I3282" s="1"/>
      <c r="J3282" s="1"/>
    </row>
    <row r="3283" spans="2:10">
      <c r="B3283" s="1"/>
      <c r="C3283" s="1"/>
      <c r="D3283" s="1"/>
      <c r="E3283" s="1"/>
      <c r="F3283" s="1"/>
      <c r="G3283" s="1"/>
      <c r="H3283" s="1"/>
      <c r="I3283" s="1"/>
      <c r="J3283" s="1"/>
    </row>
    <row r="3284" spans="2:10">
      <c r="B3284" s="1"/>
      <c r="C3284" s="1"/>
      <c r="D3284" s="1"/>
      <c r="E3284" s="1"/>
      <c r="F3284" s="1"/>
      <c r="G3284" s="1"/>
      <c r="H3284" s="1"/>
      <c r="I3284" s="1"/>
      <c r="J3284" s="1"/>
    </row>
    <row r="3285" spans="2:10">
      <c r="B3285" s="1"/>
      <c r="C3285" s="1"/>
      <c r="D3285" s="1"/>
      <c r="E3285" s="1"/>
      <c r="F3285" s="1"/>
      <c r="G3285" s="1"/>
      <c r="H3285" s="1"/>
      <c r="I3285" s="1"/>
      <c r="J3285" s="1"/>
    </row>
    <row r="3286" spans="2:10">
      <c r="B3286" s="1"/>
      <c r="C3286" s="1"/>
      <c r="D3286" s="1"/>
      <c r="E3286" s="1"/>
      <c r="F3286" s="1"/>
      <c r="G3286" s="1"/>
      <c r="H3286" s="1"/>
      <c r="I3286" s="1"/>
      <c r="J3286" s="1"/>
    </row>
    <row r="3287" spans="2:10">
      <c r="B3287" s="1"/>
      <c r="C3287" s="1"/>
      <c r="D3287" s="1"/>
      <c r="E3287" s="1"/>
      <c r="F3287" s="1"/>
      <c r="G3287" s="1"/>
      <c r="H3287" s="1"/>
      <c r="I3287" s="1"/>
      <c r="J3287" s="1"/>
    </row>
    <row r="3288" spans="2:10">
      <c r="B3288" s="1"/>
      <c r="C3288" s="1"/>
      <c r="D3288" s="1"/>
      <c r="E3288" s="1"/>
      <c r="F3288" s="1"/>
      <c r="G3288" s="1"/>
      <c r="H3288" s="1"/>
      <c r="I3288" s="1"/>
      <c r="J3288" s="1"/>
    </row>
    <row r="3289" spans="2:10">
      <c r="B3289" s="1"/>
      <c r="C3289" s="1"/>
      <c r="D3289" s="1"/>
      <c r="E3289" s="1"/>
      <c r="F3289" s="1"/>
      <c r="G3289" s="1"/>
      <c r="H3289" s="1"/>
      <c r="I3289" s="1"/>
      <c r="J3289" s="1"/>
    </row>
    <row r="3290" spans="2:10">
      <c r="B3290" s="1"/>
      <c r="C3290" s="1"/>
      <c r="D3290" s="1"/>
      <c r="E3290" s="1"/>
      <c r="F3290" s="1"/>
      <c r="G3290" s="1"/>
      <c r="H3290" s="1"/>
      <c r="I3290" s="1"/>
      <c r="J3290" s="1"/>
    </row>
    <row r="3291" spans="2:10">
      <c r="B3291" s="1"/>
      <c r="C3291" s="1"/>
      <c r="D3291" s="1"/>
      <c r="E3291" s="1"/>
      <c r="F3291" s="1"/>
      <c r="G3291" s="1"/>
      <c r="H3291" s="1"/>
      <c r="I3291" s="1"/>
      <c r="J3291" s="1"/>
    </row>
    <row r="3292" spans="2:10">
      <c r="B3292" s="1"/>
      <c r="C3292" s="1"/>
      <c r="D3292" s="1"/>
      <c r="E3292" s="1"/>
      <c r="F3292" s="1"/>
      <c r="G3292" s="1"/>
      <c r="H3292" s="1"/>
      <c r="I3292" s="1"/>
      <c r="J3292" s="1"/>
    </row>
    <row r="3293" spans="2:10">
      <c r="B3293" s="1"/>
      <c r="C3293" s="1"/>
      <c r="D3293" s="1"/>
      <c r="E3293" s="1"/>
      <c r="F3293" s="1"/>
      <c r="G3293" s="1"/>
      <c r="H3293" s="1"/>
      <c r="I3293" s="1"/>
      <c r="J3293" s="1"/>
    </row>
    <row r="3294" spans="2:10">
      <c r="B3294" s="1"/>
      <c r="C3294" s="1"/>
      <c r="D3294" s="1"/>
      <c r="E3294" s="1"/>
      <c r="F3294" s="1"/>
      <c r="G3294" s="1"/>
      <c r="H3294" s="1"/>
      <c r="I3294" s="1"/>
      <c r="J3294" s="1"/>
    </row>
    <row r="3295" spans="2:10">
      <c r="B3295" s="1"/>
      <c r="C3295" s="1"/>
      <c r="D3295" s="1"/>
      <c r="E3295" s="1"/>
      <c r="F3295" s="1"/>
      <c r="G3295" s="1"/>
      <c r="H3295" s="1"/>
      <c r="I3295" s="1"/>
      <c r="J3295" s="1"/>
    </row>
    <row r="3296" spans="2:10">
      <c r="B3296" s="1"/>
      <c r="C3296" s="1"/>
      <c r="D3296" s="1"/>
      <c r="E3296" s="1"/>
      <c r="F3296" s="1"/>
      <c r="G3296" s="1"/>
      <c r="H3296" s="1"/>
      <c r="I3296" s="1"/>
      <c r="J3296" s="1"/>
    </row>
    <row r="3297" spans="2:10">
      <c r="B3297" s="1"/>
      <c r="C3297" s="1"/>
      <c r="D3297" s="1"/>
      <c r="E3297" s="1"/>
      <c r="F3297" s="1"/>
      <c r="G3297" s="1"/>
      <c r="H3297" s="1"/>
      <c r="I3297" s="1"/>
      <c r="J3297" s="1"/>
    </row>
    <row r="3298" spans="2:10">
      <c r="B3298" s="1"/>
      <c r="C3298" s="1"/>
      <c r="D3298" s="1"/>
      <c r="E3298" s="1"/>
      <c r="F3298" s="1"/>
      <c r="G3298" s="1"/>
      <c r="H3298" s="1"/>
      <c r="I3298" s="1"/>
      <c r="J3298" s="1"/>
    </row>
    <row r="3299" spans="2:10">
      <c r="B3299" s="1"/>
      <c r="C3299" s="1"/>
      <c r="D3299" s="1"/>
      <c r="E3299" s="1"/>
      <c r="F3299" s="1"/>
      <c r="G3299" s="1"/>
      <c r="H3299" s="1"/>
      <c r="I3299" s="1"/>
      <c r="J3299" s="1"/>
    </row>
    <row r="3300" spans="2:10">
      <c r="B3300" s="1"/>
      <c r="C3300" s="1"/>
      <c r="D3300" s="1"/>
      <c r="E3300" s="1"/>
      <c r="F3300" s="1"/>
      <c r="G3300" s="1"/>
      <c r="H3300" s="1"/>
      <c r="I3300" s="1"/>
      <c r="J3300" s="1"/>
    </row>
    <row r="3301" spans="2:10">
      <c r="B3301" s="1"/>
      <c r="C3301" s="1"/>
      <c r="D3301" s="1"/>
      <c r="E3301" s="1"/>
      <c r="F3301" s="1"/>
      <c r="G3301" s="1"/>
      <c r="H3301" s="1"/>
      <c r="I3301" s="1"/>
      <c r="J3301" s="1"/>
    </row>
    <row r="3302" spans="2:10">
      <c r="B3302" s="1"/>
      <c r="C3302" s="1"/>
      <c r="D3302" s="1"/>
      <c r="E3302" s="1"/>
      <c r="F3302" s="1"/>
      <c r="G3302" s="1"/>
      <c r="H3302" s="1"/>
      <c r="I3302" s="1"/>
      <c r="J3302" s="1"/>
    </row>
    <row r="3303" spans="2:10">
      <c r="B3303" s="1"/>
      <c r="C3303" s="1"/>
      <c r="D3303" s="1"/>
      <c r="E3303" s="1"/>
      <c r="F3303" s="1"/>
      <c r="G3303" s="1"/>
      <c r="H3303" s="1"/>
      <c r="I3303" s="1"/>
      <c r="J3303" s="1"/>
    </row>
    <row r="3304" spans="2:10">
      <c r="B3304" s="1"/>
      <c r="C3304" s="1"/>
      <c r="D3304" s="1"/>
      <c r="E3304" s="1"/>
      <c r="F3304" s="1"/>
      <c r="G3304" s="1"/>
      <c r="H3304" s="1"/>
      <c r="I3304" s="1"/>
      <c r="J3304" s="1"/>
    </row>
    <row r="3305" spans="2:10">
      <c r="B3305" s="1"/>
      <c r="C3305" s="1"/>
      <c r="D3305" s="1"/>
      <c r="E3305" s="1"/>
      <c r="F3305" s="1"/>
      <c r="G3305" s="1"/>
      <c r="H3305" s="1"/>
      <c r="I3305" s="1"/>
      <c r="J3305" s="1"/>
    </row>
    <row r="3306" spans="2:10">
      <c r="B3306" s="1"/>
      <c r="C3306" s="1"/>
      <c r="D3306" s="1"/>
      <c r="E3306" s="1"/>
      <c r="F3306" s="1"/>
      <c r="G3306" s="1"/>
      <c r="H3306" s="1"/>
      <c r="I3306" s="1"/>
      <c r="J3306" s="1"/>
    </row>
    <row r="3307" spans="2:10">
      <c r="B3307" s="1"/>
      <c r="C3307" s="1"/>
      <c r="D3307" s="1"/>
      <c r="E3307" s="1"/>
      <c r="F3307" s="1"/>
      <c r="G3307" s="1"/>
      <c r="H3307" s="1"/>
      <c r="I3307" s="1"/>
      <c r="J3307" s="1"/>
    </row>
    <row r="3308" spans="2:10">
      <c r="B3308" s="1"/>
      <c r="C3308" s="1"/>
      <c r="D3308" s="1"/>
      <c r="E3308" s="1"/>
      <c r="F3308" s="1"/>
      <c r="G3308" s="1"/>
      <c r="H3308" s="1"/>
      <c r="I3308" s="1"/>
      <c r="J3308" s="1"/>
    </row>
    <row r="3309" spans="2:10">
      <c r="B3309" s="1"/>
      <c r="C3309" s="1"/>
      <c r="D3309" s="1"/>
      <c r="E3309" s="1"/>
      <c r="F3309" s="1"/>
      <c r="G3309" s="1"/>
      <c r="H3309" s="1"/>
      <c r="I3309" s="1"/>
      <c r="J3309" s="1"/>
    </row>
    <row r="3310" spans="2:10">
      <c r="B3310" s="1"/>
      <c r="C3310" s="1"/>
      <c r="D3310" s="1"/>
      <c r="E3310" s="1"/>
      <c r="F3310" s="1"/>
      <c r="G3310" s="1"/>
      <c r="H3310" s="1"/>
      <c r="I3310" s="1"/>
      <c r="J3310" s="1"/>
    </row>
    <row r="3311" spans="2:10">
      <c r="B3311" s="1"/>
      <c r="C3311" s="1"/>
      <c r="D3311" s="1"/>
      <c r="E3311" s="1"/>
      <c r="F3311" s="1"/>
      <c r="G3311" s="1"/>
      <c r="H3311" s="1"/>
      <c r="I3311" s="1"/>
      <c r="J3311" s="1"/>
    </row>
    <row r="3312" spans="2:10">
      <c r="B3312" s="1"/>
      <c r="C3312" s="1"/>
      <c r="D3312" s="1"/>
      <c r="E3312" s="1"/>
      <c r="F3312" s="1"/>
      <c r="G3312" s="1"/>
      <c r="H3312" s="1"/>
      <c r="I3312" s="1"/>
      <c r="J3312" s="1"/>
    </row>
    <row r="3313" spans="2:10">
      <c r="B3313" s="1"/>
      <c r="C3313" s="1"/>
      <c r="D3313" s="1"/>
      <c r="E3313" s="1"/>
      <c r="F3313" s="1"/>
      <c r="G3313" s="1"/>
      <c r="H3313" s="1"/>
      <c r="I3313" s="1"/>
      <c r="J3313" s="1"/>
    </row>
    <row r="3314" spans="2:10">
      <c r="B3314" s="1"/>
      <c r="C3314" s="1"/>
      <c r="D3314" s="1"/>
      <c r="E3314" s="1"/>
      <c r="F3314" s="1"/>
      <c r="G3314" s="1"/>
      <c r="H3314" s="1"/>
      <c r="I3314" s="1"/>
      <c r="J3314" s="1"/>
    </row>
    <row r="3315" spans="2:10">
      <c r="B3315" s="1"/>
      <c r="C3315" s="1"/>
      <c r="D3315" s="1"/>
      <c r="E3315" s="1"/>
      <c r="F3315" s="1"/>
      <c r="G3315" s="1"/>
      <c r="H3315" s="1"/>
      <c r="I3315" s="1"/>
      <c r="J3315" s="1"/>
    </row>
    <row r="3316" spans="2:10">
      <c r="B3316" s="1"/>
      <c r="C3316" s="1"/>
      <c r="D3316" s="1"/>
      <c r="E3316" s="1"/>
      <c r="F3316" s="1"/>
      <c r="G3316" s="1"/>
      <c r="H3316" s="1"/>
      <c r="I3316" s="1"/>
      <c r="J3316" s="1"/>
    </row>
    <row r="3317" spans="2:10">
      <c r="B3317" s="1"/>
      <c r="C3317" s="1"/>
      <c r="D3317" s="1"/>
      <c r="E3317" s="1"/>
      <c r="F3317" s="1"/>
      <c r="G3317" s="1"/>
      <c r="H3317" s="1"/>
      <c r="I3317" s="1"/>
      <c r="J3317" s="1"/>
    </row>
    <row r="3318" spans="2:10">
      <c r="B3318" s="1"/>
      <c r="C3318" s="1"/>
      <c r="D3318" s="1"/>
      <c r="E3318" s="1"/>
      <c r="F3318" s="1"/>
      <c r="G3318" s="1"/>
      <c r="H3318" s="1"/>
      <c r="I3318" s="1"/>
      <c r="J3318" s="1"/>
    </row>
    <row r="3319" spans="2:10">
      <c r="B3319" s="1"/>
      <c r="C3319" s="1"/>
      <c r="D3319" s="1"/>
      <c r="E3319" s="1"/>
      <c r="F3319" s="1"/>
      <c r="G3319" s="1"/>
      <c r="H3319" s="1"/>
      <c r="I3319" s="1"/>
      <c r="J3319" s="1"/>
    </row>
    <row r="3320" spans="2:10">
      <c r="B3320" s="1"/>
      <c r="C3320" s="1"/>
      <c r="D3320" s="1"/>
      <c r="E3320" s="1"/>
      <c r="F3320" s="1"/>
      <c r="G3320" s="1"/>
      <c r="H3320" s="1"/>
      <c r="I3320" s="1"/>
      <c r="J3320" s="1"/>
    </row>
    <row r="3321" spans="2:10">
      <c r="B3321" s="1"/>
      <c r="C3321" s="1"/>
      <c r="D3321" s="1"/>
      <c r="E3321" s="1"/>
      <c r="F3321" s="1"/>
      <c r="G3321" s="1"/>
      <c r="H3321" s="1"/>
      <c r="I3321" s="1"/>
      <c r="J3321" s="1"/>
    </row>
    <row r="3322" spans="2:10">
      <c r="B3322" s="1"/>
      <c r="C3322" s="1"/>
      <c r="D3322" s="1"/>
      <c r="E3322" s="1"/>
      <c r="F3322" s="1"/>
      <c r="G3322" s="1"/>
      <c r="H3322" s="1"/>
      <c r="I3322" s="1"/>
      <c r="J3322" s="1"/>
    </row>
    <row r="3323" spans="2:10">
      <c r="B3323" s="1"/>
      <c r="C3323" s="1"/>
      <c r="D3323" s="1"/>
      <c r="E3323" s="1"/>
      <c r="F3323" s="1"/>
      <c r="G3323" s="1"/>
      <c r="H3323" s="1"/>
      <c r="I3323" s="1"/>
      <c r="J3323" s="1"/>
    </row>
    <row r="3324" spans="2:10">
      <c r="B3324" s="1"/>
      <c r="C3324" s="1"/>
      <c r="D3324" s="1"/>
      <c r="E3324" s="1"/>
      <c r="F3324" s="1"/>
      <c r="G3324" s="1"/>
      <c r="H3324" s="1"/>
      <c r="I3324" s="1"/>
      <c r="J3324" s="1"/>
    </row>
    <row r="3325" spans="2:10">
      <c r="B3325" s="1"/>
      <c r="C3325" s="1"/>
      <c r="D3325" s="1"/>
      <c r="E3325" s="1"/>
      <c r="F3325" s="1"/>
      <c r="G3325" s="1"/>
      <c r="H3325" s="1"/>
      <c r="I3325" s="1"/>
      <c r="J3325" s="1"/>
    </row>
    <row r="3326" spans="2:10">
      <c r="B3326" s="1"/>
      <c r="C3326" s="1"/>
      <c r="D3326" s="1"/>
      <c r="E3326" s="1"/>
      <c r="F3326" s="1"/>
      <c r="G3326" s="1"/>
      <c r="H3326" s="1"/>
      <c r="I3326" s="1"/>
      <c r="J3326" s="1"/>
    </row>
    <row r="3327" spans="2:10">
      <c r="B3327" s="1"/>
      <c r="C3327" s="1"/>
      <c r="D3327" s="1"/>
      <c r="E3327" s="1"/>
      <c r="F3327" s="1"/>
      <c r="G3327" s="1"/>
      <c r="H3327" s="1"/>
      <c r="I3327" s="1"/>
      <c r="J3327" s="1"/>
    </row>
    <row r="3328" spans="2:10">
      <c r="B3328" s="1"/>
      <c r="C3328" s="1"/>
      <c r="D3328" s="1"/>
      <c r="E3328" s="1"/>
      <c r="F3328" s="1"/>
      <c r="G3328" s="1"/>
      <c r="H3328" s="1"/>
      <c r="I3328" s="1"/>
      <c r="J3328" s="1"/>
    </row>
    <row r="3329" spans="2:10">
      <c r="B3329" s="1"/>
      <c r="C3329" s="1"/>
      <c r="D3329" s="1"/>
      <c r="E3329" s="1"/>
      <c r="F3329" s="1"/>
      <c r="G3329" s="1"/>
      <c r="H3329" s="1"/>
      <c r="I3329" s="1"/>
      <c r="J3329" s="1"/>
    </row>
    <row r="3330" spans="2:10">
      <c r="B3330" s="1"/>
      <c r="C3330" s="1"/>
      <c r="D3330" s="1"/>
      <c r="E3330" s="1"/>
      <c r="F3330" s="1"/>
      <c r="G3330" s="1"/>
      <c r="H3330" s="1"/>
      <c r="I3330" s="1"/>
      <c r="J3330" s="1"/>
    </row>
    <row r="3331" spans="2:10">
      <c r="B3331" s="1"/>
      <c r="C3331" s="1"/>
      <c r="D3331" s="1"/>
      <c r="E3331" s="1"/>
      <c r="F3331" s="1"/>
      <c r="G3331" s="1"/>
      <c r="H3331" s="1"/>
      <c r="I3331" s="1"/>
      <c r="J3331" s="1"/>
    </row>
    <row r="3332" spans="2:10">
      <c r="B3332" s="1"/>
      <c r="C3332" s="1"/>
      <c r="D3332" s="1"/>
      <c r="E3332" s="1"/>
      <c r="F3332" s="1"/>
      <c r="G3332" s="1"/>
      <c r="H3332" s="1"/>
      <c r="I3332" s="1"/>
      <c r="J3332" s="1"/>
    </row>
    <row r="3333" spans="2:10">
      <c r="B3333" s="1"/>
      <c r="C3333" s="1"/>
      <c r="D3333" s="1"/>
      <c r="E3333" s="1"/>
      <c r="F3333" s="1"/>
      <c r="G3333" s="1"/>
      <c r="H3333" s="1"/>
      <c r="I3333" s="1"/>
      <c r="J3333" s="1"/>
    </row>
    <row r="3334" spans="2:10">
      <c r="B3334" s="1"/>
      <c r="C3334" s="1"/>
      <c r="D3334" s="1"/>
      <c r="E3334" s="1"/>
      <c r="F3334" s="1"/>
      <c r="G3334" s="1"/>
      <c r="H3334" s="1"/>
      <c r="I3334" s="1"/>
      <c r="J3334" s="1"/>
    </row>
    <row r="3335" spans="2:10">
      <c r="B3335" s="1"/>
      <c r="C3335" s="1"/>
      <c r="D3335" s="1"/>
      <c r="E3335" s="1"/>
      <c r="F3335" s="1"/>
      <c r="G3335" s="1"/>
      <c r="H3335" s="1"/>
      <c r="I3335" s="1"/>
      <c r="J3335" s="1"/>
    </row>
    <row r="3336" spans="2:10">
      <c r="B3336" s="1"/>
      <c r="C3336" s="1"/>
      <c r="D3336" s="1"/>
      <c r="E3336" s="1"/>
      <c r="F3336" s="1"/>
      <c r="G3336" s="1"/>
      <c r="H3336" s="1"/>
      <c r="I3336" s="1"/>
      <c r="J3336" s="1"/>
    </row>
    <row r="3337" spans="2:10">
      <c r="B3337" s="1"/>
      <c r="C3337" s="1"/>
      <c r="D3337" s="1"/>
      <c r="E3337" s="1"/>
      <c r="F3337" s="1"/>
      <c r="G3337" s="1"/>
      <c r="H3337" s="1"/>
      <c r="I3337" s="1"/>
      <c r="J3337" s="1"/>
    </row>
    <row r="3338" spans="2:10">
      <c r="B3338" s="1"/>
      <c r="C3338" s="1"/>
      <c r="D3338" s="1"/>
      <c r="E3338" s="1"/>
      <c r="F3338" s="1"/>
      <c r="G3338" s="1"/>
      <c r="H3338" s="1"/>
      <c r="I3338" s="1"/>
      <c r="J3338" s="1"/>
    </row>
    <row r="3339" spans="2:10">
      <c r="B3339" s="1"/>
      <c r="C3339" s="1"/>
      <c r="D3339" s="1"/>
      <c r="E3339" s="1"/>
      <c r="F3339" s="1"/>
      <c r="G3339" s="1"/>
      <c r="H3339" s="1"/>
      <c r="I3339" s="1"/>
      <c r="J3339" s="1"/>
    </row>
    <row r="3340" spans="2:10">
      <c r="B3340" s="1"/>
      <c r="C3340" s="1"/>
      <c r="D3340" s="1"/>
      <c r="E3340" s="1"/>
      <c r="F3340" s="1"/>
      <c r="G3340" s="1"/>
      <c r="H3340" s="1"/>
      <c r="I3340" s="1"/>
      <c r="J3340" s="1"/>
    </row>
    <row r="3341" spans="2:10">
      <c r="B3341" s="1"/>
      <c r="C3341" s="1"/>
      <c r="D3341" s="1"/>
      <c r="E3341" s="1"/>
      <c r="F3341" s="1"/>
      <c r="G3341" s="1"/>
      <c r="H3341" s="1"/>
      <c r="I3341" s="1"/>
      <c r="J3341" s="1"/>
    </row>
    <row r="3342" spans="2:10">
      <c r="B3342" s="1"/>
      <c r="C3342" s="1"/>
      <c r="D3342" s="1"/>
      <c r="E3342" s="1"/>
      <c r="F3342" s="1"/>
      <c r="G3342" s="1"/>
      <c r="H3342" s="1"/>
      <c r="I3342" s="1"/>
      <c r="J3342" s="1"/>
    </row>
    <row r="3343" spans="2:10">
      <c r="B3343" s="1"/>
      <c r="C3343" s="1"/>
      <c r="D3343" s="1"/>
      <c r="E3343" s="1"/>
      <c r="F3343" s="1"/>
      <c r="G3343" s="1"/>
      <c r="H3343" s="1"/>
      <c r="I3343" s="1"/>
      <c r="J3343" s="1"/>
    </row>
    <row r="3344" spans="2:10">
      <c r="B3344" s="1"/>
      <c r="C3344" s="1"/>
      <c r="D3344" s="1"/>
      <c r="E3344" s="1"/>
      <c r="F3344" s="1"/>
      <c r="G3344" s="1"/>
      <c r="H3344" s="1"/>
      <c r="I3344" s="1"/>
      <c r="J3344" s="1"/>
    </row>
    <row r="3345" spans="2:10">
      <c r="B3345" s="1"/>
      <c r="C3345" s="1"/>
      <c r="D3345" s="1"/>
      <c r="E3345" s="1"/>
      <c r="F3345" s="1"/>
      <c r="G3345" s="1"/>
      <c r="H3345" s="1"/>
      <c r="I3345" s="1"/>
      <c r="J3345" s="1"/>
    </row>
    <row r="3346" spans="2:10">
      <c r="B3346" s="1"/>
      <c r="C3346" s="1"/>
      <c r="D3346" s="1"/>
      <c r="E3346" s="1"/>
      <c r="F3346" s="1"/>
      <c r="G3346" s="1"/>
      <c r="H3346" s="1"/>
      <c r="I3346" s="1"/>
      <c r="J3346" s="1"/>
    </row>
    <row r="3347" spans="2:10">
      <c r="B3347" s="1"/>
      <c r="C3347" s="1"/>
      <c r="D3347" s="1"/>
      <c r="E3347" s="1"/>
      <c r="F3347" s="1"/>
      <c r="G3347" s="1"/>
      <c r="H3347" s="1"/>
      <c r="I3347" s="1"/>
      <c r="J3347" s="1"/>
    </row>
    <row r="3348" spans="2:10">
      <c r="B3348" s="1"/>
      <c r="C3348" s="1"/>
      <c r="D3348" s="1"/>
      <c r="E3348" s="1"/>
      <c r="F3348" s="1"/>
      <c r="G3348" s="1"/>
      <c r="H3348" s="1"/>
      <c r="I3348" s="1"/>
      <c r="J3348" s="1"/>
    </row>
    <row r="3349" spans="2:10">
      <c r="B3349" s="1"/>
      <c r="C3349" s="1"/>
      <c r="D3349" s="1"/>
      <c r="E3349" s="1"/>
      <c r="F3349" s="1"/>
      <c r="G3349" s="1"/>
      <c r="H3349" s="1"/>
      <c r="I3349" s="1"/>
      <c r="J3349" s="1"/>
    </row>
    <row r="3350" spans="2:10">
      <c r="B3350" s="1"/>
      <c r="C3350" s="1"/>
      <c r="D3350" s="1"/>
      <c r="E3350" s="1"/>
      <c r="F3350" s="1"/>
      <c r="G3350" s="1"/>
      <c r="H3350" s="1"/>
      <c r="I3350" s="1"/>
      <c r="J3350" s="1"/>
    </row>
    <row r="3351" spans="2:10">
      <c r="B3351" s="1"/>
      <c r="C3351" s="1"/>
      <c r="D3351" s="1"/>
      <c r="E3351" s="1"/>
      <c r="F3351" s="1"/>
      <c r="G3351" s="1"/>
      <c r="H3351" s="1"/>
      <c r="I3351" s="1"/>
      <c r="J3351" s="1"/>
    </row>
    <row r="3352" spans="2:10">
      <c r="B3352" s="1"/>
      <c r="C3352" s="1"/>
      <c r="D3352" s="1"/>
      <c r="E3352" s="1"/>
      <c r="F3352" s="1"/>
      <c r="G3352" s="1"/>
      <c r="H3352" s="1"/>
      <c r="I3352" s="1"/>
      <c r="J3352" s="1"/>
    </row>
    <row r="3353" spans="2:10">
      <c r="B3353" s="1"/>
      <c r="C3353" s="1"/>
      <c r="D3353" s="1"/>
      <c r="E3353" s="1"/>
      <c r="F3353" s="1"/>
      <c r="G3353" s="1"/>
      <c r="H3353" s="1"/>
      <c r="I3353" s="1"/>
      <c r="J3353" s="1"/>
    </row>
    <row r="3354" spans="2:10">
      <c r="B3354" s="1"/>
      <c r="C3354" s="1"/>
      <c r="D3354" s="1"/>
      <c r="E3354" s="1"/>
      <c r="F3354" s="1"/>
      <c r="G3354" s="1"/>
      <c r="H3354" s="1"/>
      <c r="I3354" s="1"/>
      <c r="J3354" s="1"/>
    </row>
    <row r="3355" spans="2:10">
      <c r="B3355" s="1"/>
      <c r="C3355" s="1"/>
      <c r="D3355" s="1"/>
      <c r="E3355" s="1"/>
      <c r="F3355" s="1"/>
      <c r="G3355" s="1"/>
      <c r="H3355" s="1"/>
      <c r="I3355" s="1"/>
      <c r="J3355" s="1"/>
    </row>
    <row r="3356" spans="2:10">
      <c r="B3356" s="1"/>
      <c r="C3356" s="1"/>
      <c r="D3356" s="1"/>
      <c r="E3356" s="1"/>
      <c r="F3356" s="1"/>
      <c r="G3356" s="1"/>
      <c r="H3356" s="1"/>
      <c r="I3356" s="1"/>
      <c r="J3356" s="1"/>
    </row>
    <row r="3357" spans="2:10">
      <c r="B3357" s="1"/>
      <c r="C3357" s="1"/>
      <c r="D3357" s="1"/>
      <c r="E3357" s="1"/>
      <c r="F3357" s="1"/>
      <c r="G3357" s="1"/>
      <c r="H3357" s="1"/>
      <c r="I3357" s="1"/>
      <c r="J3357" s="1"/>
    </row>
    <row r="3358" spans="2:10">
      <c r="B3358" s="1"/>
      <c r="C3358" s="1"/>
      <c r="D3358" s="1"/>
      <c r="E3358" s="1"/>
      <c r="F3358" s="1"/>
      <c r="G3358" s="1"/>
      <c r="H3358" s="1"/>
      <c r="I3358" s="1"/>
      <c r="J3358" s="1"/>
    </row>
    <row r="3359" spans="2:10">
      <c r="B3359" s="1"/>
      <c r="C3359" s="1"/>
      <c r="D3359" s="1"/>
      <c r="E3359" s="1"/>
      <c r="F3359" s="1"/>
      <c r="G3359" s="1"/>
      <c r="H3359" s="1"/>
      <c r="I3359" s="1"/>
      <c r="J3359" s="1"/>
    </row>
    <row r="3360" spans="2:10">
      <c r="B3360" s="1"/>
      <c r="C3360" s="1"/>
      <c r="D3360" s="1"/>
      <c r="E3360" s="1"/>
      <c r="F3360" s="1"/>
      <c r="G3360" s="1"/>
      <c r="H3360" s="1"/>
      <c r="I3360" s="1"/>
      <c r="J3360" s="1"/>
    </row>
    <row r="3361" spans="2:10">
      <c r="B3361" s="1"/>
      <c r="C3361" s="1"/>
      <c r="D3361" s="1"/>
      <c r="E3361" s="1"/>
      <c r="F3361" s="1"/>
      <c r="G3361" s="1"/>
      <c r="H3361" s="1"/>
      <c r="I3361" s="1"/>
      <c r="J3361" s="1"/>
    </row>
    <row r="3362" spans="2:10">
      <c r="B3362" s="1"/>
      <c r="C3362" s="1"/>
      <c r="D3362" s="1"/>
      <c r="E3362" s="1"/>
      <c r="F3362" s="1"/>
      <c r="G3362" s="1"/>
      <c r="H3362" s="1"/>
      <c r="I3362" s="1"/>
      <c r="J3362" s="1"/>
    </row>
    <row r="3363" spans="2:10">
      <c r="B3363" s="1"/>
      <c r="C3363" s="1"/>
      <c r="D3363" s="1"/>
      <c r="E3363" s="1"/>
      <c r="F3363" s="1"/>
      <c r="G3363" s="1"/>
      <c r="H3363" s="1"/>
      <c r="I3363" s="1"/>
      <c r="J3363" s="1"/>
    </row>
    <row r="3364" spans="2:10">
      <c r="B3364" s="1"/>
      <c r="C3364" s="1"/>
      <c r="D3364" s="1"/>
      <c r="E3364" s="1"/>
      <c r="F3364" s="1"/>
      <c r="G3364" s="1"/>
      <c r="H3364" s="1"/>
      <c r="I3364" s="1"/>
      <c r="J3364" s="1"/>
    </row>
    <row r="3365" spans="2:10">
      <c r="B3365" s="1"/>
      <c r="C3365" s="1"/>
      <c r="D3365" s="1"/>
      <c r="E3365" s="1"/>
      <c r="F3365" s="1"/>
      <c r="G3365" s="1"/>
      <c r="H3365" s="1"/>
      <c r="I3365" s="1"/>
      <c r="J3365" s="1"/>
    </row>
    <row r="3366" spans="2:10">
      <c r="B3366" s="1"/>
      <c r="C3366" s="1"/>
      <c r="D3366" s="1"/>
      <c r="E3366" s="1"/>
      <c r="F3366" s="1"/>
      <c r="G3366" s="1"/>
      <c r="H3366" s="1"/>
      <c r="I3366" s="1"/>
      <c r="J3366" s="1"/>
    </row>
    <row r="3367" spans="2:10">
      <c r="B3367" s="1"/>
      <c r="C3367" s="1"/>
      <c r="D3367" s="1"/>
      <c r="E3367" s="1"/>
      <c r="F3367" s="1"/>
      <c r="G3367" s="1"/>
      <c r="H3367" s="1"/>
      <c r="I3367" s="1"/>
      <c r="J3367" s="1"/>
    </row>
    <row r="3368" spans="2:10">
      <c r="B3368" s="1"/>
      <c r="C3368" s="1"/>
      <c r="D3368" s="1"/>
      <c r="E3368" s="1"/>
      <c r="F3368" s="1"/>
      <c r="G3368" s="1"/>
      <c r="H3368" s="1"/>
      <c r="I3368" s="1"/>
      <c r="J3368" s="1"/>
    </row>
    <row r="3369" spans="2:10">
      <c r="B3369" s="1"/>
      <c r="C3369" s="1"/>
      <c r="D3369" s="1"/>
      <c r="E3369" s="1"/>
      <c r="F3369" s="1"/>
      <c r="G3369" s="1"/>
      <c r="H3369" s="1"/>
      <c r="I3369" s="1"/>
      <c r="J3369" s="1"/>
    </row>
    <row r="3370" spans="2:10">
      <c r="B3370" s="1"/>
      <c r="C3370" s="1"/>
      <c r="D3370" s="1"/>
      <c r="E3370" s="1"/>
      <c r="F3370" s="1"/>
      <c r="G3370" s="1"/>
      <c r="H3370" s="1"/>
      <c r="I3370" s="1"/>
      <c r="J3370" s="1"/>
    </row>
    <row r="3371" spans="2:10">
      <c r="B3371" s="1"/>
      <c r="C3371" s="1"/>
      <c r="D3371" s="1"/>
      <c r="E3371" s="1"/>
      <c r="F3371" s="1"/>
      <c r="G3371" s="1"/>
      <c r="H3371" s="1"/>
      <c r="I3371" s="1"/>
      <c r="J3371" s="1"/>
    </row>
    <row r="3372" spans="2:10">
      <c r="B3372" s="1"/>
      <c r="C3372" s="1"/>
      <c r="D3372" s="1"/>
      <c r="E3372" s="1"/>
      <c r="F3372" s="1"/>
      <c r="G3372" s="1"/>
      <c r="H3372" s="1"/>
      <c r="I3372" s="1"/>
      <c r="J3372" s="1"/>
    </row>
    <row r="3373" spans="2:10">
      <c r="B3373" s="1"/>
      <c r="C3373" s="1"/>
      <c r="D3373" s="1"/>
      <c r="E3373" s="1"/>
      <c r="F3373" s="1"/>
      <c r="G3373" s="1"/>
      <c r="H3373" s="1"/>
      <c r="I3373" s="1"/>
      <c r="J3373" s="1"/>
    </row>
    <row r="3374" spans="2:10">
      <c r="B3374" s="1"/>
      <c r="C3374" s="1"/>
      <c r="D3374" s="1"/>
      <c r="E3374" s="1"/>
      <c r="F3374" s="1"/>
      <c r="G3374" s="1"/>
      <c r="H3374" s="1"/>
      <c r="I3374" s="1"/>
      <c r="J3374" s="1"/>
    </row>
    <row r="3375" spans="2:10">
      <c r="B3375" s="1"/>
      <c r="C3375" s="1"/>
      <c r="D3375" s="1"/>
      <c r="E3375" s="1"/>
      <c r="F3375" s="1"/>
      <c r="G3375" s="1"/>
      <c r="H3375" s="1"/>
      <c r="I3375" s="1"/>
      <c r="J3375" s="1"/>
    </row>
    <row r="3376" spans="2:10">
      <c r="B3376" s="1"/>
      <c r="C3376" s="1"/>
      <c r="D3376" s="1"/>
      <c r="E3376" s="1"/>
      <c r="F3376" s="1"/>
      <c r="G3376" s="1"/>
      <c r="H3376" s="1"/>
      <c r="I3376" s="1"/>
      <c r="J3376" s="1"/>
    </row>
    <row r="3377" spans="2:10">
      <c r="B3377" s="1"/>
      <c r="C3377" s="1"/>
      <c r="D3377" s="1"/>
      <c r="E3377" s="1"/>
      <c r="F3377" s="1"/>
      <c r="G3377" s="1"/>
      <c r="H3377" s="1"/>
      <c r="I3377" s="1"/>
      <c r="J3377" s="1"/>
    </row>
    <row r="3378" spans="2:10">
      <c r="B3378" s="1"/>
      <c r="C3378" s="1"/>
      <c r="D3378" s="1"/>
      <c r="E3378" s="1"/>
      <c r="F3378" s="1"/>
      <c r="G3378" s="1"/>
      <c r="H3378" s="1"/>
      <c r="I3378" s="1"/>
      <c r="J3378" s="1"/>
    </row>
    <row r="3379" spans="2:10">
      <c r="B3379" s="1"/>
      <c r="C3379" s="1"/>
      <c r="D3379" s="1"/>
      <c r="E3379" s="1"/>
      <c r="F3379" s="1"/>
      <c r="G3379" s="1"/>
      <c r="H3379" s="1"/>
      <c r="I3379" s="1"/>
      <c r="J3379" s="1"/>
    </row>
    <row r="3380" spans="2:10">
      <c r="B3380" s="1"/>
      <c r="C3380" s="1"/>
      <c r="D3380" s="1"/>
      <c r="E3380" s="1"/>
      <c r="F3380" s="1"/>
      <c r="G3380" s="1"/>
      <c r="H3380" s="1"/>
      <c r="I3380" s="1"/>
      <c r="J3380" s="1"/>
    </row>
    <row r="3381" spans="2:10">
      <c r="B3381" s="1"/>
      <c r="C3381" s="1"/>
      <c r="D3381" s="1"/>
      <c r="E3381" s="1"/>
      <c r="F3381" s="1"/>
      <c r="G3381" s="1"/>
      <c r="H3381" s="1"/>
      <c r="I3381" s="1"/>
      <c r="J3381" s="1"/>
    </row>
    <row r="3382" spans="2:10">
      <c r="B3382" s="1"/>
      <c r="C3382" s="1"/>
      <c r="D3382" s="1"/>
      <c r="E3382" s="1"/>
      <c r="F3382" s="1"/>
      <c r="G3382" s="1"/>
      <c r="H3382" s="1"/>
      <c r="I3382" s="1"/>
      <c r="J3382" s="1"/>
    </row>
    <row r="3383" spans="2:10">
      <c r="B3383" s="1"/>
      <c r="C3383" s="1"/>
      <c r="D3383" s="1"/>
      <c r="E3383" s="1"/>
      <c r="F3383" s="1"/>
      <c r="G3383" s="1"/>
      <c r="H3383" s="1"/>
      <c r="I3383" s="1"/>
      <c r="J3383" s="1"/>
    </row>
    <row r="3384" spans="2:10">
      <c r="B3384" s="1"/>
      <c r="C3384" s="1"/>
      <c r="D3384" s="1"/>
      <c r="E3384" s="1"/>
      <c r="F3384" s="1"/>
      <c r="G3384" s="1"/>
      <c r="H3384" s="1"/>
      <c r="I3384" s="1"/>
      <c r="J3384" s="1"/>
    </row>
    <row r="3385" spans="2:10">
      <c r="B3385" s="1"/>
      <c r="C3385" s="1"/>
      <c r="D3385" s="1"/>
      <c r="E3385" s="1"/>
      <c r="F3385" s="1"/>
      <c r="G3385" s="1"/>
      <c r="H3385" s="1"/>
      <c r="I3385" s="1"/>
      <c r="J3385" s="1"/>
    </row>
    <row r="3386" spans="2:10">
      <c r="B3386" s="1"/>
      <c r="C3386" s="1"/>
      <c r="D3386" s="1"/>
      <c r="E3386" s="1"/>
      <c r="F3386" s="1"/>
      <c r="G3386" s="1"/>
      <c r="H3386" s="1"/>
      <c r="I3386" s="1"/>
      <c r="J3386" s="1"/>
    </row>
    <row r="3387" spans="2:10">
      <c r="B3387" s="1"/>
      <c r="C3387" s="1"/>
      <c r="D3387" s="1"/>
      <c r="E3387" s="1"/>
      <c r="F3387" s="1"/>
      <c r="G3387" s="1"/>
      <c r="H3387" s="1"/>
      <c r="I3387" s="1"/>
      <c r="J3387" s="1"/>
    </row>
    <row r="3388" spans="2:10">
      <c r="B3388" s="1"/>
      <c r="C3388" s="1"/>
      <c r="D3388" s="1"/>
      <c r="E3388" s="1"/>
      <c r="F3388" s="1"/>
      <c r="G3388" s="1"/>
      <c r="H3388" s="1"/>
      <c r="I3388" s="1"/>
      <c r="J3388" s="1"/>
    </row>
    <row r="3389" spans="2:10">
      <c r="B3389" s="1"/>
      <c r="C3389" s="1"/>
      <c r="D3389" s="1"/>
      <c r="E3389" s="1"/>
      <c r="F3389" s="1"/>
      <c r="G3389" s="1"/>
      <c r="H3389" s="1"/>
      <c r="I3389" s="1"/>
      <c r="J3389" s="1"/>
    </row>
    <row r="3390" spans="2:10">
      <c r="B3390" s="1"/>
      <c r="C3390" s="1"/>
      <c r="D3390" s="1"/>
      <c r="E3390" s="1"/>
      <c r="F3390" s="1"/>
      <c r="G3390" s="1"/>
      <c r="H3390" s="1"/>
      <c r="I3390" s="1"/>
      <c r="J3390" s="1"/>
    </row>
    <row r="3391" spans="2:10">
      <c r="B3391" s="1"/>
      <c r="C3391" s="1"/>
      <c r="D3391" s="1"/>
      <c r="E3391" s="1"/>
      <c r="F3391" s="1"/>
      <c r="G3391" s="1"/>
      <c r="H3391" s="1"/>
      <c r="I3391" s="1"/>
      <c r="J3391" s="1"/>
    </row>
    <row r="3392" spans="2:10">
      <c r="B3392" s="1"/>
      <c r="C3392" s="1"/>
      <c r="D3392" s="1"/>
      <c r="E3392" s="1"/>
      <c r="F3392" s="1"/>
      <c r="G3392" s="1"/>
      <c r="H3392" s="1"/>
      <c r="I3392" s="1"/>
      <c r="J3392" s="1"/>
    </row>
    <row r="3393" spans="2:10">
      <c r="B3393" s="1"/>
      <c r="C3393" s="1"/>
      <c r="D3393" s="1"/>
      <c r="E3393" s="1"/>
      <c r="F3393" s="1"/>
      <c r="G3393" s="1"/>
      <c r="H3393" s="1"/>
      <c r="I3393" s="1"/>
      <c r="J3393" s="1"/>
    </row>
    <row r="3394" spans="2:10">
      <c r="B3394" s="1"/>
      <c r="C3394" s="1"/>
      <c r="D3394" s="1"/>
      <c r="E3394" s="1"/>
      <c r="F3394" s="1"/>
      <c r="G3394" s="1"/>
      <c r="H3394" s="1"/>
      <c r="I3394" s="1"/>
      <c r="J3394" s="1"/>
    </row>
    <row r="3395" spans="2:10">
      <c r="B3395" s="1"/>
      <c r="C3395" s="1"/>
      <c r="D3395" s="1"/>
      <c r="E3395" s="1"/>
      <c r="F3395" s="1"/>
      <c r="G3395" s="1"/>
      <c r="H3395" s="1"/>
      <c r="I3395" s="1"/>
      <c r="J3395" s="1"/>
    </row>
    <row r="3396" spans="2:10">
      <c r="B3396" s="1"/>
      <c r="C3396" s="1"/>
      <c r="D3396" s="1"/>
      <c r="E3396" s="1"/>
      <c r="F3396" s="1"/>
      <c r="G3396" s="1"/>
      <c r="H3396" s="1"/>
      <c r="I3396" s="1"/>
      <c r="J3396" s="1"/>
    </row>
    <row r="3397" spans="2:10">
      <c r="B3397" s="1"/>
      <c r="C3397" s="1"/>
      <c r="D3397" s="1"/>
      <c r="E3397" s="1"/>
      <c r="F3397" s="1"/>
      <c r="G3397" s="1"/>
      <c r="H3397" s="1"/>
      <c r="I3397" s="1"/>
      <c r="J3397" s="1"/>
    </row>
    <row r="3398" spans="2:10">
      <c r="B3398" s="1"/>
      <c r="C3398" s="1"/>
      <c r="D3398" s="1"/>
      <c r="E3398" s="1"/>
      <c r="F3398" s="1"/>
      <c r="G3398" s="1"/>
      <c r="H3398" s="1"/>
      <c r="I3398" s="1"/>
      <c r="J3398" s="1"/>
    </row>
    <row r="3399" spans="2:10">
      <c r="B3399" s="1"/>
      <c r="C3399" s="1"/>
      <c r="D3399" s="1"/>
      <c r="E3399" s="1"/>
      <c r="F3399" s="1"/>
      <c r="G3399" s="1"/>
      <c r="H3399" s="1"/>
      <c r="I3399" s="1"/>
      <c r="J3399" s="1"/>
    </row>
    <row r="3400" spans="2:10">
      <c r="B3400" s="1"/>
      <c r="C3400" s="1"/>
      <c r="D3400" s="1"/>
      <c r="E3400" s="1"/>
      <c r="F3400" s="1"/>
      <c r="G3400" s="1"/>
      <c r="H3400" s="1"/>
      <c r="I3400" s="1"/>
      <c r="J3400" s="1"/>
    </row>
    <row r="3401" spans="2:10">
      <c r="B3401" s="1"/>
      <c r="C3401" s="1"/>
      <c r="D3401" s="1"/>
      <c r="E3401" s="1"/>
      <c r="F3401" s="1"/>
      <c r="G3401" s="1"/>
      <c r="H3401" s="1"/>
      <c r="I3401" s="1"/>
      <c r="J3401" s="1"/>
    </row>
    <row r="3402" spans="2:10">
      <c r="B3402" s="1"/>
      <c r="C3402" s="1"/>
      <c r="D3402" s="1"/>
      <c r="E3402" s="1"/>
      <c r="F3402" s="1"/>
      <c r="G3402" s="1"/>
      <c r="H3402" s="1"/>
      <c r="I3402" s="1"/>
      <c r="J3402" s="1"/>
    </row>
    <row r="3403" spans="2:10">
      <c r="B3403" s="1"/>
      <c r="C3403" s="1"/>
      <c r="D3403" s="1"/>
      <c r="E3403" s="1"/>
      <c r="F3403" s="1"/>
      <c r="G3403" s="1"/>
      <c r="H3403" s="1"/>
      <c r="I3403" s="1"/>
      <c r="J3403" s="1"/>
    </row>
    <row r="3404" spans="2:10">
      <c r="B3404" s="1"/>
      <c r="C3404" s="1"/>
      <c r="D3404" s="1"/>
      <c r="E3404" s="1"/>
      <c r="F3404" s="1"/>
      <c r="G3404" s="1"/>
      <c r="H3404" s="1"/>
      <c r="I3404" s="1"/>
      <c r="J3404" s="1"/>
    </row>
    <row r="3405" spans="2:10">
      <c r="B3405" s="1"/>
      <c r="C3405" s="1"/>
      <c r="D3405" s="1"/>
      <c r="E3405" s="1"/>
      <c r="F3405" s="1"/>
      <c r="G3405" s="1"/>
      <c r="H3405" s="1"/>
      <c r="I3405" s="1"/>
      <c r="J3405" s="1"/>
    </row>
    <row r="3406" spans="2:10">
      <c r="B3406" s="1"/>
      <c r="C3406" s="1"/>
      <c r="D3406" s="1"/>
      <c r="E3406" s="1"/>
      <c r="F3406" s="1"/>
      <c r="G3406" s="1"/>
      <c r="H3406" s="1"/>
      <c r="I3406" s="1"/>
      <c r="J3406" s="1"/>
    </row>
    <row r="3407" spans="2:10">
      <c r="B3407" s="1"/>
      <c r="C3407" s="1"/>
      <c r="D3407" s="1"/>
      <c r="E3407" s="1"/>
      <c r="F3407" s="1"/>
      <c r="G3407" s="1"/>
      <c r="H3407" s="1"/>
      <c r="I3407" s="1"/>
      <c r="J3407" s="1"/>
    </row>
    <row r="3408" spans="2:10">
      <c r="B3408" s="1"/>
      <c r="C3408" s="1"/>
      <c r="D3408" s="1"/>
      <c r="E3408" s="1"/>
      <c r="F3408" s="1"/>
      <c r="G3408" s="1"/>
      <c r="H3408" s="1"/>
      <c r="I3408" s="1"/>
      <c r="J3408" s="1"/>
    </row>
    <row r="3409" spans="2:10">
      <c r="B3409" s="1"/>
      <c r="C3409" s="1"/>
      <c r="D3409" s="1"/>
      <c r="E3409" s="1"/>
      <c r="F3409" s="1"/>
      <c r="G3409" s="1"/>
      <c r="H3409" s="1"/>
      <c r="I3409" s="1"/>
      <c r="J3409" s="1"/>
    </row>
    <row r="3410" spans="2:10">
      <c r="B3410" s="1"/>
      <c r="C3410" s="1"/>
      <c r="D3410" s="1"/>
      <c r="E3410" s="1"/>
      <c r="F3410" s="1"/>
      <c r="G3410" s="1"/>
      <c r="H3410" s="1"/>
      <c r="I3410" s="1"/>
      <c r="J3410" s="1"/>
    </row>
    <row r="3411" spans="2:10">
      <c r="B3411" s="1"/>
      <c r="C3411" s="1"/>
      <c r="D3411" s="1"/>
      <c r="E3411" s="1"/>
      <c r="F3411" s="1"/>
      <c r="G3411" s="1"/>
      <c r="H3411" s="1"/>
      <c r="I3411" s="1"/>
      <c r="J3411" s="1"/>
    </row>
    <row r="3412" spans="2:10">
      <c r="B3412" s="1"/>
      <c r="C3412" s="1"/>
      <c r="D3412" s="1"/>
      <c r="E3412" s="1"/>
      <c r="F3412" s="1"/>
      <c r="G3412" s="1"/>
      <c r="H3412" s="1"/>
      <c r="I3412" s="1"/>
      <c r="J3412" s="1"/>
    </row>
    <row r="3413" spans="2:10">
      <c r="B3413" s="1"/>
      <c r="C3413" s="1"/>
      <c r="D3413" s="1"/>
      <c r="E3413" s="1"/>
      <c r="F3413" s="1"/>
      <c r="G3413" s="1"/>
      <c r="H3413" s="1"/>
      <c r="I3413" s="1"/>
      <c r="J3413" s="1"/>
    </row>
    <row r="3414" spans="2:10">
      <c r="B3414" s="1"/>
      <c r="C3414" s="1"/>
      <c r="D3414" s="1"/>
      <c r="E3414" s="1"/>
      <c r="F3414" s="1"/>
      <c r="G3414" s="1"/>
      <c r="H3414" s="1"/>
      <c r="I3414" s="1"/>
      <c r="J3414" s="1"/>
    </row>
    <row r="3415" spans="2:10">
      <c r="B3415" s="1"/>
      <c r="C3415" s="1"/>
      <c r="D3415" s="1"/>
      <c r="E3415" s="1"/>
      <c r="F3415" s="1"/>
      <c r="G3415" s="1"/>
      <c r="H3415" s="1"/>
      <c r="I3415" s="1"/>
      <c r="J3415" s="1"/>
    </row>
    <row r="3416" spans="2:10">
      <c r="B3416" s="1"/>
      <c r="C3416" s="1"/>
      <c r="D3416" s="1"/>
      <c r="E3416" s="1"/>
      <c r="F3416" s="1"/>
      <c r="G3416" s="1"/>
      <c r="H3416" s="1"/>
      <c r="I3416" s="1"/>
      <c r="J3416" s="1"/>
    </row>
    <row r="3417" spans="2:10">
      <c r="B3417" s="1"/>
      <c r="C3417" s="1"/>
      <c r="D3417" s="1"/>
      <c r="E3417" s="1"/>
      <c r="F3417" s="1"/>
      <c r="G3417" s="1"/>
      <c r="H3417" s="1"/>
      <c r="I3417" s="1"/>
      <c r="J3417" s="1"/>
    </row>
    <row r="3418" spans="2:10">
      <c r="B3418" s="1"/>
      <c r="C3418" s="1"/>
      <c r="D3418" s="1"/>
      <c r="E3418" s="1"/>
      <c r="F3418" s="1"/>
      <c r="G3418" s="1"/>
      <c r="H3418" s="1"/>
      <c r="I3418" s="1"/>
      <c r="J3418" s="1"/>
    </row>
    <row r="3419" spans="2:10">
      <c r="B3419" s="1"/>
      <c r="C3419" s="1"/>
      <c r="D3419" s="1"/>
      <c r="E3419" s="1"/>
      <c r="F3419" s="1"/>
      <c r="G3419" s="1"/>
      <c r="H3419" s="1"/>
      <c r="I3419" s="1"/>
      <c r="J3419" s="1"/>
    </row>
    <row r="3420" spans="2:10">
      <c r="B3420" s="1"/>
      <c r="C3420" s="1"/>
      <c r="D3420" s="1"/>
      <c r="E3420" s="1"/>
      <c r="F3420" s="1"/>
      <c r="G3420" s="1"/>
      <c r="H3420" s="1"/>
      <c r="I3420" s="1"/>
      <c r="J3420" s="1"/>
    </row>
    <row r="3421" spans="2:10">
      <c r="B3421" s="1"/>
      <c r="C3421" s="1"/>
      <c r="D3421" s="1"/>
      <c r="E3421" s="1"/>
      <c r="F3421" s="1"/>
      <c r="G3421" s="1"/>
      <c r="H3421" s="1"/>
      <c r="I3421" s="1"/>
      <c r="J3421" s="1"/>
    </row>
    <row r="3422" spans="2:10">
      <c r="B3422" s="1"/>
      <c r="C3422" s="1"/>
      <c r="D3422" s="1"/>
      <c r="E3422" s="1"/>
      <c r="F3422" s="1"/>
      <c r="G3422" s="1"/>
      <c r="H3422" s="1"/>
      <c r="I3422" s="1"/>
      <c r="J3422" s="1"/>
    </row>
    <row r="3423" spans="2:10">
      <c r="B3423" s="1"/>
      <c r="C3423" s="1"/>
      <c r="D3423" s="1"/>
      <c r="E3423" s="1"/>
      <c r="F3423" s="1"/>
      <c r="G3423" s="1"/>
      <c r="H3423" s="1"/>
      <c r="I3423" s="1"/>
      <c r="J3423" s="1"/>
    </row>
    <row r="3424" spans="2:10">
      <c r="B3424" s="1"/>
      <c r="C3424" s="1"/>
      <c r="D3424" s="1"/>
      <c r="E3424" s="1"/>
      <c r="F3424" s="1"/>
      <c r="G3424" s="1"/>
      <c r="H3424" s="1"/>
      <c r="I3424" s="1"/>
      <c r="J3424" s="1"/>
    </row>
    <row r="3425" spans="2:10">
      <c r="B3425" s="1"/>
      <c r="C3425" s="1"/>
      <c r="D3425" s="1"/>
      <c r="E3425" s="1"/>
      <c r="F3425" s="1"/>
      <c r="G3425" s="1"/>
      <c r="H3425" s="1"/>
      <c r="I3425" s="1"/>
      <c r="J3425" s="1"/>
    </row>
    <row r="3426" spans="2:10">
      <c r="B3426" s="1"/>
      <c r="C3426" s="1"/>
      <c r="D3426" s="1"/>
      <c r="E3426" s="1"/>
      <c r="F3426" s="1"/>
      <c r="G3426" s="1"/>
      <c r="H3426" s="1"/>
      <c r="I3426" s="1"/>
      <c r="J3426" s="1"/>
    </row>
    <row r="3427" spans="2:10">
      <c r="B3427" s="1"/>
      <c r="C3427" s="1"/>
      <c r="D3427" s="1"/>
      <c r="E3427" s="1"/>
      <c r="F3427" s="1"/>
      <c r="G3427" s="1"/>
      <c r="H3427" s="1"/>
      <c r="I3427" s="1"/>
      <c r="J3427" s="1"/>
    </row>
    <row r="3428" spans="2:10">
      <c r="B3428" s="1"/>
      <c r="C3428" s="1"/>
      <c r="D3428" s="1"/>
      <c r="E3428" s="1"/>
      <c r="F3428" s="1"/>
      <c r="G3428" s="1"/>
      <c r="H3428" s="1"/>
      <c r="I3428" s="1"/>
      <c r="J3428" s="1"/>
    </row>
    <row r="3429" spans="2:10">
      <c r="B3429" s="1"/>
      <c r="C3429" s="1"/>
      <c r="D3429" s="1"/>
      <c r="E3429" s="1"/>
      <c r="F3429" s="1"/>
      <c r="G3429" s="1"/>
      <c r="H3429" s="1"/>
      <c r="I3429" s="1"/>
      <c r="J3429" s="1"/>
    </row>
    <row r="3430" spans="2:10">
      <c r="B3430" s="1"/>
      <c r="C3430" s="1"/>
      <c r="D3430" s="1"/>
      <c r="E3430" s="1"/>
      <c r="F3430" s="1"/>
      <c r="G3430" s="1"/>
      <c r="H3430" s="1"/>
      <c r="I3430" s="1"/>
      <c r="J3430" s="1"/>
    </row>
    <row r="3431" spans="2:10">
      <c r="B3431" s="1"/>
      <c r="C3431" s="1"/>
      <c r="D3431" s="1"/>
      <c r="E3431" s="1"/>
      <c r="F3431" s="1"/>
      <c r="G3431" s="1"/>
      <c r="H3431" s="1"/>
      <c r="I3431" s="1"/>
      <c r="J3431" s="1"/>
    </row>
    <row r="3432" spans="2:10">
      <c r="B3432" s="1"/>
      <c r="C3432" s="1"/>
      <c r="D3432" s="1"/>
      <c r="E3432" s="1"/>
      <c r="F3432" s="1"/>
      <c r="G3432" s="1"/>
      <c r="H3432" s="1"/>
      <c r="I3432" s="1"/>
      <c r="J3432" s="1"/>
    </row>
    <row r="3433" spans="2:10">
      <c r="B3433" s="1"/>
      <c r="C3433" s="1"/>
      <c r="D3433" s="1"/>
      <c r="E3433" s="1"/>
      <c r="F3433" s="1"/>
      <c r="G3433" s="1"/>
      <c r="H3433" s="1"/>
      <c r="I3433" s="1"/>
      <c r="J3433" s="1"/>
    </row>
    <row r="3434" spans="2:10">
      <c r="B3434" s="1"/>
      <c r="C3434" s="1"/>
      <c r="D3434" s="1"/>
      <c r="E3434" s="1"/>
      <c r="F3434" s="1"/>
      <c r="G3434" s="1"/>
      <c r="H3434" s="1"/>
      <c r="I3434" s="1"/>
      <c r="J3434" s="1"/>
    </row>
    <row r="3435" spans="2:10">
      <c r="B3435" s="1"/>
      <c r="C3435" s="1"/>
      <c r="D3435" s="1"/>
      <c r="E3435" s="1"/>
      <c r="F3435" s="1"/>
      <c r="G3435" s="1"/>
      <c r="H3435" s="1"/>
      <c r="I3435" s="1"/>
      <c r="J3435" s="1"/>
    </row>
    <row r="3436" spans="2:10">
      <c r="B3436" s="1"/>
      <c r="C3436" s="1"/>
      <c r="D3436" s="1"/>
      <c r="E3436" s="1"/>
      <c r="F3436" s="1"/>
      <c r="G3436" s="1"/>
      <c r="H3436" s="1"/>
      <c r="I3436" s="1"/>
      <c r="J3436" s="1"/>
    </row>
    <row r="3437" spans="2:10">
      <c r="B3437" s="1"/>
      <c r="C3437" s="1"/>
      <c r="D3437" s="1"/>
      <c r="E3437" s="1"/>
      <c r="F3437" s="1"/>
      <c r="G3437" s="1"/>
      <c r="H3437" s="1"/>
      <c r="I3437" s="1"/>
      <c r="J3437" s="1"/>
    </row>
    <row r="3438" spans="2:10">
      <c r="B3438" s="1"/>
      <c r="C3438" s="1"/>
      <c r="D3438" s="1"/>
      <c r="E3438" s="1"/>
      <c r="F3438" s="1"/>
      <c r="G3438" s="1"/>
      <c r="H3438" s="1"/>
      <c r="I3438" s="1"/>
      <c r="J3438" s="1"/>
    </row>
    <row r="3439" spans="2:10">
      <c r="B3439" s="1"/>
      <c r="C3439" s="1"/>
      <c r="D3439" s="1"/>
      <c r="E3439" s="1"/>
      <c r="F3439" s="1"/>
      <c r="G3439" s="1"/>
      <c r="H3439" s="1"/>
      <c r="I3439" s="1"/>
      <c r="J3439" s="1"/>
    </row>
    <row r="3440" spans="2:10">
      <c r="B3440" s="1"/>
      <c r="C3440" s="1"/>
      <c r="D3440" s="1"/>
      <c r="E3440" s="1"/>
      <c r="F3440" s="1"/>
      <c r="G3440" s="1"/>
      <c r="H3440" s="1"/>
      <c r="I3440" s="1"/>
      <c r="J3440" s="1"/>
    </row>
    <row r="3441" spans="2:10">
      <c r="B3441" s="1"/>
      <c r="C3441" s="1"/>
      <c r="D3441" s="1"/>
      <c r="E3441" s="1"/>
      <c r="F3441" s="1"/>
      <c r="G3441" s="1"/>
      <c r="H3441" s="1"/>
      <c r="I3441" s="1"/>
      <c r="J3441" s="1"/>
    </row>
    <row r="3442" spans="2:10">
      <c r="B3442" s="1"/>
      <c r="C3442" s="1"/>
      <c r="D3442" s="1"/>
      <c r="E3442" s="1"/>
      <c r="F3442" s="1"/>
      <c r="G3442" s="1"/>
      <c r="H3442" s="1"/>
      <c r="I3442" s="1"/>
      <c r="J3442" s="1"/>
    </row>
    <row r="3443" spans="2:10">
      <c r="B3443" s="1"/>
      <c r="C3443" s="1"/>
      <c r="D3443" s="1"/>
      <c r="E3443" s="1"/>
      <c r="F3443" s="1"/>
      <c r="G3443" s="1"/>
      <c r="H3443" s="1"/>
      <c r="I3443" s="1"/>
      <c r="J3443" s="1"/>
    </row>
    <row r="3444" spans="2:10">
      <c r="B3444" s="1"/>
      <c r="C3444" s="1"/>
      <c r="D3444" s="1"/>
      <c r="E3444" s="1"/>
      <c r="F3444" s="1"/>
      <c r="G3444" s="1"/>
      <c r="H3444" s="1"/>
      <c r="I3444" s="1"/>
      <c r="J3444" s="1"/>
    </row>
    <row r="3445" spans="2:10">
      <c r="B3445" s="1"/>
      <c r="C3445" s="1"/>
      <c r="D3445" s="1"/>
      <c r="E3445" s="1"/>
      <c r="F3445" s="1"/>
      <c r="G3445" s="1"/>
      <c r="H3445" s="1"/>
      <c r="I3445" s="1"/>
      <c r="J3445" s="1"/>
    </row>
    <row r="3446" spans="2:10">
      <c r="B3446" s="1"/>
      <c r="C3446" s="1"/>
      <c r="D3446" s="1"/>
      <c r="E3446" s="1"/>
      <c r="F3446" s="1"/>
      <c r="G3446" s="1"/>
      <c r="H3446" s="1"/>
      <c r="I3446" s="1"/>
      <c r="J3446" s="1"/>
    </row>
    <row r="3447" spans="2:10">
      <c r="B3447" s="1"/>
      <c r="C3447" s="1"/>
      <c r="D3447" s="1"/>
      <c r="E3447" s="1"/>
      <c r="F3447" s="1"/>
      <c r="G3447" s="1"/>
      <c r="H3447" s="1"/>
      <c r="I3447" s="1"/>
      <c r="J3447" s="1"/>
    </row>
    <row r="3448" spans="2:10">
      <c r="B3448" s="1"/>
      <c r="C3448" s="1"/>
      <c r="D3448" s="1"/>
      <c r="E3448" s="1"/>
      <c r="F3448" s="1"/>
      <c r="G3448" s="1"/>
      <c r="H3448" s="1"/>
      <c r="I3448" s="1"/>
      <c r="J3448" s="1"/>
    </row>
    <row r="3449" spans="2:10">
      <c r="B3449" s="1"/>
      <c r="C3449" s="1"/>
      <c r="D3449" s="1"/>
      <c r="E3449" s="1"/>
      <c r="F3449" s="1"/>
      <c r="G3449" s="1"/>
      <c r="H3449" s="1"/>
      <c r="I3449" s="1"/>
      <c r="J3449" s="1"/>
    </row>
    <row r="3450" spans="2:10">
      <c r="B3450" s="1"/>
      <c r="C3450" s="1"/>
      <c r="D3450" s="1"/>
      <c r="E3450" s="1"/>
      <c r="F3450" s="1"/>
      <c r="G3450" s="1"/>
      <c r="H3450" s="1"/>
      <c r="I3450" s="1"/>
      <c r="J3450" s="1"/>
    </row>
    <row r="3451" spans="2:10">
      <c r="B3451" s="1"/>
      <c r="C3451" s="1"/>
      <c r="D3451" s="1"/>
      <c r="E3451" s="1"/>
      <c r="F3451" s="1"/>
      <c r="G3451" s="1"/>
      <c r="H3451" s="1"/>
      <c r="I3451" s="1"/>
      <c r="J3451" s="1"/>
    </row>
    <row r="3452" spans="2:10">
      <c r="B3452" s="1"/>
      <c r="C3452" s="1"/>
      <c r="D3452" s="1"/>
      <c r="E3452" s="1"/>
      <c r="F3452" s="1"/>
      <c r="G3452" s="1"/>
      <c r="H3452" s="1"/>
      <c r="I3452" s="1"/>
      <c r="J3452" s="1"/>
    </row>
    <row r="3453" spans="2:10">
      <c r="B3453" s="1"/>
      <c r="C3453" s="1"/>
      <c r="D3453" s="1"/>
      <c r="E3453" s="1"/>
      <c r="F3453" s="1"/>
      <c r="G3453" s="1"/>
      <c r="H3453" s="1"/>
      <c r="I3453" s="1"/>
      <c r="J3453" s="1"/>
    </row>
    <row r="3454" spans="2:10">
      <c r="B3454" s="1"/>
      <c r="C3454" s="1"/>
      <c r="D3454" s="1"/>
      <c r="E3454" s="1"/>
      <c r="F3454" s="1"/>
      <c r="G3454" s="1"/>
      <c r="H3454" s="1"/>
      <c r="I3454" s="1"/>
      <c r="J3454" s="1"/>
    </row>
    <row r="3455" spans="2:10">
      <c r="B3455" s="1"/>
      <c r="C3455" s="1"/>
      <c r="D3455" s="1"/>
      <c r="E3455" s="1"/>
      <c r="F3455" s="1"/>
      <c r="G3455" s="1"/>
      <c r="H3455" s="1"/>
      <c r="I3455" s="1"/>
      <c r="J3455" s="1"/>
    </row>
    <row r="3456" spans="2:10">
      <c r="B3456" s="1"/>
      <c r="C3456" s="1"/>
      <c r="D3456" s="1"/>
      <c r="E3456" s="1"/>
      <c r="F3456" s="1"/>
      <c r="G3456" s="1"/>
      <c r="H3456" s="1"/>
      <c r="I3456" s="1"/>
      <c r="J3456" s="1"/>
    </row>
    <row r="3457" spans="2:10">
      <c r="B3457" s="1"/>
      <c r="C3457" s="1"/>
      <c r="D3457" s="1"/>
      <c r="E3457" s="1"/>
      <c r="F3457" s="1"/>
      <c r="G3457" s="1"/>
      <c r="H3457" s="1"/>
      <c r="I3457" s="1"/>
      <c r="J3457" s="1"/>
    </row>
    <row r="3458" spans="2:10">
      <c r="B3458" s="1"/>
      <c r="C3458" s="1"/>
      <c r="D3458" s="1"/>
      <c r="E3458" s="1"/>
      <c r="F3458" s="1"/>
      <c r="G3458" s="1"/>
      <c r="H3458" s="1"/>
      <c r="I3458" s="1"/>
      <c r="J3458" s="1"/>
    </row>
    <row r="3459" spans="2:10">
      <c r="B3459" s="1"/>
      <c r="C3459" s="1"/>
      <c r="D3459" s="1"/>
      <c r="E3459" s="1"/>
      <c r="F3459" s="1"/>
      <c r="G3459" s="1"/>
      <c r="H3459" s="1"/>
      <c r="I3459" s="1"/>
      <c r="J3459" s="1"/>
    </row>
    <row r="3460" spans="2:10">
      <c r="B3460" s="1"/>
      <c r="C3460" s="1"/>
      <c r="D3460" s="1"/>
      <c r="E3460" s="1"/>
      <c r="F3460" s="1"/>
      <c r="G3460" s="1"/>
      <c r="H3460" s="1"/>
      <c r="I3460" s="1"/>
      <c r="J3460" s="1"/>
    </row>
    <row r="3461" spans="2:10">
      <c r="B3461" s="1"/>
      <c r="C3461" s="1"/>
      <c r="D3461" s="1"/>
      <c r="E3461" s="1"/>
      <c r="F3461" s="1"/>
      <c r="G3461" s="1"/>
      <c r="H3461" s="1"/>
      <c r="I3461" s="1"/>
      <c r="J3461" s="1"/>
    </row>
    <row r="3462" spans="2:10">
      <c r="B3462" s="1"/>
      <c r="C3462" s="1"/>
      <c r="D3462" s="1"/>
      <c r="E3462" s="1"/>
      <c r="F3462" s="1"/>
      <c r="G3462" s="1"/>
      <c r="H3462" s="1"/>
      <c r="I3462" s="1"/>
      <c r="J3462" s="1"/>
    </row>
    <row r="3463" spans="2:10">
      <c r="B3463" s="1"/>
      <c r="C3463" s="1"/>
      <c r="D3463" s="1"/>
      <c r="E3463" s="1"/>
      <c r="F3463" s="1"/>
      <c r="G3463" s="1"/>
      <c r="H3463" s="1"/>
      <c r="I3463" s="1"/>
      <c r="J3463" s="1"/>
    </row>
    <row r="3464" spans="2:10">
      <c r="B3464" s="1"/>
      <c r="C3464" s="1"/>
      <c r="D3464" s="1"/>
      <c r="E3464" s="1"/>
      <c r="F3464" s="1"/>
      <c r="G3464" s="1"/>
      <c r="H3464" s="1"/>
      <c r="I3464" s="1"/>
      <c r="J3464" s="1"/>
    </row>
    <row r="3465" spans="2:10">
      <c r="B3465" s="1"/>
      <c r="C3465" s="1"/>
      <c r="D3465" s="1"/>
      <c r="E3465" s="1"/>
      <c r="F3465" s="1"/>
      <c r="G3465" s="1"/>
      <c r="H3465" s="1"/>
      <c r="I3465" s="1"/>
      <c r="J3465" s="1"/>
    </row>
    <row r="3466" spans="2:10">
      <c r="B3466" s="1"/>
      <c r="C3466" s="1"/>
      <c r="D3466" s="1"/>
      <c r="E3466" s="1"/>
      <c r="F3466" s="1"/>
      <c r="G3466" s="1"/>
      <c r="H3466" s="1"/>
      <c r="I3466" s="1"/>
      <c r="J3466" s="1"/>
    </row>
    <row r="3467" spans="2:10">
      <c r="B3467" s="1"/>
      <c r="C3467" s="1"/>
      <c r="D3467" s="1"/>
      <c r="E3467" s="1"/>
      <c r="F3467" s="1"/>
      <c r="G3467" s="1"/>
      <c r="H3467" s="1"/>
      <c r="I3467" s="1"/>
      <c r="J3467" s="1"/>
    </row>
    <row r="3468" spans="2:10">
      <c r="B3468" s="1"/>
      <c r="C3468" s="1"/>
      <c r="D3468" s="1"/>
      <c r="E3468" s="1"/>
      <c r="F3468" s="1"/>
      <c r="G3468" s="1"/>
      <c r="H3468" s="1"/>
      <c r="I3468" s="1"/>
      <c r="J3468" s="1"/>
    </row>
    <row r="3469" spans="2:10">
      <c r="B3469" s="1"/>
      <c r="C3469" s="1"/>
      <c r="D3469" s="1"/>
      <c r="E3469" s="1"/>
      <c r="F3469" s="1"/>
      <c r="G3469" s="1"/>
      <c r="H3469" s="1"/>
      <c r="I3469" s="1"/>
      <c r="J3469" s="1"/>
    </row>
    <row r="3470" spans="2:10">
      <c r="B3470" s="1"/>
      <c r="C3470" s="1"/>
      <c r="D3470" s="1"/>
      <c r="E3470" s="1"/>
      <c r="F3470" s="1"/>
      <c r="G3470" s="1"/>
      <c r="H3470" s="1"/>
      <c r="I3470" s="1"/>
      <c r="J3470" s="1"/>
    </row>
    <row r="3471" spans="2:10">
      <c r="B3471" s="1"/>
      <c r="C3471" s="1"/>
      <c r="D3471" s="1"/>
      <c r="E3471" s="1"/>
      <c r="F3471" s="1"/>
      <c r="G3471" s="1"/>
      <c r="H3471" s="1"/>
      <c r="I3471" s="1"/>
      <c r="J3471" s="1"/>
    </row>
    <row r="3472" spans="2:10">
      <c r="B3472" s="1"/>
      <c r="C3472" s="1"/>
      <c r="D3472" s="1"/>
      <c r="E3472" s="1"/>
      <c r="F3472" s="1"/>
      <c r="G3472" s="1"/>
      <c r="H3472" s="1"/>
      <c r="I3472" s="1"/>
      <c r="J3472" s="1"/>
    </row>
    <row r="3473" spans="2:10">
      <c r="B3473" s="1"/>
      <c r="C3473" s="1"/>
      <c r="D3473" s="1"/>
      <c r="E3473" s="1"/>
      <c r="F3473" s="1"/>
      <c r="G3473" s="1"/>
      <c r="H3473" s="1"/>
      <c r="I3473" s="1"/>
      <c r="J3473" s="1"/>
    </row>
    <row r="3474" spans="2:10">
      <c r="B3474" s="1"/>
      <c r="C3474" s="1"/>
      <c r="D3474" s="1"/>
      <c r="E3474" s="1"/>
      <c r="F3474" s="1"/>
      <c r="G3474" s="1"/>
      <c r="H3474" s="1"/>
      <c r="I3474" s="1"/>
      <c r="J3474" s="1"/>
    </row>
    <row r="3475" spans="2:10">
      <c r="B3475" s="1"/>
      <c r="C3475" s="1"/>
      <c r="D3475" s="1"/>
      <c r="E3475" s="1"/>
      <c r="F3475" s="1"/>
      <c r="G3475" s="1"/>
      <c r="H3475" s="1"/>
      <c r="I3475" s="1"/>
      <c r="J3475" s="1"/>
    </row>
    <row r="3476" spans="2:10">
      <c r="B3476" s="1"/>
      <c r="C3476" s="1"/>
      <c r="D3476" s="1"/>
      <c r="E3476" s="1"/>
      <c r="F3476" s="1"/>
      <c r="G3476" s="1"/>
      <c r="H3476" s="1"/>
      <c r="I3476" s="1"/>
      <c r="J3476" s="1"/>
    </row>
    <row r="3477" spans="2:10">
      <c r="B3477" s="1"/>
      <c r="C3477" s="1"/>
      <c r="D3477" s="1"/>
      <c r="E3477" s="1"/>
      <c r="F3477" s="1"/>
      <c r="G3477" s="1"/>
      <c r="H3477" s="1"/>
      <c r="I3477" s="1"/>
      <c r="J3477" s="1"/>
    </row>
    <row r="3478" spans="2:10">
      <c r="B3478" s="1"/>
      <c r="C3478" s="1"/>
      <c r="D3478" s="1"/>
      <c r="E3478" s="1"/>
      <c r="F3478" s="1"/>
      <c r="G3478" s="1"/>
      <c r="H3478" s="1"/>
      <c r="I3478" s="1"/>
      <c r="J3478" s="1"/>
    </row>
    <row r="3479" spans="2:10">
      <c r="B3479" s="1"/>
      <c r="C3479" s="1"/>
      <c r="D3479" s="1"/>
      <c r="E3479" s="1"/>
      <c r="F3479" s="1"/>
      <c r="G3479" s="1"/>
      <c r="H3479" s="1"/>
      <c r="I3479" s="1"/>
      <c r="J3479" s="1"/>
    </row>
    <row r="3480" spans="2:10">
      <c r="B3480" s="1"/>
      <c r="C3480" s="1"/>
      <c r="D3480" s="1"/>
      <c r="E3480" s="1"/>
      <c r="F3480" s="1"/>
      <c r="G3480" s="1"/>
      <c r="H3480" s="1"/>
      <c r="I3480" s="1"/>
      <c r="J3480" s="1"/>
    </row>
    <row r="3481" spans="2:10">
      <c r="B3481" s="1"/>
      <c r="C3481" s="1"/>
      <c r="D3481" s="1"/>
      <c r="E3481" s="1"/>
      <c r="F3481" s="1"/>
      <c r="G3481" s="1"/>
      <c r="H3481" s="1"/>
      <c r="I3481" s="1"/>
      <c r="J3481" s="1"/>
    </row>
    <row r="3482" spans="2:10">
      <c r="B3482" s="1"/>
      <c r="C3482" s="1"/>
      <c r="D3482" s="1"/>
      <c r="E3482" s="1"/>
      <c r="F3482" s="1"/>
      <c r="G3482" s="1"/>
      <c r="H3482" s="1"/>
      <c r="I3482" s="1"/>
      <c r="J3482" s="1"/>
    </row>
    <row r="3483" spans="2:10">
      <c r="B3483" s="1"/>
      <c r="C3483" s="1"/>
      <c r="D3483" s="1"/>
      <c r="E3483" s="1"/>
      <c r="F3483" s="1"/>
      <c r="G3483" s="1"/>
      <c r="H3483" s="1"/>
      <c r="I3483" s="1"/>
      <c r="J3483" s="1"/>
    </row>
    <row r="3484" spans="2:10">
      <c r="B3484" s="1"/>
      <c r="C3484" s="1"/>
      <c r="D3484" s="1"/>
      <c r="E3484" s="1"/>
      <c r="F3484" s="1"/>
      <c r="G3484" s="1"/>
      <c r="H3484" s="1"/>
      <c r="I3484" s="1"/>
      <c r="J3484" s="1"/>
    </row>
    <row r="3485" spans="2:10">
      <c r="B3485" s="1"/>
      <c r="C3485" s="1"/>
      <c r="D3485" s="1"/>
      <c r="E3485" s="1"/>
      <c r="F3485" s="1"/>
      <c r="G3485" s="1"/>
      <c r="H3485" s="1"/>
      <c r="I3485" s="1"/>
      <c r="J3485" s="1"/>
    </row>
    <row r="3486" spans="2:10">
      <c r="B3486" s="1"/>
      <c r="C3486" s="1"/>
      <c r="D3486" s="1"/>
      <c r="E3486" s="1"/>
      <c r="F3486" s="1"/>
      <c r="G3486" s="1"/>
      <c r="H3486" s="1"/>
      <c r="I3486" s="1"/>
      <c r="J3486" s="1"/>
    </row>
    <row r="3487" spans="2:10">
      <c r="B3487" s="1"/>
      <c r="C3487" s="1"/>
      <c r="D3487" s="1"/>
      <c r="E3487" s="1"/>
      <c r="F3487" s="1"/>
      <c r="G3487" s="1"/>
      <c r="H3487" s="1"/>
      <c r="I3487" s="1"/>
      <c r="J3487" s="1"/>
    </row>
    <row r="3488" spans="2:10">
      <c r="B3488" s="1"/>
      <c r="C3488" s="1"/>
      <c r="D3488" s="1"/>
      <c r="E3488" s="1"/>
      <c r="F3488" s="1"/>
      <c r="G3488" s="1"/>
      <c r="H3488" s="1"/>
      <c r="I3488" s="1"/>
      <c r="J3488" s="1"/>
    </row>
    <row r="3489" spans="2:10">
      <c r="B3489" s="1"/>
      <c r="C3489" s="1"/>
      <c r="D3489" s="1"/>
      <c r="E3489" s="1"/>
      <c r="F3489" s="1"/>
      <c r="G3489" s="1"/>
      <c r="H3489" s="1"/>
      <c r="I3489" s="1"/>
      <c r="J3489" s="1"/>
    </row>
    <row r="3490" spans="2:10">
      <c r="B3490" s="1"/>
      <c r="C3490" s="1"/>
      <c r="D3490" s="1"/>
      <c r="E3490" s="1"/>
      <c r="F3490" s="1"/>
      <c r="G3490" s="1"/>
      <c r="H3490" s="1"/>
      <c r="I3490" s="1"/>
      <c r="J3490" s="1"/>
    </row>
    <row r="3491" spans="2:10">
      <c r="B3491" s="1"/>
      <c r="C3491" s="1"/>
      <c r="D3491" s="1"/>
      <c r="E3491" s="1"/>
      <c r="F3491" s="1"/>
      <c r="G3491" s="1"/>
      <c r="H3491" s="1"/>
      <c r="I3491" s="1"/>
      <c r="J3491" s="1"/>
    </row>
    <row r="3492" spans="2:10">
      <c r="B3492" s="1"/>
      <c r="C3492" s="1"/>
      <c r="D3492" s="1"/>
      <c r="E3492" s="1"/>
      <c r="F3492" s="1"/>
      <c r="G3492" s="1"/>
      <c r="H3492" s="1"/>
      <c r="I3492" s="1"/>
      <c r="J3492" s="1"/>
    </row>
    <row r="3493" spans="2:10">
      <c r="B3493" s="1"/>
      <c r="C3493" s="1"/>
      <c r="D3493" s="1"/>
      <c r="E3493" s="1"/>
      <c r="F3493" s="1"/>
      <c r="G3493" s="1"/>
      <c r="H3493" s="1"/>
      <c r="I3493" s="1"/>
      <c r="J3493" s="1"/>
    </row>
    <row r="3494" spans="2:10">
      <c r="B3494" s="1"/>
      <c r="C3494" s="1"/>
      <c r="D3494" s="1"/>
      <c r="E3494" s="1"/>
      <c r="F3494" s="1"/>
      <c r="G3494" s="1"/>
      <c r="H3494" s="1"/>
      <c r="I3494" s="1"/>
      <c r="J3494" s="1"/>
    </row>
    <row r="3495" spans="2:10">
      <c r="B3495" s="1"/>
      <c r="C3495" s="1"/>
      <c r="D3495" s="1"/>
      <c r="E3495" s="1"/>
      <c r="F3495" s="1"/>
      <c r="G3495" s="1"/>
      <c r="H3495" s="1"/>
      <c r="I3495" s="1"/>
      <c r="J3495" s="1"/>
    </row>
    <row r="3496" spans="2:10">
      <c r="B3496" s="1"/>
      <c r="C3496" s="1"/>
      <c r="D3496" s="1"/>
      <c r="E3496" s="1"/>
      <c r="F3496" s="1"/>
      <c r="G3496" s="1"/>
      <c r="H3496" s="1"/>
      <c r="I3496" s="1"/>
      <c r="J3496" s="1"/>
    </row>
    <row r="3497" spans="2:10">
      <c r="B3497" s="1"/>
      <c r="C3497" s="1"/>
      <c r="D3497" s="1"/>
      <c r="E3497" s="1"/>
      <c r="F3497" s="1"/>
      <c r="G3497" s="1"/>
      <c r="H3497" s="1"/>
      <c r="I3497" s="1"/>
      <c r="J3497" s="1"/>
    </row>
    <row r="3498" spans="2:10">
      <c r="B3498" s="1"/>
      <c r="C3498" s="1"/>
      <c r="D3498" s="1"/>
      <c r="E3498" s="1"/>
      <c r="F3498" s="1"/>
      <c r="G3498" s="1"/>
      <c r="H3498" s="1"/>
      <c r="I3498" s="1"/>
      <c r="J3498" s="1"/>
    </row>
    <row r="3499" spans="2:10">
      <c r="B3499" s="1"/>
      <c r="C3499" s="1"/>
      <c r="D3499" s="1"/>
      <c r="E3499" s="1"/>
      <c r="F3499" s="1"/>
      <c r="G3499" s="1"/>
      <c r="H3499" s="1"/>
      <c r="I3499" s="1"/>
      <c r="J3499" s="1"/>
    </row>
    <row r="3500" spans="2:10">
      <c r="B3500" s="1"/>
      <c r="C3500" s="1"/>
      <c r="D3500" s="1"/>
      <c r="E3500" s="1"/>
      <c r="F3500" s="1"/>
      <c r="G3500" s="1"/>
      <c r="H3500" s="1"/>
      <c r="I3500" s="1"/>
      <c r="J3500" s="1"/>
    </row>
    <row r="3501" spans="2:10">
      <c r="B3501" s="1"/>
      <c r="C3501" s="1"/>
      <c r="D3501" s="1"/>
      <c r="E3501" s="1"/>
      <c r="F3501" s="1"/>
      <c r="G3501" s="1"/>
      <c r="H3501" s="1"/>
      <c r="I3501" s="1"/>
      <c r="J3501" s="1"/>
    </row>
    <row r="3502" spans="2:10">
      <c r="B3502" s="1"/>
      <c r="C3502" s="1"/>
      <c r="D3502" s="1"/>
      <c r="E3502" s="1"/>
      <c r="F3502" s="1"/>
      <c r="G3502" s="1"/>
      <c r="H3502" s="1"/>
      <c r="I3502" s="1"/>
      <c r="J3502" s="1"/>
    </row>
    <row r="3503" spans="2:10">
      <c r="B3503" s="1"/>
      <c r="C3503" s="1"/>
      <c r="D3503" s="1"/>
      <c r="E3503" s="1"/>
      <c r="F3503" s="1"/>
      <c r="G3503" s="1"/>
      <c r="H3503" s="1"/>
      <c r="I3503" s="1"/>
      <c r="J3503" s="1"/>
    </row>
    <row r="3504" spans="2:10">
      <c r="B3504" s="1"/>
      <c r="C3504" s="1"/>
      <c r="D3504" s="1"/>
      <c r="E3504" s="1"/>
      <c r="F3504" s="1"/>
      <c r="G3504" s="1"/>
      <c r="H3504" s="1"/>
      <c r="I3504" s="1"/>
      <c r="J3504" s="1"/>
    </row>
    <row r="3505" spans="2:10">
      <c r="B3505" s="1"/>
      <c r="C3505" s="1"/>
      <c r="D3505" s="1"/>
      <c r="E3505" s="1"/>
      <c r="F3505" s="1"/>
      <c r="G3505" s="1"/>
      <c r="H3505" s="1"/>
      <c r="I3505" s="1"/>
      <c r="J3505" s="1"/>
    </row>
    <row r="3506" spans="2:10">
      <c r="B3506" s="1"/>
      <c r="C3506" s="1"/>
      <c r="D3506" s="1"/>
      <c r="E3506" s="1"/>
      <c r="F3506" s="1"/>
      <c r="G3506" s="1"/>
      <c r="H3506" s="1"/>
      <c r="I3506" s="1"/>
      <c r="J3506" s="1"/>
    </row>
    <row r="3507" spans="2:10">
      <c r="B3507" s="1"/>
      <c r="C3507" s="1"/>
      <c r="D3507" s="1"/>
      <c r="E3507" s="1"/>
      <c r="F3507" s="1"/>
      <c r="G3507" s="1"/>
      <c r="H3507" s="1"/>
      <c r="I3507" s="1"/>
      <c r="J3507" s="1"/>
    </row>
    <row r="3508" spans="2:10">
      <c r="B3508" s="1"/>
      <c r="C3508" s="1"/>
      <c r="D3508" s="1"/>
      <c r="E3508" s="1"/>
      <c r="F3508" s="1"/>
      <c r="G3508" s="1"/>
      <c r="H3508" s="1"/>
      <c r="I3508" s="1"/>
      <c r="J3508" s="1"/>
    </row>
    <row r="3509" spans="2:10">
      <c r="B3509" s="1"/>
      <c r="C3509" s="1"/>
      <c r="D3509" s="1"/>
      <c r="E3509" s="1"/>
      <c r="F3509" s="1"/>
      <c r="G3509" s="1"/>
      <c r="H3509" s="1"/>
      <c r="I3509" s="1"/>
      <c r="J3509" s="1"/>
    </row>
    <row r="3510" spans="2:10">
      <c r="B3510" s="1"/>
      <c r="C3510" s="1"/>
      <c r="D3510" s="1"/>
      <c r="E3510" s="1"/>
      <c r="F3510" s="1"/>
      <c r="G3510" s="1"/>
      <c r="H3510" s="1"/>
      <c r="I3510" s="1"/>
      <c r="J3510" s="1"/>
    </row>
    <row r="3511" spans="2:10">
      <c r="B3511" s="1"/>
      <c r="C3511" s="1"/>
      <c r="D3511" s="1"/>
      <c r="E3511" s="1"/>
      <c r="F3511" s="1"/>
      <c r="G3511" s="1"/>
      <c r="H3511" s="1"/>
      <c r="I3511" s="1"/>
      <c r="J3511" s="1"/>
    </row>
    <row r="3512" spans="2:10">
      <c r="B3512" s="1"/>
      <c r="C3512" s="1"/>
      <c r="D3512" s="1"/>
      <c r="E3512" s="1"/>
      <c r="F3512" s="1"/>
      <c r="G3512" s="1"/>
      <c r="H3512" s="1"/>
      <c r="I3512" s="1"/>
      <c r="J3512" s="1"/>
    </row>
    <row r="3513" spans="2:10">
      <c r="B3513" s="1"/>
      <c r="C3513" s="1"/>
      <c r="D3513" s="1"/>
      <c r="E3513" s="1"/>
      <c r="F3513" s="1"/>
      <c r="G3513" s="1"/>
      <c r="H3513" s="1"/>
      <c r="I3513" s="1"/>
      <c r="J3513" s="1"/>
    </row>
    <row r="3514" spans="2:10">
      <c r="B3514" s="1"/>
      <c r="C3514" s="1"/>
      <c r="D3514" s="1"/>
      <c r="E3514" s="1"/>
      <c r="F3514" s="1"/>
      <c r="G3514" s="1"/>
      <c r="H3514" s="1"/>
      <c r="I3514" s="1"/>
      <c r="J3514" s="1"/>
    </row>
    <row r="3515" spans="2:10">
      <c r="B3515" s="1"/>
      <c r="C3515" s="1"/>
      <c r="D3515" s="1"/>
      <c r="E3515" s="1"/>
      <c r="F3515" s="1"/>
      <c r="G3515" s="1"/>
      <c r="H3515" s="1"/>
      <c r="I3515" s="1"/>
      <c r="J3515" s="1"/>
    </row>
    <row r="3516" spans="2:10">
      <c r="B3516" s="1"/>
      <c r="C3516" s="1"/>
      <c r="D3516" s="1"/>
      <c r="E3516" s="1"/>
      <c r="F3516" s="1"/>
      <c r="G3516" s="1"/>
      <c r="H3516" s="1"/>
      <c r="I3516" s="1"/>
      <c r="J3516" s="1"/>
    </row>
    <row r="3517" spans="2:10">
      <c r="B3517" s="1"/>
      <c r="C3517" s="1"/>
      <c r="D3517" s="1"/>
      <c r="E3517" s="1"/>
      <c r="F3517" s="1"/>
      <c r="G3517" s="1"/>
      <c r="H3517" s="1"/>
      <c r="I3517" s="1"/>
      <c r="J3517" s="1"/>
    </row>
    <row r="3518" spans="2:10">
      <c r="B3518" s="1"/>
      <c r="C3518" s="1"/>
      <c r="D3518" s="1"/>
      <c r="E3518" s="1"/>
      <c r="F3518" s="1"/>
      <c r="G3518" s="1"/>
      <c r="H3518" s="1"/>
      <c r="I3518" s="1"/>
      <c r="J3518" s="1"/>
    </row>
    <row r="3519" spans="2:10">
      <c r="B3519" s="1"/>
      <c r="C3519" s="1"/>
      <c r="D3519" s="1"/>
      <c r="E3519" s="1"/>
      <c r="F3519" s="1"/>
      <c r="G3519" s="1"/>
      <c r="H3519" s="1"/>
      <c r="I3519" s="1"/>
      <c r="J3519" s="1"/>
    </row>
    <row r="3520" spans="2:10">
      <c r="B3520" s="1"/>
      <c r="C3520" s="1"/>
      <c r="D3520" s="1"/>
      <c r="E3520" s="1"/>
      <c r="F3520" s="1"/>
      <c r="G3520" s="1"/>
      <c r="H3520" s="1"/>
      <c r="I3520" s="1"/>
      <c r="J3520" s="1"/>
    </row>
    <row r="3521" spans="2:10">
      <c r="B3521" s="1"/>
      <c r="C3521" s="1"/>
      <c r="D3521" s="1"/>
      <c r="E3521" s="1"/>
      <c r="F3521" s="1"/>
      <c r="G3521" s="1"/>
      <c r="H3521" s="1"/>
      <c r="I3521" s="1"/>
      <c r="J3521" s="1"/>
    </row>
    <row r="3522" spans="2:10">
      <c r="B3522" s="1"/>
      <c r="C3522" s="1"/>
      <c r="D3522" s="1"/>
      <c r="E3522" s="1"/>
      <c r="F3522" s="1"/>
      <c r="G3522" s="1"/>
      <c r="H3522" s="1"/>
      <c r="I3522" s="1"/>
      <c r="J3522" s="1"/>
    </row>
    <row r="3523" spans="2:10">
      <c r="B3523" s="1"/>
      <c r="C3523" s="1"/>
      <c r="D3523" s="1"/>
      <c r="E3523" s="1"/>
      <c r="F3523" s="1"/>
      <c r="G3523" s="1"/>
      <c r="H3523" s="1"/>
      <c r="I3523" s="1"/>
      <c r="J3523" s="1"/>
    </row>
    <row r="3524" spans="2:10">
      <c r="B3524" s="1"/>
      <c r="C3524" s="1"/>
      <c r="D3524" s="1"/>
      <c r="E3524" s="1"/>
      <c r="F3524" s="1"/>
      <c r="G3524" s="1"/>
      <c r="H3524" s="1"/>
      <c r="I3524" s="1"/>
      <c r="J3524" s="1"/>
    </row>
    <row r="3525" spans="2:10">
      <c r="B3525" s="1"/>
      <c r="C3525" s="1"/>
      <c r="D3525" s="1"/>
      <c r="E3525" s="1"/>
      <c r="F3525" s="1"/>
      <c r="G3525" s="1"/>
      <c r="H3525" s="1"/>
      <c r="I3525" s="1"/>
      <c r="J3525" s="1"/>
    </row>
    <row r="3526" spans="2:10">
      <c r="B3526" s="1"/>
      <c r="C3526" s="1"/>
      <c r="D3526" s="1"/>
      <c r="E3526" s="1"/>
      <c r="F3526" s="1"/>
      <c r="G3526" s="1"/>
      <c r="H3526" s="1"/>
      <c r="I3526" s="1"/>
      <c r="J3526" s="1"/>
    </row>
    <row r="3527" spans="2:10">
      <c r="B3527" s="1"/>
      <c r="C3527" s="1"/>
      <c r="D3527" s="1"/>
      <c r="E3527" s="1"/>
      <c r="F3527" s="1"/>
      <c r="G3527" s="1"/>
      <c r="H3527" s="1"/>
      <c r="I3527" s="1"/>
      <c r="J3527" s="1"/>
    </row>
    <row r="3528" spans="2:10">
      <c r="B3528" s="1"/>
      <c r="C3528" s="1"/>
      <c r="D3528" s="1"/>
      <c r="E3528" s="1"/>
      <c r="F3528" s="1"/>
      <c r="G3528" s="1"/>
      <c r="H3528" s="1"/>
      <c r="I3528" s="1"/>
      <c r="J3528" s="1"/>
    </row>
    <row r="3529" spans="2:10">
      <c r="B3529" s="1"/>
      <c r="C3529" s="1"/>
      <c r="D3529" s="1"/>
      <c r="E3529" s="1"/>
      <c r="F3529" s="1"/>
      <c r="G3529" s="1"/>
      <c r="H3529" s="1"/>
      <c r="I3529" s="1"/>
      <c r="J3529" s="1"/>
    </row>
    <row r="3530" spans="2:10">
      <c r="B3530" s="1"/>
      <c r="C3530" s="1"/>
      <c r="D3530" s="1"/>
      <c r="E3530" s="1"/>
      <c r="F3530" s="1"/>
      <c r="G3530" s="1"/>
      <c r="H3530" s="1"/>
      <c r="I3530" s="1"/>
      <c r="J3530" s="1"/>
    </row>
    <row r="3531" spans="2:10">
      <c r="B3531" s="1"/>
      <c r="C3531" s="1"/>
      <c r="D3531" s="1"/>
      <c r="E3531" s="1"/>
      <c r="F3531" s="1"/>
      <c r="G3531" s="1"/>
      <c r="H3531" s="1"/>
      <c r="I3531" s="1"/>
      <c r="J3531" s="1"/>
    </row>
    <row r="3532" spans="2:10">
      <c r="B3532" s="1"/>
      <c r="C3532" s="1"/>
      <c r="D3532" s="1"/>
      <c r="E3532" s="1"/>
      <c r="F3532" s="1"/>
      <c r="G3532" s="1"/>
      <c r="H3532" s="1"/>
      <c r="I3532" s="1"/>
      <c r="J3532" s="1"/>
    </row>
    <row r="3533" spans="2:10">
      <c r="B3533" s="1"/>
      <c r="C3533" s="1"/>
      <c r="D3533" s="1"/>
      <c r="E3533" s="1"/>
      <c r="F3533" s="1"/>
      <c r="G3533" s="1"/>
      <c r="H3533" s="1"/>
      <c r="I3533" s="1"/>
      <c r="J3533" s="1"/>
    </row>
    <row r="3534" spans="2:10">
      <c r="B3534" s="1"/>
      <c r="C3534" s="1"/>
      <c r="D3534" s="1"/>
      <c r="E3534" s="1"/>
      <c r="F3534" s="1"/>
      <c r="G3534" s="1"/>
      <c r="H3534" s="1"/>
      <c r="I3534" s="1"/>
      <c r="J3534" s="1"/>
    </row>
    <row r="3535" spans="2:10">
      <c r="B3535" s="1"/>
      <c r="C3535" s="1"/>
      <c r="D3535" s="1"/>
      <c r="E3535" s="1"/>
      <c r="F3535" s="1"/>
      <c r="G3535" s="1"/>
      <c r="H3535" s="1"/>
      <c r="I3535" s="1"/>
      <c r="J3535" s="1"/>
    </row>
    <row r="3536" spans="2:10">
      <c r="B3536" s="1"/>
      <c r="C3536" s="1"/>
      <c r="D3536" s="1"/>
      <c r="E3536" s="1"/>
      <c r="F3536" s="1"/>
      <c r="G3536" s="1"/>
      <c r="H3536" s="1"/>
      <c r="I3536" s="1"/>
      <c r="J3536" s="1"/>
    </row>
    <row r="3537" spans="2:10">
      <c r="B3537" s="1"/>
      <c r="C3537" s="1"/>
      <c r="D3537" s="1"/>
      <c r="E3537" s="1"/>
      <c r="F3537" s="1"/>
      <c r="G3537" s="1"/>
      <c r="H3537" s="1"/>
      <c r="I3537" s="1"/>
      <c r="J3537" s="1"/>
    </row>
    <row r="3538" spans="2:10">
      <c r="B3538" s="1"/>
      <c r="C3538" s="1"/>
      <c r="D3538" s="1"/>
      <c r="E3538" s="1"/>
      <c r="F3538" s="1"/>
      <c r="G3538" s="1"/>
      <c r="H3538" s="1"/>
      <c r="I3538" s="1"/>
      <c r="J3538" s="1"/>
    </row>
    <row r="3539" spans="2:10">
      <c r="B3539" s="1"/>
      <c r="C3539" s="1"/>
      <c r="D3539" s="1"/>
      <c r="E3539" s="1"/>
      <c r="F3539" s="1"/>
      <c r="G3539" s="1"/>
      <c r="H3539" s="1"/>
      <c r="I3539" s="1"/>
      <c r="J3539" s="1"/>
    </row>
    <row r="3540" spans="2:10">
      <c r="B3540" s="1"/>
      <c r="C3540" s="1"/>
      <c r="D3540" s="1"/>
      <c r="E3540" s="1"/>
      <c r="F3540" s="1"/>
      <c r="G3540" s="1"/>
      <c r="H3540" s="1"/>
      <c r="I3540" s="1"/>
      <c r="J3540" s="1"/>
    </row>
    <row r="3541" spans="2:10">
      <c r="B3541" s="1"/>
      <c r="C3541" s="1"/>
      <c r="D3541" s="1"/>
      <c r="E3541" s="1"/>
      <c r="F3541" s="1"/>
      <c r="G3541" s="1"/>
      <c r="H3541" s="1"/>
      <c r="I3541" s="1"/>
      <c r="J3541" s="1"/>
    </row>
    <row r="3542" spans="2:10">
      <c r="B3542" s="1"/>
      <c r="C3542" s="1"/>
      <c r="D3542" s="1"/>
      <c r="E3542" s="1"/>
      <c r="F3542" s="1"/>
      <c r="G3542" s="1"/>
      <c r="H3542" s="1"/>
      <c r="I3542" s="1"/>
      <c r="J3542" s="1"/>
    </row>
    <row r="3543" spans="2:10">
      <c r="B3543" s="1"/>
      <c r="C3543" s="1"/>
      <c r="D3543" s="1"/>
      <c r="E3543" s="1"/>
      <c r="F3543" s="1"/>
      <c r="G3543" s="1"/>
      <c r="H3543" s="1"/>
      <c r="I3543" s="1"/>
      <c r="J3543" s="1"/>
    </row>
    <row r="3544" spans="2:10">
      <c r="B3544" s="1"/>
      <c r="C3544" s="1"/>
      <c r="D3544" s="1"/>
      <c r="E3544" s="1"/>
      <c r="F3544" s="1"/>
      <c r="G3544" s="1"/>
      <c r="H3544" s="1"/>
      <c r="I3544" s="1"/>
      <c r="J3544" s="1"/>
    </row>
    <row r="3545" spans="2:10">
      <c r="B3545" s="1"/>
      <c r="C3545" s="1"/>
      <c r="D3545" s="1"/>
      <c r="E3545" s="1"/>
      <c r="F3545" s="1"/>
      <c r="G3545" s="1"/>
      <c r="H3545" s="1"/>
      <c r="I3545" s="1"/>
      <c r="J3545" s="1"/>
    </row>
    <row r="3546" spans="2:10">
      <c r="B3546" s="1"/>
      <c r="C3546" s="1"/>
      <c r="D3546" s="1"/>
      <c r="E3546" s="1"/>
      <c r="F3546" s="1"/>
      <c r="G3546" s="1"/>
      <c r="H3546" s="1"/>
      <c r="I3546" s="1"/>
      <c r="J3546" s="1"/>
    </row>
    <row r="3547" spans="2:10">
      <c r="B3547" s="1"/>
      <c r="C3547" s="1"/>
      <c r="D3547" s="1"/>
      <c r="E3547" s="1"/>
      <c r="F3547" s="1"/>
      <c r="G3547" s="1"/>
      <c r="H3547" s="1"/>
      <c r="I3547" s="1"/>
      <c r="J3547" s="1"/>
    </row>
    <row r="3548" spans="2:10">
      <c r="B3548" s="1"/>
      <c r="C3548" s="1"/>
      <c r="D3548" s="1"/>
      <c r="E3548" s="1"/>
      <c r="F3548" s="1"/>
      <c r="G3548" s="1"/>
      <c r="H3548" s="1"/>
      <c r="I3548" s="1"/>
      <c r="J3548" s="1"/>
    </row>
    <row r="3549" spans="2:10">
      <c r="B3549" s="1"/>
      <c r="C3549" s="1"/>
      <c r="D3549" s="1"/>
      <c r="E3549" s="1"/>
      <c r="F3549" s="1"/>
      <c r="G3549" s="1"/>
      <c r="H3549" s="1"/>
      <c r="I3549" s="1"/>
      <c r="J3549" s="1"/>
    </row>
    <row r="3550" spans="2:10">
      <c r="B3550" s="1"/>
      <c r="C3550" s="1"/>
      <c r="D3550" s="1"/>
      <c r="E3550" s="1"/>
      <c r="F3550" s="1"/>
      <c r="G3550" s="1"/>
      <c r="H3550" s="1"/>
      <c r="I3550" s="1"/>
      <c r="J3550" s="1"/>
    </row>
    <row r="3551" spans="2:10">
      <c r="B3551" s="1"/>
      <c r="C3551" s="1"/>
      <c r="D3551" s="1"/>
      <c r="E3551" s="1"/>
      <c r="F3551" s="1"/>
      <c r="G3551" s="1"/>
      <c r="H3551" s="1"/>
      <c r="I3551" s="1"/>
      <c r="J3551" s="1"/>
    </row>
    <row r="3552" spans="2:10">
      <c r="B3552" s="1"/>
      <c r="C3552" s="1"/>
      <c r="D3552" s="1"/>
      <c r="E3552" s="1"/>
      <c r="F3552" s="1"/>
      <c r="G3552" s="1"/>
      <c r="H3552" s="1"/>
      <c r="I3552" s="1"/>
      <c r="J3552" s="1"/>
    </row>
    <row r="3553" spans="2:10">
      <c r="B3553" s="1"/>
      <c r="C3553" s="1"/>
      <c r="D3553" s="1"/>
      <c r="E3553" s="1"/>
      <c r="F3553" s="1"/>
      <c r="G3553" s="1"/>
      <c r="H3553" s="1"/>
      <c r="I3553" s="1"/>
      <c r="J3553" s="1"/>
    </row>
    <row r="3554" spans="2:10">
      <c r="B3554" s="1"/>
      <c r="C3554" s="1"/>
      <c r="D3554" s="1"/>
      <c r="E3554" s="1"/>
      <c r="F3554" s="1"/>
      <c r="G3554" s="1"/>
      <c r="H3554" s="1"/>
      <c r="I3554" s="1"/>
      <c r="J3554" s="1"/>
    </row>
    <row r="3555" spans="2:10">
      <c r="B3555" s="1"/>
      <c r="C3555" s="1"/>
      <c r="D3555" s="1"/>
      <c r="E3555" s="1"/>
      <c r="F3555" s="1"/>
      <c r="G3555" s="1"/>
      <c r="H3555" s="1"/>
      <c r="I3555" s="1"/>
      <c r="J3555" s="1"/>
    </row>
    <row r="3556" spans="2:10">
      <c r="B3556" s="1"/>
      <c r="C3556" s="1"/>
      <c r="D3556" s="1"/>
      <c r="E3556" s="1"/>
      <c r="F3556" s="1"/>
      <c r="G3556" s="1"/>
      <c r="H3556" s="1"/>
      <c r="I3556" s="1"/>
      <c r="J3556" s="1"/>
    </row>
    <row r="3557" spans="2:10">
      <c r="B3557" s="1"/>
      <c r="C3557" s="1"/>
      <c r="D3557" s="1"/>
      <c r="E3557" s="1"/>
      <c r="F3557" s="1"/>
      <c r="G3557" s="1"/>
      <c r="H3557" s="1"/>
      <c r="I3557" s="1"/>
      <c r="J3557" s="1"/>
    </row>
    <row r="3558" spans="2:10">
      <c r="B3558" s="1"/>
      <c r="C3558" s="1"/>
      <c r="D3558" s="1"/>
      <c r="E3558" s="1"/>
      <c r="F3558" s="1"/>
      <c r="G3558" s="1"/>
      <c r="H3558" s="1"/>
      <c r="I3558" s="1"/>
      <c r="J3558" s="1"/>
    </row>
    <row r="3559" spans="2:10">
      <c r="B3559" s="1"/>
      <c r="C3559" s="1"/>
      <c r="D3559" s="1"/>
      <c r="E3559" s="1"/>
      <c r="F3559" s="1"/>
      <c r="G3559" s="1"/>
      <c r="H3559" s="1"/>
      <c r="I3559" s="1"/>
      <c r="J3559" s="1"/>
    </row>
    <row r="3560" spans="2:10">
      <c r="B3560" s="1"/>
      <c r="C3560" s="1"/>
      <c r="D3560" s="1"/>
      <c r="E3560" s="1"/>
      <c r="F3560" s="1"/>
      <c r="G3560" s="1"/>
      <c r="H3560" s="1"/>
      <c r="I3560" s="1"/>
      <c r="J3560" s="1"/>
    </row>
    <row r="3561" spans="2:10">
      <c r="B3561" s="1"/>
      <c r="C3561" s="1"/>
      <c r="D3561" s="1"/>
      <c r="E3561" s="1"/>
      <c r="F3561" s="1"/>
      <c r="G3561" s="1"/>
      <c r="H3561" s="1"/>
      <c r="I3561" s="1"/>
      <c r="J3561" s="1"/>
    </row>
    <row r="3562" spans="2:10">
      <c r="B3562" s="1"/>
      <c r="C3562" s="1"/>
      <c r="D3562" s="1"/>
      <c r="E3562" s="1"/>
      <c r="F3562" s="1"/>
      <c r="G3562" s="1"/>
      <c r="H3562" s="1"/>
      <c r="I3562" s="1"/>
      <c r="J3562" s="1"/>
    </row>
    <row r="3563" spans="2:10">
      <c r="B3563" s="1"/>
      <c r="C3563" s="1"/>
      <c r="D3563" s="1"/>
      <c r="E3563" s="1"/>
      <c r="F3563" s="1"/>
      <c r="G3563" s="1"/>
      <c r="H3563" s="1"/>
      <c r="I3563" s="1"/>
      <c r="J3563" s="1"/>
    </row>
    <row r="3564" spans="2:10">
      <c r="B3564" s="1"/>
      <c r="C3564" s="1"/>
      <c r="D3564" s="1"/>
      <c r="E3564" s="1"/>
      <c r="F3564" s="1"/>
      <c r="G3564" s="1"/>
      <c r="H3564" s="1"/>
      <c r="I3564" s="1"/>
      <c r="J3564" s="1"/>
    </row>
    <row r="3565" spans="2:10">
      <c r="B3565" s="1"/>
      <c r="C3565" s="1"/>
      <c r="D3565" s="1"/>
      <c r="E3565" s="1"/>
      <c r="F3565" s="1"/>
      <c r="G3565" s="1"/>
      <c r="H3565" s="1"/>
      <c r="I3565" s="1"/>
      <c r="J3565" s="1"/>
    </row>
    <row r="3566" spans="2:10">
      <c r="B3566" s="1"/>
      <c r="C3566" s="1"/>
      <c r="D3566" s="1"/>
      <c r="E3566" s="1"/>
      <c r="F3566" s="1"/>
      <c r="G3566" s="1"/>
      <c r="H3566" s="1"/>
      <c r="I3566" s="1"/>
      <c r="J3566" s="1"/>
    </row>
    <row r="3567" spans="2:10">
      <c r="B3567" s="1"/>
      <c r="C3567" s="1"/>
      <c r="D3567" s="1"/>
      <c r="E3567" s="1"/>
      <c r="F3567" s="1"/>
      <c r="G3567" s="1"/>
      <c r="H3567" s="1"/>
      <c r="I3567" s="1"/>
      <c r="J3567" s="1"/>
    </row>
    <row r="3568" spans="2:10">
      <c r="B3568" s="1"/>
      <c r="C3568" s="1"/>
      <c r="D3568" s="1"/>
      <c r="E3568" s="1"/>
      <c r="F3568" s="1"/>
      <c r="G3568" s="1"/>
      <c r="H3568" s="1"/>
      <c r="I3568" s="1"/>
      <c r="J3568" s="1"/>
    </row>
    <row r="3569" spans="2:10">
      <c r="B3569" s="1"/>
      <c r="C3569" s="1"/>
      <c r="D3569" s="1"/>
      <c r="E3569" s="1"/>
      <c r="F3569" s="1"/>
      <c r="G3569" s="1"/>
      <c r="H3569" s="1"/>
      <c r="I3569" s="1"/>
      <c r="J3569" s="1"/>
    </row>
    <row r="3570" spans="2:10">
      <c r="B3570" s="1"/>
      <c r="C3570" s="1"/>
      <c r="D3570" s="1"/>
      <c r="E3570" s="1"/>
      <c r="F3570" s="1"/>
      <c r="G3570" s="1"/>
      <c r="H3570" s="1"/>
      <c r="I3570" s="1"/>
      <c r="J3570" s="1"/>
    </row>
    <row r="3571" spans="2:10">
      <c r="B3571" s="1"/>
      <c r="C3571" s="1"/>
      <c r="D3571" s="1"/>
      <c r="E3571" s="1"/>
      <c r="F3571" s="1"/>
      <c r="G3571" s="1"/>
      <c r="H3571" s="1"/>
      <c r="I3571" s="1"/>
      <c r="J3571" s="1"/>
    </row>
    <row r="3572" spans="2:10">
      <c r="B3572" s="1"/>
      <c r="C3572" s="1"/>
      <c r="D3572" s="1"/>
      <c r="E3572" s="1"/>
      <c r="F3572" s="1"/>
      <c r="G3572" s="1"/>
      <c r="H3572" s="1"/>
      <c r="I3572" s="1"/>
      <c r="J3572" s="1"/>
    </row>
    <row r="3573" spans="2:10">
      <c r="B3573" s="1"/>
      <c r="C3573" s="1"/>
      <c r="D3573" s="1"/>
      <c r="E3573" s="1"/>
      <c r="F3573" s="1"/>
      <c r="G3573" s="1"/>
      <c r="H3573" s="1"/>
      <c r="I3573" s="1"/>
      <c r="J3573" s="1"/>
    </row>
    <row r="3574" spans="2:10">
      <c r="B3574" s="1"/>
      <c r="C3574" s="1"/>
      <c r="D3574" s="1"/>
      <c r="E3574" s="1"/>
      <c r="F3574" s="1"/>
      <c r="G3574" s="1"/>
      <c r="H3574" s="1"/>
      <c r="I3574" s="1"/>
      <c r="J3574" s="1"/>
    </row>
    <row r="3575" spans="2:10">
      <c r="B3575" s="1"/>
      <c r="C3575" s="1"/>
      <c r="D3575" s="1"/>
      <c r="E3575" s="1"/>
      <c r="F3575" s="1"/>
      <c r="G3575" s="1"/>
      <c r="H3575" s="1"/>
      <c r="I3575" s="1"/>
      <c r="J3575" s="1"/>
    </row>
    <row r="3576" spans="2:10">
      <c r="B3576" s="1"/>
      <c r="C3576" s="1"/>
      <c r="D3576" s="1"/>
      <c r="E3576" s="1"/>
      <c r="F3576" s="1"/>
      <c r="G3576" s="1"/>
      <c r="H3576" s="1"/>
      <c r="I3576" s="1"/>
      <c r="J3576" s="1"/>
    </row>
    <row r="3577" spans="2:10">
      <c r="B3577" s="1"/>
      <c r="C3577" s="1"/>
      <c r="D3577" s="1"/>
      <c r="E3577" s="1"/>
      <c r="F3577" s="1"/>
      <c r="G3577" s="1"/>
      <c r="H3577" s="1"/>
      <c r="I3577" s="1"/>
      <c r="J3577" s="1"/>
    </row>
    <row r="3578" spans="2:10">
      <c r="B3578" s="1"/>
      <c r="C3578" s="1"/>
      <c r="D3578" s="1"/>
      <c r="E3578" s="1"/>
      <c r="F3578" s="1"/>
      <c r="G3578" s="1"/>
      <c r="H3578" s="1"/>
      <c r="I3578" s="1"/>
      <c r="J3578" s="1"/>
    </row>
    <row r="3579" spans="2:10">
      <c r="B3579" s="1"/>
      <c r="C3579" s="1"/>
      <c r="D3579" s="1"/>
      <c r="E3579" s="1"/>
      <c r="F3579" s="1"/>
      <c r="G3579" s="1"/>
      <c r="H3579" s="1"/>
      <c r="I3579" s="1"/>
      <c r="J3579" s="1"/>
    </row>
    <row r="3580" spans="2:10">
      <c r="B3580" s="1"/>
      <c r="C3580" s="1"/>
      <c r="D3580" s="1"/>
      <c r="E3580" s="1"/>
      <c r="F3580" s="1"/>
      <c r="G3580" s="1"/>
      <c r="H3580" s="1"/>
      <c r="I3580" s="1"/>
      <c r="J3580" s="1"/>
    </row>
    <row r="3581" spans="2:10">
      <c r="B3581" s="1"/>
      <c r="C3581" s="1"/>
      <c r="D3581" s="1"/>
      <c r="E3581" s="1"/>
      <c r="F3581" s="1"/>
      <c r="G3581" s="1"/>
      <c r="H3581" s="1"/>
      <c r="I3581" s="1"/>
      <c r="J3581" s="1"/>
    </row>
    <row r="3582" spans="2:10">
      <c r="B3582" s="1"/>
      <c r="C3582" s="1"/>
      <c r="D3582" s="1"/>
      <c r="E3582" s="1"/>
      <c r="F3582" s="1"/>
      <c r="G3582" s="1"/>
      <c r="H3582" s="1"/>
      <c r="I3582" s="1"/>
      <c r="J3582" s="1"/>
    </row>
    <row r="3583" spans="2:10">
      <c r="B3583" s="1"/>
      <c r="C3583" s="1"/>
      <c r="D3583" s="1"/>
      <c r="E3583" s="1"/>
      <c r="F3583" s="1"/>
      <c r="G3583" s="1"/>
      <c r="H3583" s="1"/>
      <c r="I3583" s="1"/>
      <c r="J3583" s="1"/>
    </row>
    <row r="3584" spans="2:10">
      <c r="B3584" s="1"/>
      <c r="C3584" s="1"/>
      <c r="D3584" s="1"/>
      <c r="E3584" s="1"/>
      <c r="F3584" s="1"/>
      <c r="G3584" s="1"/>
      <c r="H3584" s="1"/>
      <c r="I3584" s="1"/>
      <c r="J3584" s="1"/>
    </row>
    <row r="3585" spans="2:10">
      <c r="B3585" s="1"/>
      <c r="C3585" s="1"/>
      <c r="D3585" s="1"/>
      <c r="E3585" s="1"/>
      <c r="F3585" s="1"/>
      <c r="G3585" s="1"/>
      <c r="H3585" s="1"/>
      <c r="I3585" s="1"/>
      <c r="J3585" s="1"/>
    </row>
    <row r="3586" spans="2:10">
      <c r="B3586" s="1"/>
      <c r="C3586" s="1"/>
      <c r="D3586" s="1"/>
      <c r="E3586" s="1"/>
      <c r="F3586" s="1"/>
      <c r="G3586" s="1"/>
      <c r="H3586" s="1"/>
      <c r="I3586" s="1"/>
      <c r="J3586" s="1"/>
    </row>
    <row r="3587" spans="2:10">
      <c r="B3587" s="1"/>
      <c r="C3587" s="1"/>
      <c r="D3587" s="1"/>
      <c r="E3587" s="1"/>
      <c r="F3587" s="1"/>
      <c r="G3587" s="1"/>
      <c r="H3587" s="1"/>
      <c r="I3587" s="1"/>
      <c r="J3587" s="1"/>
    </row>
    <row r="3588" spans="2:10">
      <c r="B3588" s="1"/>
      <c r="C3588" s="1"/>
      <c r="D3588" s="1"/>
      <c r="E3588" s="1"/>
      <c r="F3588" s="1"/>
      <c r="G3588" s="1"/>
      <c r="H3588" s="1"/>
      <c r="I3588" s="1"/>
      <c r="J3588" s="1"/>
    </row>
    <row r="3589" spans="2:10">
      <c r="B3589" s="1"/>
      <c r="C3589" s="1"/>
      <c r="D3589" s="1"/>
      <c r="E3589" s="1"/>
      <c r="F3589" s="1"/>
      <c r="G3589" s="1"/>
      <c r="H3589" s="1"/>
      <c r="I3589" s="1"/>
      <c r="J3589" s="1"/>
    </row>
    <row r="3590" spans="2:10">
      <c r="B3590" s="1"/>
      <c r="C3590" s="1"/>
      <c r="D3590" s="1"/>
      <c r="E3590" s="1"/>
      <c r="F3590" s="1"/>
      <c r="G3590" s="1"/>
      <c r="H3590" s="1"/>
      <c r="I3590" s="1"/>
      <c r="J3590" s="1"/>
    </row>
    <row r="3591" spans="2:10">
      <c r="B3591" s="1"/>
      <c r="C3591" s="1"/>
      <c r="D3591" s="1"/>
      <c r="E3591" s="1"/>
      <c r="F3591" s="1"/>
      <c r="G3591" s="1"/>
      <c r="H3591" s="1"/>
      <c r="I3591" s="1"/>
      <c r="J3591" s="1"/>
    </row>
    <row r="3592" spans="2:10">
      <c r="B3592" s="1"/>
      <c r="C3592" s="1"/>
      <c r="D3592" s="1"/>
      <c r="E3592" s="1"/>
      <c r="F3592" s="1"/>
      <c r="G3592" s="1"/>
      <c r="H3592" s="1"/>
      <c r="I3592" s="1"/>
      <c r="J3592" s="1"/>
    </row>
    <row r="3593" spans="2:10">
      <c r="B3593" s="1"/>
      <c r="C3593" s="1"/>
      <c r="D3593" s="1"/>
      <c r="E3593" s="1"/>
      <c r="F3593" s="1"/>
      <c r="G3593" s="1"/>
      <c r="H3593" s="1"/>
      <c r="I3593" s="1"/>
      <c r="J3593" s="1"/>
    </row>
    <row r="3594" spans="2:10">
      <c r="B3594" s="1"/>
      <c r="C3594" s="1"/>
      <c r="D3594" s="1"/>
      <c r="E3594" s="1"/>
      <c r="F3594" s="1"/>
      <c r="G3594" s="1"/>
      <c r="H3594" s="1"/>
      <c r="I3594" s="1"/>
      <c r="J3594" s="1"/>
    </row>
    <row r="3595" spans="2:10">
      <c r="B3595" s="1"/>
      <c r="C3595" s="1"/>
      <c r="D3595" s="1"/>
      <c r="E3595" s="1"/>
      <c r="F3595" s="1"/>
      <c r="G3595" s="1"/>
      <c r="H3595" s="1"/>
      <c r="I3595" s="1"/>
      <c r="J3595" s="1"/>
    </row>
    <row r="3596" spans="2:10">
      <c r="B3596" s="1"/>
      <c r="C3596" s="1"/>
      <c r="D3596" s="1"/>
      <c r="E3596" s="1"/>
      <c r="F3596" s="1"/>
      <c r="G3596" s="1"/>
      <c r="H3596" s="1"/>
      <c r="I3596" s="1"/>
      <c r="J3596" s="1"/>
    </row>
    <row r="3597" spans="2:10">
      <c r="B3597" s="1"/>
      <c r="C3597" s="1"/>
      <c r="D3597" s="1"/>
      <c r="E3597" s="1"/>
      <c r="F3597" s="1"/>
      <c r="G3597" s="1"/>
      <c r="H3597" s="1"/>
      <c r="I3597" s="1"/>
      <c r="J3597" s="1"/>
    </row>
    <row r="3598" spans="2:10">
      <c r="B3598" s="1"/>
      <c r="C3598" s="1"/>
      <c r="D3598" s="1"/>
      <c r="E3598" s="1"/>
      <c r="F3598" s="1"/>
      <c r="G3598" s="1"/>
      <c r="H3598" s="1"/>
      <c r="I3598" s="1"/>
      <c r="J3598" s="1"/>
    </row>
    <row r="3599" spans="2:10">
      <c r="B3599" s="1"/>
      <c r="C3599" s="1"/>
      <c r="D3599" s="1"/>
      <c r="E3599" s="1"/>
      <c r="F3599" s="1"/>
      <c r="G3599" s="1"/>
      <c r="H3599" s="1"/>
      <c r="I3599" s="1"/>
      <c r="J3599" s="1"/>
    </row>
    <row r="3600" spans="2:10">
      <c r="B3600" s="1"/>
      <c r="C3600" s="1"/>
      <c r="D3600" s="1"/>
      <c r="E3600" s="1"/>
      <c r="F3600" s="1"/>
      <c r="G3600" s="1"/>
      <c r="H3600" s="1"/>
      <c r="I3600" s="1"/>
      <c r="J3600" s="1"/>
    </row>
    <row r="3601" spans="2:10">
      <c r="B3601" s="1"/>
      <c r="C3601" s="1"/>
      <c r="D3601" s="1"/>
      <c r="E3601" s="1"/>
      <c r="F3601" s="1"/>
      <c r="G3601" s="1"/>
      <c r="H3601" s="1"/>
      <c r="I3601" s="1"/>
      <c r="J3601" s="1"/>
    </row>
    <row r="3602" spans="2:10">
      <c r="B3602" s="1"/>
      <c r="C3602" s="1"/>
      <c r="D3602" s="1"/>
      <c r="E3602" s="1"/>
      <c r="F3602" s="1"/>
      <c r="G3602" s="1"/>
      <c r="H3602" s="1"/>
      <c r="I3602" s="1"/>
      <c r="J3602" s="1"/>
    </row>
    <row r="3603" spans="2:10">
      <c r="B3603" s="1"/>
      <c r="C3603" s="1"/>
      <c r="D3603" s="1"/>
      <c r="E3603" s="1"/>
      <c r="F3603" s="1"/>
      <c r="G3603" s="1"/>
      <c r="H3603" s="1"/>
      <c r="I3603" s="1"/>
      <c r="J3603" s="1"/>
    </row>
    <row r="3604" spans="2:10">
      <c r="B3604" s="1"/>
      <c r="C3604" s="1"/>
      <c r="D3604" s="1"/>
      <c r="E3604" s="1"/>
      <c r="F3604" s="1"/>
      <c r="G3604" s="1"/>
      <c r="H3604" s="1"/>
      <c r="I3604" s="1"/>
      <c r="J3604" s="1"/>
    </row>
    <row r="3605" spans="2:10">
      <c r="B3605" s="1"/>
      <c r="C3605" s="1"/>
      <c r="D3605" s="1"/>
      <c r="E3605" s="1"/>
      <c r="F3605" s="1"/>
      <c r="G3605" s="1"/>
      <c r="H3605" s="1"/>
      <c r="I3605" s="1"/>
      <c r="J3605" s="1"/>
    </row>
    <row r="3606" spans="2:10">
      <c r="B3606" s="1"/>
      <c r="C3606" s="1"/>
      <c r="D3606" s="1"/>
      <c r="E3606" s="1"/>
      <c r="F3606" s="1"/>
      <c r="G3606" s="1"/>
      <c r="H3606" s="1"/>
      <c r="I3606" s="1"/>
      <c r="J3606" s="1"/>
    </row>
    <row r="3607" spans="2:10">
      <c r="B3607" s="1"/>
      <c r="C3607" s="1"/>
      <c r="D3607" s="1"/>
      <c r="E3607" s="1"/>
      <c r="F3607" s="1"/>
      <c r="G3607" s="1"/>
      <c r="H3607" s="1"/>
      <c r="I3607" s="1"/>
      <c r="J3607" s="1"/>
    </row>
    <row r="3608" spans="2:10">
      <c r="B3608" s="1"/>
      <c r="C3608" s="1"/>
      <c r="D3608" s="1"/>
      <c r="E3608" s="1"/>
      <c r="F3608" s="1"/>
      <c r="G3608" s="1"/>
      <c r="H3608" s="1"/>
      <c r="I3608" s="1"/>
      <c r="J3608" s="1"/>
    </row>
    <row r="3609" spans="2:10">
      <c r="B3609" s="1"/>
      <c r="C3609" s="1"/>
      <c r="D3609" s="1"/>
      <c r="E3609" s="1"/>
      <c r="F3609" s="1"/>
      <c r="G3609" s="1"/>
      <c r="H3609" s="1"/>
      <c r="I3609" s="1"/>
      <c r="J3609" s="1"/>
    </row>
    <row r="3610" spans="2:10">
      <c r="B3610" s="1"/>
      <c r="C3610" s="1"/>
      <c r="D3610" s="1"/>
      <c r="E3610" s="1"/>
      <c r="F3610" s="1"/>
      <c r="G3610" s="1"/>
      <c r="H3610" s="1"/>
      <c r="I3610" s="1"/>
      <c r="J3610" s="1"/>
    </row>
    <row r="3611" spans="2:10">
      <c r="B3611" s="1"/>
      <c r="C3611" s="1"/>
      <c r="D3611" s="1"/>
      <c r="E3611" s="1"/>
      <c r="F3611" s="1"/>
      <c r="G3611" s="1"/>
      <c r="H3611" s="1"/>
      <c r="I3611" s="1"/>
      <c r="J3611" s="1"/>
    </row>
    <row r="3612" spans="2:10">
      <c r="B3612" s="1"/>
      <c r="C3612" s="1"/>
      <c r="D3612" s="1"/>
      <c r="E3612" s="1"/>
      <c r="F3612" s="1"/>
      <c r="G3612" s="1"/>
      <c r="H3612" s="1"/>
      <c r="I3612" s="1"/>
      <c r="J3612" s="1"/>
    </row>
    <row r="3613" spans="2:10">
      <c r="B3613" s="1"/>
      <c r="C3613" s="1"/>
      <c r="D3613" s="1"/>
      <c r="E3613" s="1"/>
      <c r="F3613" s="1"/>
      <c r="G3613" s="1"/>
      <c r="H3613" s="1"/>
      <c r="I3613" s="1"/>
      <c r="J3613" s="1"/>
    </row>
    <row r="3614" spans="2:10">
      <c r="B3614" s="1"/>
      <c r="C3614" s="1"/>
      <c r="D3614" s="1"/>
      <c r="E3614" s="1"/>
      <c r="F3614" s="1"/>
      <c r="G3614" s="1"/>
      <c r="H3614" s="1"/>
      <c r="I3614" s="1"/>
      <c r="J3614" s="1"/>
    </row>
    <row r="3615" spans="2:10">
      <c r="B3615" s="1"/>
      <c r="C3615" s="1"/>
      <c r="D3615" s="1"/>
      <c r="E3615" s="1"/>
      <c r="F3615" s="1"/>
      <c r="G3615" s="1"/>
      <c r="H3615" s="1"/>
      <c r="I3615" s="1"/>
      <c r="J3615" s="1"/>
    </row>
    <row r="3616" spans="2:10">
      <c r="B3616" s="1"/>
      <c r="C3616" s="1"/>
      <c r="D3616" s="1"/>
      <c r="E3616" s="1"/>
      <c r="F3616" s="1"/>
      <c r="G3616" s="1"/>
      <c r="H3616" s="1"/>
      <c r="I3616" s="1"/>
      <c r="J3616" s="1"/>
    </row>
    <row r="3617" spans="2:10">
      <c r="B3617" s="1"/>
      <c r="C3617" s="1"/>
      <c r="D3617" s="1"/>
      <c r="E3617" s="1"/>
      <c r="F3617" s="1"/>
      <c r="G3617" s="1"/>
      <c r="H3617" s="1"/>
      <c r="I3617" s="1"/>
      <c r="J3617" s="1"/>
    </row>
    <row r="3618" spans="2:10">
      <c r="B3618" s="1"/>
      <c r="C3618" s="1"/>
      <c r="D3618" s="1"/>
      <c r="E3618" s="1"/>
      <c r="F3618" s="1"/>
      <c r="G3618" s="1"/>
      <c r="H3618" s="1"/>
      <c r="I3618" s="1"/>
      <c r="J3618" s="1"/>
    </row>
    <row r="3619" spans="2:10">
      <c r="B3619" s="1"/>
      <c r="C3619" s="1"/>
      <c r="D3619" s="1"/>
      <c r="E3619" s="1"/>
      <c r="F3619" s="1"/>
      <c r="G3619" s="1"/>
      <c r="H3619" s="1"/>
      <c r="I3619" s="1"/>
      <c r="J3619" s="1"/>
    </row>
    <row r="3620" spans="2:10">
      <c r="B3620" s="1"/>
      <c r="C3620" s="1"/>
      <c r="D3620" s="1"/>
      <c r="E3620" s="1"/>
      <c r="F3620" s="1"/>
      <c r="G3620" s="1"/>
      <c r="H3620" s="1"/>
      <c r="I3620" s="1"/>
      <c r="J3620" s="1"/>
    </row>
    <row r="3621" spans="2:10">
      <c r="B3621" s="1"/>
      <c r="C3621" s="1"/>
      <c r="D3621" s="1"/>
      <c r="E3621" s="1"/>
      <c r="F3621" s="1"/>
      <c r="G3621" s="1"/>
      <c r="H3621" s="1"/>
      <c r="I3621" s="1"/>
      <c r="J3621" s="1"/>
    </row>
    <row r="3622" spans="2:10">
      <c r="B3622" s="1"/>
      <c r="C3622" s="1"/>
      <c r="D3622" s="1"/>
      <c r="E3622" s="1"/>
      <c r="F3622" s="1"/>
      <c r="G3622" s="1"/>
      <c r="H3622" s="1"/>
      <c r="I3622" s="1"/>
      <c r="J3622" s="1"/>
    </row>
    <row r="3623" spans="2:10">
      <c r="B3623" s="1"/>
      <c r="C3623" s="1"/>
      <c r="D3623" s="1"/>
      <c r="E3623" s="1"/>
      <c r="F3623" s="1"/>
      <c r="G3623" s="1"/>
      <c r="H3623" s="1"/>
      <c r="I3623" s="1"/>
      <c r="J3623" s="1"/>
    </row>
    <row r="3624" spans="2:10">
      <c r="B3624" s="1"/>
      <c r="C3624" s="1"/>
      <c r="D3624" s="1"/>
      <c r="E3624" s="1"/>
      <c r="F3624" s="1"/>
      <c r="G3624" s="1"/>
      <c r="H3624" s="1"/>
      <c r="I3624" s="1"/>
      <c r="J3624" s="1"/>
    </row>
    <row r="3625" spans="2:10">
      <c r="B3625" s="1"/>
      <c r="C3625" s="1"/>
      <c r="D3625" s="1"/>
      <c r="E3625" s="1"/>
      <c r="F3625" s="1"/>
      <c r="G3625" s="1"/>
      <c r="H3625" s="1"/>
      <c r="I3625" s="1"/>
      <c r="J3625" s="1"/>
    </row>
    <row r="3626" spans="2:10">
      <c r="B3626" s="1"/>
      <c r="C3626" s="1"/>
      <c r="D3626" s="1"/>
      <c r="E3626" s="1"/>
      <c r="F3626" s="1"/>
      <c r="G3626" s="1"/>
      <c r="H3626" s="1"/>
      <c r="I3626" s="1"/>
      <c r="J3626" s="1"/>
    </row>
    <row r="3627" spans="2:10">
      <c r="B3627" s="1"/>
      <c r="C3627" s="1"/>
      <c r="D3627" s="1"/>
      <c r="E3627" s="1"/>
      <c r="F3627" s="1"/>
      <c r="G3627" s="1"/>
      <c r="H3627" s="1"/>
      <c r="I3627" s="1"/>
      <c r="J3627" s="1"/>
    </row>
    <row r="3628" spans="2:10">
      <c r="B3628" s="1"/>
      <c r="C3628" s="1"/>
      <c r="D3628" s="1"/>
      <c r="E3628" s="1"/>
      <c r="F3628" s="1"/>
      <c r="G3628" s="1"/>
      <c r="H3628" s="1"/>
      <c r="I3628" s="1"/>
      <c r="J3628" s="1"/>
    </row>
    <row r="3629" spans="2:10">
      <c r="B3629" s="1"/>
      <c r="C3629" s="1"/>
      <c r="D3629" s="1"/>
      <c r="E3629" s="1"/>
      <c r="F3629" s="1"/>
      <c r="G3629" s="1"/>
      <c r="H3629" s="1"/>
      <c r="I3629" s="1"/>
      <c r="J3629" s="1"/>
    </row>
    <row r="3630" spans="2:10">
      <c r="B3630" s="1"/>
      <c r="C3630" s="1"/>
      <c r="D3630" s="1"/>
      <c r="E3630" s="1"/>
      <c r="F3630" s="1"/>
      <c r="G3630" s="1"/>
      <c r="H3630" s="1"/>
      <c r="I3630" s="1"/>
      <c r="J3630" s="1"/>
    </row>
    <row r="3631" spans="2:10">
      <c r="B3631" s="1"/>
      <c r="C3631" s="1"/>
      <c r="D3631" s="1"/>
      <c r="E3631" s="1"/>
      <c r="F3631" s="1"/>
      <c r="G3631" s="1"/>
      <c r="H3631" s="1"/>
      <c r="I3631" s="1"/>
      <c r="J3631" s="1"/>
    </row>
    <row r="3632" spans="2:10">
      <c r="B3632" s="1"/>
      <c r="C3632" s="1"/>
      <c r="D3632" s="1"/>
      <c r="E3632" s="1"/>
      <c r="F3632" s="1"/>
      <c r="G3632" s="1"/>
      <c r="H3632" s="1"/>
      <c r="I3632" s="1"/>
      <c r="J3632" s="1"/>
    </row>
    <row r="3633" spans="2:10">
      <c r="B3633" s="1"/>
      <c r="C3633" s="1"/>
      <c r="D3633" s="1"/>
      <c r="E3633" s="1"/>
      <c r="F3633" s="1"/>
      <c r="G3633" s="1"/>
      <c r="H3633" s="1"/>
      <c r="I3633" s="1"/>
      <c r="J3633" s="1"/>
    </row>
    <row r="3634" spans="2:10">
      <c r="B3634" s="1"/>
      <c r="C3634" s="1"/>
      <c r="D3634" s="1"/>
      <c r="E3634" s="1"/>
      <c r="F3634" s="1"/>
      <c r="G3634" s="1"/>
      <c r="H3634" s="1"/>
      <c r="I3634" s="1"/>
      <c r="J3634" s="1"/>
    </row>
    <row r="3635" spans="2:10">
      <c r="B3635" s="1"/>
      <c r="C3635" s="1"/>
      <c r="D3635" s="1"/>
      <c r="E3635" s="1"/>
      <c r="F3635" s="1"/>
      <c r="G3635" s="1"/>
      <c r="H3635" s="1"/>
      <c r="I3635" s="1"/>
      <c r="J3635" s="1"/>
    </row>
    <row r="3636" spans="2:10">
      <c r="B3636" s="1"/>
      <c r="C3636" s="1"/>
      <c r="D3636" s="1"/>
      <c r="E3636" s="1"/>
      <c r="F3636" s="1"/>
      <c r="G3636" s="1"/>
      <c r="H3636" s="1"/>
      <c r="I3636" s="1"/>
      <c r="J3636" s="1"/>
    </row>
    <row r="3637" spans="2:10">
      <c r="B3637" s="1"/>
      <c r="C3637" s="1"/>
      <c r="D3637" s="1"/>
      <c r="E3637" s="1"/>
      <c r="F3637" s="1"/>
      <c r="G3637" s="1"/>
      <c r="H3637" s="1"/>
      <c r="I3637" s="1"/>
      <c r="J3637" s="1"/>
    </row>
    <row r="3638" spans="2:10">
      <c r="B3638" s="1"/>
      <c r="C3638" s="1"/>
      <c r="D3638" s="1"/>
      <c r="E3638" s="1"/>
      <c r="F3638" s="1"/>
      <c r="G3638" s="1"/>
      <c r="H3638" s="1"/>
      <c r="I3638" s="1"/>
      <c r="J3638" s="1"/>
    </row>
    <row r="3639" spans="2:10">
      <c r="B3639" s="1"/>
      <c r="C3639" s="1"/>
      <c r="D3639" s="1"/>
      <c r="E3639" s="1"/>
      <c r="F3639" s="1"/>
      <c r="G3639" s="1"/>
      <c r="H3639" s="1"/>
      <c r="I3639" s="1"/>
      <c r="J3639" s="1"/>
    </row>
    <row r="3640" spans="2:10">
      <c r="B3640" s="1"/>
      <c r="C3640" s="1"/>
      <c r="D3640" s="1"/>
      <c r="E3640" s="1"/>
      <c r="F3640" s="1"/>
      <c r="G3640" s="1"/>
      <c r="H3640" s="1"/>
      <c r="I3640" s="1"/>
      <c r="J3640" s="1"/>
    </row>
    <row r="3641" spans="2:10">
      <c r="B3641" s="1"/>
      <c r="C3641" s="1"/>
      <c r="D3641" s="1"/>
      <c r="E3641" s="1"/>
      <c r="F3641" s="1"/>
      <c r="G3641" s="1"/>
      <c r="H3641" s="1"/>
      <c r="I3641" s="1"/>
      <c r="J3641" s="1"/>
    </row>
    <row r="3642" spans="2:10">
      <c r="B3642" s="1"/>
      <c r="C3642" s="1"/>
      <c r="D3642" s="1"/>
      <c r="E3642" s="1"/>
      <c r="F3642" s="1"/>
      <c r="G3642" s="1"/>
      <c r="H3642" s="1"/>
      <c r="I3642" s="1"/>
      <c r="J3642" s="1"/>
    </row>
    <row r="3643" spans="2:10">
      <c r="B3643" s="1"/>
      <c r="C3643" s="1"/>
      <c r="D3643" s="1"/>
      <c r="E3643" s="1"/>
      <c r="F3643" s="1"/>
      <c r="G3643" s="1"/>
      <c r="H3643" s="1"/>
      <c r="I3643" s="1"/>
      <c r="J3643" s="1"/>
    </row>
    <row r="3644" spans="2:10">
      <c r="B3644" s="1"/>
      <c r="C3644" s="1"/>
      <c r="D3644" s="1"/>
      <c r="E3644" s="1"/>
      <c r="F3644" s="1"/>
      <c r="G3644" s="1"/>
      <c r="H3644" s="1"/>
      <c r="I3644" s="1"/>
      <c r="J3644" s="1"/>
    </row>
    <row r="3645" spans="2:10">
      <c r="B3645" s="1"/>
      <c r="C3645" s="1"/>
      <c r="D3645" s="1"/>
      <c r="E3645" s="1"/>
      <c r="F3645" s="1"/>
      <c r="G3645" s="1"/>
      <c r="H3645" s="1"/>
      <c r="I3645" s="1"/>
      <c r="J3645" s="1"/>
    </row>
    <row r="3646" spans="2:10">
      <c r="B3646" s="1"/>
      <c r="C3646" s="1"/>
      <c r="D3646" s="1"/>
      <c r="E3646" s="1"/>
      <c r="F3646" s="1"/>
      <c r="G3646" s="1"/>
      <c r="H3646" s="1"/>
      <c r="I3646" s="1"/>
      <c r="J3646" s="1"/>
    </row>
  </sheetData>
  <autoFilter ref="A1:J49" xr:uid="{45F1000D-27EA-184E-98B5-B46A1813ECE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444F-A652-6A40-9559-6258C03DF4D9}">
  <dimension ref="A1:W3646"/>
  <sheetViews>
    <sheetView tabSelected="1" topLeftCell="B1" zoomScaleNormal="100" workbookViewId="0">
      <selection activeCell="Q31" sqref="Q31:U31"/>
    </sheetView>
  </sheetViews>
  <sheetFormatPr baseColWidth="10" defaultRowHeight="16"/>
  <cols>
    <col min="1" max="1" width="10.83203125" style="1"/>
    <col min="2" max="2" width="31.83203125" style="1" customWidth="1"/>
    <col min="3" max="3" width="19.33203125" style="4" hidden="1" customWidth="1"/>
    <col min="4" max="4" width="11.6640625" style="4" hidden="1" customWidth="1"/>
    <col min="5" max="5" width="11.5" style="1" hidden="1" customWidth="1"/>
    <col min="6" max="6" width="14" style="1" hidden="1" customWidth="1"/>
    <col min="7" max="7" width="14.33203125" style="1" hidden="1" customWidth="1"/>
    <col min="8" max="8" width="14.6640625" style="1" hidden="1" customWidth="1"/>
    <col min="9" max="9" width="18.5" style="1" hidden="1" customWidth="1"/>
    <col min="10" max="10" width="20" style="1" hidden="1" customWidth="1"/>
    <col min="11" max="11" width="14.1640625" style="84" hidden="1" customWidth="1"/>
    <col min="12" max="12" width="18.6640625" style="85" hidden="1" customWidth="1"/>
    <col min="13" max="13" width="18" style="85" customWidth="1"/>
    <col min="14" max="14" width="28" style="85" customWidth="1"/>
    <col min="15" max="15" width="37" style="84" customWidth="1"/>
    <col min="16" max="16" width="22.1640625" style="84" customWidth="1"/>
    <col min="17" max="17" width="16.83203125" style="84" customWidth="1"/>
    <col min="18" max="18" width="8.6640625" customWidth="1"/>
    <col min="19" max="19" width="14.33203125" customWidth="1"/>
    <col min="20" max="20" width="12.83203125" customWidth="1"/>
    <col min="21" max="21" width="16" customWidth="1"/>
    <col min="22" max="23" width="22.83203125" customWidth="1"/>
  </cols>
  <sheetData>
    <row r="1" spans="1:23" ht="50" customHeight="1">
      <c r="A1" s="15"/>
      <c r="B1" s="9" t="s">
        <v>0</v>
      </c>
      <c r="C1" s="43" t="s">
        <v>54</v>
      </c>
      <c r="D1" s="43" t="s">
        <v>246</v>
      </c>
      <c r="E1" s="98" t="s">
        <v>293</v>
      </c>
      <c r="F1" s="98" t="s">
        <v>294</v>
      </c>
      <c r="G1" s="98" t="s">
        <v>295</v>
      </c>
      <c r="H1" s="98" t="s">
        <v>296</v>
      </c>
      <c r="I1" s="98" t="s">
        <v>297</v>
      </c>
      <c r="J1" s="98" t="s">
        <v>298</v>
      </c>
      <c r="K1" s="95" t="s">
        <v>291</v>
      </c>
      <c r="L1" s="95" t="s">
        <v>290</v>
      </c>
      <c r="M1" s="95" t="s">
        <v>289</v>
      </c>
      <c r="N1" s="95" t="s">
        <v>288</v>
      </c>
      <c r="O1" s="43" t="s">
        <v>281</v>
      </c>
      <c r="P1" s="43" t="s">
        <v>292</v>
      </c>
      <c r="Q1" s="9" t="s">
        <v>49</v>
      </c>
      <c r="R1" s="9" t="s">
        <v>50</v>
      </c>
      <c r="S1" s="9" t="s">
        <v>51</v>
      </c>
      <c r="T1" s="9" t="s">
        <v>52</v>
      </c>
      <c r="U1" s="9" t="s">
        <v>53</v>
      </c>
      <c r="V1" s="9" t="s">
        <v>222</v>
      </c>
      <c r="W1" s="9" t="s">
        <v>286</v>
      </c>
    </row>
    <row r="2" spans="1:23">
      <c r="A2" s="15">
        <v>1</v>
      </c>
      <c r="B2" s="15" t="s">
        <v>1</v>
      </c>
      <c r="C2" s="15">
        <v>2023</v>
      </c>
      <c r="D2" s="86" t="s">
        <v>227</v>
      </c>
      <c r="E2" s="99"/>
      <c r="F2" s="99"/>
      <c r="G2" s="99"/>
      <c r="H2" s="99"/>
      <c r="I2" s="99"/>
      <c r="J2" s="99"/>
      <c r="K2" s="50"/>
      <c r="L2" s="56"/>
      <c r="M2" s="37"/>
      <c r="N2" s="37">
        <v>2.4E-2</v>
      </c>
      <c r="O2" s="50">
        <v>685.02023776144904</v>
      </c>
      <c r="P2" s="50">
        <v>2023</v>
      </c>
      <c r="Q2" s="50">
        <f>(LCU!F2/$O2)*(1+$N2)</f>
        <v>1.5091729543325032E-3</v>
      </c>
      <c r="R2" s="50">
        <f>(LCU!G2/$O2)*(1+$N2)</f>
        <v>2.515288257220839E-2</v>
      </c>
      <c r="S2" s="50">
        <f>(LCU!H2/$O2)*(1+$N2)</f>
        <v>0.12576441286104195</v>
      </c>
      <c r="T2" s="50">
        <f>(LCU!I2/$O2)*(1+$N2)</f>
        <v>1.1141908999567269</v>
      </c>
      <c r="U2" s="50">
        <f>(LCU!J2/$O2)*(1+$N2)</f>
        <v>7.3870950483687734</v>
      </c>
      <c r="V2" s="80" t="s">
        <v>284</v>
      </c>
      <c r="W2" s="105" t="s">
        <v>287</v>
      </c>
    </row>
    <row r="3" spans="1:23" s="2" customFormat="1">
      <c r="A3" s="17">
        <v>2</v>
      </c>
      <c r="B3" s="17" t="s">
        <v>2</v>
      </c>
      <c r="C3" s="17">
        <v>2024</v>
      </c>
      <c r="D3" s="87" t="s">
        <v>107</v>
      </c>
      <c r="E3" s="100"/>
      <c r="F3" s="100"/>
      <c r="G3" s="100"/>
      <c r="H3" s="100"/>
      <c r="I3" s="100"/>
      <c r="J3" s="100"/>
      <c r="K3" s="51"/>
      <c r="L3" s="55"/>
      <c r="M3" s="55"/>
      <c r="N3" s="55"/>
      <c r="O3" s="51">
        <v>606.65498230000003</v>
      </c>
      <c r="P3" s="51">
        <v>2024</v>
      </c>
      <c r="Q3" s="51">
        <f>LCU!F3/$O3</f>
        <v>9.5599296413598767E-2</v>
      </c>
      <c r="R3" s="51">
        <f>LCU!G3/$O3</f>
        <v>1.0438604748515503</v>
      </c>
      <c r="S3" s="51">
        <f>LCU!H3/$O3</f>
        <v>8.1130828046661172</v>
      </c>
      <c r="T3" s="51">
        <f>LCU!I3/$O3</f>
        <v>26.847393886734245</v>
      </c>
      <c r="U3" s="51">
        <f>LCU!J3/$O3</f>
        <v>74.143851372611152</v>
      </c>
      <c r="V3" s="78" t="s">
        <v>284</v>
      </c>
      <c r="W3" s="79" t="s">
        <v>63</v>
      </c>
    </row>
    <row r="4" spans="1:23">
      <c r="A4" s="15">
        <v>3</v>
      </c>
      <c r="B4" s="15" t="s">
        <v>3</v>
      </c>
      <c r="C4" s="15">
        <v>2024</v>
      </c>
      <c r="D4" s="86" t="s">
        <v>90</v>
      </c>
      <c r="E4" s="99"/>
      <c r="F4" s="99"/>
      <c r="G4" s="99"/>
      <c r="H4" s="99"/>
      <c r="I4" s="99"/>
      <c r="J4" s="99"/>
      <c r="K4" s="88"/>
      <c r="L4" s="56"/>
      <c r="M4" s="37"/>
      <c r="N4" s="37"/>
      <c r="O4" s="50">
        <v>13.59638333</v>
      </c>
      <c r="P4" s="50">
        <v>2024</v>
      </c>
      <c r="Q4" s="50">
        <f>LCU!F4/US!$O4</f>
        <v>2.5295112064187446</v>
      </c>
      <c r="R4" s="50">
        <f>LCU!G4/US!$O4</f>
        <v>2.9583896705271839</v>
      </c>
      <c r="S4" s="50">
        <f>LCU!H4/US!$O4</f>
        <v>4.7834044114141641</v>
      </c>
      <c r="T4" s="50">
        <f>LCU!I4/US!$O4</f>
        <v>10.258448634075103</v>
      </c>
      <c r="U4" s="50">
        <f>LCU!J4/US!$O4</f>
        <v>22.502292894679659</v>
      </c>
      <c r="V4" s="80" t="s">
        <v>284</v>
      </c>
      <c r="W4" s="110" t="s">
        <v>63</v>
      </c>
    </row>
    <row r="5" spans="1:23" s="2" customFormat="1">
      <c r="A5" s="17">
        <v>4</v>
      </c>
      <c r="B5" s="52" t="s">
        <v>4</v>
      </c>
      <c r="C5" s="17">
        <v>2024</v>
      </c>
      <c r="D5" s="87" t="s">
        <v>107</v>
      </c>
      <c r="E5" s="100"/>
      <c r="F5" s="100"/>
      <c r="G5" s="100"/>
      <c r="H5" s="100"/>
      <c r="I5" s="100"/>
      <c r="J5" s="100"/>
      <c r="K5" s="51"/>
      <c r="L5" s="55"/>
      <c r="M5" s="55"/>
      <c r="N5" s="55"/>
      <c r="O5" s="51">
        <v>606.56975020000004</v>
      </c>
      <c r="P5" s="51">
        <v>2024</v>
      </c>
      <c r="Q5" s="51">
        <f>LCU!F5/$O5</f>
        <v>2.2567798666989969</v>
      </c>
      <c r="R5" s="51">
        <f>LCU!G5/$O5</f>
        <v>3.1125851550913688</v>
      </c>
      <c r="S5" s="51">
        <f>LCU!H5/$O5</f>
        <v>11.294504834468999</v>
      </c>
      <c r="T5" s="51">
        <f>LCU!I5/$O5</f>
        <v>33.888522191246231</v>
      </c>
      <c r="U5" s="51">
        <f>LCU!J5/$O5</f>
        <v>85.852880040307667</v>
      </c>
      <c r="V5" s="78" t="s">
        <v>284</v>
      </c>
      <c r="W5" s="79" t="s">
        <v>63</v>
      </c>
    </row>
    <row r="6" spans="1:23">
      <c r="A6" s="15">
        <v>5</v>
      </c>
      <c r="B6" s="15" t="s">
        <v>5</v>
      </c>
      <c r="C6" s="15">
        <v>2021</v>
      </c>
      <c r="D6" s="86" t="s">
        <v>108</v>
      </c>
      <c r="E6" s="99"/>
      <c r="F6" s="99"/>
      <c r="G6" s="99"/>
      <c r="H6" s="99"/>
      <c r="I6" s="99"/>
      <c r="J6" s="99"/>
      <c r="K6" s="50"/>
      <c r="L6" s="56">
        <v>6.5000000000000002E-2</v>
      </c>
      <c r="M6" s="37">
        <v>3.4000000000000002E-2</v>
      </c>
      <c r="N6" s="37">
        <v>2.4E-2</v>
      </c>
      <c r="O6" s="15">
        <v>1975.950881</v>
      </c>
      <c r="P6" s="15">
        <v>2021</v>
      </c>
      <c r="Q6" s="50">
        <f>(LCU!F6/$O6)*(1+$L6)*(1+$M6)*(1+$N6)</f>
        <v>1.6846524263777994E-2</v>
      </c>
      <c r="R6" s="50">
        <f>(LCU!G6/$O6)*(1+$L6)*(1+$M6)*(1+$N6)</f>
        <v>0.28077540439629983</v>
      </c>
      <c r="S6" s="50">
        <f>(LCU!H6/$O6)*(1+$L6)*(1+$M6)*(1+$N6)</f>
        <v>1.4038770219814991</v>
      </c>
      <c r="T6" s="50">
        <f>(LCU!I6/$O6)*(1+$L6)*(1+$M6)*(1+$N6)</f>
        <v>10.945675317725675</v>
      </c>
      <c r="U6" s="50">
        <f>(LCU!J6/$O6)*(1+$L6)*(1+$M6)*(1+$N6)</f>
        <v>48.802417647060928</v>
      </c>
      <c r="V6" s="80" t="s">
        <v>284</v>
      </c>
      <c r="W6" s="105" t="s">
        <v>287</v>
      </c>
    </row>
    <row r="7" spans="1:23" s="2" customFormat="1">
      <c r="A7" s="17">
        <v>6</v>
      </c>
      <c r="B7" s="17" t="s">
        <v>8</v>
      </c>
      <c r="C7" s="17">
        <v>2024</v>
      </c>
      <c r="D7" s="87" t="s">
        <v>228</v>
      </c>
      <c r="E7" s="100"/>
      <c r="F7" s="100"/>
      <c r="G7" s="100"/>
      <c r="H7" s="100"/>
      <c r="I7" s="100"/>
      <c r="J7" s="100"/>
      <c r="K7" s="17"/>
      <c r="L7" s="39"/>
      <c r="M7" s="55"/>
      <c r="N7" s="55"/>
      <c r="O7" s="51">
        <v>606.56975020000004</v>
      </c>
      <c r="P7" s="51">
        <v>2024</v>
      </c>
      <c r="Q7" s="51">
        <f>LCU!F7/$O7</f>
        <v>0.32942710369931</v>
      </c>
      <c r="R7" s="51">
        <f>LCU!G7/$O7</f>
        <v>1.0844920963880929</v>
      </c>
      <c r="S7" s="51">
        <f>LCU!H7/$O7</f>
        <v>4.2975346184680205</v>
      </c>
      <c r="T7" s="51">
        <f>LCU!I7/$O7</f>
        <v>14.321616759054791</v>
      </c>
      <c r="U7" s="51">
        <f>LCU!J7/$O7</f>
        <v>36.809147658019803</v>
      </c>
      <c r="V7" s="78" t="s">
        <v>284</v>
      </c>
      <c r="W7" s="79" t="s">
        <v>63</v>
      </c>
    </row>
    <row r="8" spans="1:23">
      <c r="A8" s="15">
        <v>7</v>
      </c>
      <c r="B8" s="15" t="s">
        <v>224</v>
      </c>
      <c r="C8" s="54">
        <v>2024</v>
      </c>
      <c r="D8" s="86" t="s">
        <v>229</v>
      </c>
      <c r="E8" s="99"/>
      <c r="F8" s="99"/>
      <c r="G8" s="99"/>
      <c r="H8" s="99"/>
      <c r="I8" s="99"/>
      <c r="J8" s="99"/>
      <c r="K8" s="50"/>
      <c r="L8" s="56"/>
      <c r="M8" s="56"/>
      <c r="N8" s="56"/>
      <c r="O8" s="50">
        <v>101.8048125</v>
      </c>
      <c r="P8" s="50">
        <v>2024</v>
      </c>
      <c r="Q8" s="50">
        <f>LCU!F8/$O8</f>
        <v>0.10488305746842763</v>
      </c>
      <c r="R8" s="50">
        <f>LCU!G8/$O8</f>
        <v>1.7480509578071273</v>
      </c>
      <c r="S8" s="50">
        <f>LCU!H8/$O8</f>
        <v>8.7402547890356352</v>
      </c>
      <c r="T8" s="50">
        <f>LCU!I8/$O8</f>
        <v>32.971918689993174</v>
      </c>
      <c r="U8" s="50">
        <f>LCU!J8/$O8</f>
        <v>86.085321359439661</v>
      </c>
      <c r="V8" s="80" t="s">
        <v>284</v>
      </c>
      <c r="W8" s="110" t="s">
        <v>63</v>
      </c>
    </row>
    <row r="9" spans="1:23" s="2" customFormat="1">
      <c r="A9" s="17">
        <v>8</v>
      </c>
      <c r="B9" s="17" t="s">
        <v>6</v>
      </c>
      <c r="C9" s="19">
        <v>2024</v>
      </c>
      <c r="D9" s="87" t="s">
        <v>228</v>
      </c>
      <c r="E9" s="100"/>
      <c r="F9" s="100"/>
      <c r="G9" s="100"/>
      <c r="H9" s="100"/>
      <c r="I9" s="100"/>
      <c r="J9" s="100"/>
      <c r="K9" s="42"/>
      <c r="L9" s="38"/>
      <c r="M9" s="38"/>
      <c r="N9" s="55"/>
      <c r="O9" s="51">
        <v>606.56975020000004</v>
      </c>
      <c r="P9" s="51">
        <v>2024</v>
      </c>
      <c r="Q9" s="51">
        <f>LCU!F9/US!$O9</f>
        <v>2.9675070334557543E-2</v>
      </c>
      <c r="R9" s="51">
        <f>LCU!G9/US!$O9</f>
        <v>0.49458450557595901</v>
      </c>
      <c r="S9" s="51">
        <f>LCU!H9/US!$O9</f>
        <v>2.4729225278797951</v>
      </c>
      <c r="T9" s="51">
        <f>LCU!I9/US!$O9</f>
        <v>8.4079365947913036</v>
      </c>
      <c r="U9" s="51">
        <f>LCU!J9/US!$O9</f>
        <v>31.935272066589114</v>
      </c>
      <c r="V9" s="78" t="s">
        <v>284</v>
      </c>
      <c r="W9" s="79" t="s">
        <v>63</v>
      </c>
    </row>
    <row r="10" spans="1:23" ht="14" customHeight="1">
      <c r="A10" s="15">
        <v>9</v>
      </c>
      <c r="B10" s="15" t="s">
        <v>9</v>
      </c>
      <c r="C10" s="15">
        <v>2020</v>
      </c>
      <c r="D10" s="86" t="s">
        <v>228</v>
      </c>
      <c r="E10" s="99"/>
      <c r="F10" s="99"/>
      <c r="G10" s="99"/>
      <c r="H10" s="99"/>
      <c r="I10" s="99"/>
      <c r="J10" s="99"/>
      <c r="K10" s="111">
        <v>7.0000000000000007E-2</v>
      </c>
      <c r="L10" s="37">
        <v>6.5000000000000002E-2</v>
      </c>
      <c r="M10" s="56">
        <v>3.4000000000000002E-2</v>
      </c>
      <c r="N10" s="56">
        <v>2.4E-2</v>
      </c>
      <c r="O10" s="50">
        <v>575.58600449999994</v>
      </c>
      <c r="P10" s="50">
        <v>2020</v>
      </c>
      <c r="Q10" s="50">
        <f>(LCU!F10/$O10)*(1+$K10)*(1+$L10)*(1+$M10)*(1+$N10)</f>
        <v>7.5691496053848895E-2</v>
      </c>
      <c r="R10" s="50">
        <f>(LCU!G10/$O10)*(1+$K10)*(1+$L10)*(1+$M10)*(1+$N10)</f>
        <v>1.261524934230815</v>
      </c>
      <c r="S10" s="50">
        <f>(LCU!H10/$O10)*(1+$K10)*(1+$L10)*(1+$M10)*(1+$N10)</f>
        <v>6.3076246711540742</v>
      </c>
      <c r="T10" s="50">
        <f>(LCU!I10/$O10)*(1+$K10)*(1+$L10)*(1+$M10)*(1+$N10)</f>
        <v>21.445923881923857</v>
      </c>
      <c r="U10" s="50">
        <f>(LCU!J10/$O10)*(1+$K10)*(1+$L10)*(1+$M10)*(1+$N10)</f>
        <v>61.221062984730722</v>
      </c>
      <c r="V10" s="80" t="s">
        <v>284</v>
      </c>
      <c r="W10" s="105" t="s">
        <v>287</v>
      </c>
    </row>
    <row r="11" spans="1:23" s="2" customFormat="1">
      <c r="A11" s="17">
        <v>10</v>
      </c>
      <c r="B11" s="17" t="s">
        <v>10</v>
      </c>
      <c r="C11" s="17">
        <v>2014</v>
      </c>
      <c r="D11" s="87" t="s">
        <v>89</v>
      </c>
      <c r="E11" s="102">
        <v>7.0000000000000001E-3</v>
      </c>
      <c r="F11" s="102">
        <v>2.1000000000000001E-2</v>
      </c>
      <c r="G11" s="102">
        <v>2.1000000000000001E-2</v>
      </c>
      <c r="H11" s="102">
        <v>1.9E-2</v>
      </c>
      <c r="I11" s="102">
        <v>2.3E-2</v>
      </c>
      <c r="J11" s="102">
        <v>1.4E-2</v>
      </c>
      <c r="K11" s="103">
        <v>7.0000000000000007E-2</v>
      </c>
      <c r="L11" s="55">
        <v>6.5000000000000002E-2</v>
      </c>
      <c r="M11" s="55">
        <v>3.4000000000000002E-2</v>
      </c>
      <c r="N11" s="55">
        <v>2.4E-2</v>
      </c>
      <c r="O11" s="51" t="s">
        <v>63</v>
      </c>
      <c r="P11" s="51">
        <v>2014</v>
      </c>
      <c r="Q11" s="51">
        <f>LCU!F11*(1+$E11)*(1+$F11)*(1+$G11)*(1+$H11)*(1+$I11)*(1+$J11)*(1+$K11)*(1+$L11)*(1+$M11)*(1+$N11)</f>
        <v>0.18315075179253734</v>
      </c>
      <c r="R11" s="51">
        <f>LCU!G11*(1+$E11)*(1+$F11)*(1+$G11)*(1+$H11)*(1+$I11)*(1+$J11)*(1+$K11)*(1+$L11)*(1+$M11)*(1+$N11)</f>
        <v>3.0525125298756226</v>
      </c>
      <c r="S11" s="51">
        <f>LCU!H11*(1+$E11)*(1+$F11)*(1+$G11)*(1+$H11)*(1+$I11)*(1+$J11)*(1+$K11)*(1+$L11)*(1+$M11)*(1+$N11)</f>
        <v>15.262562649378109</v>
      </c>
      <c r="T11" s="51">
        <f>LCU!I11*(1+$E11)*(1+$F11)*(1+$G11)*(1+$H11)*(1+$I11)*(1+$J11)*(1+$K11)*(1+$L11)*(1+$M11)*(1+$N11)</f>
        <v>51.892713007885561</v>
      </c>
      <c r="U11" s="51">
        <f>LCU!J11*(1+$E11)*(1+$F11)*(1+$G11)*(1+$H11)*(1+$I11)*(1+$J11)*(1+$K11)*(1+$L11)*(1+$M11)*(1+$N11)</f>
        <v>125.15301372490046</v>
      </c>
      <c r="V11" s="79" t="s">
        <v>63</v>
      </c>
      <c r="W11" s="97" t="s">
        <v>287</v>
      </c>
    </row>
    <row r="12" spans="1:23">
      <c r="A12" s="15">
        <v>11</v>
      </c>
      <c r="B12" s="15" t="s">
        <v>13</v>
      </c>
      <c r="C12" s="15">
        <v>2024</v>
      </c>
      <c r="D12" s="86" t="s">
        <v>107</v>
      </c>
      <c r="E12" s="99"/>
      <c r="F12" s="99"/>
      <c r="G12" s="99"/>
      <c r="H12" s="99"/>
      <c r="I12" s="99"/>
      <c r="J12" s="99"/>
      <c r="K12" s="50"/>
      <c r="L12" s="56"/>
      <c r="M12" s="56"/>
      <c r="N12" s="56"/>
      <c r="O12" s="50">
        <v>606.56975016591696</v>
      </c>
      <c r="P12" s="50">
        <v>2024</v>
      </c>
      <c r="Q12" s="50">
        <f>LCU!F12/$O12</f>
        <v>0.56315436090666104</v>
      </c>
      <c r="R12" s="50">
        <f>LCU!G12/$O12</f>
        <v>0.87548051951938399</v>
      </c>
      <c r="S12" s="50">
        <f>LCU!H12/$O12</f>
        <v>2.2045280029777805</v>
      </c>
      <c r="T12" s="50">
        <f>LCU!I12/$O12</f>
        <v>16.493981108130381</v>
      </c>
      <c r="U12" s="50">
        <f>LCU!J12/$O12</f>
        <v>36.474881897668318</v>
      </c>
      <c r="V12" s="80" t="s">
        <v>284</v>
      </c>
      <c r="W12" s="110" t="s">
        <v>63</v>
      </c>
    </row>
    <row r="13" spans="1:23" s="2" customFormat="1">
      <c r="A13" s="17">
        <v>12</v>
      </c>
      <c r="B13" s="17" t="s">
        <v>11</v>
      </c>
      <c r="C13" s="17">
        <v>2022</v>
      </c>
      <c r="D13" s="87" t="s">
        <v>89</v>
      </c>
      <c r="E13" s="100"/>
      <c r="F13" s="100"/>
      <c r="G13" s="100"/>
      <c r="H13" s="100"/>
      <c r="I13" s="100"/>
      <c r="J13" s="100"/>
      <c r="K13" s="17"/>
      <c r="L13" s="39"/>
      <c r="M13" s="55">
        <v>3.4000000000000002E-2</v>
      </c>
      <c r="N13" s="55">
        <v>2.4E-2</v>
      </c>
      <c r="O13" s="51" t="s">
        <v>63</v>
      </c>
      <c r="P13" s="51">
        <v>2022</v>
      </c>
      <c r="Q13" s="51">
        <f>LCU!F13*(1+$M13)*(1+$N13)</f>
        <v>2.6300989440000002E-2</v>
      </c>
      <c r="R13" s="51">
        <f>LCU!G13*(1+$M13)*(1+$N13)</f>
        <v>0.43834982400000005</v>
      </c>
      <c r="S13" s="51">
        <f>LCU!H13*(1+$M13)*(1+$N13)</f>
        <v>2.1917491200000003</v>
      </c>
      <c r="T13" s="51">
        <f>LCU!I13*(1+$M13)*(1+$N13)</f>
        <v>7.4519470080000003</v>
      </c>
      <c r="U13" s="51">
        <f>LCU!J13*(1+$M13)*(1+$N13)</f>
        <v>17.972342784000002</v>
      </c>
      <c r="V13" s="79" t="s">
        <v>63</v>
      </c>
      <c r="W13" s="97" t="s">
        <v>287</v>
      </c>
    </row>
    <row r="14" spans="1:23">
      <c r="A14" s="15">
        <v>13</v>
      </c>
      <c r="B14" s="15" t="s">
        <v>14</v>
      </c>
      <c r="C14" s="15">
        <v>2021</v>
      </c>
      <c r="D14" s="86" t="s">
        <v>255</v>
      </c>
      <c r="E14" s="99"/>
      <c r="F14" s="99"/>
      <c r="G14" s="99"/>
      <c r="H14" s="99"/>
      <c r="I14" s="99"/>
      <c r="J14" s="99"/>
      <c r="K14" s="15"/>
      <c r="L14" s="56">
        <v>6.5000000000000002E-2</v>
      </c>
      <c r="M14" s="37">
        <v>3.4000000000000002E-2</v>
      </c>
      <c r="N14" s="37">
        <v>2.4E-2</v>
      </c>
      <c r="O14" s="50">
        <v>554.53067499999997</v>
      </c>
      <c r="P14" s="50">
        <v>2021</v>
      </c>
      <c r="Q14" s="50">
        <f>(LCU!F14/$O14)*(1+$L14)*(1+$M14)*(1+$N14)</f>
        <v>7.5768271305099583E-2</v>
      </c>
      <c r="R14" s="50">
        <f>(LCU!G14/$O14)*(1+$L14)*(1+$M14)*(1+$N14)</f>
        <v>1.2628045217516597</v>
      </c>
      <c r="S14" s="50">
        <f>(LCU!H14/$O14)*(1+$L14)*(1+$M14)*(1+$N14)</f>
        <v>6.3140226087582976</v>
      </c>
      <c r="T14" s="50">
        <f>(LCU!I14/$O14)*(1+$L14)*(1+$M14)*(1+$N14)</f>
        <v>21.467676869778213</v>
      </c>
      <c r="U14" s="50">
        <f>(LCU!J14/$O14)*(1+$L14)*(1+$M14)*(1+$N14)</f>
        <v>51.774985391818035</v>
      </c>
      <c r="V14" s="80" t="s">
        <v>284</v>
      </c>
      <c r="W14" s="105" t="s">
        <v>287</v>
      </c>
    </row>
    <row r="15" spans="1:23" s="2" customFormat="1">
      <c r="A15" s="17">
        <v>14</v>
      </c>
      <c r="B15" s="17" t="s">
        <v>15</v>
      </c>
      <c r="C15" s="17">
        <v>2022</v>
      </c>
      <c r="D15" s="87" t="s">
        <v>89</v>
      </c>
      <c r="E15" s="100"/>
      <c r="F15" s="100"/>
      <c r="G15" s="100"/>
      <c r="H15" s="100"/>
      <c r="I15" s="100"/>
      <c r="J15" s="100"/>
      <c r="K15" s="17"/>
      <c r="L15" s="39"/>
      <c r="M15" s="55">
        <v>3.4000000000000002E-2</v>
      </c>
      <c r="N15" s="55">
        <v>2.4E-2</v>
      </c>
      <c r="O15" s="51" t="s">
        <v>63</v>
      </c>
      <c r="P15" s="51">
        <v>2022</v>
      </c>
      <c r="Q15" s="51">
        <f>LCU!F15*(1+$M15)*(1+$N15)</f>
        <v>9.148170239999999E-2</v>
      </c>
      <c r="R15" s="51">
        <f>LCU!G15*(1+$M15)*(1+$N15)</f>
        <v>1.5246950400000001</v>
      </c>
      <c r="S15" s="51">
        <f>LCU!H15*(1+$M15)*(1+$N15)</f>
        <v>7.6234751999999997</v>
      </c>
      <c r="T15" s="51">
        <f>LCU!I15*(1+$M15)*(1+$N15)</f>
        <v>25.919815679999999</v>
      </c>
      <c r="U15" s="51">
        <f>LCU!J15*(1+$M15)*(1+$N15)</f>
        <v>62.512496639999995</v>
      </c>
      <c r="V15" s="79" t="s">
        <v>63</v>
      </c>
      <c r="W15" s="97" t="s">
        <v>287</v>
      </c>
    </row>
    <row r="16" spans="1:23">
      <c r="A16" s="22">
        <v>15</v>
      </c>
      <c r="B16" s="22" t="s">
        <v>225</v>
      </c>
      <c r="C16" s="22">
        <v>2024</v>
      </c>
      <c r="D16" s="93" t="s">
        <v>231</v>
      </c>
      <c r="E16" s="104"/>
      <c r="F16" s="104"/>
      <c r="G16" s="104"/>
      <c r="H16" s="104"/>
      <c r="I16" s="104"/>
      <c r="J16" s="104"/>
      <c r="K16" s="15"/>
      <c r="L16" s="37"/>
      <c r="M16" s="56"/>
      <c r="N16" s="56"/>
      <c r="O16" s="22">
        <v>18.453592489999998</v>
      </c>
      <c r="P16" s="22">
        <v>2024</v>
      </c>
      <c r="Q16" s="50">
        <f>LCU!F16/$O16</f>
        <v>3.6310003071927603E-2</v>
      </c>
      <c r="R16" s="50">
        <f>LCU!G16/$O16</f>
        <v>0.60516671786545995</v>
      </c>
      <c r="S16" s="50">
        <f>LCU!H16/$O16</f>
        <v>3.0258335893272998</v>
      </c>
      <c r="T16" s="50">
        <f>LCU!I16/$O16</f>
        <v>12.86000003135433</v>
      </c>
      <c r="U16" s="50">
        <f>LCU!J16/$O16</f>
        <v>31.015294193266321</v>
      </c>
      <c r="V16" s="106" t="s">
        <v>284</v>
      </c>
      <c r="W16" s="108" t="s">
        <v>63</v>
      </c>
    </row>
    <row r="17" spans="1:23" s="2" customFormat="1">
      <c r="A17" s="17">
        <v>16</v>
      </c>
      <c r="B17" s="17" t="s">
        <v>16</v>
      </c>
      <c r="C17" s="17">
        <v>2024</v>
      </c>
      <c r="D17" s="87" t="s">
        <v>230</v>
      </c>
      <c r="E17" s="100"/>
      <c r="F17" s="100"/>
      <c r="G17" s="100"/>
      <c r="H17" s="100"/>
      <c r="I17" s="100"/>
      <c r="J17" s="100"/>
      <c r="K17" s="51"/>
      <c r="L17" s="55"/>
      <c r="M17" s="55"/>
      <c r="N17" s="55"/>
      <c r="O17" s="51">
        <v>54.600948070000001</v>
      </c>
      <c r="P17" s="51">
        <v>2024</v>
      </c>
      <c r="Q17" s="51">
        <f>LCU!F17/$O17</f>
        <v>0.13822470610444842</v>
      </c>
      <c r="R17" s="51">
        <f>LCU!G17/$O17</f>
        <v>0.19193805914440049</v>
      </c>
      <c r="S17" s="51">
        <f>LCU!H17/$O17</f>
        <v>0.42050551888887744</v>
      </c>
      <c r="T17" s="51">
        <f>LCU!I17/$O17</f>
        <v>2.3180916169758365</v>
      </c>
      <c r="U17" s="51">
        <f>LCU!J17/$O17</f>
        <v>9.4912271364888028</v>
      </c>
      <c r="V17" s="78" t="s">
        <v>284</v>
      </c>
      <c r="W17" s="79" t="s">
        <v>63</v>
      </c>
    </row>
    <row r="18" spans="1:23">
      <c r="A18" s="15">
        <v>17</v>
      </c>
      <c r="B18" s="15" t="s">
        <v>17</v>
      </c>
      <c r="C18" s="15" t="s">
        <v>223</v>
      </c>
      <c r="D18" s="86" t="s">
        <v>228</v>
      </c>
      <c r="E18" s="99"/>
      <c r="F18" s="99"/>
      <c r="G18" s="99"/>
      <c r="H18" s="99"/>
      <c r="I18" s="99"/>
      <c r="J18" s="99"/>
      <c r="K18" s="50"/>
      <c r="L18" s="56"/>
      <c r="M18" s="56"/>
      <c r="N18" s="56"/>
      <c r="O18" s="50">
        <v>606.56975016591696</v>
      </c>
      <c r="P18" s="50">
        <v>2024</v>
      </c>
      <c r="Q18" s="50">
        <f>LCU!F18/US!$O18</f>
        <v>3.265444739798197E-2</v>
      </c>
      <c r="R18" s="50">
        <f>LCU!G18/US!$O18</f>
        <v>0.54424078996636616</v>
      </c>
      <c r="S18" s="50">
        <f>LCU!H18/US!$O18</f>
        <v>2.721203949831831</v>
      </c>
      <c r="T18" s="50">
        <f>LCU!I18/US!$O18</f>
        <v>14.95099285369799</v>
      </c>
      <c r="U18" s="50">
        <f>LCU!J18/US!$O18</f>
        <v>55.706610807342976</v>
      </c>
      <c r="V18" s="80" t="s">
        <v>284</v>
      </c>
      <c r="W18" s="110" t="s">
        <v>63</v>
      </c>
    </row>
    <row r="19" spans="1:23" s="2" customFormat="1">
      <c r="A19" s="17">
        <v>18</v>
      </c>
      <c r="B19" s="17" t="s">
        <v>18</v>
      </c>
      <c r="C19" s="17" t="s">
        <v>282</v>
      </c>
      <c r="D19" s="87" t="s">
        <v>232</v>
      </c>
      <c r="E19" s="100"/>
      <c r="F19" s="100"/>
      <c r="G19" s="100"/>
      <c r="H19" s="100"/>
      <c r="I19" s="100"/>
      <c r="J19" s="100"/>
      <c r="K19" s="17"/>
      <c r="L19" s="39"/>
      <c r="M19" s="55"/>
      <c r="N19" s="55"/>
      <c r="O19" s="17">
        <v>61.096333010000002</v>
      </c>
      <c r="P19" s="17">
        <v>2024</v>
      </c>
      <c r="Q19" s="51">
        <f>LCU!F19/US!$O19</f>
        <v>5.9748266715164672E-2</v>
      </c>
      <c r="R19" s="51">
        <f>LCU!G19/US!$O19</f>
        <v>0.9958044452527447</v>
      </c>
      <c r="S19" s="51">
        <f>LCU!H19/US!$O19</f>
        <v>4.9790222262637229</v>
      </c>
      <c r="T19" s="51">
        <f>LCU!I19/US!$O19</f>
        <v>16.928675569296658</v>
      </c>
      <c r="U19" s="51">
        <f>LCU!J19/US!$O19</f>
        <v>40.827982255362528</v>
      </c>
      <c r="V19" s="78" t="s">
        <v>284</v>
      </c>
      <c r="W19" s="79" t="s">
        <v>63</v>
      </c>
    </row>
    <row r="20" spans="1:23">
      <c r="A20" s="15">
        <v>19</v>
      </c>
      <c r="B20" s="15" t="s">
        <v>19</v>
      </c>
      <c r="C20" s="15">
        <v>2024</v>
      </c>
      <c r="D20" s="86" t="s">
        <v>233</v>
      </c>
      <c r="E20" s="99"/>
      <c r="F20" s="99"/>
      <c r="G20" s="99"/>
      <c r="H20" s="99"/>
      <c r="I20" s="99"/>
      <c r="J20" s="99"/>
      <c r="K20" s="50"/>
      <c r="L20" s="56"/>
      <c r="M20" s="56"/>
      <c r="N20" s="56"/>
      <c r="O20" s="50">
        <v>11.02040833</v>
      </c>
      <c r="P20" s="50">
        <v>2024</v>
      </c>
      <c r="Q20" s="50">
        <f>LCU!F20/US!$O20</f>
        <v>0.21538641118572782</v>
      </c>
      <c r="R20" s="50">
        <f>LCU!G20/US!$O20</f>
        <v>0.56175504705640977</v>
      </c>
      <c r="S20" s="50">
        <f>LCU!H20/US!$O20</f>
        <v>2.0356641358678225</v>
      </c>
      <c r="T20" s="50">
        <f>LCU!I20/US!$O20</f>
        <v>15.162337637266114</v>
      </c>
      <c r="U20" s="50">
        <f>LCU!J20/US!$O20</f>
        <v>35.193315200871503</v>
      </c>
      <c r="V20" s="78" t="s">
        <v>284</v>
      </c>
      <c r="W20" s="79" t="s">
        <v>63</v>
      </c>
    </row>
    <row r="21" spans="1:23" s="2" customFormat="1">
      <c r="A21" s="17">
        <v>20</v>
      </c>
      <c r="B21" s="17" t="s">
        <v>20</v>
      </c>
      <c r="C21" s="17">
        <v>2024</v>
      </c>
      <c r="D21" s="87" t="s">
        <v>110</v>
      </c>
      <c r="E21" s="100"/>
      <c r="F21" s="100"/>
      <c r="G21" s="100"/>
      <c r="H21" s="100"/>
      <c r="I21" s="100"/>
      <c r="J21" s="100"/>
      <c r="K21" s="17"/>
      <c r="L21" s="39"/>
      <c r="M21" s="55"/>
      <c r="N21" s="55"/>
      <c r="O21" s="51">
        <v>8624.2800000000007</v>
      </c>
      <c r="P21" s="51">
        <v>2024</v>
      </c>
      <c r="Q21" s="51">
        <f>LCU!F21/US!$O21</f>
        <v>0.69628138232988723</v>
      </c>
      <c r="R21" s="51">
        <f>LCU!G21/US!$O21</f>
        <v>0.8868867893899548</v>
      </c>
      <c r="S21" s="51">
        <f>LCU!H21/US!$O21</f>
        <v>1.6979736279434339</v>
      </c>
      <c r="T21" s="51">
        <f>LCU!I21/US!$O21</f>
        <v>5.3188579220526231</v>
      </c>
      <c r="U21" s="51">
        <f>LCU!J21/US!$O21</f>
        <v>14.05446019841656</v>
      </c>
      <c r="V21" s="78" t="s">
        <v>283</v>
      </c>
      <c r="W21" s="79" t="s">
        <v>63</v>
      </c>
    </row>
    <row r="22" spans="1:23">
      <c r="A22" s="15">
        <v>21</v>
      </c>
      <c r="B22" s="15" t="s">
        <v>21</v>
      </c>
      <c r="C22" s="15">
        <v>2024</v>
      </c>
      <c r="D22" s="86" t="s">
        <v>107</v>
      </c>
      <c r="E22" s="99"/>
      <c r="F22" s="99"/>
      <c r="G22" s="99"/>
      <c r="H22" s="99"/>
      <c r="I22" s="99"/>
      <c r="J22" s="99"/>
      <c r="K22" s="15"/>
      <c r="L22" s="37"/>
      <c r="M22" s="56"/>
      <c r="N22" s="56"/>
      <c r="O22" s="15">
        <v>606.56975020000004</v>
      </c>
      <c r="P22" s="22">
        <v>2024</v>
      </c>
      <c r="Q22" s="50">
        <f>LCU!F22/US!$O22</f>
        <v>5.5284656033280699E-2</v>
      </c>
      <c r="R22" s="50">
        <f>LCU!G22/US!$O22</f>
        <v>0.92141093388801165</v>
      </c>
      <c r="S22" s="50">
        <f>LCU!H22/US!$O22</f>
        <v>4.6070546694400587</v>
      </c>
      <c r="T22" s="50">
        <f>LCU!I22/US!$O22</f>
        <v>23.550960125014157</v>
      </c>
      <c r="U22" s="50">
        <f>LCU!J22/US!$O22</f>
        <v>81.546763556360389</v>
      </c>
      <c r="V22" s="80" t="s">
        <v>284</v>
      </c>
      <c r="W22" s="110" t="s">
        <v>63</v>
      </c>
    </row>
    <row r="23" spans="1:23" s="2" customFormat="1">
      <c r="A23" s="17">
        <v>22</v>
      </c>
      <c r="B23" s="17" t="s">
        <v>22</v>
      </c>
      <c r="C23" s="17">
        <v>2024</v>
      </c>
      <c r="D23" s="87" t="s">
        <v>234</v>
      </c>
      <c r="E23" s="100"/>
      <c r="F23" s="100"/>
      <c r="G23" s="100"/>
      <c r="H23" s="100"/>
      <c r="I23" s="100"/>
      <c r="J23" s="100"/>
      <c r="K23" s="17"/>
      <c r="L23" s="39"/>
      <c r="M23" s="55"/>
      <c r="N23" s="55"/>
      <c r="O23" s="17">
        <v>139.84638380000001</v>
      </c>
      <c r="P23" s="17">
        <v>2024</v>
      </c>
      <c r="Q23" s="51">
        <f>LCU!F23/US!$O23</f>
        <v>5.7783180232651811E-2</v>
      </c>
      <c r="R23" s="51">
        <f>LCU!G23/US!$O23</f>
        <v>0.96305300387753034</v>
      </c>
      <c r="S23" s="51">
        <f>LCU!H23/US!$O23</f>
        <v>4.8152650193876516</v>
      </c>
      <c r="T23" s="51">
        <f>LCU!I23/US!$O23</f>
        <v>19.11889522880891</v>
      </c>
      <c r="U23" s="51">
        <f>LCU!J23/US!$O23</f>
        <v>50.823273987296339</v>
      </c>
      <c r="V23" s="78" t="s">
        <v>284</v>
      </c>
      <c r="W23" s="79" t="s">
        <v>63</v>
      </c>
    </row>
    <row r="24" spans="1:23">
      <c r="A24" s="22">
        <v>23</v>
      </c>
      <c r="B24" s="22" t="s">
        <v>23</v>
      </c>
      <c r="C24" s="22">
        <v>2024</v>
      </c>
      <c r="D24" s="93" t="s">
        <v>235</v>
      </c>
      <c r="E24" s="109"/>
      <c r="F24" s="109"/>
      <c r="G24" s="109"/>
      <c r="H24" s="109"/>
      <c r="I24" s="109"/>
      <c r="J24" s="109"/>
      <c r="K24" s="15"/>
      <c r="L24" s="37"/>
      <c r="M24" s="56"/>
      <c r="N24" s="56"/>
      <c r="O24" s="22">
        <v>18.450244179999999</v>
      </c>
      <c r="P24" s="22">
        <v>2024</v>
      </c>
      <c r="Q24" s="50">
        <f>LCU!F24/$O24</f>
        <v>1.9097893586793716E-2</v>
      </c>
      <c r="R24" s="50">
        <f>LCU!G24/$O24</f>
        <v>0.31829822644656192</v>
      </c>
      <c r="S24" s="50">
        <f>LCU!H24/$O24</f>
        <v>1.5914911322328098</v>
      </c>
      <c r="T24" s="50">
        <f>LCU!I24/$O24</f>
        <v>11.118295129251782</v>
      </c>
      <c r="U24" s="50">
        <f>LCU!J24/$O24</f>
        <v>26.814711782313118</v>
      </c>
      <c r="V24" s="106" t="s">
        <v>284</v>
      </c>
      <c r="W24" s="108" t="s">
        <v>63</v>
      </c>
    </row>
    <row r="25" spans="1:23" s="2" customFormat="1">
      <c r="A25" s="17">
        <v>24</v>
      </c>
      <c r="B25" s="17" t="s">
        <v>24</v>
      </c>
      <c r="C25" s="17">
        <v>2024</v>
      </c>
      <c r="D25" s="87" t="s">
        <v>89</v>
      </c>
      <c r="E25" s="100"/>
      <c r="F25" s="100"/>
      <c r="G25" s="100"/>
      <c r="H25" s="100"/>
      <c r="I25" s="100"/>
      <c r="J25" s="100"/>
      <c r="K25" s="51"/>
      <c r="L25" s="55"/>
      <c r="M25" s="55"/>
      <c r="N25" s="55"/>
      <c r="O25" s="51" t="s">
        <v>63</v>
      </c>
      <c r="P25" s="51">
        <v>2024</v>
      </c>
      <c r="Q25" s="51">
        <f>LCU!F25</f>
        <v>5.9400000000000001E-2</v>
      </c>
      <c r="R25" s="51">
        <f>LCU!G25</f>
        <v>0.99</v>
      </c>
      <c r="S25" s="51">
        <f>LCU!H25</f>
        <v>4.95</v>
      </c>
      <c r="T25" s="51">
        <f>LCU!I25</f>
        <v>30.750500000000002</v>
      </c>
      <c r="U25" s="51">
        <f>LCU!J25</f>
        <v>68.766500000000008</v>
      </c>
      <c r="V25" s="78" t="s">
        <v>284</v>
      </c>
      <c r="W25" s="79" t="s">
        <v>63</v>
      </c>
    </row>
    <row r="26" spans="1:23">
      <c r="A26" s="15">
        <v>25</v>
      </c>
      <c r="B26" s="15" t="s">
        <v>25</v>
      </c>
      <c r="C26" s="15">
        <v>2024</v>
      </c>
      <c r="D26" s="86" t="s">
        <v>236</v>
      </c>
      <c r="E26" s="99"/>
      <c r="F26" s="99"/>
      <c r="G26" s="99"/>
      <c r="H26" s="99"/>
      <c r="I26" s="99"/>
      <c r="J26" s="99"/>
      <c r="K26" s="56"/>
      <c r="L26" s="56"/>
      <c r="M26" s="56"/>
      <c r="N26" s="56"/>
      <c r="O26" s="50">
        <v>4429.5792140000003</v>
      </c>
      <c r="P26" s="50">
        <v>2024</v>
      </c>
      <c r="Q26" s="50">
        <f>LCU!F26/US!$O26</f>
        <v>0.21960550946363547</v>
      </c>
      <c r="R26" s="50">
        <f>LCU!G26/US!$O26</f>
        <v>0.39913497751933413</v>
      </c>
      <c r="S26" s="50">
        <f>LCU!H26/US!$O26</f>
        <v>1.9436383421678209</v>
      </c>
      <c r="T26" s="50">
        <f>LCU!I26/US!$O26</f>
        <v>15.475397704446605</v>
      </c>
      <c r="U26" s="50">
        <f>LCU!J26/US!$O26</f>
        <v>36.217012327708652</v>
      </c>
      <c r="V26" s="80" t="s">
        <v>284</v>
      </c>
      <c r="W26" s="110" t="s">
        <v>63</v>
      </c>
    </row>
    <row r="27" spans="1:23" s="2" customFormat="1" ht="16" customHeight="1">
      <c r="A27" s="17">
        <v>26</v>
      </c>
      <c r="B27" s="17" t="s">
        <v>26</v>
      </c>
      <c r="C27" s="17">
        <v>2024</v>
      </c>
      <c r="D27" s="87" t="s">
        <v>237</v>
      </c>
      <c r="E27" s="100"/>
      <c r="F27" s="100"/>
      <c r="G27" s="100"/>
      <c r="H27" s="100"/>
      <c r="I27" s="100"/>
      <c r="J27" s="100"/>
      <c r="K27" s="51"/>
      <c r="L27" s="55"/>
      <c r="M27" s="55"/>
      <c r="N27" s="55"/>
      <c r="O27" s="51">
        <v>1149.4000000000001</v>
      </c>
      <c r="P27" s="51">
        <v>2024</v>
      </c>
      <c r="Q27" s="51">
        <f>LCU!F27/US!$O27</f>
        <v>2.2440490690795199E-2</v>
      </c>
      <c r="R27" s="51">
        <f>LCU!G27/US!$O27</f>
        <v>0.37400817817991994</v>
      </c>
      <c r="S27" s="51">
        <f>LCU!H27/US!$O27</f>
        <v>1.8700408908995998</v>
      </c>
      <c r="T27" s="51">
        <f>LCU!I27/US!$O27</f>
        <v>8.0710762136767009</v>
      </c>
      <c r="U27" s="51">
        <f>LCU!J27/US!$O27</f>
        <v>21.790790847398636</v>
      </c>
      <c r="V27" s="78" t="s">
        <v>283</v>
      </c>
      <c r="W27" s="79" t="s">
        <v>63</v>
      </c>
    </row>
    <row r="28" spans="1:23" ht="17">
      <c r="A28" s="15">
        <v>27</v>
      </c>
      <c r="B28" s="15" t="s">
        <v>27</v>
      </c>
      <c r="C28" s="15">
        <v>2019</v>
      </c>
      <c r="D28" s="89" t="s">
        <v>107</v>
      </c>
      <c r="E28" s="112"/>
      <c r="F28" s="112"/>
      <c r="G28" s="112"/>
      <c r="H28" s="112"/>
      <c r="I28" s="112"/>
      <c r="J28" s="113">
        <v>1.4E-2</v>
      </c>
      <c r="K28" s="111">
        <v>7.0000000000000007E-2</v>
      </c>
      <c r="L28" s="37">
        <v>6.5000000000000002E-2</v>
      </c>
      <c r="M28" s="56">
        <v>3.4000000000000002E-2</v>
      </c>
      <c r="N28" s="56">
        <v>2.4E-2</v>
      </c>
      <c r="O28" s="50">
        <v>585.91101319999996</v>
      </c>
      <c r="P28" s="50">
        <v>2019</v>
      </c>
      <c r="Q28" s="50">
        <f>(LCU!F28/$O28)*(1+$J28)*(1+$K28)*(1+$L28)*(1+$M28)*(1+$N28)</f>
        <v>4.4352150968156284E-2</v>
      </c>
      <c r="R28" s="50">
        <f>(LCU!G28/$O28)*(1+$J28)*(1+$K28)*(1+$L28)*(1+$M28)*(1+$N28)</f>
        <v>0.73920251613593813</v>
      </c>
      <c r="S28" s="50">
        <f>(LCU!H28/$O28)*(1+$J28)*(1+$K28)*(1+$L28)*(1+$M28)*(1+$N28)</f>
        <v>3.6960125806796906</v>
      </c>
      <c r="T28" s="50">
        <f>(LCU!I28/$O28)*(1+$J28)*(1+$K28)*(1+$L28)*(1+$M28)*(1+$N28)</f>
        <v>28.437120795749539</v>
      </c>
      <c r="U28" s="50">
        <f>(LCU!J28/$O28)*(1+$J28)*(1+$K28)*(1+$L28)*(1+$M28)*(1+$N28)</f>
        <v>75.104543644748574</v>
      </c>
      <c r="V28" s="80" t="s">
        <v>284</v>
      </c>
      <c r="W28" s="80"/>
    </row>
    <row r="29" spans="1:23" s="2" customFormat="1">
      <c r="A29" s="12">
        <v>28</v>
      </c>
      <c r="B29" s="12" t="s">
        <v>28</v>
      </c>
      <c r="C29" s="12">
        <v>2024</v>
      </c>
      <c r="D29" s="94" t="s">
        <v>135</v>
      </c>
      <c r="E29" s="101"/>
      <c r="F29" s="101"/>
      <c r="G29" s="101"/>
      <c r="H29" s="101"/>
      <c r="I29" s="101"/>
      <c r="J29" s="101"/>
      <c r="K29" s="12"/>
      <c r="L29" s="114"/>
      <c r="M29" s="115"/>
      <c r="N29" s="115"/>
      <c r="O29" s="12">
        <v>36.519166669999997</v>
      </c>
      <c r="P29" s="12">
        <v>2024</v>
      </c>
      <c r="Q29" s="51">
        <f>LCU!F29/$O29</f>
        <v>0.91722899108529954</v>
      </c>
      <c r="R29" s="51">
        <f>LCU!G29/$O29</f>
        <v>1.3577582546737781</v>
      </c>
      <c r="S29" s="51">
        <f>LCU!H29/$O29</f>
        <v>3.2323508656885789</v>
      </c>
      <c r="T29" s="51">
        <f>LCU!I29/$O29</f>
        <v>8.8561286987329844</v>
      </c>
      <c r="U29" s="51">
        <f>LCU!J29/$O29</f>
        <v>58.905521570051739</v>
      </c>
      <c r="V29" s="96" t="s">
        <v>285</v>
      </c>
      <c r="W29" s="107" t="s">
        <v>63</v>
      </c>
    </row>
    <row r="30" spans="1:23">
      <c r="A30" s="15">
        <v>29</v>
      </c>
      <c r="B30" s="15" t="s">
        <v>29</v>
      </c>
      <c r="C30" s="15">
        <v>2024</v>
      </c>
      <c r="D30" s="86" t="s">
        <v>238</v>
      </c>
      <c r="E30" s="99"/>
      <c r="F30" s="99"/>
      <c r="G30" s="99"/>
      <c r="H30" s="99"/>
      <c r="I30" s="99"/>
      <c r="J30" s="99"/>
      <c r="K30" s="50"/>
      <c r="L30" s="56"/>
      <c r="M30" s="56"/>
      <c r="N30" s="56"/>
      <c r="O30" s="50">
        <v>45.267225000000003</v>
      </c>
      <c r="P30" s="50">
        <v>2024</v>
      </c>
      <c r="Q30" s="50">
        <f>LCU!F30/US!$O30</f>
        <v>0.70215923330842567</v>
      </c>
      <c r="R30" s="50">
        <f>LCU!G30/US!$O30</f>
        <v>0.97377296708600969</v>
      </c>
      <c r="S30" s="50">
        <f>LCU!H30/US!$O30</f>
        <v>2.2245675541189014</v>
      </c>
      <c r="T30" s="50">
        <f>LCU!I30/US!$O30</f>
        <v>14.128323527673718</v>
      </c>
      <c r="U30" s="50">
        <f>LCU!J30/US!$O30</f>
        <v>38.663072454739606</v>
      </c>
      <c r="V30" s="80" t="s">
        <v>284</v>
      </c>
      <c r="W30" s="110" t="s">
        <v>63</v>
      </c>
    </row>
    <row r="31" spans="1:23" s="2" customFormat="1">
      <c r="A31" s="17">
        <v>30</v>
      </c>
      <c r="B31" s="17" t="s">
        <v>30</v>
      </c>
      <c r="C31" s="17">
        <v>2024</v>
      </c>
      <c r="D31" s="87" t="s">
        <v>239</v>
      </c>
      <c r="E31" s="100"/>
      <c r="F31" s="100"/>
      <c r="G31" s="100"/>
      <c r="H31" s="100"/>
      <c r="I31" s="100"/>
      <c r="J31" s="100"/>
      <c r="K31" s="51"/>
      <c r="L31" s="55"/>
      <c r="M31" s="55"/>
      <c r="N31" s="55"/>
      <c r="O31" s="51">
        <v>63.885833329999997</v>
      </c>
      <c r="P31" s="51">
        <v>2024</v>
      </c>
      <c r="Q31" s="51">
        <f>LCU!F31/US!$O31</f>
        <v>5.4660005481374846E-3</v>
      </c>
      <c r="R31" s="51">
        <f>LCU!G31/US!$O31</f>
        <v>9.1100009135624757E-2</v>
      </c>
      <c r="S31" s="51">
        <f>LCU!H31/US!$O31</f>
        <v>0.45550004567812374</v>
      </c>
      <c r="T31" s="51">
        <f>LCU!I31/US!$O31</f>
        <v>10.888799030086941</v>
      </c>
      <c r="U31" s="51">
        <f>LCU!J31/US!$O31</f>
        <v>27.157664063611268</v>
      </c>
      <c r="V31" s="78" t="s">
        <v>284</v>
      </c>
      <c r="W31" s="79" t="s">
        <v>63</v>
      </c>
    </row>
    <row r="32" spans="1:23">
      <c r="A32" s="15">
        <v>31</v>
      </c>
      <c r="B32" s="15" t="s">
        <v>31</v>
      </c>
      <c r="C32" s="15">
        <v>2024</v>
      </c>
      <c r="D32" s="86" t="s">
        <v>240</v>
      </c>
      <c r="E32" s="99"/>
      <c r="F32" s="99"/>
      <c r="G32" s="99"/>
      <c r="H32" s="99"/>
      <c r="I32" s="99"/>
      <c r="J32" s="99"/>
      <c r="K32" s="50"/>
      <c r="L32" s="56"/>
      <c r="M32" s="56"/>
      <c r="N32" s="56"/>
      <c r="O32" s="50">
        <v>18.446308330000001</v>
      </c>
      <c r="P32" s="50">
        <v>2024</v>
      </c>
      <c r="Q32" s="50">
        <f>LCU!F32/US!$O32</f>
        <v>0.94781023242529394</v>
      </c>
      <c r="R32" s="50">
        <f>LCU!G32/US!$O32</f>
        <v>1.690048078177371</v>
      </c>
      <c r="S32" s="50">
        <f>LCU!H32/US!$O32</f>
        <v>4.8171954073769356</v>
      </c>
      <c r="T32" s="50">
        <f>LCU!I32/US!$O32</f>
        <v>13.80729601118173</v>
      </c>
      <c r="U32" s="50">
        <f>LCU!J32/US!$O32</f>
        <v>42.912634347318154</v>
      </c>
      <c r="V32" s="80" t="s">
        <v>284</v>
      </c>
      <c r="W32" s="110" t="s">
        <v>63</v>
      </c>
    </row>
    <row r="33" spans="1:23" s="2" customFormat="1">
      <c r="A33" s="17">
        <v>32</v>
      </c>
      <c r="B33" s="17" t="s">
        <v>32</v>
      </c>
      <c r="C33" s="17">
        <v>2020</v>
      </c>
      <c r="D33" s="87" t="s">
        <v>107</v>
      </c>
      <c r="E33" s="100"/>
      <c r="F33" s="100"/>
      <c r="G33" s="100"/>
      <c r="H33" s="100"/>
      <c r="I33" s="100"/>
      <c r="J33" s="100"/>
      <c r="K33" s="103">
        <v>7.0000000000000007E-2</v>
      </c>
      <c r="L33" s="55">
        <v>6.5000000000000002E-2</v>
      </c>
      <c r="M33" s="55">
        <v>3.4000000000000002E-2</v>
      </c>
      <c r="N33" s="55">
        <v>2.4E-2</v>
      </c>
      <c r="O33" s="51">
        <v>575.58600449999994</v>
      </c>
      <c r="P33" s="51">
        <v>2020</v>
      </c>
      <c r="Q33" s="51">
        <f>(LCU!F33/$O33)*(1+$K33)*(1+$L33)*(1+$M33)*(1+$N33)</f>
        <v>0.56892720206067071</v>
      </c>
      <c r="R33" s="51">
        <f>(LCU!G33/$O33)*(1+$K33)*(1+$L33)*(1+$M33)*(1+$N33)</f>
        <v>1.2717965729442267</v>
      </c>
      <c r="S33" s="51">
        <f>(LCU!H33/$O33)*(1+$K33)*(1+$L33)*(1+$M33)*(1+$N33)</f>
        <v>4.262730066065739</v>
      </c>
      <c r="T33" s="51">
        <f>(LCU!I33/$O33)*(1+$K33)*(1+$L33)*(1+$M33)*(1+$N33)</f>
        <v>17.297733068776648</v>
      </c>
      <c r="U33" s="51">
        <f>(LCU!J33/$O33)*(1+$K33)*(1+$L33)*(1+$M33)*(1+$N33)</f>
        <v>67.882426262902484</v>
      </c>
      <c r="V33" s="78" t="s">
        <v>284</v>
      </c>
      <c r="W33" s="97" t="s">
        <v>287</v>
      </c>
    </row>
    <row r="34" spans="1:23">
      <c r="A34" s="15">
        <v>33</v>
      </c>
      <c r="B34" s="15" t="s">
        <v>33</v>
      </c>
      <c r="C34" s="15">
        <v>2024</v>
      </c>
      <c r="D34" s="86" t="s">
        <v>147</v>
      </c>
      <c r="E34" s="99"/>
      <c r="F34" s="99"/>
      <c r="G34" s="99"/>
      <c r="H34" s="99"/>
      <c r="I34" s="99"/>
      <c r="J34" s="99"/>
      <c r="K34" s="50"/>
      <c r="L34" s="56"/>
      <c r="M34" s="56"/>
      <c r="N34" s="56"/>
      <c r="O34" s="50">
        <v>635.23599999999999</v>
      </c>
      <c r="P34" s="50">
        <v>2024</v>
      </c>
      <c r="Q34" s="50">
        <f>LCU!F34/US!$O34</f>
        <v>2.4368895969372009E-3</v>
      </c>
      <c r="R34" s="50">
        <f>LCU!G34/US!$O34</f>
        <v>4.061482661562002E-2</v>
      </c>
      <c r="S34" s="50">
        <f>LCU!H34/US!$O34</f>
        <v>0.2030741330781001</v>
      </c>
      <c r="T34" s="50">
        <f>LCU!I34/US!$O34</f>
        <v>9.5426227417841556</v>
      </c>
      <c r="U34" s="50">
        <f>LCU!J34/US!$O34</f>
        <v>38.783732541921424</v>
      </c>
      <c r="V34" s="80" t="s">
        <v>283</v>
      </c>
      <c r="W34" s="110" t="s">
        <v>63</v>
      </c>
    </row>
    <row r="35" spans="1:23" s="2" customFormat="1">
      <c r="A35" s="17">
        <v>34</v>
      </c>
      <c r="B35" s="17" t="s">
        <v>12</v>
      </c>
      <c r="C35" s="17">
        <v>2022</v>
      </c>
      <c r="D35" s="87" t="s">
        <v>89</v>
      </c>
      <c r="E35" s="100"/>
      <c r="F35" s="100"/>
      <c r="G35" s="100"/>
      <c r="H35" s="100"/>
      <c r="I35" s="100"/>
      <c r="J35" s="100"/>
      <c r="K35" s="17"/>
      <c r="L35" s="39"/>
      <c r="M35" s="55">
        <v>3.4000000000000002E-2</v>
      </c>
      <c r="N35" s="55">
        <v>2.4E-2</v>
      </c>
      <c r="O35" s="51" t="s">
        <v>63</v>
      </c>
      <c r="P35" s="51">
        <v>2022</v>
      </c>
      <c r="Q35" s="51">
        <f>LCU!F35*(1+$M35)*(1+$N35)</f>
        <v>4.6076284108800006E-2</v>
      </c>
      <c r="R35" s="51">
        <f>LCU!G35*(1+$M35)*(1+$N35)</f>
        <v>0.76793806848000012</v>
      </c>
      <c r="S35" s="51">
        <f>LCU!H35*(1+$M35)*(1+$N35)</f>
        <v>3.8396903424</v>
      </c>
      <c r="T35" s="51">
        <f>LCU!I35*(1+$M35)*(1+$N35)</f>
        <v>13.054947164160001</v>
      </c>
      <c r="U35" s="51">
        <f>LCU!J35*(1+$M35)*(1+$N35)</f>
        <v>31.485460807679996</v>
      </c>
      <c r="V35" s="79" t="s">
        <v>63</v>
      </c>
      <c r="W35" s="97" t="s">
        <v>287</v>
      </c>
    </row>
    <row r="36" spans="1:23">
      <c r="A36" s="15">
        <v>35</v>
      </c>
      <c r="B36" s="15" t="s">
        <v>34</v>
      </c>
      <c r="C36" s="15">
        <v>2024</v>
      </c>
      <c r="D36" s="86" t="s">
        <v>241</v>
      </c>
      <c r="E36" s="99"/>
      <c r="F36" s="99"/>
      <c r="G36" s="99"/>
      <c r="H36" s="99"/>
      <c r="I36" s="99"/>
      <c r="J36" s="99"/>
      <c r="K36" s="15"/>
      <c r="L36" s="37"/>
      <c r="M36" s="56"/>
      <c r="N36" s="56"/>
      <c r="O36" s="15">
        <v>1160.098694</v>
      </c>
      <c r="P36" s="15">
        <v>2024</v>
      </c>
      <c r="Q36" s="50">
        <f>LCU!F36/US!$O36</f>
        <v>3.2589641032730959E-2</v>
      </c>
      <c r="R36" s="50">
        <f>LCU!G36/US!$O36</f>
        <v>0.5431606838788493</v>
      </c>
      <c r="S36" s="50">
        <f>LCU!H36/US!$O36</f>
        <v>4.5924540968408332</v>
      </c>
      <c r="T36" s="50">
        <f>LCU!I36/US!$O36</f>
        <v>22.075311464836453</v>
      </c>
      <c r="U36" s="50">
        <f>LCU!J36/US!$O36</f>
        <v>58.546415362139854</v>
      </c>
      <c r="V36" s="80" t="s">
        <v>284</v>
      </c>
      <c r="W36" s="110" t="s">
        <v>63</v>
      </c>
    </row>
    <row r="37" spans="1:23" s="2" customFormat="1">
      <c r="A37" s="17">
        <v>36</v>
      </c>
      <c r="B37" s="17" t="s">
        <v>36</v>
      </c>
      <c r="C37" s="17">
        <v>2024</v>
      </c>
      <c r="D37" s="87" t="s">
        <v>107</v>
      </c>
      <c r="E37" s="100"/>
      <c r="F37" s="100"/>
      <c r="G37" s="100"/>
      <c r="H37" s="100"/>
      <c r="I37" s="100"/>
      <c r="J37" s="100"/>
      <c r="K37" s="17"/>
      <c r="L37" s="39"/>
      <c r="M37" s="55"/>
      <c r="N37" s="55"/>
      <c r="O37" s="51">
        <v>606.56975020000004</v>
      </c>
      <c r="P37" s="51">
        <v>2024</v>
      </c>
      <c r="Q37" s="51">
        <f>LCU!F37/$O37</f>
        <v>5.4109523248032219E-2</v>
      </c>
      <c r="R37" s="51">
        <f>LCU!G37/$O37</f>
        <v>0.90182538746720364</v>
      </c>
      <c r="S37" s="51">
        <f>LCU!H37/$O37</f>
        <v>5.5012634555213928</v>
      </c>
      <c r="T37" s="51">
        <f>LCU!I37/$O37</f>
        <v>28.32022532336298</v>
      </c>
      <c r="U37" s="51">
        <f>LCU!J37/$O37</f>
        <v>82.766501269551753</v>
      </c>
      <c r="V37" s="78" t="s">
        <v>284</v>
      </c>
      <c r="W37" s="79" t="s">
        <v>63</v>
      </c>
    </row>
    <row r="38" spans="1:23">
      <c r="A38" s="15">
        <v>37</v>
      </c>
      <c r="B38" s="15" t="s">
        <v>37</v>
      </c>
      <c r="C38" s="15">
        <v>2024</v>
      </c>
      <c r="D38" s="86" t="s">
        <v>243</v>
      </c>
      <c r="E38" s="99"/>
      <c r="F38" s="99"/>
      <c r="G38" s="99"/>
      <c r="H38" s="99"/>
      <c r="I38" s="99"/>
      <c r="J38" s="99"/>
      <c r="K38" s="50"/>
      <c r="L38" s="56"/>
      <c r="M38" s="56"/>
      <c r="N38" s="56"/>
      <c r="O38" s="50">
        <v>14.018110699999999</v>
      </c>
      <c r="P38" s="50">
        <v>2024</v>
      </c>
      <c r="Q38" s="50">
        <f>LCU!F38/US!$O38</f>
        <v>4.8023589940690087E-2</v>
      </c>
      <c r="R38" s="50">
        <f>LCU!G38/US!$O38</f>
        <v>0.80039316567816809</v>
      </c>
      <c r="S38" s="50">
        <f>LCU!H38/US!$O38</f>
        <v>4.0019658283908406</v>
      </c>
      <c r="T38" s="50">
        <f>LCU!I38/US!$O38</f>
        <v>13.606683816528857</v>
      </c>
      <c r="U38" s="50">
        <f>LCU!J38/US!$O38</f>
        <v>41.52087417360142</v>
      </c>
      <c r="V38" s="80" t="s">
        <v>284</v>
      </c>
      <c r="W38" s="110" t="s">
        <v>63</v>
      </c>
    </row>
    <row r="39" spans="1:23" s="2" customFormat="1">
      <c r="A39" s="17">
        <v>38</v>
      </c>
      <c r="B39" s="17" t="s">
        <v>38</v>
      </c>
      <c r="C39" s="17">
        <v>2024</v>
      </c>
      <c r="D39" s="87" t="s">
        <v>102</v>
      </c>
      <c r="E39" s="100"/>
      <c r="F39" s="100"/>
      <c r="G39" s="100"/>
      <c r="H39" s="100"/>
      <c r="I39" s="100"/>
      <c r="J39" s="100"/>
      <c r="K39" s="51"/>
      <c r="L39" s="55"/>
      <c r="M39" s="55"/>
      <c r="N39" s="55"/>
      <c r="O39" s="51">
        <v>19090.006700000002</v>
      </c>
      <c r="P39" s="51">
        <v>2024</v>
      </c>
      <c r="Q39" s="51">
        <f>LCU!F39/US!$O39</f>
        <v>3.9469865665369301E-2</v>
      </c>
      <c r="R39" s="51">
        <f>LCU!G39/US!$O39</f>
        <v>0.65783109442282173</v>
      </c>
      <c r="S39" s="51">
        <f>LCU!H39/US!$O39</f>
        <v>4.0120467846666594</v>
      </c>
      <c r="T39" s="51">
        <f>LCU!I39/US!$O39</f>
        <v>22.315654818497258</v>
      </c>
      <c r="U39" s="51">
        <f>LCU!J39/US!$O39</f>
        <v>59.930099448314998</v>
      </c>
      <c r="V39" s="78" t="s">
        <v>283</v>
      </c>
      <c r="W39" s="79" t="s">
        <v>63</v>
      </c>
    </row>
    <row r="40" spans="1:23">
      <c r="A40" s="15">
        <v>39</v>
      </c>
      <c r="B40" s="15" t="s">
        <v>39</v>
      </c>
      <c r="C40" s="15">
        <v>2022</v>
      </c>
      <c r="D40" s="86" t="s">
        <v>89</v>
      </c>
      <c r="E40" s="99"/>
      <c r="F40" s="99"/>
      <c r="G40" s="99"/>
      <c r="H40" s="99"/>
      <c r="I40" s="99"/>
      <c r="J40" s="99"/>
      <c r="K40" s="15"/>
      <c r="L40" s="37"/>
      <c r="M40" s="56">
        <v>3.4000000000000002E-2</v>
      </c>
      <c r="N40" s="56">
        <v>2.4E-2</v>
      </c>
      <c r="O40" s="50" t="s">
        <v>63</v>
      </c>
      <c r="P40" s="50">
        <v>2022</v>
      </c>
      <c r="Q40" s="50">
        <f>LCU!F40*(1+$M40)*(1+$N40)</f>
        <v>3.0272820019200002E-2</v>
      </c>
      <c r="R40" s="50">
        <f>LCU!G40*(1+$M40)*(1+$N40)</f>
        <v>0.50454700032000011</v>
      </c>
      <c r="S40" s="50">
        <f>LCU!H40*(1+$M40)*(1+$N40)</f>
        <v>2.5227350016000001</v>
      </c>
      <c r="T40" s="50">
        <f>LCU!I40*(1+$M40)*(1+$N40)</f>
        <v>8.5772990054400005</v>
      </c>
      <c r="U40" s="50">
        <f>LCU!J40*(1+$M40)*(1+$N40)</f>
        <v>20.686427013119999</v>
      </c>
      <c r="V40" s="110" t="s">
        <v>63</v>
      </c>
      <c r="W40" s="105" t="s">
        <v>287</v>
      </c>
    </row>
    <row r="41" spans="1:23" s="2" customFormat="1">
      <c r="A41" s="17">
        <v>40</v>
      </c>
      <c r="B41" s="17" t="s">
        <v>40</v>
      </c>
      <c r="C41" s="81">
        <v>2024</v>
      </c>
      <c r="D41" s="87" t="s">
        <v>273</v>
      </c>
      <c r="E41" s="100"/>
      <c r="F41" s="100"/>
      <c r="G41" s="100"/>
      <c r="H41" s="100"/>
      <c r="I41" s="100"/>
      <c r="J41" s="100"/>
      <c r="K41" s="17"/>
      <c r="L41" s="17"/>
      <c r="M41" s="39"/>
      <c r="N41" s="55"/>
      <c r="O41" s="51">
        <v>18.450244179999999</v>
      </c>
      <c r="P41" s="51">
        <v>2024</v>
      </c>
      <c r="Q41" s="51">
        <f>LCU!F41/$O41</f>
        <v>4.7412055443051604E-2</v>
      </c>
      <c r="R41" s="51">
        <f>LCU!G41/$O41</f>
        <v>0.79020092405086007</v>
      </c>
      <c r="S41" s="51">
        <f>LCU!H41/$O41</f>
        <v>3.9510046202543001</v>
      </c>
      <c r="T41" s="51">
        <f>LCU!I41/$O41</f>
        <v>27.810558765190283</v>
      </c>
      <c r="U41" s="51">
        <f>LCU!J41/$O41</f>
        <v>49.982362889248222</v>
      </c>
      <c r="V41" s="78" t="s">
        <v>284</v>
      </c>
      <c r="W41" s="79" t="s">
        <v>63</v>
      </c>
    </row>
    <row r="42" spans="1:23">
      <c r="A42" s="15">
        <v>41</v>
      </c>
      <c r="B42" s="15" t="s">
        <v>41</v>
      </c>
      <c r="C42" s="15">
        <v>2024</v>
      </c>
      <c r="D42" s="86" t="s">
        <v>89</v>
      </c>
      <c r="E42" s="99"/>
      <c r="F42" s="99"/>
      <c r="G42" s="99"/>
      <c r="H42" s="99"/>
      <c r="I42" s="99"/>
      <c r="J42" s="99"/>
      <c r="K42" s="15"/>
      <c r="L42" s="37"/>
      <c r="M42" s="56"/>
      <c r="N42" s="56"/>
      <c r="O42" s="50" t="s">
        <v>63</v>
      </c>
      <c r="P42" s="50">
        <v>2024</v>
      </c>
      <c r="Q42" s="50">
        <f>LCU!F42</f>
        <v>0.11376</v>
      </c>
      <c r="R42" s="50">
        <f>LCU!G42</f>
        <v>1.8959999999999999</v>
      </c>
      <c r="S42" s="50">
        <f>LCU!H42</f>
        <v>9.48</v>
      </c>
      <c r="T42" s="50">
        <f>LCU!I42</f>
        <v>32.271999999999998</v>
      </c>
      <c r="U42" s="50">
        <f>LCU!J42</f>
        <v>80.655999999999992</v>
      </c>
      <c r="V42" s="80" t="s">
        <v>284</v>
      </c>
      <c r="W42" s="110" t="s">
        <v>63</v>
      </c>
    </row>
    <row r="43" spans="1:23" s="2" customFormat="1">
      <c r="A43" s="17">
        <v>42</v>
      </c>
      <c r="B43" s="17" t="s">
        <v>42</v>
      </c>
      <c r="C43" s="17">
        <v>2021</v>
      </c>
      <c r="D43" s="87" t="s">
        <v>89</v>
      </c>
      <c r="E43" s="100"/>
      <c r="F43" s="100"/>
      <c r="G43" s="100"/>
      <c r="H43" s="100"/>
      <c r="I43" s="100"/>
      <c r="J43" s="100"/>
      <c r="K43" s="17"/>
      <c r="L43" s="55">
        <v>6.5000000000000002E-2</v>
      </c>
      <c r="M43" s="39">
        <v>3.4000000000000002E-2</v>
      </c>
      <c r="N43" s="39">
        <v>2.4E-2</v>
      </c>
      <c r="O43" s="51" t="s">
        <v>63</v>
      </c>
      <c r="P43" s="51">
        <v>2021</v>
      </c>
      <c r="Q43" s="51">
        <f>LCU!F43*(1+$L43)*(1+$M43)*(1+$N43)</f>
        <v>9.3368512511999985E-3</v>
      </c>
      <c r="R43" s="51">
        <f>LCU!G43*(1+$L43)*(1+$M43)*(1+$N43)</f>
        <v>0.15561418752000003</v>
      </c>
      <c r="S43" s="51">
        <f>LCU!H43*(1+$L43)*(1+$M43)*(1+$N43)</f>
        <v>0.7780709375999999</v>
      </c>
      <c r="T43" s="51">
        <f>LCU!I43*(1+$L43)*(1+$M43)*(1+$N43)</f>
        <v>2.6454411878400004</v>
      </c>
      <c r="U43" s="51">
        <f>LCU!J43*(1+$L43)*(1+$M43)*(1+$N43)</f>
        <v>6.3801816883199995</v>
      </c>
      <c r="V43" s="79" t="s">
        <v>63</v>
      </c>
      <c r="W43" s="97" t="s">
        <v>287</v>
      </c>
    </row>
    <row r="44" spans="1:23">
      <c r="A44" s="15">
        <v>43</v>
      </c>
      <c r="B44" s="15" t="s">
        <v>226</v>
      </c>
      <c r="C44" s="15">
        <v>2024</v>
      </c>
      <c r="D44" s="86" t="s">
        <v>242</v>
      </c>
      <c r="E44" s="99"/>
      <c r="F44" s="99"/>
      <c r="G44" s="99"/>
      <c r="H44" s="99"/>
      <c r="I44" s="99"/>
      <c r="J44" s="99"/>
      <c r="K44" s="50"/>
      <c r="L44" s="56"/>
      <c r="M44" s="56"/>
      <c r="N44" s="56"/>
      <c r="O44" s="50">
        <v>22.658424790000002</v>
      </c>
      <c r="P44" s="50">
        <v>2024</v>
      </c>
      <c r="Q44" s="50">
        <f>LCU!F44/US!$O44</f>
        <v>2.506599665527764</v>
      </c>
      <c r="R44" s="50">
        <f>LCU!G44/US!$O44</f>
        <v>3.0566996886106126</v>
      </c>
      <c r="S44" s="50">
        <f>LCU!H44/US!$O44</f>
        <v>5.3975508506652901</v>
      </c>
      <c r="T44" s="50">
        <f>LCU!I44/US!$O44</f>
        <v>12.454528618624241</v>
      </c>
      <c r="U44" s="50">
        <f>LCU!J44/US!$O44</f>
        <v>29.463654520884276</v>
      </c>
      <c r="V44" s="80" t="s">
        <v>284</v>
      </c>
      <c r="W44" s="110" t="s">
        <v>63</v>
      </c>
    </row>
    <row r="45" spans="1:23" s="2" customFormat="1" ht="16" customHeight="1">
      <c r="A45" s="17">
        <v>44</v>
      </c>
      <c r="B45" s="17" t="s">
        <v>43</v>
      </c>
      <c r="C45" s="19">
        <v>2024</v>
      </c>
      <c r="D45" s="87" t="s">
        <v>161</v>
      </c>
      <c r="E45" s="100"/>
      <c r="F45" s="100"/>
      <c r="G45" s="100"/>
      <c r="H45" s="100"/>
      <c r="I45" s="100"/>
      <c r="J45" s="100"/>
      <c r="K45" s="17"/>
      <c r="L45" s="39"/>
      <c r="M45" s="55"/>
      <c r="N45" s="55"/>
      <c r="O45" s="17">
        <v>2421.6523000000002</v>
      </c>
      <c r="P45" s="17">
        <v>2024</v>
      </c>
      <c r="Q45" s="51">
        <f>LCU!F45/US!$O45</f>
        <v>1.8136377381674486E-2</v>
      </c>
      <c r="R45" s="51">
        <f>LCU!G45/US!$O45</f>
        <v>0.30227295636124141</v>
      </c>
      <c r="S45" s="51">
        <f>LCU!H45/US!$O45</f>
        <v>1.5113647818062073</v>
      </c>
      <c r="T45" s="51">
        <f>LCU!I45/US!$O45</f>
        <v>5.3905343884421386</v>
      </c>
      <c r="U45" s="51">
        <f>LCU!J45/US!$O45</f>
        <v>30.781462722786411</v>
      </c>
      <c r="V45" s="78" t="s">
        <v>283</v>
      </c>
      <c r="W45" s="79" t="s">
        <v>63</v>
      </c>
    </row>
    <row r="46" spans="1:23">
      <c r="A46" s="15">
        <v>45</v>
      </c>
      <c r="B46" s="15" t="s">
        <v>44</v>
      </c>
      <c r="C46" s="15">
        <v>2024</v>
      </c>
      <c r="D46" s="86" t="s">
        <v>107</v>
      </c>
      <c r="E46" s="99"/>
      <c r="F46" s="99"/>
      <c r="G46" s="99"/>
      <c r="H46" s="99"/>
      <c r="I46" s="99"/>
      <c r="J46" s="99"/>
      <c r="K46" s="15"/>
      <c r="L46" s="37"/>
      <c r="M46" s="56"/>
      <c r="N46" s="56"/>
      <c r="O46" s="50">
        <v>606.56975020000004</v>
      </c>
      <c r="P46" s="50">
        <v>2024</v>
      </c>
      <c r="Q46" s="50">
        <f>LCU!F46/$O46</f>
        <v>2.0185851921988469</v>
      </c>
      <c r="R46" s="50">
        <f>LCU!G46/$O46</f>
        <v>2.8414626060557784</v>
      </c>
      <c r="S46" s="50">
        <f>LCU!H46/$O46</f>
        <v>6.3234624729750966</v>
      </c>
      <c r="T46" s="50">
        <f>LCU!I46/$O46</f>
        <v>18.995165234962528</v>
      </c>
      <c r="U46" s="50">
        <f>LCU!J46/$O46</f>
        <v>64.422936022842748</v>
      </c>
      <c r="V46" s="80" t="s">
        <v>284</v>
      </c>
      <c r="W46" s="110" t="s">
        <v>63</v>
      </c>
    </row>
    <row r="47" spans="1:23" s="2" customFormat="1">
      <c r="A47" s="17">
        <v>46</v>
      </c>
      <c r="B47" s="17" t="s">
        <v>45</v>
      </c>
      <c r="C47" s="17">
        <v>2024</v>
      </c>
      <c r="D47" s="87" t="s">
        <v>244</v>
      </c>
      <c r="E47" s="100"/>
      <c r="F47" s="100"/>
      <c r="G47" s="100"/>
      <c r="H47" s="100"/>
      <c r="I47" s="100"/>
      <c r="J47" s="100"/>
      <c r="K47" s="17"/>
      <c r="L47" s="39"/>
      <c r="M47" s="55"/>
      <c r="N47" s="55"/>
      <c r="O47" s="17">
        <v>3726.1404600000001</v>
      </c>
      <c r="P47" s="17">
        <v>2024</v>
      </c>
      <c r="Q47" s="51">
        <f>LCU!F47/US!$O47</f>
        <v>2.8501341036403116E-2</v>
      </c>
      <c r="R47" s="51">
        <f>LCU!G47/US!$O47</f>
        <v>0.47502235060671866</v>
      </c>
      <c r="S47" s="51">
        <f>LCU!H47/US!$O47</f>
        <v>4.9706338767487042</v>
      </c>
      <c r="T47" s="51">
        <f>LCU!I47/US!$O47</f>
        <v>20.451295601454593</v>
      </c>
      <c r="U47" s="51">
        <f>LCU!J47/US!$O47</f>
        <v>50.925689473337762</v>
      </c>
      <c r="V47" s="78" t="s">
        <v>284</v>
      </c>
      <c r="W47" s="79" t="s">
        <v>63</v>
      </c>
    </row>
    <row r="48" spans="1:23" ht="17" customHeight="1">
      <c r="A48" s="15">
        <v>47</v>
      </c>
      <c r="B48" s="15" t="s">
        <v>46</v>
      </c>
      <c r="C48" s="15">
        <v>2024</v>
      </c>
      <c r="D48" s="86" t="s">
        <v>245</v>
      </c>
      <c r="E48" s="99"/>
      <c r="F48" s="99"/>
      <c r="G48" s="99"/>
      <c r="H48" s="99"/>
      <c r="I48" s="99"/>
      <c r="J48" s="99"/>
      <c r="K48" s="50"/>
      <c r="L48" s="56"/>
      <c r="M48" s="56"/>
      <c r="N48" s="56"/>
      <c r="O48" s="50">
        <v>20.21201787</v>
      </c>
      <c r="P48" s="50">
        <v>2024</v>
      </c>
      <c r="Q48" s="50">
        <f>LCU!F48/US!$O48</f>
        <v>9.325936737854269E-3</v>
      </c>
      <c r="R48" s="50">
        <f>LCU!G48/US!$O48</f>
        <v>0.15543227896423781</v>
      </c>
      <c r="S48" s="50">
        <f>LCU!H48/US!$O48</f>
        <v>0.77716139482118907</v>
      </c>
      <c r="T48" s="50">
        <f>LCU!I48/US!$O48</f>
        <v>2.7141772955497592</v>
      </c>
      <c r="U48" s="50">
        <f>LCU!J48/US!$O48</f>
        <v>11.616207818047014</v>
      </c>
      <c r="V48" s="80" t="s">
        <v>284</v>
      </c>
      <c r="W48" s="110" t="s">
        <v>63</v>
      </c>
    </row>
    <row r="49" spans="1:23" s="2" customFormat="1">
      <c r="A49" s="17">
        <v>48</v>
      </c>
      <c r="B49" s="17" t="s">
        <v>47</v>
      </c>
      <c r="C49" s="17">
        <v>2024</v>
      </c>
      <c r="D49" s="87" t="s">
        <v>280</v>
      </c>
      <c r="E49" s="100"/>
      <c r="F49" s="100"/>
      <c r="G49" s="100"/>
      <c r="H49" s="100"/>
      <c r="I49" s="100"/>
      <c r="J49" s="100"/>
      <c r="K49" s="51"/>
      <c r="L49" s="55"/>
      <c r="M49" s="55"/>
      <c r="N49" s="55"/>
      <c r="O49" s="51">
        <v>25.332999999999998</v>
      </c>
      <c r="P49" s="51">
        <v>2024</v>
      </c>
      <c r="Q49" s="51">
        <f>LCU!F49/US!$O49</f>
        <v>3.3740411321201598E-2</v>
      </c>
      <c r="R49" s="51">
        <f>LCU!G49/US!$O49</f>
        <v>0.56234018868669322</v>
      </c>
      <c r="S49" s="51">
        <f>LCU!H49/US!$O49</f>
        <v>2.811700943433467</v>
      </c>
      <c r="T49" s="51">
        <f>LCU!I49/US!$O49</f>
        <v>10.333027118777881</v>
      </c>
      <c r="U49" s="51">
        <f>LCU!J49/US!$O49</f>
        <v>41.097697548651965</v>
      </c>
      <c r="V49" s="78" t="s">
        <v>300</v>
      </c>
      <c r="W49" s="79" t="s">
        <v>63</v>
      </c>
    </row>
    <row r="50" spans="1:23">
      <c r="C50" s="1"/>
      <c r="D50" s="1"/>
    </row>
    <row r="51" spans="1:23">
      <c r="C51" s="1"/>
      <c r="D51" s="1"/>
    </row>
    <row r="52" spans="1:23">
      <c r="C52" s="1"/>
      <c r="D52" s="1"/>
    </row>
    <row r="53" spans="1:23">
      <c r="C53" s="1"/>
      <c r="D53" s="1"/>
    </row>
    <row r="54" spans="1:23">
      <c r="C54" s="1"/>
      <c r="D54" s="1"/>
    </row>
    <row r="55" spans="1:23">
      <c r="C55" s="1"/>
      <c r="D55" s="1"/>
    </row>
    <row r="56" spans="1:23">
      <c r="C56" s="1"/>
      <c r="D56" s="1"/>
    </row>
    <row r="57" spans="1:23">
      <c r="C57" s="1"/>
      <c r="D57" s="1"/>
    </row>
    <row r="58" spans="1:23">
      <c r="C58" s="1"/>
      <c r="D58" s="1"/>
    </row>
    <row r="59" spans="1:23">
      <c r="C59" s="1"/>
      <c r="D59" s="1"/>
    </row>
    <row r="60" spans="1:23">
      <c r="C60" s="1"/>
      <c r="D60" s="1"/>
    </row>
    <row r="61" spans="1:23">
      <c r="C61" s="1"/>
      <c r="D61" s="1"/>
    </row>
    <row r="62" spans="1:23">
      <c r="C62" s="1"/>
      <c r="D62" s="1"/>
    </row>
    <row r="63" spans="1:23">
      <c r="C63" s="1"/>
      <c r="D63" s="1"/>
    </row>
    <row r="64" spans="1:23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  <row r="881" spans="3:4">
      <c r="C881" s="1"/>
      <c r="D881" s="1"/>
    </row>
    <row r="882" spans="3:4">
      <c r="C882" s="1"/>
      <c r="D882" s="1"/>
    </row>
    <row r="883" spans="3:4">
      <c r="C883" s="1"/>
      <c r="D883" s="1"/>
    </row>
    <row r="884" spans="3:4">
      <c r="C884" s="1"/>
      <c r="D884" s="1"/>
    </row>
    <row r="885" spans="3:4">
      <c r="C885" s="1"/>
      <c r="D885" s="1"/>
    </row>
    <row r="886" spans="3:4">
      <c r="C886" s="1"/>
      <c r="D886" s="1"/>
    </row>
    <row r="887" spans="3:4">
      <c r="C887" s="1"/>
      <c r="D887" s="1"/>
    </row>
    <row r="888" spans="3:4">
      <c r="C888" s="1"/>
      <c r="D888" s="1"/>
    </row>
    <row r="889" spans="3:4">
      <c r="C889" s="1"/>
      <c r="D889" s="1"/>
    </row>
    <row r="890" spans="3:4">
      <c r="C890" s="1"/>
      <c r="D890" s="1"/>
    </row>
    <row r="891" spans="3:4">
      <c r="C891" s="1"/>
      <c r="D891" s="1"/>
    </row>
    <row r="892" spans="3:4">
      <c r="C892" s="1"/>
      <c r="D892" s="1"/>
    </row>
    <row r="893" spans="3:4">
      <c r="C893" s="1"/>
      <c r="D893" s="1"/>
    </row>
    <row r="894" spans="3:4">
      <c r="C894" s="1"/>
      <c r="D894" s="1"/>
    </row>
    <row r="895" spans="3:4">
      <c r="C895" s="1"/>
      <c r="D895" s="1"/>
    </row>
    <row r="896" spans="3:4">
      <c r="C896" s="1"/>
      <c r="D896" s="1"/>
    </row>
    <row r="897" spans="3:4">
      <c r="C897" s="1"/>
      <c r="D897" s="1"/>
    </row>
    <row r="898" spans="3:4">
      <c r="C898" s="1"/>
      <c r="D898" s="1"/>
    </row>
    <row r="899" spans="3:4">
      <c r="C899" s="1"/>
      <c r="D899" s="1"/>
    </row>
    <row r="900" spans="3:4">
      <c r="C900" s="1"/>
      <c r="D900" s="1"/>
    </row>
    <row r="901" spans="3:4">
      <c r="C901" s="1"/>
      <c r="D901" s="1"/>
    </row>
    <row r="902" spans="3:4">
      <c r="C902" s="1"/>
      <c r="D902" s="1"/>
    </row>
    <row r="903" spans="3:4">
      <c r="C903" s="1"/>
      <c r="D903" s="1"/>
    </row>
    <row r="904" spans="3:4">
      <c r="C904" s="1"/>
      <c r="D904" s="1"/>
    </row>
    <row r="905" spans="3:4">
      <c r="C905" s="1"/>
      <c r="D905" s="1"/>
    </row>
    <row r="906" spans="3:4">
      <c r="C906" s="1"/>
      <c r="D906" s="1"/>
    </row>
    <row r="907" spans="3:4">
      <c r="C907" s="1"/>
      <c r="D907" s="1"/>
    </row>
    <row r="908" spans="3:4">
      <c r="C908" s="1"/>
      <c r="D908" s="1"/>
    </row>
    <row r="909" spans="3:4">
      <c r="C909" s="1"/>
      <c r="D909" s="1"/>
    </row>
    <row r="910" spans="3:4">
      <c r="C910" s="1"/>
      <c r="D910" s="1"/>
    </row>
    <row r="911" spans="3:4">
      <c r="C911" s="1"/>
      <c r="D911" s="1"/>
    </row>
    <row r="912" spans="3:4">
      <c r="C912" s="1"/>
      <c r="D912" s="1"/>
    </row>
    <row r="913" spans="3:4">
      <c r="C913" s="1"/>
      <c r="D913" s="1"/>
    </row>
    <row r="914" spans="3:4">
      <c r="C914" s="1"/>
      <c r="D914" s="1"/>
    </row>
    <row r="915" spans="3:4">
      <c r="C915" s="1"/>
      <c r="D915" s="1"/>
    </row>
    <row r="916" spans="3:4">
      <c r="C916" s="1"/>
      <c r="D916" s="1"/>
    </row>
    <row r="917" spans="3:4">
      <c r="C917" s="1"/>
      <c r="D917" s="1"/>
    </row>
    <row r="918" spans="3:4">
      <c r="C918" s="1"/>
      <c r="D918" s="1"/>
    </row>
    <row r="919" spans="3:4">
      <c r="C919" s="1"/>
      <c r="D919" s="1"/>
    </row>
    <row r="920" spans="3:4">
      <c r="C920" s="1"/>
      <c r="D920" s="1"/>
    </row>
    <row r="921" spans="3:4">
      <c r="C921" s="1"/>
      <c r="D921" s="1"/>
    </row>
    <row r="922" spans="3:4">
      <c r="C922" s="1"/>
      <c r="D922" s="1"/>
    </row>
    <row r="923" spans="3:4">
      <c r="C923" s="1"/>
      <c r="D923" s="1"/>
    </row>
    <row r="924" spans="3:4">
      <c r="C924" s="1"/>
      <c r="D924" s="1"/>
    </row>
    <row r="925" spans="3:4">
      <c r="C925" s="1"/>
      <c r="D925" s="1"/>
    </row>
    <row r="926" spans="3:4">
      <c r="C926" s="1"/>
      <c r="D926" s="1"/>
    </row>
    <row r="927" spans="3:4">
      <c r="C927" s="1"/>
      <c r="D927" s="1"/>
    </row>
    <row r="928" spans="3:4">
      <c r="C928" s="1"/>
      <c r="D928" s="1"/>
    </row>
    <row r="929" spans="3:4">
      <c r="C929" s="1"/>
      <c r="D929" s="1"/>
    </row>
    <row r="930" spans="3:4">
      <c r="C930" s="1"/>
      <c r="D930" s="1"/>
    </row>
    <row r="931" spans="3:4">
      <c r="C931" s="1"/>
      <c r="D931" s="1"/>
    </row>
    <row r="932" spans="3:4">
      <c r="C932" s="1"/>
      <c r="D932" s="1"/>
    </row>
    <row r="933" spans="3:4">
      <c r="C933" s="1"/>
      <c r="D933" s="1"/>
    </row>
    <row r="934" spans="3:4">
      <c r="C934" s="1"/>
      <c r="D934" s="1"/>
    </row>
    <row r="935" spans="3:4">
      <c r="C935" s="1"/>
      <c r="D935" s="1"/>
    </row>
    <row r="936" spans="3:4">
      <c r="C936" s="1"/>
      <c r="D936" s="1"/>
    </row>
    <row r="937" spans="3:4">
      <c r="C937" s="1"/>
      <c r="D937" s="1"/>
    </row>
    <row r="938" spans="3:4">
      <c r="C938" s="1"/>
      <c r="D938" s="1"/>
    </row>
    <row r="939" spans="3:4">
      <c r="C939" s="1"/>
      <c r="D939" s="1"/>
    </row>
    <row r="940" spans="3:4">
      <c r="C940" s="1"/>
      <c r="D940" s="1"/>
    </row>
    <row r="941" spans="3:4">
      <c r="C941" s="1"/>
      <c r="D941" s="1"/>
    </row>
    <row r="942" spans="3:4">
      <c r="C942" s="1"/>
      <c r="D942" s="1"/>
    </row>
    <row r="943" spans="3:4">
      <c r="C943" s="1"/>
      <c r="D943" s="1"/>
    </row>
    <row r="944" spans="3:4">
      <c r="C944" s="1"/>
      <c r="D944" s="1"/>
    </row>
    <row r="945" spans="3:4">
      <c r="C945" s="1"/>
      <c r="D945" s="1"/>
    </row>
    <row r="946" spans="3:4">
      <c r="C946" s="1"/>
      <c r="D946" s="1"/>
    </row>
    <row r="947" spans="3:4">
      <c r="C947" s="1"/>
      <c r="D947" s="1"/>
    </row>
    <row r="948" spans="3:4">
      <c r="C948" s="1"/>
      <c r="D948" s="1"/>
    </row>
    <row r="949" spans="3:4">
      <c r="C949" s="1"/>
      <c r="D949" s="1"/>
    </row>
    <row r="950" spans="3:4">
      <c r="C950" s="1"/>
      <c r="D950" s="1"/>
    </row>
    <row r="951" spans="3:4">
      <c r="C951" s="1"/>
      <c r="D951" s="1"/>
    </row>
    <row r="952" spans="3:4">
      <c r="C952" s="1"/>
      <c r="D952" s="1"/>
    </row>
    <row r="953" spans="3:4">
      <c r="C953" s="1"/>
      <c r="D953" s="1"/>
    </row>
    <row r="954" spans="3:4">
      <c r="C954" s="1"/>
      <c r="D954" s="1"/>
    </row>
    <row r="955" spans="3:4">
      <c r="C955" s="1"/>
      <c r="D955" s="1"/>
    </row>
    <row r="956" spans="3:4">
      <c r="C956" s="1"/>
      <c r="D956" s="1"/>
    </row>
    <row r="957" spans="3:4">
      <c r="C957" s="1"/>
      <c r="D957" s="1"/>
    </row>
    <row r="958" spans="3:4">
      <c r="C958" s="1"/>
      <c r="D958" s="1"/>
    </row>
    <row r="959" spans="3:4">
      <c r="C959" s="1"/>
      <c r="D959" s="1"/>
    </row>
    <row r="960" spans="3:4">
      <c r="C960" s="1"/>
      <c r="D960" s="1"/>
    </row>
    <row r="961" spans="3:4">
      <c r="C961" s="1"/>
      <c r="D961" s="1"/>
    </row>
    <row r="962" spans="3:4">
      <c r="C962" s="1"/>
      <c r="D962" s="1"/>
    </row>
    <row r="963" spans="3:4">
      <c r="C963" s="1"/>
      <c r="D963" s="1"/>
    </row>
    <row r="964" spans="3:4">
      <c r="C964" s="1"/>
      <c r="D964" s="1"/>
    </row>
    <row r="965" spans="3:4">
      <c r="C965" s="1"/>
      <c r="D965" s="1"/>
    </row>
    <row r="966" spans="3:4">
      <c r="C966" s="1"/>
      <c r="D966" s="1"/>
    </row>
    <row r="967" spans="3:4">
      <c r="C967" s="1"/>
      <c r="D967" s="1"/>
    </row>
    <row r="968" spans="3:4">
      <c r="C968" s="1"/>
      <c r="D968" s="1"/>
    </row>
    <row r="969" spans="3:4">
      <c r="C969" s="1"/>
      <c r="D969" s="1"/>
    </row>
    <row r="970" spans="3:4">
      <c r="C970" s="1"/>
      <c r="D970" s="1"/>
    </row>
    <row r="971" spans="3:4">
      <c r="C971" s="1"/>
      <c r="D971" s="1"/>
    </row>
    <row r="972" spans="3:4">
      <c r="C972" s="1"/>
      <c r="D972" s="1"/>
    </row>
    <row r="973" spans="3:4">
      <c r="C973" s="1"/>
      <c r="D973" s="1"/>
    </row>
    <row r="974" spans="3:4">
      <c r="C974" s="1"/>
      <c r="D974" s="1"/>
    </row>
    <row r="975" spans="3:4">
      <c r="C975" s="1"/>
      <c r="D975" s="1"/>
    </row>
    <row r="976" spans="3:4">
      <c r="C976" s="1"/>
      <c r="D976" s="1"/>
    </row>
    <row r="977" spans="3:4">
      <c r="C977" s="1"/>
      <c r="D977" s="1"/>
    </row>
    <row r="978" spans="3:4">
      <c r="C978" s="1"/>
      <c r="D978" s="1"/>
    </row>
    <row r="979" spans="3:4">
      <c r="C979" s="1"/>
      <c r="D979" s="1"/>
    </row>
    <row r="980" spans="3:4">
      <c r="C980" s="1"/>
      <c r="D980" s="1"/>
    </row>
    <row r="981" spans="3:4">
      <c r="C981" s="1"/>
      <c r="D981" s="1"/>
    </row>
    <row r="982" spans="3:4">
      <c r="C982" s="1"/>
      <c r="D982" s="1"/>
    </row>
    <row r="983" spans="3:4">
      <c r="C983" s="1"/>
      <c r="D983" s="1"/>
    </row>
    <row r="984" spans="3:4">
      <c r="C984" s="1"/>
      <c r="D984" s="1"/>
    </row>
    <row r="985" spans="3:4">
      <c r="C985" s="1"/>
      <c r="D985" s="1"/>
    </row>
    <row r="986" spans="3:4">
      <c r="C986" s="1"/>
      <c r="D986" s="1"/>
    </row>
    <row r="987" spans="3:4">
      <c r="C987" s="1"/>
      <c r="D987" s="1"/>
    </row>
    <row r="988" spans="3:4">
      <c r="C988" s="1"/>
      <c r="D988" s="1"/>
    </row>
    <row r="989" spans="3:4">
      <c r="C989" s="1"/>
      <c r="D989" s="1"/>
    </row>
    <row r="990" spans="3:4">
      <c r="C990" s="1"/>
      <c r="D990" s="1"/>
    </row>
    <row r="991" spans="3:4">
      <c r="C991" s="1"/>
      <c r="D991" s="1"/>
    </row>
    <row r="992" spans="3:4">
      <c r="C992" s="1"/>
      <c r="D992" s="1"/>
    </row>
    <row r="993" spans="3:4">
      <c r="C993" s="1"/>
      <c r="D993" s="1"/>
    </row>
    <row r="994" spans="3:4">
      <c r="C994" s="1"/>
      <c r="D994" s="1"/>
    </row>
    <row r="995" spans="3:4">
      <c r="C995" s="1"/>
      <c r="D995" s="1"/>
    </row>
    <row r="996" spans="3:4">
      <c r="C996" s="1"/>
      <c r="D996" s="1"/>
    </row>
    <row r="997" spans="3:4">
      <c r="C997" s="1"/>
      <c r="D997" s="1"/>
    </row>
    <row r="998" spans="3:4">
      <c r="C998" s="1"/>
      <c r="D998" s="1"/>
    </row>
    <row r="999" spans="3:4">
      <c r="C999" s="1"/>
      <c r="D999" s="1"/>
    </row>
    <row r="1000" spans="3:4">
      <c r="C1000" s="1"/>
      <c r="D1000" s="1"/>
    </row>
    <row r="1001" spans="3:4">
      <c r="C1001" s="1"/>
      <c r="D1001" s="1"/>
    </row>
    <row r="1002" spans="3:4">
      <c r="C1002" s="1"/>
      <c r="D1002" s="1"/>
    </row>
    <row r="1003" spans="3:4">
      <c r="C1003" s="1"/>
      <c r="D1003" s="1"/>
    </row>
    <row r="1004" spans="3:4">
      <c r="C1004" s="1"/>
      <c r="D1004" s="1"/>
    </row>
    <row r="1005" spans="3:4">
      <c r="C1005" s="1"/>
      <c r="D1005" s="1"/>
    </row>
    <row r="1006" spans="3:4">
      <c r="C1006" s="1"/>
      <c r="D1006" s="1"/>
    </row>
    <row r="1007" spans="3:4">
      <c r="C1007" s="1"/>
      <c r="D1007" s="1"/>
    </row>
    <row r="1008" spans="3:4">
      <c r="C1008" s="1"/>
      <c r="D1008" s="1"/>
    </row>
    <row r="1009" spans="3:4">
      <c r="C1009" s="1"/>
      <c r="D1009" s="1"/>
    </row>
    <row r="1010" spans="3:4">
      <c r="C1010" s="1"/>
      <c r="D1010" s="1"/>
    </row>
    <row r="1011" spans="3:4">
      <c r="C1011" s="1"/>
      <c r="D1011" s="1"/>
    </row>
    <row r="1012" spans="3:4">
      <c r="C1012" s="1"/>
      <c r="D1012" s="1"/>
    </row>
    <row r="1013" spans="3:4">
      <c r="C1013" s="1"/>
      <c r="D1013" s="1"/>
    </row>
    <row r="1014" spans="3:4">
      <c r="C1014" s="1"/>
      <c r="D1014" s="1"/>
    </row>
    <row r="1015" spans="3:4">
      <c r="C1015" s="1"/>
      <c r="D1015" s="1"/>
    </row>
    <row r="1016" spans="3:4">
      <c r="C1016" s="1"/>
      <c r="D1016" s="1"/>
    </row>
    <row r="1017" spans="3:4">
      <c r="C1017" s="1"/>
      <c r="D1017" s="1"/>
    </row>
    <row r="1018" spans="3:4">
      <c r="C1018" s="1"/>
      <c r="D1018" s="1"/>
    </row>
    <row r="1019" spans="3:4">
      <c r="C1019" s="1"/>
      <c r="D1019" s="1"/>
    </row>
    <row r="1020" spans="3:4">
      <c r="C1020" s="1"/>
      <c r="D1020" s="1"/>
    </row>
    <row r="1021" spans="3:4">
      <c r="C1021" s="1"/>
      <c r="D1021" s="1"/>
    </row>
    <row r="1022" spans="3:4">
      <c r="C1022" s="1"/>
      <c r="D1022" s="1"/>
    </row>
    <row r="1023" spans="3:4">
      <c r="C1023" s="1"/>
      <c r="D1023" s="1"/>
    </row>
    <row r="1024" spans="3:4">
      <c r="C1024" s="1"/>
      <c r="D1024" s="1"/>
    </row>
    <row r="1025" spans="3:4">
      <c r="C1025" s="1"/>
      <c r="D1025" s="1"/>
    </row>
    <row r="1026" spans="3:4">
      <c r="C1026" s="1"/>
      <c r="D1026" s="1"/>
    </row>
    <row r="1027" spans="3:4">
      <c r="C1027" s="1"/>
      <c r="D1027" s="1"/>
    </row>
    <row r="1028" spans="3:4">
      <c r="C1028" s="1"/>
      <c r="D1028" s="1"/>
    </row>
    <row r="1029" spans="3:4">
      <c r="C1029" s="1"/>
      <c r="D1029" s="1"/>
    </row>
    <row r="1030" spans="3:4">
      <c r="C1030" s="1"/>
      <c r="D1030" s="1"/>
    </row>
    <row r="1031" spans="3:4">
      <c r="C1031" s="1"/>
      <c r="D1031" s="1"/>
    </row>
    <row r="1032" spans="3:4">
      <c r="C1032" s="1"/>
      <c r="D1032" s="1"/>
    </row>
    <row r="1033" spans="3:4">
      <c r="C1033" s="1"/>
      <c r="D1033" s="1"/>
    </row>
    <row r="1034" spans="3:4">
      <c r="C1034" s="1"/>
      <c r="D1034" s="1"/>
    </row>
    <row r="1035" spans="3:4">
      <c r="C1035" s="1"/>
      <c r="D1035" s="1"/>
    </row>
    <row r="1036" spans="3:4">
      <c r="C1036" s="1"/>
      <c r="D1036" s="1"/>
    </row>
    <row r="1037" spans="3:4">
      <c r="C1037" s="1"/>
      <c r="D1037" s="1"/>
    </row>
    <row r="1038" spans="3:4">
      <c r="C1038" s="1"/>
      <c r="D1038" s="1"/>
    </row>
    <row r="1039" spans="3:4">
      <c r="C1039" s="1"/>
      <c r="D1039" s="1"/>
    </row>
    <row r="1040" spans="3:4">
      <c r="C1040" s="1"/>
      <c r="D1040" s="1"/>
    </row>
    <row r="1041" spans="3:4">
      <c r="C1041" s="1"/>
      <c r="D1041" s="1"/>
    </row>
    <row r="1042" spans="3:4">
      <c r="C1042" s="1"/>
      <c r="D1042" s="1"/>
    </row>
    <row r="1043" spans="3:4">
      <c r="C1043" s="1"/>
      <c r="D1043" s="1"/>
    </row>
    <row r="1044" spans="3:4">
      <c r="C1044" s="1"/>
      <c r="D1044" s="1"/>
    </row>
    <row r="1045" spans="3:4">
      <c r="C1045" s="1"/>
      <c r="D1045" s="1"/>
    </row>
    <row r="1046" spans="3:4">
      <c r="C1046" s="1"/>
      <c r="D1046" s="1"/>
    </row>
    <row r="1047" spans="3:4">
      <c r="C1047" s="1"/>
      <c r="D1047" s="1"/>
    </row>
    <row r="1048" spans="3:4">
      <c r="C1048" s="1"/>
      <c r="D1048" s="1"/>
    </row>
    <row r="1049" spans="3:4">
      <c r="C1049" s="1"/>
      <c r="D1049" s="1"/>
    </row>
    <row r="1050" spans="3:4">
      <c r="C1050" s="1"/>
      <c r="D1050" s="1"/>
    </row>
    <row r="1051" spans="3:4">
      <c r="C1051" s="1"/>
      <c r="D1051" s="1"/>
    </row>
    <row r="1052" spans="3:4">
      <c r="C1052" s="1"/>
      <c r="D1052" s="1"/>
    </row>
    <row r="1053" spans="3:4">
      <c r="C1053" s="1"/>
      <c r="D1053" s="1"/>
    </row>
    <row r="1054" spans="3:4">
      <c r="C1054" s="1"/>
      <c r="D1054" s="1"/>
    </row>
    <row r="1055" spans="3:4">
      <c r="C1055" s="1"/>
      <c r="D1055" s="1"/>
    </row>
    <row r="1056" spans="3:4">
      <c r="C1056" s="1"/>
      <c r="D1056" s="1"/>
    </row>
    <row r="1057" spans="3:4">
      <c r="C1057" s="1"/>
      <c r="D1057" s="1"/>
    </row>
    <row r="1058" spans="3:4">
      <c r="C1058" s="1"/>
      <c r="D1058" s="1"/>
    </row>
    <row r="1059" spans="3:4">
      <c r="C1059" s="1"/>
      <c r="D1059" s="1"/>
    </row>
    <row r="1060" spans="3:4">
      <c r="C1060" s="1"/>
      <c r="D1060" s="1"/>
    </row>
    <row r="1061" spans="3:4">
      <c r="C1061" s="1"/>
      <c r="D1061" s="1"/>
    </row>
    <row r="1062" spans="3:4">
      <c r="C1062" s="1"/>
      <c r="D1062" s="1"/>
    </row>
    <row r="1063" spans="3:4">
      <c r="C1063" s="1"/>
      <c r="D1063" s="1"/>
    </row>
    <row r="1064" spans="3:4">
      <c r="C1064" s="1"/>
      <c r="D1064" s="1"/>
    </row>
    <row r="1065" spans="3:4">
      <c r="C1065" s="1"/>
      <c r="D1065" s="1"/>
    </row>
    <row r="1066" spans="3:4">
      <c r="C1066" s="1"/>
      <c r="D1066" s="1"/>
    </row>
    <row r="1067" spans="3:4">
      <c r="C1067" s="1"/>
      <c r="D1067" s="1"/>
    </row>
    <row r="1068" spans="3:4">
      <c r="C1068" s="1"/>
      <c r="D1068" s="1"/>
    </row>
    <row r="1069" spans="3:4">
      <c r="C1069" s="1"/>
      <c r="D1069" s="1"/>
    </row>
    <row r="1070" spans="3:4">
      <c r="C1070" s="1"/>
      <c r="D1070" s="1"/>
    </row>
    <row r="1071" spans="3:4">
      <c r="C1071" s="1"/>
      <c r="D1071" s="1"/>
    </row>
    <row r="1072" spans="3:4">
      <c r="C1072" s="1"/>
      <c r="D1072" s="1"/>
    </row>
    <row r="1073" spans="3:4">
      <c r="C1073" s="1"/>
      <c r="D1073" s="1"/>
    </row>
    <row r="1074" spans="3:4">
      <c r="C1074" s="1"/>
      <c r="D1074" s="1"/>
    </row>
    <row r="1075" spans="3:4">
      <c r="C1075" s="1"/>
      <c r="D1075" s="1"/>
    </row>
    <row r="1076" spans="3:4">
      <c r="C1076" s="1"/>
      <c r="D1076" s="1"/>
    </row>
    <row r="1077" spans="3:4">
      <c r="C1077" s="1"/>
      <c r="D1077" s="1"/>
    </row>
    <row r="1078" spans="3:4">
      <c r="C1078" s="1"/>
      <c r="D1078" s="1"/>
    </row>
    <row r="1079" spans="3:4">
      <c r="C1079" s="1"/>
      <c r="D1079" s="1"/>
    </row>
    <row r="1080" spans="3:4">
      <c r="C1080" s="1"/>
      <c r="D1080" s="1"/>
    </row>
    <row r="1081" spans="3:4">
      <c r="C1081" s="1"/>
      <c r="D1081" s="1"/>
    </row>
    <row r="1082" spans="3:4">
      <c r="C1082" s="1"/>
      <c r="D1082" s="1"/>
    </row>
    <row r="1083" spans="3:4">
      <c r="C1083" s="1"/>
      <c r="D1083" s="1"/>
    </row>
    <row r="1084" spans="3:4">
      <c r="C1084" s="1"/>
      <c r="D1084" s="1"/>
    </row>
    <row r="1085" spans="3:4">
      <c r="C1085" s="1"/>
      <c r="D1085" s="1"/>
    </row>
    <row r="1086" spans="3:4">
      <c r="C1086" s="1"/>
      <c r="D1086" s="1"/>
    </row>
    <row r="1087" spans="3:4">
      <c r="C1087" s="1"/>
      <c r="D1087" s="1"/>
    </row>
    <row r="1088" spans="3:4">
      <c r="C1088" s="1"/>
      <c r="D1088" s="1"/>
    </row>
    <row r="1089" spans="3:4">
      <c r="C1089" s="1"/>
      <c r="D1089" s="1"/>
    </row>
    <row r="1090" spans="3:4">
      <c r="C1090" s="1"/>
      <c r="D1090" s="1"/>
    </row>
    <row r="1091" spans="3:4">
      <c r="C1091" s="1"/>
      <c r="D1091" s="1"/>
    </row>
    <row r="1092" spans="3:4">
      <c r="C1092" s="1"/>
      <c r="D1092" s="1"/>
    </row>
    <row r="1093" spans="3:4">
      <c r="C1093" s="1"/>
      <c r="D1093" s="1"/>
    </row>
    <row r="1094" spans="3:4">
      <c r="C1094" s="1"/>
      <c r="D1094" s="1"/>
    </row>
    <row r="1095" spans="3:4">
      <c r="C1095" s="1"/>
      <c r="D1095" s="1"/>
    </row>
    <row r="1096" spans="3:4">
      <c r="C1096" s="1"/>
      <c r="D1096" s="1"/>
    </row>
    <row r="1097" spans="3:4">
      <c r="C1097" s="1"/>
      <c r="D1097" s="1"/>
    </row>
    <row r="1098" spans="3:4">
      <c r="C1098" s="1"/>
      <c r="D1098" s="1"/>
    </row>
    <row r="1099" spans="3:4">
      <c r="C1099" s="1"/>
      <c r="D1099" s="1"/>
    </row>
    <row r="1100" spans="3:4">
      <c r="C1100" s="1"/>
      <c r="D1100" s="1"/>
    </row>
    <row r="1101" spans="3:4">
      <c r="C1101" s="1"/>
      <c r="D1101" s="1"/>
    </row>
    <row r="1102" spans="3:4">
      <c r="C1102" s="1"/>
      <c r="D1102" s="1"/>
    </row>
    <row r="1103" spans="3:4">
      <c r="C1103" s="1"/>
      <c r="D1103" s="1"/>
    </row>
    <row r="1104" spans="3:4">
      <c r="C1104" s="1"/>
      <c r="D1104" s="1"/>
    </row>
    <row r="1105" spans="3:4">
      <c r="C1105" s="1"/>
      <c r="D1105" s="1"/>
    </row>
    <row r="1106" spans="3:4">
      <c r="C1106" s="1"/>
      <c r="D1106" s="1"/>
    </row>
    <row r="1107" spans="3:4">
      <c r="C1107" s="1"/>
      <c r="D1107" s="1"/>
    </row>
    <row r="1108" spans="3:4">
      <c r="C1108" s="1"/>
      <c r="D1108" s="1"/>
    </row>
    <row r="1109" spans="3:4">
      <c r="C1109" s="1"/>
      <c r="D1109" s="1"/>
    </row>
    <row r="1110" spans="3:4">
      <c r="C1110" s="1"/>
      <c r="D1110" s="1"/>
    </row>
    <row r="1111" spans="3:4">
      <c r="C1111" s="1"/>
      <c r="D1111" s="1"/>
    </row>
    <row r="1112" spans="3:4">
      <c r="C1112" s="1"/>
      <c r="D1112" s="1"/>
    </row>
    <row r="1113" spans="3:4">
      <c r="C1113" s="1"/>
      <c r="D1113" s="1"/>
    </row>
    <row r="1114" spans="3:4">
      <c r="C1114" s="1"/>
      <c r="D1114" s="1"/>
    </row>
    <row r="1115" spans="3:4">
      <c r="C1115" s="1"/>
      <c r="D1115" s="1"/>
    </row>
    <row r="1116" spans="3:4">
      <c r="C1116" s="1"/>
      <c r="D1116" s="1"/>
    </row>
    <row r="1117" spans="3:4">
      <c r="C1117" s="1"/>
      <c r="D1117" s="1"/>
    </row>
    <row r="1118" spans="3:4">
      <c r="C1118" s="1"/>
      <c r="D1118" s="1"/>
    </row>
    <row r="1119" spans="3:4">
      <c r="C1119" s="1"/>
      <c r="D1119" s="1"/>
    </row>
    <row r="1120" spans="3:4">
      <c r="C1120" s="1"/>
      <c r="D1120" s="1"/>
    </row>
    <row r="1121" spans="3:4">
      <c r="C1121" s="1"/>
      <c r="D1121" s="1"/>
    </row>
    <row r="1122" spans="3:4">
      <c r="C1122" s="1"/>
      <c r="D1122" s="1"/>
    </row>
    <row r="1123" spans="3:4">
      <c r="C1123" s="1"/>
      <c r="D1123" s="1"/>
    </row>
    <row r="1124" spans="3:4">
      <c r="C1124" s="1"/>
      <c r="D1124" s="1"/>
    </row>
    <row r="1125" spans="3:4">
      <c r="C1125" s="1"/>
      <c r="D1125" s="1"/>
    </row>
    <row r="1126" spans="3:4">
      <c r="C1126" s="1"/>
      <c r="D1126" s="1"/>
    </row>
    <row r="1127" spans="3:4">
      <c r="C1127" s="1"/>
      <c r="D1127" s="1"/>
    </row>
    <row r="1128" spans="3:4">
      <c r="C1128" s="1"/>
      <c r="D1128" s="1"/>
    </row>
    <row r="1129" spans="3:4">
      <c r="C1129" s="1"/>
      <c r="D1129" s="1"/>
    </row>
    <row r="1130" spans="3:4">
      <c r="C1130" s="1"/>
      <c r="D1130" s="1"/>
    </row>
    <row r="1131" spans="3:4">
      <c r="C1131" s="1"/>
      <c r="D1131" s="1"/>
    </row>
    <row r="1132" spans="3:4">
      <c r="C1132" s="1"/>
      <c r="D1132" s="1"/>
    </row>
    <row r="1133" spans="3:4">
      <c r="C1133" s="1"/>
      <c r="D1133" s="1"/>
    </row>
    <row r="1134" spans="3:4">
      <c r="C1134" s="1"/>
      <c r="D1134" s="1"/>
    </row>
    <row r="1135" spans="3:4">
      <c r="C1135" s="1"/>
      <c r="D1135" s="1"/>
    </row>
    <row r="1136" spans="3:4">
      <c r="C1136" s="1"/>
      <c r="D1136" s="1"/>
    </row>
    <row r="1137" spans="3:4">
      <c r="C1137" s="1"/>
      <c r="D1137" s="1"/>
    </row>
    <row r="1138" spans="3:4">
      <c r="C1138" s="1"/>
      <c r="D1138" s="1"/>
    </row>
    <row r="1139" spans="3:4">
      <c r="C1139" s="1"/>
      <c r="D1139" s="1"/>
    </row>
    <row r="1140" spans="3:4">
      <c r="C1140" s="1"/>
      <c r="D1140" s="1"/>
    </row>
    <row r="1141" spans="3:4">
      <c r="C1141" s="1"/>
      <c r="D1141" s="1"/>
    </row>
    <row r="1142" spans="3:4">
      <c r="C1142" s="1"/>
      <c r="D1142" s="1"/>
    </row>
    <row r="1143" spans="3:4">
      <c r="C1143" s="1"/>
      <c r="D1143" s="1"/>
    </row>
    <row r="1144" spans="3:4">
      <c r="C1144" s="1"/>
      <c r="D1144" s="1"/>
    </row>
    <row r="1145" spans="3:4">
      <c r="C1145" s="1"/>
      <c r="D1145" s="1"/>
    </row>
    <row r="1146" spans="3:4">
      <c r="C1146" s="1"/>
      <c r="D1146" s="1"/>
    </row>
    <row r="1147" spans="3:4">
      <c r="C1147" s="1"/>
      <c r="D1147" s="1"/>
    </row>
    <row r="1148" spans="3:4">
      <c r="C1148" s="1"/>
      <c r="D1148" s="1"/>
    </row>
    <row r="1149" spans="3:4">
      <c r="C1149" s="1"/>
      <c r="D1149" s="1"/>
    </row>
    <row r="1150" spans="3:4">
      <c r="C1150" s="1"/>
      <c r="D1150" s="1"/>
    </row>
    <row r="1151" spans="3:4">
      <c r="C1151" s="1"/>
      <c r="D1151" s="1"/>
    </row>
    <row r="1152" spans="3:4">
      <c r="C1152" s="1"/>
      <c r="D1152" s="1"/>
    </row>
    <row r="1153" spans="3:4">
      <c r="C1153" s="1"/>
      <c r="D1153" s="1"/>
    </row>
    <row r="1154" spans="3:4">
      <c r="C1154" s="1"/>
      <c r="D1154" s="1"/>
    </row>
    <row r="1155" spans="3:4">
      <c r="C1155" s="1"/>
      <c r="D1155" s="1"/>
    </row>
    <row r="1156" spans="3:4">
      <c r="C1156" s="1"/>
      <c r="D1156" s="1"/>
    </row>
    <row r="1157" spans="3:4">
      <c r="C1157" s="1"/>
      <c r="D1157" s="1"/>
    </row>
    <row r="1158" spans="3:4">
      <c r="C1158" s="1"/>
      <c r="D1158" s="1"/>
    </row>
    <row r="1159" spans="3:4">
      <c r="C1159" s="1"/>
      <c r="D1159" s="1"/>
    </row>
    <row r="1160" spans="3:4">
      <c r="C1160" s="1"/>
      <c r="D1160" s="1"/>
    </row>
    <row r="1161" spans="3:4">
      <c r="C1161" s="1"/>
      <c r="D1161" s="1"/>
    </row>
    <row r="1162" spans="3:4">
      <c r="C1162" s="1"/>
      <c r="D1162" s="1"/>
    </row>
    <row r="1163" spans="3:4">
      <c r="C1163" s="1"/>
      <c r="D1163" s="1"/>
    </row>
    <row r="1164" spans="3:4">
      <c r="C1164" s="1"/>
      <c r="D1164" s="1"/>
    </row>
    <row r="1165" spans="3:4">
      <c r="C1165" s="1"/>
      <c r="D1165" s="1"/>
    </row>
    <row r="1166" spans="3:4">
      <c r="C1166" s="1"/>
      <c r="D1166" s="1"/>
    </row>
    <row r="1167" spans="3:4">
      <c r="C1167" s="1"/>
      <c r="D1167" s="1"/>
    </row>
    <row r="1168" spans="3:4">
      <c r="C1168" s="1"/>
      <c r="D1168" s="1"/>
    </row>
    <row r="1169" spans="3:4">
      <c r="C1169" s="1"/>
      <c r="D1169" s="1"/>
    </row>
    <row r="1170" spans="3:4">
      <c r="C1170" s="1"/>
      <c r="D1170" s="1"/>
    </row>
    <row r="1171" spans="3:4">
      <c r="C1171" s="1"/>
      <c r="D1171" s="1"/>
    </row>
    <row r="1172" spans="3:4">
      <c r="C1172" s="1"/>
      <c r="D1172" s="1"/>
    </row>
    <row r="1173" spans="3:4">
      <c r="C1173" s="1"/>
      <c r="D1173" s="1"/>
    </row>
    <row r="1174" spans="3:4">
      <c r="C1174" s="1"/>
      <c r="D1174" s="1"/>
    </row>
    <row r="1175" spans="3:4">
      <c r="C1175" s="1"/>
      <c r="D1175" s="1"/>
    </row>
    <row r="1176" spans="3:4">
      <c r="C1176" s="1"/>
      <c r="D1176" s="1"/>
    </row>
    <row r="1177" spans="3:4">
      <c r="C1177" s="1"/>
      <c r="D1177" s="1"/>
    </row>
    <row r="1178" spans="3:4">
      <c r="C1178" s="1"/>
      <c r="D1178" s="1"/>
    </row>
    <row r="1179" spans="3:4">
      <c r="C1179" s="1"/>
      <c r="D1179" s="1"/>
    </row>
    <row r="1180" spans="3:4">
      <c r="C1180" s="1"/>
      <c r="D1180" s="1"/>
    </row>
    <row r="1181" spans="3:4">
      <c r="C1181" s="1"/>
      <c r="D1181" s="1"/>
    </row>
    <row r="1182" spans="3:4">
      <c r="C1182" s="1"/>
      <c r="D1182" s="1"/>
    </row>
    <row r="1183" spans="3:4">
      <c r="C1183" s="1"/>
      <c r="D1183" s="1"/>
    </row>
    <row r="1184" spans="3:4">
      <c r="C1184" s="1"/>
      <c r="D1184" s="1"/>
    </row>
    <row r="1185" spans="3:4">
      <c r="C1185" s="1"/>
      <c r="D1185" s="1"/>
    </row>
    <row r="1186" spans="3:4">
      <c r="C1186" s="1"/>
      <c r="D1186" s="1"/>
    </row>
    <row r="1187" spans="3:4">
      <c r="C1187" s="1"/>
      <c r="D1187" s="1"/>
    </row>
    <row r="1188" spans="3:4">
      <c r="C1188" s="1"/>
      <c r="D1188" s="1"/>
    </row>
    <row r="1189" spans="3:4">
      <c r="C1189" s="1"/>
      <c r="D1189" s="1"/>
    </row>
    <row r="1190" spans="3:4">
      <c r="C1190" s="1"/>
      <c r="D1190" s="1"/>
    </row>
    <row r="1191" spans="3:4">
      <c r="C1191" s="1"/>
      <c r="D1191" s="1"/>
    </row>
    <row r="1192" spans="3:4">
      <c r="C1192" s="1"/>
      <c r="D1192" s="1"/>
    </row>
    <row r="1193" spans="3:4">
      <c r="C1193" s="1"/>
      <c r="D1193" s="1"/>
    </row>
    <row r="1194" spans="3:4">
      <c r="C1194" s="1"/>
      <c r="D1194" s="1"/>
    </row>
    <row r="1195" spans="3:4">
      <c r="C1195" s="1"/>
      <c r="D1195" s="1"/>
    </row>
    <row r="1196" spans="3:4">
      <c r="C1196" s="1"/>
      <c r="D1196" s="1"/>
    </row>
    <row r="1197" spans="3:4">
      <c r="C1197" s="1"/>
      <c r="D1197" s="1"/>
    </row>
    <row r="1198" spans="3:4">
      <c r="C1198" s="1"/>
      <c r="D1198" s="1"/>
    </row>
    <row r="1199" spans="3:4">
      <c r="C1199" s="1"/>
      <c r="D1199" s="1"/>
    </row>
    <row r="1200" spans="3:4">
      <c r="C1200" s="1"/>
      <c r="D1200" s="1"/>
    </row>
    <row r="1201" spans="3:4">
      <c r="C1201" s="1"/>
      <c r="D1201" s="1"/>
    </row>
    <row r="1202" spans="3:4">
      <c r="C1202" s="1"/>
      <c r="D1202" s="1"/>
    </row>
    <row r="1203" spans="3:4">
      <c r="C1203" s="1"/>
      <c r="D1203" s="1"/>
    </row>
    <row r="1204" spans="3:4">
      <c r="C1204" s="1"/>
      <c r="D1204" s="1"/>
    </row>
    <row r="1205" spans="3:4">
      <c r="C1205" s="1"/>
      <c r="D1205" s="1"/>
    </row>
    <row r="1206" spans="3:4">
      <c r="C1206" s="1"/>
      <c r="D1206" s="1"/>
    </row>
    <row r="1207" spans="3:4">
      <c r="C1207" s="1"/>
      <c r="D1207" s="1"/>
    </row>
    <row r="1208" spans="3:4">
      <c r="C1208" s="1"/>
      <c r="D1208" s="1"/>
    </row>
    <row r="1209" spans="3:4">
      <c r="C1209" s="1"/>
      <c r="D1209" s="1"/>
    </row>
    <row r="1210" spans="3:4">
      <c r="C1210" s="1"/>
      <c r="D1210" s="1"/>
    </row>
    <row r="1211" spans="3:4">
      <c r="C1211" s="1"/>
      <c r="D1211" s="1"/>
    </row>
    <row r="1212" spans="3:4">
      <c r="C1212" s="1"/>
      <c r="D1212" s="1"/>
    </row>
    <row r="1213" spans="3:4">
      <c r="C1213" s="1"/>
      <c r="D1213" s="1"/>
    </row>
    <row r="1214" spans="3:4">
      <c r="C1214" s="1"/>
      <c r="D1214" s="1"/>
    </row>
    <row r="1215" spans="3:4">
      <c r="C1215" s="1"/>
      <c r="D1215" s="1"/>
    </row>
    <row r="1216" spans="3:4">
      <c r="C1216" s="1"/>
      <c r="D1216" s="1"/>
    </row>
    <row r="1217" spans="3:4">
      <c r="C1217" s="1"/>
      <c r="D1217" s="1"/>
    </row>
    <row r="1218" spans="3:4">
      <c r="C1218" s="1"/>
      <c r="D1218" s="1"/>
    </row>
    <row r="1219" spans="3:4">
      <c r="C1219" s="1"/>
      <c r="D1219" s="1"/>
    </row>
    <row r="1220" spans="3:4">
      <c r="C1220" s="1"/>
      <c r="D1220" s="1"/>
    </row>
    <row r="1221" spans="3:4">
      <c r="C1221" s="1"/>
      <c r="D1221" s="1"/>
    </row>
    <row r="1222" spans="3:4">
      <c r="C1222" s="1"/>
      <c r="D1222" s="1"/>
    </row>
    <row r="1223" spans="3:4">
      <c r="C1223" s="1"/>
      <c r="D1223" s="1"/>
    </row>
    <row r="1224" spans="3:4">
      <c r="C1224" s="1"/>
      <c r="D1224" s="1"/>
    </row>
    <row r="1225" spans="3:4">
      <c r="C1225" s="1"/>
      <c r="D1225" s="1"/>
    </row>
    <row r="1226" spans="3:4">
      <c r="C1226" s="1"/>
      <c r="D1226" s="1"/>
    </row>
    <row r="1227" spans="3:4">
      <c r="C1227" s="1"/>
      <c r="D1227" s="1"/>
    </row>
    <row r="1228" spans="3:4">
      <c r="C1228" s="1"/>
      <c r="D1228" s="1"/>
    </row>
    <row r="1229" spans="3:4">
      <c r="C1229" s="1"/>
      <c r="D1229" s="1"/>
    </row>
    <row r="1230" spans="3:4">
      <c r="C1230" s="1"/>
      <c r="D1230" s="1"/>
    </row>
    <row r="1231" spans="3:4">
      <c r="C1231" s="1"/>
      <c r="D1231" s="1"/>
    </row>
    <row r="1232" spans="3:4">
      <c r="C1232" s="1"/>
      <c r="D1232" s="1"/>
    </row>
    <row r="1233" spans="3:4">
      <c r="C1233" s="1"/>
      <c r="D1233" s="1"/>
    </row>
    <row r="1234" spans="3:4">
      <c r="C1234" s="1"/>
      <c r="D1234" s="1"/>
    </row>
    <row r="1235" spans="3:4">
      <c r="C1235" s="1"/>
      <c r="D1235" s="1"/>
    </row>
    <row r="1236" spans="3:4">
      <c r="C1236" s="1"/>
      <c r="D1236" s="1"/>
    </row>
    <row r="1237" spans="3:4">
      <c r="C1237" s="1"/>
      <c r="D1237" s="1"/>
    </row>
    <row r="1238" spans="3:4">
      <c r="C1238" s="1"/>
      <c r="D1238" s="1"/>
    </row>
    <row r="1239" spans="3:4">
      <c r="C1239" s="1"/>
      <c r="D1239" s="1"/>
    </row>
    <row r="1240" spans="3:4">
      <c r="C1240" s="1"/>
      <c r="D1240" s="1"/>
    </row>
    <row r="1241" spans="3:4">
      <c r="C1241" s="1"/>
      <c r="D1241" s="1"/>
    </row>
    <row r="1242" spans="3:4">
      <c r="C1242" s="1"/>
      <c r="D1242" s="1"/>
    </row>
    <row r="1243" spans="3:4">
      <c r="C1243" s="1"/>
      <c r="D1243" s="1"/>
    </row>
    <row r="1244" spans="3:4">
      <c r="C1244" s="1"/>
      <c r="D1244" s="1"/>
    </row>
    <row r="1245" spans="3:4">
      <c r="C1245" s="1"/>
      <c r="D1245" s="1"/>
    </row>
    <row r="1246" spans="3:4">
      <c r="C1246" s="1"/>
      <c r="D1246" s="1"/>
    </row>
    <row r="1247" spans="3:4">
      <c r="C1247" s="1"/>
      <c r="D1247" s="1"/>
    </row>
    <row r="1248" spans="3:4">
      <c r="C1248" s="1"/>
      <c r="D1248" s="1"/>
    </row>
    <row r="1249" spans="3:4">
      <c r="C1249" s="1"/>
      <c r="D1249" s="1"/>
    </row>
    <row r="1250" spans="3:4">
      <c r="C1250" s="1"/>
      <c r="D1250" s="1"/>
    </row>
    <row r="1251" spans="3:4">
      <c r="C1251" s="1"/>
      <c r="D1251" s="1"/>
    </row>
    <row r="1252" spans="3:4">
      <c r="C1252" s="1"/>
      <c r="D1252" s="1"/>
    </row>
    <row r="1253" spans="3:4">
      <c r="C1253" s="1"/>
      <c r="D1253" s="1"/>
    </row>
    <row r="1254" spans="3:4">
      <c r="C1254" s="1"/>
      <c r="D1254" s="1"/>
    </row>
    <row r="1255" spans="3:4">
      <c r="C1255" s="1"/>
      <c r="D1255" s="1"/>
    </row>
    <row r="1256" spans="3:4">
      <c r="C1256" s="1"/>
      <c r="D1256" s="1"/>
    </row>
    <row r="1257" spans="3:4">
      <c r="C1257" s="1"/>
      <c r="D1257" s="1"/>
    </row>
    <row r="1258" spans="3:4">
      <c r="C1258" s="1"/>
      <c r="D1258" s="1"/>
    </row>
    <row r="1259" spans="3:4">
      <c r="C1259" s="1"/>
      <c r="D1259" s="1"/>
    </row>
    <row r="1260" spans="3:4">
      <c r="C1260" s="1"/>
      <c r="D1260" s="1"/>
    </row>
    <row r="1261" spans="3:4">
      <c r="C1261" s="1"/>
      <c r="D1261" s="1"/>
    </row>
    <row r="1262" spans="3:4">
      <c r="C1262" s="1"/>
      <c r="D1262" s="1"/>
    </row>
    <row r="1263" spans="3:4">
      <c r="C1263" s="1"/>
      <c r="D1263" s="1"/>
    </row>
    <row r="1264" spans="3:4">
      <c r="C1264" s="1"/>
      <c r="D1264" s="1"/>
    </row>
    <row r="1265" spans="3:4">
      <c r="C1265" s="1"/>
      <c r="D1265" s="1"/>
    </row>
    <row r="1266" spans="3:4">
      <c r="C1266" s="1"/>
      <c r="D1266" s="1"/>
    </row>
    <row r="1267" spans="3:4">
      <c r="C1267" s="1"/>
      <c r="D1267" s="1"/>
    </row>
    <row r="1268" spans="3:4">
      <c r="C1268" s="1"/>
      <c r="D1268" s="1"/>
    </row>
    <row r="1269" spans="3:4">
      <c r="C1269" s="1"/>
      <c r="D1269" s="1"/>
    </row>
    <row r="1270" spans="3:4">
      <c r="C1270" s="1"/>
      <c r="D1270" s="1"/>
    </row>
    <row r="1271" spans="3:4">
      <c r="C1271" s="1"/>
      <c r="D1271" s="1"/>
    </row>
    <row r="1272" spans="3:4">
      <c r="C1272" s="1"/>
      <c r="D1272" s="1"/>
    </row>
    <row r="1273" spans="3:4">
      <c r="C1273" s="1"/>
      <c r="D1273" s="1"/>
    </row>
    <row r="1274" spans="3:4">
      <c r="C1274" s="1"/>
      <c r="D1274" s="1"/>
    </row>
    <row r="1275" spans="3:4">
      <c r="C1275" s="1"/>
      <c r="D1275" s="1"/>
    </row>
    <row r="1276" spans="3:4">
      <c r="C1276" s="1"/>
      <c r="D1276" s="1"/>
    </row>
    <row r="1277" spans="3:4">
      <c r="C1277" s="1"/>
      <c r="D1277" s="1"/>
    </row>
    <row r="1278" spans="3:4">
      <c r="C1278" s="1"/>
      <c r="D1278" s="1"/>
    </row>
    <row r="1279" spans="3:4">
      <c r="C1279" s="1"/>
      <c r="D1279" s="1"/>
    </row>
    <row r="1280" spans="3:4">
      <c r="C1280" s="1"/>
      <c r="D1280" s="1"/>
    </row>
    <row r="1281" spans="3:4">
      <c r="C1281" s="1"/>
      <c r="D1281" s="1"/>
    </row>
    <row r="1282" spans="3:4">
      <c r="C1282" s="1"/>
      <c r="D1282" s="1"/>
    </row>
    <row r="1283" spans="3:4">
      <c r="C1283" s="1"/>
      <c r="D1283" s="1"/>
    </row>
    <row r="1284" spans="3:4">
      <c r="C1284" s="1"/>
      <c r="D1284" s="1"/>
    </row>
    <row r="1285" spans="3:4">
      <c r="C1285" s="1"/>
      <c r="D1285" s="1"/>
    </row>
    <row r="1286" spans="3:4">
      <c r="C1286" s="1"/>
      <c r="D1286" s="1"/>
    </row>
    <row r="1287" spans="3:4">
      <c r="C1287" s="1"/>
      <c r="D1287" s="1"/>
    </row>
    <row r="1288" spans="3:4">
      <c r="C1288" s="1"/>
      <c r="D1288" s="1"/>
    </row>
    <row r="1289" spans="3:4">
      <c r="C1289" s="1"/>
      <c r="D1289" s="1"/>
    </row>
    <row r="1290" spans="3:4">
      <c r="C1290" s="1"/>
      <c r="D1290" s="1"/>
    </row>
    <row r="1291" spans="3:4">
      <c r="C1291" s="1"/>
      <c r="D1291" s="1"/>
    </row>
    <row r="1292" spans="3:4">
      <c r="C1292" s="1"/>
      <c r="D1292" s="1"/>
    </row>
    <row r="1293" spans="3:4">
      <c r="C1293" s="1"/>
      <c r="D1293" s="1"/>
    </row>
    <row r="1294" spans="3:4">
      <c r="C1294" s="1"/>
      <c r="D1294" s="1"/>
    </row>
    <row r="1295" spans="3:4">
      <c r="C1295" s="1"/>
      <c r="D1295" s="1"/>
    </row>
    <row r="1296" spans="3:4">
      <c r="C1296" s="1"/>
      <c r="D1296" s="1"/>
    </row>
    <row r="1297" spans="3:4">
      <c r="C1297" s="1"/>
      <c r="D1297" s="1"/>
    </row>
    <row r="1298" spans="3:4">
      <c r="C1298" s="1"/>
      <c r="D1298" s="1"/>
    </row>
    <row r="1299" spans="3:4">
      <c r="C1299" s="1"/>
      <c r="D1299" s="1"/>
    </row>
    <row r="1300" spans="3:4">
      <c r="C1300" s="1"/>
      <c r="D1300" s="1"/>
    </row>
    <row r="1301" spans="3:4">
      <c r="C1301" s="1"/>
      <c r="D1301" s="1"/>
    </row>
    <row r="1302" spans="3:4">
      <c r="C1302" s="1"/>
      <c r="D1302" s="1"/>
    </row>
    <row r="1303" spans="3:4">
      <c r="C1303" s="1"/>
      <c r="D1303" s="1"/>
    </row>
    <row r="1304" spans="3:4">
      <c r="C1304" s="1"/>
      <c r="D1304" s="1"/>
    </row>
    <row r="1305" spans="3:4">
      <c r="C1305" s="1"/>
      <c r="D1305" s="1"/>
    </row>
    <row r="1306" spans="3:4">
      <c r="C1306" s="1"/>
      <c r="D1306" s="1"/>
    </row>
    <row r="1307" spans="3:4">
      <c r="C1307" s="1"/>
      <c r="D1307" s="1"/>
    </row>
    <row r="1308" spans="3:4">
      <c r="C1308" s="1"/>
      <c r="D1308" s="1"/>
    </row>
    <row r="1309" spans="3:4">
      <c r="C1309" s="1"/>
      <c r="D1309" s="1"/>
    </row>
    <row r="1310" spans="3:4">
      <c r="C1310" s="1"/>
      <c r="D1310" s="1"/>
    </row>
    <row r="1311" spans="3:4">
      <c r="C1311" s="1"/>
      <c r="D1311" s="1"/>
    </row>
    <row r="1312" spans="3:4">
      <c r="C1312" s="1"/>
      <c r="D1312" s="1"/>
    </row>
    <row r="1313" spans="3:4">
      <c r="C1313" s="1"/>
      <c r="D1313" s="1"/>
    </row>
    <row r="1314" spans="3:4">
      <c r="C1314" s="1"/>
      <c r="D1314" s="1"/>
    </row>
    <row r="1315" spans="3:4">
      <c r="C1315" s="1"/>
      <c r="D1315" s="1"/>
    </row>
    <row r="1316" spans="3:4">
      <c r="C1316" s="1"/>
      <c r="D1316" s="1"/>
    </row>
    <row r="1317" spans="3:4">
      <c r="C1317" s="1"/>
      <c r="D1317" s="1"/>
    </row>
    <row r="1318" spans="3:4">
      <c r="C1318" s="1"/>
      <c r="D1318" s="1"/>
    </row>
    <row r="1319" spans="3:4">
      <c r="C1319" s="1"/>
      <c r="D1319" s="1"/>
    </row>
    <row r="1320" spans="3:4">
      <c r="C1320" s="1"/>
      <c r="D1320" s="1"/>
    </row>
    <row r="1321" spans="3:4">
      <c r="C1321" s="1"/>
      <c r="D1321" s="1"/>
    </row>
    <row r="1322" spans="3:4">
      <c r="C1322" s="1"/>
      <c r="D1322" s="1"/>
    </row>
    <row r="1323" spans="3:4">
      <c r="C1323" s="1"/>
      <c r="D1323" s="1"/>
    </row>
    <row r="1324" spans="3:4">
      <c r="C1324" s="1"/>
      <c r="D1324" s="1"/>
    </row>
    <row r="1325" spans="3:4">
      <c r="C1325" s="1"/>
      <c r="D1325" s="1"/>
    </row>
    <row r="1326" spans="3:4">
      <c r="C1326" s="1"/>
      <c r="D1326" s="1"/>
    </row>
    <row r="1327" spans="3:4">
      <c r="C1327" s="1"/>
      <c r="D1327" s="1"/>
    </row>
    <row r="1328" spans="3:4">
      <c r="C1328" s="1"/>
      <c r="D1328" s="1"/>
    </row>
    <row r="1329" spans="3:4">
      <c r="C1329" s="1"/>
      <c r="D1329" s="1"/>
    </row>
    <row r="1330" spans="3:4">
      <c r="C1330" s="1"/>
      <c r="D1330" s="1"/>
    </row>
    <row r="1331" spans="3:4">
      <c r="C1331" s="1"/>
      <c r="D1331" s="1"/>
    </row>
    <row r="1332" spans="3:4">
      <c r="C1332" s="1"/>
      <c r="D1332" s="1"/>
    </row>
    <row r="1333" spans="3:4">
      <c r="C1333" s="1"/>
      <c r="D1333" s="1"/>
    </row>
    <row r="1334" spans="3:4">
      <c r="C1334" s="1"/>
      <c r="D1334" s="1"/>
    </row>
    <row r="1335" spans="3:4">
      <c r="C1335" s="1"/>
      <c r="D1335" s="1"/>
    </row>
    <row r="1336" spans="3:4">
      <c r="C1336" s="1"/>
      <c r="D1336" s="1"/>
    </row>
    <row r="1337" spans="3:4">
      <c r="C1337" s="1"/>
      <c r="D1337" s="1"/>
    </row>
    <row r="1338" spans="3:4">
      <c r="C1338" s="1"/>
      <c r="D1338" s="1"/>
    </row>
    <row r="1339" spans="3:4">
      <c r="C1339" s="1"/>
      <c r="D1339" s="1"/>
    </row>
    <row r="1340" spans="3:4">
      <c r="C1340" s="1"/>
      <c r="D1340" s="1"/>
    </row>
    <row r="1341" spans="3:4">
      <c r="C1341" s="1"/>
      <c r="D1341" s="1"/>
    </row>
    <row r="1342" spans="3:4">
      <c r="C1342" s="1"/>
      <c r="D1342" s="1"/>
    </row>
    <row r="1343" spans="3:4">
      <c r="C1343" s="1"/>
      <c r="D1343" s="1"/>
    </row>
    <row r="1344" spans="3:4">
      <c r="C1344" s="1"/>
      <c r="D1344" s="1"/>
    </row>
    <row r="1345" spans="3:4">
      <c r="C1345" s="1"/>
      <c r="D1345" s="1"/>
    </row>
    <row r="1346" spans="3:4">
      <c r="C1346" s="1"/>
      <c r="D1346" s="1"/>
    </row>
    <row r="1347" spans="3:4">
      <c r="C1347" s="1"/>
      <c r="D1347" s="1"/>
    </row>
    <row r="1348" spans="3:4">
      <c r="C1348" s="1"/>
      <c r="D1348" s="1"/>
    </row>
    <row r="1349" spans="3:4">
      <c r="C1349" s="1"/>
      <c r="D1349" s="1"/>
    </row>
    <row r="1350" spans="3:4">
      <c r="C1350" s="1"/>
      <c r="D1350" s="1"/>
    </row>
    <row r="1351" spans="3:4">
      <c r="C1351" s="1"/>
      <c r="D1351" s="1"/>
    </row>
    <row r="1352" spans="3:4">
      <c r="C1352" s="1"/>
      <c r="D1352" s="1"/>
    </row>
    <row r="1353" spans="3:4">
      <c r="C1353" s="1"/>
      <c r="D1353" s="1"/>
    </row>
    <row r="1354" spans="3:4">
      <c r="C1354" s="1"/>
      <c r="D1354" s="1"/>
    </row>
    <row r="1355" spans="3:4">
      <c r="C1355" s="1"/>
      <c r="D1355" s="1"/>
    </row>
    <row r="1356" spans="3:4">
      <c r="C1356" s="1"/>
      <c r="D1356" s="1"/>
    </row>
    <row r="1357" spans="3:4">
      <c r="C1357" s="1"/>
      <c r="D1357" s="1"/>
    </row>
    <row r="1358" spans="3:4">
      <c r="C1358" s="1"/>
      <c r="D1358" s="1"/>
    </row>
    <row r="1359" spans="3:4">
      <c r="C1359" s="1"/>
      <c r="D1359" s="1"/>
    </row>
    <row r="1360" spans="3:4">
      <c r="C1360" s="1"/>
      <c r="D1360" s="1"/>
    </row>
    <row r="1361" spans="3:4">
      <c r="C1361" s="1"/>
      <c r="D1361" s="1"/>
    </row>
    <row r="1362" spans="3:4">
      <c r="C1362" s="1"/>
      <c r="D1362" s="1"/>
    </row>
    <row r="1363" spans="3:4">
      <c r="C1363" s="1"/>
      <c r="D1363" s="1"/>
    </row>
    <row r="1364" spans="3:4">
      <c r="C1364" s="1"/>
      <c r="D1364" s="1"/>
    </row>
    <row r="1365" spans="3:4">
      <c r="C1365" s="1"/>
      <c r="D1365" s="1"/>
    </row>
    <row r="1366" spans="3:4">
      <c r="C1366" s="1"/>
      <c r="D1366" s="1"/>
    </row>
    <row r="1367" spans="3:4">
      <c r="C1367" s="1"/>
      <c r="D1367" s="1"/>
    </row>
    <row r="1368" spans="3:4">
      <c r="C1368" s="1"/>
      <c r="D1368" s="1"/>
    </row>
    <row r="1369" spans="3:4">
      <c r="C1369" s="1"/>
      <c r="D1369" s="1"/>
    </row>
    <row r="1370" spans="3:4">
      <c r="C1370" s="1"/>
      <c r="D1370" s="1"/>
    </row>
    <row r="1371" spans="3:4">
      <c r="C1371" s="1"/>
      <c r="D1371" s="1"/>
    </row>
    <row r="1372" spans="3:4">
      <c r="C1372" s="1"/>
      <c r="D1372" s="1"/>
    </row>
    <row r="1373" spans="3:4">
      <c r="C1373" s="1"/>
      <c r="D1373" s="1"/>
    </row>
    <row r="1374" spans="3:4">
      <c r="C1374" s="1"/>
      <c r="D1374" s="1"/>
    </row>
    <row r="1375" spans="3:4">
      <c r="C1375" s="1"/>
      <c r="D1375" s="1"/>
    </row>
    <row r="1376" spans="3:4">
      <c r="C1376" s="1"/>
      <c r="D1376" s="1"/>
    </row>
    <row r="1377" spans="3:4">
      <c r="C1377" s="1"/>
      <c r="D1377" s="1"/>
    </row>
    <row r="1378" spans="3:4">
      <c r="C1378" s="1"/>
      <c r="D1378" s="1"/>
    </row>
    <row r="1379" spans="3:4">
      <c r="C1379" s="1"/>
      <c r="D1379" s="1"/>
    </row>
    <row r="1380" spans="3:4">
      <c r="C1380" s="1"/>
      <c r="D1380" s="1"/>
    </row>
    <row r="1381" spans="3:4">
      <c r="C1381" s="1"/>
      <c r="D1381" s="1"/>
    </row>
    <row r="1382" spans="3:4">
      <c r="C1382" s="1"/>
      <c r="D1382" s="1"/>
    </row>
    <row r="1383" spans="3:4">
      <c r="C1383" s="1"/>
      <c r="D1383" s="1"/>
    </row>
    <row r="1384" spans="3:4">
      <c r="C1384" s="1"/>
      <c r="D1384" s="1"/>
    </row>
    <row r="1385" spans="3:4">
      <c r="C1385" s="1"/>
      <c r="D1385" s="1"/>
    </row>
    <row r="1386" spans="3:4">
      <c r="C1386" s="1"/>
      <c r="D1386" s="1"/>
    </row>
    <row r="1387" spans="3:4">
      <c r="C1387" s="1"/>
      <c r="D1387" s="1"/>
    </row>
    <row r="1388" spans="3:4">
      <c r="C1388" s="1"/>
      <c r="D1388" s="1"/>
    </row>
    <row r="1389" spans="3:4">
      <c r="C1389" s="1"/>
      <c r="D1389" s="1"/>
    </row>
    <row r="1390" spans="3:4">
      <c r="C1390" s="1"/>
      <c r="D1390" s="1"/>
    </row>
    <row r="1391" spans="3:4">
      <c r="C1391" s="1"/>
      <c r="D1391" s="1"/>
    </row>
    <row r="1392" spans="3:4">
      <c r="C1392" s="1"/>
      <c r="D1392" s="1"/>
    </row>
    <row r="1393" spans="3:4">
      <c r="C1393" s="1"/>
      <c r="D1393" s="1"/>
    </row>
    <row r="1394" spans="3:4">
      <c r="C1394" s="1"/>
      <c r="D1394" s="1"/>
    </row>
    <row r="1395" spans="3:4">
      <c r="C1395" s="1"/>
      <c r="D1395" s="1"/>
    </row>
    <row r="1396" spans="3:4">
      <c r="C1396" s="1"/>
      <c r="D1396" s="1"/>
    </row>
    <row r="1397" spans="3:4">
      <c r="C1397" s="1"/>
      <c r="D1397" s="1"/>
    </row>
    <row r="1398" spans="3:4">
      <c r="C1398" s="1"/>
      <c r="D1398" s="1"/>
    </row>
    <row r="1399" spans="3:4">
      <c r="C1399" s="1"/>
      <c r="D1399" s="1"/>
    </row>
    <row r="1400" spans="3:4">
      <c r="C1400" s="1"/>
      <c r="D1400" s="1"/>
    </row>
    <row r="1401" spans="3:4">
      <c r="C1401" s="1"/>
      <c r="D1401" s="1"/>
    </row>
    <row r="1402" spans="3:4">
      <c r="C1402" s="1"/>
      <c r="D1402" s="1"/>
    </row>
    <row r="1403" spans="3:4">
      <c r="C1403" s="1"/>
      <c r="D1403" s="1"/>
    </row>
    <row r="1404" spans="3:4">
      <c r="C1404" s="1"/>
      <c r="D1404" s="1"/>
    </row>
    <row r="1405" spans="3:4">
      <c r="C1405" s="1"/>
      <c r="D1405" s="1"/>
    </row>
    <row r="1406" spans="3:4">
      <c r="C1406" s="1"/>
      <c r="D1406" s="1"/>
    </row>
    <row r="1407" spans="3:4">
      <c r="C1407" s="1"/>
      <c r="D1407" s="1"/>
    </row>
    <row r="1408" spans="3:4">
      <c r="C1408" s="1"/>
      <c r="D1408" s="1"/>
    </row>
    <row r="1409" spans="3:4">
      <c r="C1409" s="1"/>
      <c r="D1409" s="1"/>
    </row>
    <row r="1410" spans="3:4">
      <c r="C1410" s="1"/>
      <c r="D1410" s="1"/>
    </row>
    <row r="1411" spans="3:4">
      <c r="C1411" s="1"/>
      <c r="D1411" s="1"/>
    </row>
    <row r="1412" spans="3:4">
      <c r="C1412" s="1"/>
      <c r="D1412" s="1"/>
    </row>
    <row r="1413" spans="3:4">
      <c r="C1413" s="1"/>
      <c r="D1413" s="1"/>
    </row>
    <row r="1414" spans="3:4">
      <c r="C1414" s="1"/>
      <c r="D1414" s="1"/>
    </row>
    <row r="1415" spans="3:4">
      <c r="C1415" s="1"/>
      <c r="D1415" s="1"/>
    </row>
    <row r="1416" spans="3:4">
      <c r="C1416" s="1"/>
      <c r="D1416" s="1"/>
    </row>
    <row r="1417" spans="3:4">
      <c r="C1417" s="1"/>
      <c r="D1417" s="1"/>
    </row>
    <row r="1418" spans="3:4">
      <c r="C1418" s="1"/>
      <c r="D1418" s="1"/>
    </row>
    <row r="1419" spans="3:4">
      <c r="C1419" s="1"/>
      <c r="D1419" s="1"/>
    </row>
    <row r="1420" spans="3:4">
      <c r="C1420" s="1"/>
      <c r="D1420" s="1"/>
    </row>
    <row r="1421" spans="3:4">
      <c r="C1421" s="1"/>
      <c r="D1421" s="1"/>
    </row>
    <row r="1422" spans="3:4">
      <c r="C1422" s="1"/>
      <c r="D1422" s="1"/>
    </row>
    <row r="1423" spans="3:4">
      <c r="C1423" s="1"/>
      <c r="D1423" s="1"/>
    </row>
    <row r="1424" spans="3:4">
      <c r="C1424" s="1"/>
      <c r="D1424" s="1"/>
    </row>
    <row r="1425" spans="3:4">
      <c r="C1425" s="1"/>
      <c r="D1425" s="1"/>
    </row>
    <row r="1426" spans="3:4">
      <c r="C1426" s="1"/>
      <c r="D1426" s="1"/>
    </row>
    <row r="1427" spans="3:4">
      <c r="C1427" s="1"/>
      <c r="D1427" s="1"/>
    </row>
    <row r="1428" spans="3:4">
      <c r="C1428" s="1"/>
      <c r="D1428" s="1"/>
    </row>
    <row r="1429" spans="3:4">
      <c r="C1429" s="1"/>
      <c r="D1429" s="1"/>
    </row>
    <row r="1430" spans="3:4">
      <c r="C1430" s="1"/>
      <c r="D1430" s="1"/>
    </row>
    <row r="1431" spans="3:4">
      <c r="C1431" s="1"/>
      <c r="D1431" s="1"/>
    </row>
    <row r="1432" spans="3:4">
      <c r="C1432" s="1"/>
      <c r="D1432" s="1"/>
    </row>
    <row r="1433" spans="3:4">
      <c r="C1433" s="1"/>
      <c r="D1433" s="1"/>
    </row>
    <row r="1434" spans="3:4">
      <c r="C1434" s="1"/>
      <c r="D1434" s="1"/>
    </row>
    <row r="1435" spans="3:4">
      <c r="C1435" s="1"/>
      <c r="D1435" s="1"/>
    </row>
    <row r="1436" spans="3:4">
      <c r="C1436" s="1"/>
      <c r="D1436" s="1"/>
    </row>
    <row r="1437" spans="3:4">
      <c r="C1437" s="1"/>
      <c r="D1437" s="1"/>
    </row>
    <row r="1438" spans="3:4">
      <c r="C1438" s="1"/>
      <c r="D1438" s="1"/>
    </row>
    <row r="1439" spans="3:4">
      <c r="C1439" s="1"/>
      <c r="D1439" s="1"/>
    </row>
    <row r="1440" spans="3:4">
      <c r="C1440" s="1"/>
      <c r="D1440" s="1"/>
    </row>
    <row r="1441" spans="3:4">
      <c r="C1441" s="1"/>
      <c r="D1441" s="1"/>
    </row>
    <row r="1442" spans="3:4">
      <c r="C1442" s="1"/>
      <c r="D1442" s="1"/>
    </row>
    <row r="1443" spans="3:4">
      <c r="C1443" s="1"/>
      <c r="D1443" s="1"/>
    </row>
    <row r="1444" spans="3:4">
      <c r="C1444" s="1"/>
      <c r="D1444" s="1"/>
    </row>
    <row r="1445" spans="3:4">
      <c r="C1445" s="1"/>
      <c r="D1445" s="1"/>
    </row>
    <row r="1446" spans="3:4">
      <c r="C1446" s="1"/>
      <c r="D1446" s="1"/>
    </row>
    <row r="1447" spans="3:4">
      <c r="C1447" s="1"/>
      <c r="D1447" s="1"/>
    </row>
    <row r="1448" spans="3:4">
      <c r="C1448" s="1"/>
      <c r="D1448" s="1"/>
    </row>
    <row r="1449" spans="3:4">
      <c r="C1449" s="1"/>
      <c r="D1449" s="1"/>
    </row>
    <row r="1450" spans="3:4">
      <c r="C1450" s="1"/>
      <c r="D1450" s="1"/>
    </row>
    <row r="1451" spans="3:4">
      <c r="C1451" s="1"/>
      <c r="D1451" s="1"/>
    </row>
    <row r="1452" spans="3:4">
      <c r="C1452" s="1"/>
      <c r="D1452" s="1"/>
    </row>
    <row r="1453" spans="3:4">
      <c r="C1453" s="1"/>
      <c r="D1453" s="1"/>
    </row>
    <row r="1454" spans="3:4">
      <c r="C1454" s="1"/>
      <c r="D1454" s="1"/>
    </row>
    <row r="1455" spans="3:4">
      <c r="C1455" s="1"/>
      <c r="D1455" s="1"/>
    </row>
    <row r="1456" spans="3:4">
      <c r="C1456" s="1"/>
      <c r="D1456" s="1"/>
    </row>
    <row r="1457" spans="3:4">
      <c r="C1457" s="1"/>
      <c r="D1457" s="1"/>
    </row>
    <row r="1458" spans="3:4">
      <c r="C1458" s="1"/>
      <c r="D1458" s="1"/>
    </row>
    <row r="1459" spans="3:4">
      <c r="C1459" s="1"/>
      <c r="D1459" s="1"/>
    </row>
    <row r="1460" spans="3:4">
      <c r="C1460" s="1"/>
      <c r="D1460" s="1"/>
    </row>
    <row r="1461" spans="3:4">
      <c r="C1461" s="1"/>
      <c r="D1461" s="1"/>
    </row>
    <row r="1462" spans="3:4">
      <c r="C1462" s="1"/>
      <c r="D1462" s="1"/>
    </row>
    <row r="1463" spans="3:4">
      <c r="C1463" s="1"/>
      <c r="D1463" s="1"/>
    </row>
    <row r="1464" spans="3:4">
      <c r="C1464" s="1"/>
      <c r="D1464" s="1"/>
    </row>
    <row r="1465" spans="3:4">
      <c r="C1465" s="1"/>
      <c r="D1465" s="1"/>
    </row>
    <row r="1466" spans="3:4">
      <c r="C1466" s="1"/>
      <c r="D1466" s="1"/>
    </row>
    <row r="1467" spans="3:4">
      <c r="C1467" s="1"/>
      <c r="D1467" s="1"/>
    </row>
    <row r="1468" spans="3:4">
      <c r="C1468" s="1"/>
      <c r="D1468" s="1"/>
    </row>
    <row r="1469" spans="3:4">
      <c r="C1469" s="1"/>
      <c r="D1469" s="1"/>
    </row>
    <row r="1470" spans="3:4">
      <c r="C1470" s="1"/>
      <c r="D1470" s="1"/>
    </row>
    <row r="1471" spans="3:4">
      <c r="C1471" s="1"/>
      <c r="D1471" s="1"/>
    </row>
    <row r="1472" spans="3:4">
      <c r="C1472" s="1"/>
      <c r="D1472" s="1"/>
    </row>
    <row r="1473" spans="3:4">
      <c r="C1473" s="1"/>
      <c r="D1473" s="1"/>
    </row>
    <row r="1474" spans="3:4">
      <c r="C1474" s="1"/>
      <c r="D1474" s="1"/>
    </row>
    <row r="1475" spans="3:4">
      <c r="C1475" s="1"/>
      <c r="D1475" s="1"/>
    </row>
    <row r="1476" spans="3:4">
      <c r="C1476" s="1"/>
      <c r="D1476" s="1"/>
    </row>
    <row r="1477" spans="3:4">
      <c r="C1477" s="1"/>
      <c r="D1477" s="1"/>
    </row>
    <row r="1478" spans="3:4">
      <c r="C1478" s="1"/>
      <c r="D1478" s="1"/>
    </row>
    <row r="1479" spans="3:4">
      <c r="C1479" s="1"/>
      <c r="D1479" s="1"/>
    </row>
    <row r="1480" spans="3:4">
      <c r="C1480" s="1"/>
      <c r="D1480" s="1"/>
    </row>
    <row r="1481" spans="3:4">
      <c r="C1481" s="1"/>
      <c r="D1481" s="1"/>
    </row>
    <row r="1482" spans="3:4">
      <c r="C1482" s="1"/>
      <c r="D1482" s="1"/>
    </row>
    <row r="1483" spans="3:4">
      <c r="C1483" s="1"/>
      <c r="D1483" s="1"/>
    </row>
    <row r="1484" spans="3:4">
      <c r="C1484" s="1"/>
      <c r="D1484" s="1"/>
    </row>
    <row r="1485" spans="3:4">
      <c r="C1485" s="1"/>
      <c r="D1485" s="1"/>
    </row>
    <row r="1486" spans="3:4">
      <c r="C1486" s="1"/>
      <c r="D1486" s="1"/>
    </row>
    <row r="1487" spans="3:4">
      <c r="C1487" s="1"/>
      <c r="D1487" s="1"/>
    </row>
    <row r="1488" spans="3:4">
      <c r="C1488" s="1"/>
      <c r="D1488" s="1"/>
    </row>
    <row r="1489" spans="3:4">
      <c r="C1489" s="1"/>
      <c r="D1489" s="1"/>
    </row>
    <row r="1490" spans="3:4">
      <c r="C1490" s="1"/>
      <c r="D1490" s="1"/>
    </row>
    <row r="1491" spans="3:4">
      <c r="C1491" s="1"/>
      <c r="D1491" s="1"/>
    </row>
    <row r="1492" spans="3:4">
      <c r="C1492" s="1"/>
      <c r="D1492" s="1"/>
    </row>
    <row r="1493" spans="3:4">
      <c r="C1493" s="1"/>
      <c r="D1493" s="1"/>
    </row>
    <row r="1494" spans="3:4">
      <c r="C1494" s="1"/>
      <c r="D1494" s="1"/>
    </row>
    <row r="1495" spans="3:4">
      <c r="C1495" s="1"/>
      <c r="D1495" s="1"/>
    </row>
    <row r="1496" spans="3:4">
      <c r="C1496" s="1"/>
      <c r="D1496" s="1"/>
    </row>
    <row r="1497" spans="3:4">
      <c r="C1497" s="1"/>
      <c r="D1497" s="1"/>
    </row>
    <row r="1498" spans="3:4">
      <c r="C1498" s="1"/>
      <c r="D1498" s="1"/>
    </row>
    <row r="1499" spans="3:4">
      <c r="C1499" s="1"/>
      <c r="D1499" s="1"/>
    </row>
    <row r="1500" spans="3:4">
      <c r="C1500" s="1"/>
      <c r="D1500" s="1"/>
    </row>
    <row r="1501" spans="3:4">
      <c r="C1501" s="1"/>
      <c r="D1501" s="1"/>
    </row>
    <row r="1502" spans="3:4">
      <c r="C1502" s="1"/>
      <c r="D1502" s="1"/>
    </row>
    <row r="1503" spans="3:4">
      <c r="C1503" s="1"/>
      <c r="D1503" s="1"/>
    </row>
    <row r="1504" spans="3:4">
      <c r="C1504" s="1"/>
      <c r="D1504" s="1"/>
    </row>
    <row r="1505" spans="3:4">
      <c r="C1505" s="1"/>
      <c r="D1505" s="1"/>
    </row>
    <row r="1506" spans="3:4">
      <c r="C1506" s="1"/>
      <c r="D1506" s="1"/>
    </row>
    <row r="1507" spans="3:4">
      <c r="C1507" s="1"/>
      <c r="D1507" s="1"/>
    </row>
    <row r="1508" spans="3:4">
      <c r="C1508" s="1"/>
      <c r="D1508" s="1"/>
    </row>
    <row r="1509" spans="3:4">
      <c r="C1509" s="1"/>
      <c r="D1509" s="1"/>
    </row>
    <row r="1510" spans="3:4">
      <c r="C1510" s="1"/>
      <c r="D1510" s="1"/>
    </row>
    <row r="1511" spans="3:4">
      <c r="C1511" s="1"/>
      <c r="D1511" s="1"/>
    </row>
    <row r="1512" spans="3:4">
      <c r="C1512" s="1"/>
      <c r="D1512" s="1"/>
    </row>
    <row r="1513" spans="3:4">
      <c r="C1513" s="1"/>
      <c r="D1513" s="1"/>
    </row>
    <row r="1514" spans="3:4">
      <c r="C1514" s="1"/>
      <c r="D1514" s="1"/>
    </row>
    <row r="1515" spans="3:4">
      <c r="C1515" s="1"/>
      <c r="D1515" s="1"/>
    </row>
    <row r="1516" spans="3:4">
      <c r="C1516" s="1"/>
      <c r="D1516" s="1"/>
    </row>
    <row r="1517" spans="3:4">
      <c r="C1517" s="1"/>
      <c r="D1517" s="1"/>
    </row>
    <row r="1518" spans="3:4">
      <c r="C1518" s="1"/>
      <c r="D1518" s="1"/>
    </row>
    <row r="1519" spans="3:4">
      <c r="C1519" s="1"/>
      <c r="D1519" s="1"/>
    </row>
    <row r="1520" spans="3:4">
      <c r="C1520" s="1"/>
      <c r="D1520" s="1"/>
    </row>
    <row r="1521" spans="3:4">
      <c r="C1521" s="1"/>
      <c r="D1521" s="1"/>
    </row>
    <row r="1522" spans="3:4">
      <c r="C1522" s="1"/>
      <c r="D1522" s="1"/>
    </row>
    <row r="1523" spans="3:4">
      <c r="C1523" s="1"/>
      <c r="D1523" s="1"/>
    </row>
    <row r="1524" spans="3:4">
      <c r="C1524" s="1"/>
      <c r="D1524" s="1"/>
    </row>
    <row r="1525" spans="3:4">
      <c r="C1525" s="1"/>
      <c r="D1525" s="1"/>
    </row>
    <row r="1526" spans="3:4">
      <c r="C1526" s="1"/>
      <c r="D1526" s="1"/>
    </row>
    <row r="1527" spans="3:4">
      <c r="C1527" s="1"/>
      <c r="D1527" s="1"/>
    </row>
    <row r="1528" spans="3:4">
      <c r="C1528" s="1"/>
      <c r="D1528" s="1"/>
    </row>
    <row r="1529" spans="3:4">
      <c r="C1529" s="1"/>
      <c r="D1529" s="1"/>
    </row>
    <row r="1530" spans="3:4">
      <c r="C1530" s="1"/>
      <c r="D1530" s="1"/>
    </row>
    <row r="1531" spans="3:4">
      <c r="C1531" s="1"/>
      <c r="D1531" s="1"/>
    </row>
    <row r="1532" spans="3:4">
      <c r="C1532" s="1"/>
      <c r="D1532" s="1"/>
    </row>
    <row r="1533" spans="3:4">
      <c r="C1533" s="1"/>
      <c r="D1533" s="1"/>
    </row>
    <row r="1534" spans="3:4">
      <c r="C1534" s="1"/>
      <c r="D1534" s="1"/>
    </row>
    <row r="1535" spans="3:4">
      <c r="C1535" s="1"/>
      <c r="D1535" s="1"/>
    </row>
    <row r="1536" spans="3:4">
      <c r="C1536" s="1"/>
      <c r="D1536" s="1"/>
    </row>
    <row r="1537" spans="3:4">
      <c r="C1537" s="1"/>
      <c r="D1537" s="1"/>
    </row>
    <row r="1538" spans="3:4">
      <c r="C1538" s="1"/>
      <c r="D1538" s="1"/>
    </row>
    <row r="1539" spans="3:4">
      <c r="C1539" s="1"/>
      <c r="D1539" s="1"/>
    </row>
    <row r="1540" spans="3:4">
      <c r="C1540" s="1"/>
      <c r="D1540" s="1"/>
    </row>
    <row r="1541" spans="3:4">
      <c r="C1541" s="1"/>
      <c r="D1541" s="1"/>
    </row>
    <row r="1542" spans="3:4">
      <c r="C1542" s="1"/>
      <c r="D1542" s="1"/>
    </row>
    <row r="1543" spans="3:4">
      <c r="C1543" s="1"/>
      <c r="D1543" s="1"/>
    </row>
    <row r="1544" spans="3:4">
      <c r="C1544" s="1"/>
      <c r="D1544" s="1"/>
    </row>
    <row r="1545" spans="3:4">
      <c r="C1545" s="1"/>
      <c r="D1545" s="1"/>
    </row>
    <row r="1546" spans="3:4">
      <c r="C1546" s="1"/>
      <c r="D1546" s="1"/>
    </row>
    <row r="1547" spans="3:4">
      <c r="C1547" s="1"/>
      <c r="D1547" s="1"/>
    </row>
    <row r="1548" spans="3:4">
      <c r="C1548" s="1"/>
      <c r="D1548" s="1"/>
    </row>
    <row r="1549" spans="3:4">
      <c r="C1549" s="1"/>
      <c r="D1549" s="1"/>
    </row>
    <row r="1550" spans="3:4">
      <c r="C1550" s="1"/>
      <c r="D1550" s="1"/>
    </row>
    <row r="1551" spans="3:4">
      <c r="C1551" s="1"/>
      <c r="D1551" s="1"/>
    </row>
    <row r="1552" spans="3:4">
      <c r="C1552" s="1"/>
      <c r="D1552" s="1"/>
    </row>
    <row r="1553" spans="3:4">
      <c r="C1553" s="1"/>
      <c r="D1553" s="1"/>
    </row>
    <row r="1554" spans="3:4">
      <c r="C1554" s="1"/>
      <c r="D1554" s="1"/>
    </row>
    <row r="1555" spans="3:4">
      <c r="C1555" s="1"/>
      <c r="D1555" s="1"/>
    </row>
    <row r="1556" spans="3:4">
      <c r="C1556" s="1"/>
      <c r="D1556" s="1"/>
    </row>
    <row r="1557" spans="3:4">
      <c r="C1557" s="1"/>
      <c r="D1557" s="1"/>
    </row>
    <row r="1558" spans="3:4">
      <c r="C1558" s="1"/>
      <c r="D1558" s="1"/>
    </row>
    <row r="1559" spans="3:4">
      <c r="C1559" s="1"/>
      <c r="D1559" s="1"/>
    </row>
    <row r="1560" spans="3:4">
      <c r="C1560" s="1"/>
      <c r="D1560" s="1"/>
    </row>
    <row r="1561" spans="3:4">
      <c r="C1561" s="1"/>
      <c r="D1561" s="1"/>
    </row>
    <row r="1562" spans="3:4">
      <c r="C1562" s="1"/>
      <c r="D1562" s="1"/>
    </row>
    <row r="1563" spans="3:4">
      <c r="C1563" s="1"/>
      <c r="D1563" s="1"/>
    </row>
    <row r="1564" spans="3:4">
      <c r="C1564" s="1"/>
      <c r="D1564" s="1"/>
    </row>
    <row r="1565" spans="3:4">
      <c r="C1565" s="1"/>
      <c r="D1565" s="1"/>
    </row>
    <row r="1566" spans="3:4">
      <c r="C1566" s="1"/>
      <c r="D1566" s="1"/>
    </row>
    <row r="1567" spans="3:4">
      <c r="C1567" s="1"/>
      <c r="D1567" s="1"/>
    </row>
    <row r="1568" spans="3:4">
      <c r="C1568" s="1"/>
      <c r="D1568" s="1"/>
    </row>
    <row r="1569" spans="3:4">
      <c r="C1569" s="1"/>
      <c r="D1569" s="1"/>
    </row>
    <row r="1570" spans="3:4">
      <c r="C1570" s="1"/>
      <c r="D1570" s="1"/>
    </row>
    <row r="1571" spans="3:4">
      <c r="C1571" s="1"/>
      <c r="D1571" s="1"/>
    </row>
    <row r="1572" spans="3:4">
      <c r="C1572" s="1"/>
      <c r="D1572" s="1"/>
    </row>
    <row r="1573" spans="3:4">
      <c r="C1573" s="1"/>
      <c r="D1573" s="1"/>
    </row>
    <row r="1574" spans="3:4">
      <c r="C1574" s="1"/>
      <c r="D1574" s="1"/>
    </row>
    <row r="1575" spans="3:4">
      <c r="C1575" s="1"/>
      <c r="D1575" s="1"/>
    </row>
    <row r="1576" spans="3:4">
      <c r="C1576" s="1"/>
      <c r="D1576" s="1"/>
    </row>
    <row r="1577" spans="3:4">
      <c r="C1577" s="1"/>
      <c r="D1577" s="1"/>
    </row>
    <row r="1578" spans="3:4">
      <c r="C1578" s="1"/>
      <c r="D1578" s="1"/>
    </row>
    <row r="1579" spans="3:4">
      <c r="C1579" s="1"/>
      <c r="D1579" s="1"/>
    </row>
    <row r="1580" spans="3:4">
      <c r="C1580" s="1"/>
      <c r="D1580" s="1"/>
    </row>
    <row r="1581" spans="3:4">
      <c r="C1581" s="1"/>
      <c r="D1581" s="1"/>
    </row>
    <row r="1582" spans="3:4">
      <c r="C1582" s="1"/>
      <c r="D1582" s="1"/>
    </row>
    <row r="1583" spans="3:4">
      <c r="C1583" s="1"/>
      <c r="D1583" s="1"/>
    </row>
    <row r="1584" spans="3:4">
      <c r="C1584" s="1"/>
      <c r="D1584" s="1"/>
    </row>
    <row r="1585" spans="3:4">
      <c r="C1585" s="1"/>
      <c r="D1585" s="1"/>
    </row>
    <row r="1586" spans="3:4">
      <c r="C1586" s="1"/>
      <c r="D1586" s="1"/>
    </row>
    <row r="1587" spans="3:4">
      <c r="C1587" s="1"/>
      <c r="D1587" s="1"/>
    </row>
    <row r="1588" spans="3:4">
      <c r="C1588" s="1"/>
      <c r="D1588" s="1"/>
    </row>
    <row r="1589" spans="3:4">
      <c r="C1589" s="1"/>
      <c r="D1589" s="1"/>
    </row>
    <row r="1590" spans="3:4">
      <c r="C1590" s="1"/>
      <c r="D1590" s="1"/>
    </row>
    <row r="1591" spans="3:4">
      <c r="C1591" s="1"/>
      <c r="D1591" s="1"/>
    </row>
    <row r="1592" spans="3:4">
      <c r="C1592" s="1"/>
      <c r="D1592" s="1"/>
    </row>
    <row r="1593" spans="3:4">
      <c r="C1593" s="1"/>
      <c r="D1593" s="1"/>
    </row>
    <row r="1594" spans="3:4">
      <c r="C1594" s="1"/>
      <c r="D1594" s="1"/>
    </row>
    <row r="1595" spans="3:4">
      <c r="C1595" s="1"/>
      <c r="D1595" s="1"/>
    </row>
    <row r="1596" spans="3:4">
      <c r="C1596" s="1"/>
      <c r="D1596" s="1"/>
    </row>
    <row r="1597" spans="3:4">
      <c r="C1597" s="1"/>
      <c r="D1597" s="1"/>
    </row>
    <row r="1598" spans="3:4">
      <c r="C1598" s="1"/>
      <c r="D1598" s="1"/>
    </row>
    <row r="1599" spans="3:4">
      <c r="C1599" s="1"/>
      <c r="D1599" s="1"/>
    </row>
    <row r="1600" spans="3:4">
      <c r="C1600" s="1"/>
      <c r="D1600" s="1"/>
    </row>
    <row r="1601" spans="3:4">
      <c r="C1601" s="1"/>
      <c r="D1601" s="1"/>
    </row>
    <row r="1602" spans="3:4">
      <c r="C1602" s="1"/>
      <c r="D1602" s="1"/>
    </row>
    <row r="1603" spans="3:4">
      <c r="C1603" s="1"/>
      <c r="D1603" s="1"/>
    </row>
    <row r="1604" spans="3:4">
      <c r="C1604" s="1"/>
      <c r="D1604" s="1"/>
    </row>
    <row r="1605" spans="3:4">
      <c r="C1605" s="1"/>
      <c r="D1605" s="1"/>
    </row>
    <row r="1606" spans="3:4">
      <c r="C1606" s="1"/>
      <c r="D1606" s="1"/>
    </row>
    <row r="1607" spans="3:4">
      <c r="C1607" s="1"/>
      <c r="D1607" s="1"/>
    </row>
    <row r="1608" spans="3:4">
      <c r="C1608" s="1"/>
      <c r="D1608" s="1"/>
    </row>
    <row r="1609" spans="3:4">
      <c r="C1609" s="1"/>
      <c r="D1609" s="1"/>
    </row>
    <row r="1610" spans="3:4">
      <c r="C1610" s="1"/>
      <c r="D1610" s="1"/>
    </row>
    <row r="1611" spans="3:4">
      <c r="C1611" s="1"/>
      <c r="D1611" s="1"/>
    </row>
    <row r="1612" spans="3:4">
      <c r="C1612" s="1"/>
      <c r="D1612" s="1"/>
    </row>
    <row r="1613" spans="3:4">
      <c r="C1613" s="1"/>
      <c r="D1613" s="1"/>
    </row>
    <row r="1614" spans="3:4">
      <c r="C1614" s="1"/>
      <c r="D1614" s="1"/>
    </row>
    <row r="1615" spans="3:4">
      <c r="C1615" s="1"/>
      <c r="D1615" s="1"/>
    </row>
    <row r="1616" spans="3:4">
      <c r="C1616" s="1"/>
      <c r="D1616" s="1"/>
    </row>
    <row r="1617" spans="3:4">
      <c r="C1617" s="1"/>
      <c r="D1617" s="1"/>
    </row>
    <row r="1618" spans="3:4">
      <c r="C1618" s="1"/>
      <c r="D1618" s="1"/>
    </row>
    <row r="1619" spans="3:4">
      <c r="C1619" s="1"/>
      <c r="D1619" s="1"/>
    </row>
    <row r="1620" spans="3:4">
      <c r="C1620" s="1"/>
      <c r="D1620" s="1"/>
    </row>
    <row r="1621" spans="3:4">
      <c r="C1621" s="1"/>
      <c r="D1621" s="1"/>
    </row>
    <row r="1622" spans="3:4">
      <c r="C1622" s="1"/>
      <c r="D1622" s="1"/>
    </row>
    <row r="1623" spans="3:4">
      <c r="C1623" s="1"/>
      <c r="D1623" s="1"/>
    </row>
    <row r="1624" spans="3:4">
      <c r="C1624" s="1"/>
      <c r="D1624" s="1"/>
    </row>
    <row r="1625" spans="3:4">
      <c r="C1625" s="1"/>
      <c r="D1625" s="1"/>
    </row>
    <row r="1626" spans="3:4">
      <c r="C1626" s="1"/>
      <c r="D1626" s="1"/>
    </row>
    <row r="1627" spans="3:4">
      <c r="C1627" s="1"/>
      <c r="D1627" s="1"/>
    </row>
    <row r="1628" spans="3:4">
      <c r="C1628" s="1"/>
      <c r="D1628" s="1"/>
    </row>
    <row r="1629" spans="3:4">
      <c r="C1629" s="1"/>
      <c r="D1629" s="1"/>
    </row>
    <row r="1630" spans="3:4">
      <c r="C1630" s="1"/>
      <c r="D1630" s="1"/>
    </row>
    <row r="1631" spans="3:4">
      <c r="C1631" s="1"/>
      <c r="D1631" s="1"/>
    </row>
    <row r="1632" spans="3:4">
      <c r="C1632" s="1"/>
      <c r="D1632" s="1"/>
    </row>
    <row r="1633" spans="3:4">
      <c r="C1633" s="1"/>
      <c r="D1633" s="1"/>
    </row>
    <row r="1634" spans="3:4">
      <c r="C1634" s="1"/>
      <c r="D1634" s="1"/>
    </row>
    <row r="1635" spans="3:4">
      <c r="C1635" s="1"/>
      <c r="D1635" s="1"/>
    </row>
    <row r="1636" spans="3:4">
      <c r="C1636" s="1"/>
      <c r="D1636" s="1"/>
    </row>
    <row r="1637" spans="3:4">
      <c r="C1637" s="1"/>
      <c r="D1637" s="1"/>
    </row>
    <row r="1638" spans="3:4">
      <c r="C1638" s="1"/>
      <c r="D1638" s="1"/>
    </row>
    <row r="1639" spans="3:4">
      <c r="C1639" s="1"/>
      <c r="D1639" s="1"/>
    </row>
    <row r="1640" spans="3:4">
      <c r="C1640" s="1"/>
      <c r="D1640" s="1"/>
    </row>
    <row r="1641" spans="3:4">
      <c r="C1641" s="1"/>
      <c r="D1641" s="1"/>
    </row>
    <row r="1642" spans="3:4">
      <c r="C1642" s="1"/>
      <c r="D1642" s="1"/>
    </row>
    <row r="1643" spans="3:4">
      <c r="C1643" s="1"/>
      <c r="D1643" s="1"/>
    </row>
    <row r="1644" spans="3:4">
      <c r="C1644" s="1"/>
      <c r="D1644" s="1"/>
    </row>
    <row r="1645" spans="3:4">
      <c r="C1645" s="1"/>
      <c r="D1645" s="1"/>
    </row>
    <row r="1646" spans="3:4">
      <c r="C1646" s="1"/>
      <c r="D1646" s="1"/>
    </row>
    <row r="1647" spans="3:4">
      <c r="C1647" s="1"/>
      <c r="D1647" s="1"/>
    </row>
    <row r="1648" spans="3:4">
      <c r="C1648" s="1"/>
      <c r="D1648" s="1"/>
    </row>
    <row r="1649" spans="3:4">
      <c r="C1649" s="1"/>
      <c r="D1649" s="1"/>
    </row>
    <row r="1650" spans="3:4">
      <c r="C1650" s="1"/>
      <c r="D1650" s="1"/>
    </row>
    <row r="1651" spans="3:4">
      <c r="C1651" s="1"/>
      <c r="D1651" s="1"/>
    </row>
    <row r="1652" spans="3:4">
      <c r="C1652" s="1"/>
      <c r="D1652" s="1"/>
    </row>
    <row r="1653" spans="3:4">
      <c r="C1653" s="1"/>
      <c r="D1653" s="1"/>
    </row>
    <row r="1654" spans="3:4">
      <c r="C1654" s="1"/>
      <c r="D1654" s="1"/>
    </row>
    <row r="1655" spans="3:4">
      <c r="C1655" s="1"/>
      <c r="D1655" s="1"/>
    </row>
    <row r="1656" spans="3:4">
      <c r="C1656" s="1"/>
      <c r="D1656" s="1"/>
    </row>
    <row r="1657" spans="3:4">
      <c r="C1657" s="1"/>
      <c r="D1657" s="1"/>
    </row>
    <row r="1658" spans="3:4">
      <c r="C1658" s="1"/>
      <c r="D1658" s="1"/>
    </row>
    <row r="1659" spans="3:4">
      <c r="C1659" s="1"/>
      <c r="D1659" s="1"/>
    </row>
    <row r="1660" spans="3:4">
      <c r="C1660" s="1"/>
      <c r="D1660" s="1"/>
    </row>
    <row r="1661" spans="3:4">
      <c r="C1661" s="1"/>
      <c r="D1661" s="1"/>
    </row>
    <row r="1662" spans="3:4">
      <c r="C1662" s="1"/>
      <c r="D1662" s="1"/>
    </row>
    <row r="1663" spans="3:4">
      <c r="C1663" s="1"/>
      <c r="D1663" s="1"/>
    </row>
    <row r="1664" spans="3:4">
      <c r="C1664" s="1"/>
      <c r="D1664" s="1"/>
    </row>
    <row r="1665" spans="3:4">
      <c r="C1665" s="1"/>
      <c r="D1665" s="1"/>
    </row>
    <row r="1666" spans="3:4">
      <c r="C1666" s="1"/>
      <c r="D1666" s="1"/>
    </row>
    <row r="1667" spans="3:4">
      <c r="C1667" s="1"/>
      <c r="D1667" s="1"/>
    </row>
    <row r="1668" spans="3:4">
      <c r="C1668" s="1"/>
      <c r="D1668" s="1"/>
    </row>
    <row r="1669" spans="3:4">
      <c r="C1669" s="1"/>
      <c r="D1669" s="1"/>
    </row>
    <row r="1670" spans="3:4">
      <c r="C1670" s="1"/>
      <c r="D1670" s="1"/>
    </row>
    <row r="1671" spans="3:4">
      <c r="C1671" s="1"/>
      <c r="D1671" s="1"/>
    </row>
    <row r="1672" spans="3:4">
      <c r="C1672" s="1"/>
      <c r="D1672" s="1"/>
    </row>
    <row r="1673" spans="3:4">
      <c r="C1673" s="1"/>
      <c r="D1673" s="1"/>
    </row>
    <row r="1674" spans="3:4">
      <c r="C1674" s="1"/>
      <c r="D1674" s="1"/>
    </row>
    <row r="1675" spans="3:4">
      <c r="C1675" s="1"/>
      <c r="D1675" s="1"/>
    </row>
    <row r="1676" spans="3:4">
      <c r="C1676" s="1"/>
      <c r="D1676" s="1"/>
    </row>
    <row r="1677" spans="3:4">
      <c r="C1677" s="1"/>
      <c r="D1677" s="1"/>
    </row>
    <row r="1678" spans="3:4">
      <c r="C1678" s="1"/>
      <c r="D1678" s="1"/>
    </row>
    <row r="1679" spans="3:4">
      <c r="C1679" s="1"/>
      <c r="D1679" s="1"/>
    </row>
    <row r="1680" spans="3:4">
      <c r="C1680" s="1"/>
      <c r="D1680" s="1"/>
    </row>
    <row r="1681" spans="3:4">
      <c r="C1681" s="1"/>
      <c r="D1681" s="1"/>
    </row>
    <row r="1682" spans="3:4">
      <c r="C1682" s="1"/>
      <c r="D1682" s="1"/>
    </row>
    <row r="1683" spans="3:4">
      <c r="C1683" s="1"/>
      <c r="D1683" s="1"/>
    </row>
    <row r="1684" spans="3:4">
      <c r="C1684" s="1"/>
      <c r="D1684" s="1"/>
    </row>
    <row r="1685" spans="3:4">
      <c r="C1685" s="1"/>
      <c r="D1685" s="1"/>
    </row>
    <row r="1686" spans="3:4">
      <c r="C1686" s="1"/>
      <c r="D1686" s="1"/>
    </row>
    <row r="1687" spans="3:4">
      <c r="C1687" s="1"/>
      <c r="D1687" s="1"/>
    </row>
    <row r="1688" spans="3:4">
      <c r="C1688" s="1"/>
      <c r="D1688" s="1"/>
    </row>
    <row r="1689" spans="3:4">
      <c r="C1689" s="1"/>
      <c r="D1689" s="1"/>
    </row>
    <row r="1690" spans="3:4">
      <c r="C1690" s="1"/>
      <c r="D1690" s="1"/>
    </row>
    <row r="1691" spans="3:4">
      <c r="C1691" s="1"/>
      <c r="D1691" s="1"/>
    </row>
    <row r="1692" spans="3:4">
      <c r="C1692" s="1"/>
      <c r="D1692" s="1"/>
    </row>
    <row r="1693" spans="3:4">
      <c r="C1693" s="1"/>
      <c r="D1693" s="1"/>
    </row>
    <row r="1694" spans="3:4">
      <c r="C1694" s="1"/>
      <c r="D1694" s="1"/>
    </row>
    <row r="1695" spans="3:4">
      <c r="C1695" s="1"/>
      <c r="D1695" s="1"/>
    </row>
    <row r="1696" spans="3:4">
      <c r="C1696" s="1"/>
      <c r="D1696" s="1"/>
    </row>
    <row r="1697" spans="3:4">
      <c r="C1697" s="1"/>
      <c r="D1697" s="1"/>
    </row>
    <row r="1698" spans="3:4">
      <c r="C1698" s="1"/>
      <c r="D1698" s="1"/>
    </row>
    <row r="1699" spans="3:4">
      <c r="C1699" s="1"/>
      <c r="D1699" s="1"/>
    </row>
    <row r="1700" spans="3:4">
      <c r="C1700" s="1"/>
      <c r="D1700" s="1"/>
    </row>
    <row r="1701" spans="3:4">
      <c r="C1701" s="1"/>
      <c r="D1701" s="1"/>
    </row>
    <row r="1702" spans="3:4">
      <c r="C1702" s="1"/>
      <c r="D1702" s="1"/>
    </row>
    <row r="1703" spans="3:4">
      <c r="C1703" s="1"/>
      <c r="D1703" s="1"/>
    </row>
    <row r="1704" spans="3:4">
      <c r="C1704" s="1"/>
      <c r="D1704" s="1"/>
    </row>
    <row r="1705" spans="3:4">
      <c r="C1705" s="1"/>
      <c r="D1705" s="1"/>
    </row>
    <row r="1706" spans="3:4">
      <c r="C1706" s="1"/>
      <c r="D1706" s="1"/>
    </row>
    <row r="1707" spans="3:4">
      <c r="C1707" s="1"/>
      <c r="D1707" s="1"/>
    </row>
    <row r="1708" spans="3:4">
      <c r="C1708" s="1"/>
      <c r="D1708" s="1"/>
    </row>
    <row r="1709" spans="3:4">
      <c r="C1709" s="1"/>
      <c r="D1709" s="1"/>
    </row>
    <row r="1710" spans="3:4">
      <c r="C1710" s="1"/>
      <c r="D1710" s="1"/>
    </row>
    <row r="1711" spans="3:4">
      <c r="C1711" s="1"/>
      <c r="D1711" s="1"/>
    </row>
    <row r="1712" spans="3:4">
      <c r="C1712" s="1"/>
      <c r="D1712" s="1"/>
    </row>
    <row r="1713" spans="3:4">
      <c r="C1713" s="1"/>
      <c r="D1713" s="1"/>
    </row>
    <row r="1714" spans="3:4">
      <c r="C1714" s="1"/>
      <c r="D1714" s="1"/>
    </row>
    <row r="1715" spans="3:4">
      <c r="C1715" s="1"/>
      <c r="D1715" s="1"/>
    </row>
    <row r="1716" spans="3:4">
      <c r="C1716" s="1"/>
      <c r="D1716" s="1"/>
    </row>
    <row r="1717" spans="3:4">
      <c r="C1717" s="1"/>
      <c r="D1717" s="1"/>
    </row>
    <row r="1718" spans="3:4">
      <c r="C1718" s="1"/>
      <c r="D1718" s="1"/>
    </row>
    <row r="1719" spans="3:4">
      <c r="C1719" s="1"/>
      <c r="D1719" s="1"/>
    </row>
    <row r="1720" spans="3:4">
      <c r="C1720" s="1"/>
      <c r="D1720" s="1"/>
    </row>
    <row r="1721" spans="3:4">
      <c r="C1721" s="1"/>
      <c r="D1721" s="1"/>
    </row>
    <row r="1722" spans="3:4">
      <c r="C1722" s="1"/>
      <c r="D1722" s="1"/>
    </row>
    <row r="1723" spans="3:4">
      <c r="C1723" s="1"/>
      <c r="D1723" s="1"/>
    </row>
    <row r="1724" spans="3:4">
      <c r="C1724" s="1"/>
      <c r="D1724" s="1"/>
    </row>
    <row r="1725" spans="3:4">
      <c r="C1725" s="1"/>
      <c r="D1725" s="1"/>
    </row>
    <row r="1726" spans="3:4">
      <c r="C1726" s="1"/>
      <c r="D1726" s="1"/>
    </row>
    <row r="1727" spans="3:4">
      <c r="C1727" s="1"/>
      <c r="D1727" s="1"/>
    </row>
    <row r="1728" spans="3:4">
      <c r="C1728" s="1"/>
      <c r="D1728" s="1"/>
    </row>
    <row r="1729" spans="3:4">
      <c r="C1729" s="1"/>
      <c r="D1729" s="1"/>
    </row>
    <row r="1730" spans="3:4">
      <c r="C1730" s="1"/>
      <c r="D1730" s="1"/>
    </row>
    <row r="1731" spans="3:4">
      <c r="C1731" s="1"/>
      <c r="D1731" s="1"/>
    </row>
    <row r="1732" spans="3:4">
      <c r="C1732" s="1"/>
      <c r="D1732" s="1"/>
    </row>
    <row r="1733" spans="3:4">
      <c r="C1733" s="1"/>
      <c r="D1733" s="1"/>
    </row>
    <row r="1734" spans="3:4">
      <c r="C1734" s="1"/>
      <c r="D1734" s="1"/>
    </row>
    <row r="1735" spans="3:4">
      <c r="C1735" s="1"/>
      <c r="D1735" s="1"/>
    </row>
    <row r="1736" spans="3:4">
      <c r="C1736" s="1"/>
      <c r="D1736" s="1"/>
    </row>
    <row r="1737" spans="3:4">
      <c r="C1737" s="1"/>
      <c r="D1737" s="1"/>
    </row>
    <row r="1738" spans="3:4">
      <c r="C1738" s="1"/>
      <c r="D1738" s="1"/>
    </row>
    <row r="1739" spans="3:4">
      <c r="C1739" s="1"/>
      <c r="D1739" s="1"/>
    </row>
    <row r="1740" spans="3:4">
      <c r="C1740" s="1"/>
      <c r="D1740" s="1"/>
    </row>
    <row r="1741" spans="3:4">
      <c r="C1741" s="1"/>
      <c r="D1741" s="1"/>
    </row>
    <row r="1742" spans="3:4">
      <c r="C1742" s="1"/>
      <c r="D1742" s="1"/>
    </row>
    <row r="1743" spans="3:4">
      <c r="C1743" s="1"/>
      <c r="D1743" s="1"/>
    </row>
    <row r="1744" spans="3:4">
      <c r="C1744" s="1"/>
      <c r="D1744" s="1"/>
    </row>
    <row r="1745" spans="3:4">
      <c r="C1745" s="1"/>
      <c r="D1745" s="1"/>
    </row>
    <row r="1746" spans="3:4">
      <c r="C1746" s="1"/>
      <c r="D1746" s="1"/>
    </row>
    <row r="1747" spans="3:4">
      <c r="C1747" s="1"/>
      <c r="D1747" s="1"/>
    </row>
    <row r="1748" spans="3:4">
      <c r="C1748" s="1"/>
      <c r="D1748" s="1"/>
    </row>
    <row r="1749" spans="3:4">
      <c r="C1749" s="1"/>
      <c r="D1749" s="1"/>
    </row>
    <row r="1750" spans="3:4">
      <c r="C1750" s="1"/>
      <c r="D1750" s="1"/>
    </row>
    <row r="1751" spans="3:4">
      <c r="C1751" s="1"/>
      <c r="D1751" s="1"/>
    </row>
    <row r="1752" spans="3:4">
      <c r="C1752" s="1"/>
      <c r="D1752" s="1"/>
    </row>
    <row r="1753" spans="3:4">
      <c r="C1753" s="1"/>
      <c r="D1753" s="1"/>
    </row>
    <row r="1754" spans="3:4">
      <c r="C1754" s="1"/>
      <c r="D1754" s="1"/>
    </row>
    <row r="1755" spans="3:4">
      <c r="C1755" s="1"/>
      <c r="D1755" s="1"/>
    </row>
    <row r="1756" spans="3:4">
      <c r="C1756" s="1"/>
      <c r="D1756" s="1"/>
    </row>
    <row r="1757" spans="3:4">
      <c r="C1757" s="1"/>
      <c r="D1757" s="1"/>
    </row>
    <row r="1758" spans="3:4">
      <c r="C1758" s="1"/>
      <c r="D1758" s="1"/>
    </row>
    <row r="1759" spans="3:4">
      <c r="C1759" s="1"/>
      <c r="D1759" s="1"/>
    </row>
    <row r="1760" spans="3:4">
      <c r="C1760" s="1"/>
      <c r="D1760" s="1"/>
    </row>
    <row r="1761" spans="3:4">
      <c r="C1761" s="1"/>
      <c r="D1761" s="1"/>
    </row>
    <row r="1762" spans="3:4">
      <c r="C1762" s="1"/>
      <c r="D1762" s="1"/>
    </row>
    <row r="1763" spans="3:4">
      <c r="C1763" s="1"/>
      <c r="D1763" s="1"/>
    </row>
    <row r="1764" spans="3:4">
      <c r="C1764" s="1"/>
      <c r="D1764" s="1"/>
    </row>
    <row r="1765" spans="3:4">
      <c r="C1765" s="1"/>
      <c r="D1765" s="1"/>
    </row>
    <row r="1766" spans="3:4">
      <c r="C1766" s="1"/>
      <c r="D1766" s="1"/>
    </row>
    <row r="1767" spans="3:4">
      <c r="C1767" s="1"/>
      <c r="D1767" s="1"/>
    </row>
    <row r="1768" spans="3:4">
      <c r="C1768" s="1"/>
      <c r="D1768" s="1"/>
    </row>
    <row r="1769" spans="3:4">
      <c r="C1769" s="1"/>
      <c r="D1769" s="1"/>
    </row>
    <row r="1770" spans="3:4">
      <c r="C1770" s="1"/>
      <c r="D1770" s="1"/>
    </row>
    <row r="1771" spans="3:4">
      <c r="C1771" s="1"/>
      <c r="D1771" s="1"/>
    </row>
    <row r="1772" spans="3:4">
      <c r="C1772" s="1"/>
      <c r="D1772" s="1"/>
    </row>
    <row r="1773" spans="3:4">
      <c r="C1773" s="1"/>
      <c r="D1773" s="1"/>
    </row>
    <row r="1774" spans="3:4">
      <c r="C1774" s="1"/>
      <c r="D1774" s="1"/>
    </row>
    <row r="1775" spans="3:4">
      <c r="C1775" s="1"/>
      <c r="D1775" s="1"/>
    </row>
    <row r="1776" spans="3:4">
      <c r="C1776" s="1"/>
      <c r="D1776" s="1"/>
    </row>
    <row r="1777" spans="3:4">
      <c r="C1777" s="1"/>
      <c r="D1777" s="1"/>
    </row>
    <row r="1778" spans="3:4">
      <c r="C1778" s="1"/>
      <c r="D1778" s="1"/>
    </row>
    <row r="1779" spans="3:4">
      <c r="C1779" s="1"/>
      <c r="D1779" s="1"/>
    </row>
    <row r="1780" spans="3:4">
      <c r="C1780" s="1"/>
      <c r="D1780" s="1"/>
    </row>
    <row r="1781" spans="3:4">
      <c r="C1781" s="1"/>
      <c r="D1781" s="1"/>
    </row>
    <row r="1782" spans="3:4">
      <c r="C1782" s="1"/>
      <c r="D1782" s="1"/>
    </row>
    <row r="1783" spans="3:4">
      <c r="C1783" s="1"/>
      <c r="D1783" s="1"/>
    </row>
    <row r="1784" spans="3:4">
      <c r="C1784" s="1"/>
      <c r="D1784" s="1"/>
    </row>
    <row r="1785" spans="3:4">
      <c r="C1785" s="1"/>
      <c r="D1785" s="1"/>
    </row>
    <row r="1786" spans="3:4">
      <c r="C1786" s="1"/>
      <c r="D1786" s="1"/>
    </row>
    <row r="1787" spans="3:4">
      <c r="C1787" s="1"/>
      <c r="D1787" s="1"/>
    </row>
    <row r="1788" spans="3:4">
      <c r="C1788" s="1"/>
      <c r="D1788" s="1"/>
    </row>
    <row r="1789" spans="3:4">
      <c r="C1789" s="1"/>
      <c r="D1789" s="1"/>
    </row>
    <row r="1790" spans="3:4">
      <c r="C1790" s="1"/>
      <c r="D1790" s="1"/>
    </row>
    <row r="1791" spans="3:4">
      <c r="C1791" s="1"/>
      <c r="D1791" s="1"/>
    </row>
    <row r="1792" spans="3:4">
      <c r="C1792" s="1"/>
      <c r="D1792" s="1"/>
    </row>
    <row r="1793" spans="3:4">
      <c r="C1793" s="1"/>
      <c r="D1793" s="1"/>
    </row>
    <row r="1794" spans="3:4">
      <c r="C1794" s="1"/>
      <c r="D1794" s="1"/>
    </row>
    <row r="1795" spans="3:4">
      <c r="C1795" s="1"/>
      <c r="D1795" s="1"/>
    </row>
    <row r="1796" spans="3:4">
      <c r="C1796" s="1"/>
      <c r="D1796" s="1"/>
    </row>
    <row r="1797" spans="3:4">
      <c r="C1797" s="1"/>
      <c r="D1797" s="1"/>
    </row>
    <row r="1798" spans="3:4">
      <c r="C1798" s="1"/>
      <c r="D1798" s="1"/>
    </row>
    <row r="1799" spans="3:4">
      <c r="C1799" s="1"/>
      <c r="D1799" s="1"/>
    </row>
    <row r="1800" spans="3:4">
      <c r="C1800" s="1"/>
      <c r="D1800" s="1"/>
    </row>
    <row r="1801" spans="3:4">
      <c r="C1801" s="1"/>
      <c r="D1801" s="1"/>
    </row>
    <row r="1802" spans="3:4">
      <c r="C1802" s="1"/>
      <c r="D1802" s="1"/>
    </row>
    <row r="1803" spans="3:4">
      <c r="C1803" s="1"/>
      <c r="D1803" s="1"/>
    </row>
    <row r="1804" spans="3:4">
      <c r="C1804" s="1"/>
      <c r="D1804" s="1"/>
    </row>
    <row r="1805" spans="3:4">
      <c r="C1805" s="1"/>
      <c r="D1805" s="1"/>
    </row>
    <row r="1806" spans="3:4">
      <c r="C1806" s="1"/>
      <c r="D1806" s="1"/>
    </row>
    <row r="1807" spans="3:4">
      <c r="C1807" s="1"/>
      <c r="D1807" s="1"/>
    </row>
    <row r="1808" spans="3:4">
      <c r="C1808" s="1"/>
      <c r="D1808" s="1"/>
    </row>
    <row r="1809" spans="3:4">
      <c r="C1809" s="1"/>
      <c r="D1809" s="1"/>
    </row>
    <row r="1810" spans="3:4">
      <c r="C1810" s="1"/>
      <c r="D1810" s="1"/>
    </row>
    <row r="1811" spans="3:4">
      <c r="C1811" s="1"/>
      <c r="D1811" s="1"/>
    </row>
    <row r="1812" spans="3:4">
      <c r="C1812" s="1"/>
      <c r="D1812" s="1"/>
    </row>
    <row r="1813" spans="3:4">
      <c r="C1813" s="1"/>
      <c r="D1813" s="1"/>
    </row>
    <row r="1814" spans="3:4">
      <c r="C1814" s="1"/>
      <c r="D1814" s="1"/>
    </row>
    <row r="1815" spans="3:4">
      <c r="C1815" s="1"/>
      <c r="D1815" s="1"/>
    </row>
    <row r="1816" spans="3:4">
      <c r="C1816" s="1"/>
      <c r="D1816" s="1"/>
    </row>
    <row r="1817" spans="3:4">
      <c r="C1817" s="1"/>
      <c r="D1817" s="1"/>
    </row>
    <row r="1818" spans="3:4">
      <c r="C1818" s="1"/>
      <c r="D1818" s="1"/>
    </row>
    <row r="1819" spans="3:4">
      <c r="C1819" s="1"/>
      <c r="D1819" s="1"/>
    </row>
    <row r="1820" spans="3:4">
      <c r="C1820" s="1"/>
      <c r="D1820" s="1"/>
    </row>
    <row r="1821" spans="3:4">
      <c r="C1821" s="1"/>
      <c r="D1821" s="1"/>
    </row>
    <row r="1822" spans="3:4">
      <c r="C1822" s="1"/>
      <c r="D1822" s="1"/>
    </row>
    <row r="1823" spans="3:4">
      <c r="C1823" s="1"/>
      <c r="D1823" s="1"/>
    </row>
    <row r="1824" spans="3:4">
      <c r="C1824" s="1"/>
      <c r="D1824" s="1"/>
    </row>
    <row r="1825" spans="3:4">
      <c r="C1825" s="1"/>
      <c r="D1825" s="1"/>
    </row>
    <row r="1826" spans="3:4">
      <c r="C1826" s="1"/>
      <c r="D1826" s="1"/>
    </row>
    <row r="1827" spans="3:4">
      <c r="C1827" s="1"/>
      <c r="D1827" s="1"/>
    </row>
    <row r="1828" spans="3:4">
      <c r="C1828" s="1"/>
      <c r="D1828" s="1"/>
    </row>
    <row r="1829" spans="3:4">
      <c r="C1829" s="1"/>
      <c r="D1829" s="1"/>
    </row>
    <row r="1830" spans="3:4">
      <c r="C1830" s="1"/>
      <c r="D1830" s="1"/>
    </row>
    <row r="1831" spans="3:4">
      <c r="C1831" s="1"/>
      <c r="D1831" s="1"/>
    </row>
    <row r="1832" spans="3:4">
      <c r="C1832" s="1"/>
      <c r="D1832" s="1"/>
    </row>
    <row r="1833" spans="3:4">
      <c r="C1833" s="1"/>
      <c r="D1833" s="1"/>
    </row>
    <row r="1834" spans="3:4">
      <c r="C1834" s="1"/>
      <c r="D1834" s="1"/>
    </row>
    <row r="1835" spans="3:4">
      <c r="C1835" s="1"/>
      <c r="D1835" s="1"/>
    </row>
    <row r="1836" spans="3:4">
      <c r="C1836" s="1"/>
      <c r="D1836" s="1"/>
    </row>
    <row r="1837" spans="3:4">
      <c r="C1837" s="1"/>
      <c r="D1837" s="1"/>
    </row>
    <row r="1838" spans="3:4">
      <c r="C1838" s="1"/>
      <c r="D1838" s="1"/>
    </row>
    <row r="1839" spans="3:4">
      <c r="C1839" s="1"/>
      <c r="D1839" s="1"/>
    </row>
    <row r="1840" spans="3:4">
      <c r="C1840" s="1"/>
      <c r="D1840" s="1"/>
    </row>
    <row r="1841" spans="3:4">
      <c r="C1841" s="1"/>
      <c r="D1841" s="1"/>
    </row>
    <row r="1842" spans="3:4">
      <c r="C1842" s="1"/>
      <c r="D1842" s="1"/>
    </row>
    <row r="1843" spans="3:4">
      <c r="C1843" s="1"/>
      <c r="D1843" s="1"/>
    </row>
    <row r="1844" spans="3:4">
      <c r="C1844" s="1"/>
      <c r="D1844" s="1"/>
    </row>
    <row r="1845" spans="3:4">
      <c r="C1845" s="1"/>
      <c r="D1845" s="1"/>
    </row>
    <row r="1846" spans="3:4">
      <c r="C1846" s="1"/>
      <c r="D1846" s="1"/>
    </row>
    <row r="1847" spans="3:4">
      <c r="C1847" s="1"/>
      <c r="D1847" s="1"/>
    </row>
    <row r="1848" spans="3:4">
      <c r="C1848" s="1"/>
      <c r="D1848" s="1"/>
    </row>
    <row r="1849" spans="3:4">
      <c r="C1849" s="1"/>
      <c r="D1849" s="1"/>
    </row>
    <row r="1850" spans="3:4">
      <c r="C1850" s="1"/>
      <c r="D1850" s="1"/>
    </row>
    <row r="1851" spans="3:4">
      <c r="C1851" s="1"/>
      <c r="D1851" s="1"/>
    </row>
    <row r="1852" spans="3:4">
      <c r="C1852" s="1"/>
      <c r="D1852" s="1"/>
    </row>
    <row r="1853" spans="3:4">
      <c r="C1853" s="1"/>
      <c r="D1853" s="1"/>
    </row>
    <row r="1854" spans="3:4">
      <c r="C1854" s="1"/>
      <c r="D1854" s="1"/>
    </row>
    <row r="1855" spans="3:4">
      <c r="C1855" s="1"/>
      <c r="D1855" s="1"/>
    </row>
    <row r="1856" spans="3:4">
      <c r="C1856" s="1"/>
      <c r="D1856" s="1"/>
    </row>
    <row r="1857" spans="3:4">
      <c r="C1857" s="1"/>
      <c r="D1857" s="1"/>
    </row>
    <row r="1858" spans="3:4">
      <c r="C1858" s="1"/>
      <c r="D1858" s="1"/>
    </row>
    <row r="1859" spans="3:4">
      <c r="C1859" s="1"/>
      <c r="D1859" s="1"/>
    </row>
    <row r="1860" spans="3:4">
      <c r="C1860" s="1"/>
      <c r="D1860" s="1"/>
    </row>
    <row r="1861" spans="3:4">
      <c r="C1861" s="1"/>
      <c r="D1861" s="1"/>
    </row>
    <row r="1862" spans="3:4">
      <c r="C1862" s="1"/>
      <c r="D1862" s="1"/>
    </row>
    <row r="1863" spans="3:4">
      <c r="C1863" s="1"/>
      <c r="D1863" s="1"/>
    </row>
    <row r="1864" spans="3:4">
      <c r="C1864" s="1"/>
      <c r="D1864" s="1"/>
    </row>
    <row r="1865" spans="3:4">
      <c r="C1865" s="1"/>
      <c r="D1865" s="1"/>
    </row>
    <row r="1866" spans="3:4">
      <c r="C1866" s="1"/>
      <c r="D1866" s="1"/>
    </row>
    <row r="1867" spans="3:4">
      <c r="C1867" s="1"/>
      <c r="D1867" s="1"/>
    </row>
    <row r="1868" spans="3:4">
      <c r="C1868" s="1"/>
      <c r="D1868" s="1"/>
    </row>
    <row r="1869" spans="3:4">
      <c r="C1869" s="1"/>
      <c r="D1869" s="1"/>
    </row>
    <row r="1870" spans="3:4">
      <c r="C1870" s="1"/>
      <c r="D1870" s="1"/>
    </row>
    <row r="1871" spans="3:4">
      <c r="C1871" s="1"/>
      <c r="D1871" s="1"/>
    </row>
    <row r="1872" spans="3:4">
      <c r="C1872" s="1"/>
      <c r="D1872" s="1"/>
    </row>
    <row r="1873" spans="3:4">
      <c r="C1873" s="1"/>
      <c r="D1873" s="1"/>
    </row>
    <row r="1874" spans="3:4">
      <c r="C1874" s="1"/>
      <c r="D1874" s="1"/>
    </row>
    <row r="1875" spans="3:4">
      <c r="C1875" s="1"/>
      <c r="D1875" s="1"/>
    </row>
    <row r="1876" spans="3:4">
      <c r="C1876" s="1"/>
      <c r="D1876" s="1"/>
    </row>
    <row r="1877" spans="3:4">
      <c r="C1877" s="1"/>
      <c r="D1877" s="1"/>
    </row>
    <row r="1878" spans="3:4">
      <c r="C1878" s="1"/>
      <c r="D1878" s="1"/>
    </row>
    <row r="1879" spans="3:4">
      <c r="C1879" s="1"/>
      <c r="D1879" s="1"/>
    </row>
    <row r="1880" spans="3:4">
      <c r="C1880" s="1"/>
      <c r="D1880" s="1"/>
    </row>
    <row r="1881" spans="3:4">
      <c r="C1881" s="1"/>
      <c r="D1881" s="1"/>
    </row>
    <row r="1882" spans="3:4">
      <c r="C1882" s="1"/>
      <c r="D1882" s="1"/>
    </row>
    <row r="1883" spans="3:4">
      <c r="C1883" s="1"/>
      <c r="D1883" s="1"/>
    </row>
    <row r="1884" spans="3:4">
      <c r="C1884" s="1"/>
      <c r="D1884" s="1"/>
    </row>
    <row r="1885" spans="3:4">
      <c r="C1885" s="1"/>
      <c r="D1885" s="1"/>
    </row>
    <row r="1886" spans="3:4">
      <c r="C1886" s="1"/>
      <c r="D1886" s="1"/>
    </row>
    <row r="1887" spans="3:4">
      <c r="C1887" s="1"/>
      <c r="D1887" s="1"/>
    </row>
    <row r="1888" spans="3:4">
      <c r="C1888" s="1"/>
      <c r="D1888" s="1"/>
    </row>
    <row r="1889" spans="3:4">
      <c r="C1889" s="1"/>
      <c r="D1889" s="1"/>
    </row>
    <row r="1890" spans="3:4">
      <c r="C1890" s="1"/>
      <c r="D1890" s="1"/>
    </row>
    <row r="1891" spans="3:4">
      <c r="C1891" s="1"/>
      <c r="D1891" s="1"/>
    </row>
    <row r="1892" spans="3:4">
      <c r="C1892" s="1"/>
      <c r="D1892" s="1"/>
    </row>
    <row r="1893" spans="3:4">
      <c r="C1893" s="1"/>
      <c r="D1893" s="1"/>
    </row>
    <row r="1894" spans="3:4">
      <c r="C1894" s="1"/>
      <c r="D1894" s="1"/>
    </row>
    <row r="1895" spans="3:4">
      <c r="C1895" s="1"/>
      <c r="D1895" s="1"/>
    </row>
    <row r="1896" spans="3:4">
      <c r="C1896" s="1"/>
      <c r="D1896" s="1"/>
    </row>
    <row r="1897" spans="3:4">
      <c r="C1897" s="1"/>
      <c r="D1897" s="1"/>
    </row>
    <row r="1898" spans="3:4">
      <c r="C1898" s="1"/>
      <c r="D1898" s="1"/>
    </row>
    <row r="1899" spans="3:4">
      <c r="C1899" s="1"/>
      <c r="D1899" s="1"/>
    </row>
    <row r="1900" spans="3:4">
      <c r="C1900" s="1"/>
      <c r="D1900" s="1"/>
    </row>
    <row r="1901" spans="3:4">
      <c r="C1901" s="1"/>
      <c r="D1901" s="1"/>
    </row>
    <row r="1902" spans="3:4">
      <c r="C1902" s="1"/>
      <c r="D1902" s="1"/>
    </row>
    <row r="1903" spans="3:4">
      <c r="C1903" s="1"/>
      <c r="D1903" s="1"/>
    </row>
    <row r="1904" spans="3:4">
      <c r="C1904" s="1"/>
      <c r="D1904" s="1"/>
    </row>
    <row r="1905" spans="3:4">
      <c r="C1905" s="1"/>
      <c r="D1905" s="1"/>
    </row>
    <row r="1906" spans="3:4">
      <c r="C1906" s="1"/>
      <c r="D1906" s="1"/>
    </row>
    <row r="1907" spans="3:4">
      <c r="C1907" s="1"/>
      <c r="D1907" s="1"/>
    </row>
    <row r="1908" spans="3:4">
      <c r="C1908" s="1"/>
      <c r="D1908" s="1"/>
    </row>
    <row r="1909" spans="3:4">
      <c r="C1909" s="1"/>
      <c r="D1909" s="1"/>
    </row>
    <row r="1910" spans="3:4">
      <c r="C1910" s="1"/>
      <c r="D1910" s="1"/>
    </row>
    <row r="1911" spans="3:4">
      <c r="C1911" s="1"/>
      <c r="D1911" s="1"/>
    </row>
    <row r="1912" spans="3:4">
      <c r="C1912" s="1"/>
      <c r="D1912" s="1"/>
    </row>
    <row r="1913" spans="3:4">
      <c r="C1913" s="1"/>
      <c r="D1913" s="1"/>
    </row>
    <row r="1914" spans="3:4">
      <c r="C1914" s="1"/>
      <c r="D1914" s="1"/>
    </row>
    <row r="1915" spans="3:4">
      <c r="C1915" s="1"/>
      <c r="D1915" s="1"/>
    </row>
    <row r="1916" spans="3:4">
      <c r="C1916" s="1"/>
      <c r="D1916" s="1"/>
    </row>
    <row r="1917" spans="3:4">
      <c r="C1917" s="1"/>
      <c r="D1917" s="1"/>
    </row>
    <row r="1918" spans="3:4">
      <c r="C1918" s="1"/>
      <c r="D1918" s="1"/>
    </row>
    <row r="1919" spans="3:4">
      <c r="C1919" s="1"/>
      <c r="D1919" s="1"/>
    </row>
    <row r="1920" spans="3:4">
      <c r="C1920" s="1"/>
      <c r="D1920" s="1"/>
    </row>
    <row r="1921" spans="3:4">
      <c r="C1921" s="1"/>
      <c r="D1921" s="1"/>
    </row>
    <row r="1922" spans="3:4">
      <c r="C1922" s="1"/>
      <c r="D1922" s="1"/>
    </row>
    <row r="1923" spans="3:4">
      <c r="C1923" s="1"/>
      <c r="D1923" s="1"/>
    </row>
    <row r="1924" spans="3:4">
      <c r="C1924" s="1"/>
      <c r="D1924" s="1"/>
    </row>
    <row r="1925" spans="3:4">
      <c r="C1925" s="1"/>
      <c r="D1925" s="1"/>
    </row>
    <row r="1926" spans="3:4">
      <c r="C1926" s="1"/>
      <c r="D1926" s="1"/>
    </row>
    <row r="1927" spans="3:4">
      <c r="C1927" s="1"/>
      <c r="D1927" s="1"/>
    </row>
    <row r="1928" spans="3:4">
      <c r="C1928" s="1"/>
      <c r="D1928" s="1"/>
    </row>
    <row r="1929" spans="3:4">
      <c r="C1929" s="1"/>
      <c r="D1929" s="1"/>
    </row>
    <row r="1930" spans="3:4">
      <c r="C1930" s="1"/>
      <c r="D1930" s="1"/>
    </row>
    <row r="1931" spans="3:4">
      <c r="C1931" s="1"/>
      <c r="D1931" s="1"/>
    </row>
    <row r="1932" spans="3:4">
      <c r="C1932" s="1"/>
      <c r="D1932" s="1"/>
    </row>
    <row r="1933" spans="3:4">
      <c r="C1933" s="1"/>
      <c r="D1933" s="1"/>
    </row>
    <row r="1934" spans="3:4">
      <c r="C1934" s="1"/>
      <c r="D1934" s="1"/>
    </row>
    <row r="1935" spans="3:4">
      <c r="C1935" s="1"/>
      <c r="D1935" s="1"/>
    </row>
    <row r="1936" spans="3:4">
      <c r="C1936" s="1"/>
      <c r="D1936" s="1"/>
    </row>
    <row r="1937" spans="3:4">
      <c r="C1937" s="1"/>
      <c r="D1937" s="1"/>
    </row>
    <row r="1938" spans="3:4">
      <c r="C1938" s="1"/>
      <c r="D1938" s="1"/>
    </row>
    <row r="1939" spans="3:4">
      <c r="C1939" s="1"/>
      <c r="D1939" s="1"/>
    </row>
    <row r="1940" spans="3:4">
      <c r="C1940" s="1"/>
      <c r="D1940" s="1"/>
    </row>
    <row r="1941" spans="3:4">
      <c r="C1941" s="1"/>
      <c r="D1941" s="1"/>
    </row>
    <row r="1942" spans="3:4">
      <c r="C1942" s="1"/>
      <c r="D1942" s="1"/>
    </row>
    <row r="1943" spans="3:4">
      <c r="C1943" s="1"/>
      <c r="D1943" s="1"/>
    </row>
    <row r="1944" spans="3:4">
      <c r="C1944" s="1"/>
      <c r="D1944" s="1"/>
    </row>
    <row r="1945" spans="3:4">
      <c r="C1945" s="1"/>
      <c r="D1945" s="1"/>
    </row>
    <row r="1946" spans="3:4">
      <c r="C1946" s="1"/>
      <c r="D1946" s="1"/>
    </row>
    <row r="1947" spans="3:4">
      <c r="C1947" s="1"/>
      <c r="D1947" s="1"/>
    </row>
    <row r="1948" spans="3:4">
      <c r="C1948" s="1"/>
      <c r="D1948" s="1"/>
    </row>
    <row r="1949" spans="3:4">
      <c r="C1949" s="1"/>
      <c r="D1949" s="1"/>
    </row>
    <row r="1950" spans="3:4">
      <c r="C1950" s="1"/>
      <c r="D1950" s="1"/>
    </row>
    <row r="1951" spans="3:4">
      <c r="C1951" s="1"/>
      <c r="D1951" s="1"/>
    </row>
    <row r="1952" spans="3:4">
      <c r="C1952" s="1"/>
      <c r="D1952" s="1"/>
    </row>
    <row r="1953" spans="3:4">
      <c r="C1953" s="1"/>
      <c r="D1953" s="1"/>
    </row>
    <row r="1954" spans="3:4">
      <c r="C1954" s="1"/>
      <c r="D1954" s="1"/>
    </row>
    <row r="1955" spans="3:4">
      <c r="C1955" s="1"/>
      <c r="D1955" s="1"/>
    </row>
    <row r="1956" spans="3:4">
      <c r="C1956" s="1"/>
      <c r="D1956" s="1"/>
    </row>
    <row r="1957" spans="3:4">
      <c r="C1957" s="1"/>
      <c r="D1957" s="1"/>
    </row>
    <row r="1958" spans="3:4">
      <c r="C1958" s="1"/>
      <c r="D1958" s="1"/>
    </row>
    <row r="1959" spans="3:4">
      <c r="C1959" s="1"/>
      <c r="D1959" s="1"/>
    </row>
    <row r="1960" spans="3:4">
      <c r="C1960" s="1"/>
      <c r="D1960" s="1"/>
    </row>
    <row r="1961" spans="3:4">
      <c r="C1961" s="1"/>
      <c r="D1961" s="1"/>
    </row>
    <row r="1962" spans="3:4">
      <c r="C1962" s="1"/>
      <c r="D1962" s="1"/>
    </row>
    <row r="1963" spans="3:4">
      <c r="C1963" s="1"/>
      <c r="D1963" s="1"/>
    </row>
    <row r="1964" spans="3:4">
      <c r="C1964" s="1"/>
      <c r="D1964" s="1"/>
    </row>
    <row r="1965" spans="3:4">
      <c r="C1965" s="1"/>
      <c r="D1965" s="1"/>
    </row>
    <row r="1966" spans="3:4">
      <c r="C1966" s="1"/>
      <c r="D1966" s="1"/>
    </row>
    <row r="1967" spans="3:4">
      <c r="C1967" s="1"/>
      <c r="D1967" s="1"/>
    </row>
    <row r="1968" spans="3:4">
      <c r="C1968" s="1"/>
      <c r="D1968" s="1"/>
    </row>
    <row r="1969" spans="3:4">
      <c r="C1969" s="1"/>
      <c r="D1969" s="1"/>
    </row>
    <row r="1970" spans="3:4">
      <c r="C1970" s="1"/>
      <c r="D1970" s="1"/>
    </row>
    <row r="1971" spans="3:4">
      <c r="C1971" s="1"/>
      <c r="D1971" s="1"/>
    </row>
    <row r="1972" spans="3:4">
      <c r="C1972" s="1"/>
      <c r="D1972" s="1"/>
    </row>
    <row r="1973" spans="3:4">
      <c r="C1973" s="1"/>
      <c r="D1973" s="1"/>
    </row>
    <row r="1974" spans="3:4">
      <c r="C1974" s="1"/>
      <c r="D1974" s="1"/>
    </row>
    <row r="1975" spans="3:4">
      <c r="C1975" s="1"/>
      <c r="D1975" s="1"/>
    </row>
    <row r="1976" spans="3:4">
      <c r="C1976" s="1"/>
      <c r="D1976" s="1"/>
    </row>
    <row r="1977" spans="3:4">
      <c r="C1977" s="1"/>
      <c r="D1977" s="1"/>
    </row>
    <row r="1978" spans="3:4">
      <c r="C1978" s="1"/>
      <c r="D1978" s="1"/>
    </row>
    <row r="1979" spans="3:4">
      <c r="C1979" s="1"/>
      <c r="D1979" s="1"/>
    </row>
    <row r="1980" spans="3:4">
      <c r="C1980" s="1"/>
      <c r="D1980" s="1"/>
    </row>
    <row r="1981" spans="3:4">
      <c r="C1981" s="1"/>
      <c r="D1981" s="1"/>
    </row>
    <row r="1982" spans="3:4">
      <c r="C1982" s="1"/>
      <c r="D1982" s="1"/>
    </row>
    <row r="1983" spans="3:4">
      <c r="C1983" s="1"/>
      <c r="D1983" s="1"/>
    </row>
    <row r="1984" spans="3:4">
      <c r="C1984" s="1"/>
      <c r="D1984" s="1"/>
    </row>
    <row r="1985" spans="3:4">
      <c r="C1985" s="1"/>
      <c r="D1985" s="1"/>
    </row>
    <row r="1986" spans="3:4">
      <c r="C1986" s="1"/>
      <c r="D1986" s="1"/>
    </row>
    <row r="1987" spans="3:4">
      <c r="C1987" s="1"/>
      <c r="D1987" s="1"/>
    </row>
    <row r="1988" spans="3:4">
      <c r="C1988" s="1"/>
      <c r="D1988" s="1"/>
    </row>
    <row r="1989" spans="3:4">
      <c r="C1989" s="1"/>
      <c r="D1989" s="1"/>
    </row>
    <row r="1990" spans="3:4">
      <c r="C1990" s="1"/>
      <c r="D1990" s="1"/>
    </row>
    <row r="1991" spans="3:4">
      <c r="C1991" s="1"/>
      <c r="D1991" s="1"/>
    </row>
    <row r="1992" spans="3:4">
      <c r="C1992" s="1"/>
      <c r="D1992" s="1"/>
    </row>
    <row r="1993" spans="3:4">
      <c r="C1993" s="1"/>
      <c r="D1993" s="1"/>
    </row>
    <row r="1994" spans="3:4">
      <c r="C1994" s="1"/>
      <c r="D1994" s="1"/>
    </row>
    <row r="1995" spans="3:4">
      <c r="C1995" s="1"/>
      <c r="D1995" s="1"/>
    </row>
    <row r="1996" spans="3:4">
      <c r="C1996" s="1"/>
      <c r="D1996" s="1"/>
    </row>
    <row r="1997" spans="3:4">
      <c r="C1997" s="1"/>
      <c r="D1997" s="1"/>
    </row>
    <row r="1998" spans="3:4">
      <c r="C1998" s="1"/>
      <c r="D1998" s="1"/>
    </row>
    <row r="1999" spans="3:4">
      <c r="C1999" s="1"/>
      <c r="D1999" s="1"/>
    </row>
    <row r="2000" spans="3:4">
      <c r="C2000" s="1"/>
      <c r="D2000" s="1"/>
    </row>
    <row r="2001" spans="3:4">
      <c r="C2001" s="1"/>
      <c r="D2001" s="1"/>
    </row>
    <row r="2002" spans="3:4">
      <c r="C2002" s="1"/>
      <c r="D2002" s="1"/>
    </row>
    <row r="2003" spans="3:4">
      <c r="C2003" s="1"/>
      <c r="D2003" s="1"/>
    </row>
    <row r="2004" spans="3:4">
      <c r="C2004" s="1"/>
      <c r="D2004" s="1"/>
    </row>
    <row r="2005" spans="3:4">
      <c r="C2005" s="1"/>
      <c r="D2005" s="1"/>
    </row>
    <row r="2006" spans="3:4">
      <c r="C2006" s="1"/>
      <c r="D2006" s="1"/>
    </row>
    <row r="2007" spans="3:4">
      <c r="C2007" s="1"/>
      <c r="D2007" s="1"/>
    </row>
    <row r="2008" spans="3:4">
      <c r="C2008" s="1"/>
      <c r="D2008" s="1"/>
    </row>
    <row r="2009" spans="3:4">
      <c r="C2009" s="1"/>
      <c r="D2009" s="1"/>
    </row>
    <row r="2010" spans="3:4">
      <c r="C2010" s="1"/>
      <c r="D2010" s="1"/>
    </row>
    <row r="2011" spans="3:4">
      <c r="C2011" s="1"/>
      <c r="D2011" s="1"/>
    </row>
    <row r="2012" spans="3:4">
      <c r="C2012" s="1"/>
      <c r="D2012" s="1"/>
    </row>
    <row r="2013" spans="3:4">
      <c r="C2013" s="1"/>
      <c r="D2013" s="1"/>
    </row>
    <row r="2014" spans="3:4">
      <c r="C2014" s="1"/>
      <c r="D2014" s="1"/>
    </row>
    <row r="2015" spans="3:4">
      <c r="C2015" s="1"/>
      <c r="D2015" s="1"/>
    </row>
    <row r="2016" spans="3:4">
      <c r="C2016" s="1"/>
      <c r="D2016" s="1"/>
    </row>
    <row r="2017" spans="3:4">
      <c r="C2017" s="1"/>
      <c r="D2017" s="1"/>
    </row>
    <row r="2018" spans="3:4">
      <c r="C2018" s="1"/>
      <c r="D2018" s="1"/>
    </row>
    <row r="2019" spans="3:4">
      <c r="C2019" s="1"/>
      <c r="D2019" s="1"/>
    </row>
    <row r="2020" spans="3:4">
      <c r="C2020" s="1"/>
      <c r="D2020" s="1"/>
    </row>
    <row r="2021" spans="3:4">
      <c r="C2021" s="1"/>
      <c r="D2021" s="1"/>
    </row>
    <row r="2022" spans="3:4">
      <c r="C2022" s="1"/>
      <c r="D2022" s="1"/>
    </row>
    <row r="2023" spans="3:4">
      <c r="C2023" s="1"/>
      <c r="D2023" s="1"/>
    </row>
    <row r="2024" spans="3:4">
      <c r="C2024" s="1"/>
      <c r="D2024" s="1"/>
    </row>
    <row r="2025" spans="3:4">
      <c r="C2025" s="1"/>
      <c r="D2025" s="1"/>
    </row>
    <row r="2026" spans="3:4">
      <c r="C2026" s="1"/>
      <c r="D2026" s="1"/>
    </row>
    <row r="2027" spans="3:4">
      <c r="C2027" s="1"/>
      <c r="D2027" s="1"/>
    </row>
    <row r="2028" spans="3:4">
      <c r="C2028" s="1"/>
      <c r="D2028" s="1"/>
    </row>
    <row r="2029" spans="3:4">
      <c r="C2029" s="1"/>
      <c r="D2029" s="1"/>
    </row>
    <row r="2030" spans="3:4">
      <c r="C2030" s="1"/>
      <c r="D2030" s="1"/>
    </row>
    <row r="2031" spans="3:4">
      <c r="C2031" s="1"/>
      <c r="D2031" s="1"/>
    </row>
    <row r="2032" spans="3:4">
      <c r="C2032" s="1"/>
      <c r="D2032" s="1"/>
    </row>
    <row r="2033" spans="3:4">
      <c r="C2033" s="1"/>
      <c r="D2033" s="1"/>
    </row>
    <row r="2034" spans="3:4">
      <c r="C2034" s="1"/>
      <c r="D2034" s="1"/>
    </row>
    <row r="2035" spans="3:4">
      <c r="C2035" s="1"/>
      <c r="D2035" s="1"/>
    </row>
    <row r="2036" spans="3:4">
      <c r="C2036" s="1"/>
      <c r="D2036" s="1"/>
    </row>
    <row r="2037" spans="3:4">
      <c r="C2037" s="1"/>
      <c r="D2037" s="1"/>
    </row>
    <row r="2038" spans="3:4">
      <c r="C2038" s="1"/>
      <c r="D2038" s="1"/>
    </row>
    <row r="2039" spans="3:4">
      <c r="C2039" s="1"/>
      <c r="D2039" s="1"/>
    </row>
    <row r="2040" spans="3:4">
      <c r="C2040" s="1"/>
      <c r="D2040" s="1"/>
    </row>
    <row r="2041" spans="3:4">
      <c r="C2041" s="1"/>
      <c r="D2041" s="1"/>
    </row>
    <row r="2042" spans="3:4">
      <c r="C2042" s="1"/>
      <c r="D2042" s="1"/>
    </row>
    <row r="2043" spans="3:4">
      <c r="C2043" s="1"/>
      <c r="D2043" s="1"/>
    </row>
    <row r="2044" spans="3:4">
      <c r="C2044" s="1"/>
      <c r="D2044" s="1"/>
    </row>
    <row r="2045" spans="3:4">
      <c r="C2045" s="1"/>
      <c r="D2045" s="1"/>
    </row>
    <row r="2046" spans="3:4">
      <c r="C2046" s="1"/>
      <c r="D2046" s="1"/>
    </row>
    <row r="2047" spans="3:4">
      <c r="C2047" s="1"/>
      <c r="D2047" s="1"/>
    </row>
    <row r="2048" spans="3:4">
      <c r="C2048" s="1"/>
      <c r="D2048" s="1"/>
    </row>
    <row r="2049" spans="3:4">
      <c r="C2049" s="1"/>
      <c r="D2049" s="1"/>
    </row>
    <row r="2050" spans="3:4">
      <c r="C2050" s="1"/>
      <c r="D2050" s="1"/>
    </row>
    <row r="2051" spans="3:4">
      <c r="C2051" s="1"/>
      <c r="D2051" s="1"/>
    </row>
    <row r="2052" spans="3:4">
      <c r="C2052" s="1"/>
      <c r="D2052" s="1"/>
    </row>
    <row r="2053" spans="3:4">
      <c r="C2053" s="1"/>
      <c r="D2053" s="1"/>
    </row>
    <row r="2054" spans="3:4">
      <c r="C2054" s="1"/>
      <c r="D2054" s="1"/>
    </row>
    <row r="2055" spans="3:4">
      <c r="C2055" s="1"/>
      <c r="D2055" s="1"/>
    </row>
    <row r="2056" spans="3:4">
      <c r="C2056" s="1"/>
      <c r="D2056" s="1"/>
    </row>
    <row r="2057" spans="3:4">
      <c r="C2057" s="1"/>
      <c r="D2057" s="1"/>
    </row>
    <row r="2058" spans="3:4">
      <c r="C2058" s="1"/>
      <c r="D2058" s="1"/>
    </row>
    <row r="2059" spans="3:4">
      <c r="C2059" s="1"/>
      <c r="D2059" s="1"/>
    </row>
    <row r="2060" spans="3:4">
      <c r="C2060" s="1"/>
      <c r="D2060" s="1"/>
    </row>
    <row r="2061" spans="3:4">
      <c r="C2061" s="1"/>
      <c r="D2061" s="1"/>
    </row>
    <row r="2062" spans="3:4">
      <c r="C2062" s="1"/>
      <c r="D2062" s="1"/>
    </row>
    <row r="2063" spans="3:4">
      <c r="C2063" s="1"/>
      <c r="D2063" s="1"/>
    </row>
    <row r="2064" spans="3:4">
      <c r="C2064" s="1"/>
      <c r="D2064" s="1"/>
    </row>
    <row r="2065" spans="3:4">
      <c r="C2065" s="1"/>
      <c r="D2065" s="1"/>
    </row>
    <row r="2066" spans="3:4">
      <c r="C2066" s="1"/>
      <c r="D2066" s="1"/>
    </row>
    <row r="2067" spans="3:4">
      <c r="C2067" s="1"/>
      <c r="D2067" s="1"/>
    </row>
    <row r="2068" spans="3:4">
      <c r="C2068" s="1"/>
      <c r="D2068" s="1"/>
    </row>
    <row r="2069" spans="3:4">
      <c r="C2069" s="1"/>
      <c r="D2069" s="1"/>
    </row>
    <row r="2070" spans="3:4">
      <c r="C2070" s="1"/>
      <c r="D2070" s="1"/>
    </row>
    <row r="2071" spans="3:4">
      <c r="C2071" s="1"/>
      <c r="D2071" s="1"/>
    </row>
    <row r="2072" spans="3:4">
      <c r="C2072" s="1"/>
      <c r="D2072" s="1"/>
    </row>
    <row r="2073" spans="3:4">
      <c r="C2073" s="1"/>
      <c r="D2073" s="1"/>
    </row>
    <row r="2074" spans="3:4">
      <c r="C2074" s="1"/>
      <c r="D2074" s="1"/>
    </row>
    <row r="2075" spans="3:4">
      <c r="C2075" s="1"/>
      <c r="D2075" s="1"/>
    </row>
    <row r="2076" spans="3:4">
      <c r="C2076" s="1"/>
      <c r="D2076" s="1"/>
    </row>
    <row r="2077" spans="3:4">
      <c r="C2077" s="1"/>
      <c r="D2077" s="1"/>
    </row>
    <row r="2078" spans="3:4">
      <c r="C2078" s="1"/>
      <c r="D2078" s="1"/>
    </row>
    <row r="2079" spans="3:4">
      <c r="C2079" s="1"/>
      <c r="D2079" s="1"/>
    </row>
    <row r="2080" spans="3:4">
      <c r="C2080" s="1"/>
      <c r="D2080" s="1"/>
    </row>
    <row r="2081" spans="3:4">
      <c r="C2081" s="1"/>
      <c r="D2081" s="1"/>
    </row>
    <row r="2082" spans="3:4">
      <c r="C2082" s="1"/>
      <c r="D2082" s="1"/>
    </row>
    <row r="2083" spans="3:4">
      <c r="C2083" s="1"/>
      <c r="D2083" s="1"/>
    </row>
    <row r="2084" spans="3:4">
      <c r="C2084" s="1"/>
      <c r="D2084" s="1"/>
    </row>
    <row r="2085" spans="3:4">
      <c r="C2085" s="1"/>
      <c r="D2085" s="1"/>
    </row>
    <row r="2086" spans="3:4">
      <c r="C2086" s="1"/>
      <c r="D2086" s="1"/>
    </row>
    <row r="2087" spans="3:4">
      <c r="C2087" s="1"/>
      <c r="D2087" s="1"/>
    </row>
    <row r="2088" spans="3:4">
      <c r="C2088" s="1"/>
      <c r="D2088" s="1"/>
    </row>
    <row r="2089" spans="3:4">
      <c r="C2089" s="1"/>
      <c r="D2089" s="1"/>
    </row>
    <row r="2090" spans="3:4">
      <c r="C2090" s="1"/>
      <c r="D2090" s="1"/>
    </row>
    <row r="2091" spans="3:4">
      <c r="C2091" s="1"/>
      <c r="D2091" s="1"/>
    </row>
    <row r="2092" spans="3:4">
      <c r="C2092" s="1"/>
      <c r="D2092" s="1"/>
    </row>
    <row r="2093" spans="3:4">
      <c r="C2093" s="1"/>
      <c r="D2093" s="1"/>
    </row>
    <row r="2094" spans="3:4">
      <c r="C2094" s="1"/>
      <c r="D2094" s="1"/>
    </row>
    <row r="2095" spans="3:4">
      <c r="C2095" s="1"/>
      <c r="D2095" s="1"/>
    </row>
    <row r="2096" spans="3:4">
      <c r="C2096" s="1"/>
      <c r="D2096" s="1"/>
    </row>
    <row r="2097" spans="3:4">
      <c r="C2097" s="1"/>
      <c r="D2097" s="1"/>
    </row>
    <row r="2098" spans="3:4">
      <c r="C2098" s="1"/>
      <c r="D2098" s="1"/>
    </row>
    <row r="2099" spans="3:4">
      <c r="C2099" s="1"/>
      <c r="D2099" s="1"/>
    </row>
    <row r="2100" spans="3:4">
      <c r="C2100" s="1"/>
      <c r="D2100" s="1"/>
    </row>
    <row r="2101" spans="3:4">
      <c r="C2101" s="1"/>
      <c r="D2101" s="1"/>
    </row>
    <row r="2102" spans="3:4">
      <c r="C2102" s="1"/>
      <c r="D2102" s="1"/>
    </row>
    <row r="2103" spans="3:4">
      <c r="C2103" s="1"/>
      <c r="D2103" s="1"/>
    </row>
    <row r="2104" spans="3:4">
      <c r="C2104" s="1"/>
      <c r="D2104" s="1"/>
    </row>
    <row r="2105" spans="3:4">
      <c r="C2105" s="1"/>
      <c r="D2105" s="1"/>
    </row>
    <row r="2106" spans="3:4">
      <c r="C2106" s="1"/>
      <c r="D2106" s="1"/>
    </row>
    <row r="2107" spans="3:4">
      <c r="C2107" s="1"/>
      <c r="D2107" s="1"/>
    </row>
    <row r="2108" spans="3:4">
      <c r="C2108" s="1"/>
      <c r="D2108" s="1"/>
    </row>
    <row r="2109" spans="3:4">
      <c r="C2109" s="1"/>
      <c r="D2109" s="1"/>
    </row>
    <row r="2110" spans="3:4">
      <c r="C2110" s="1"/>
      <c r="D2110" s="1"/>
    </row>
    <row r="2111" spans="3:4">
      <c r="C2111" s="1"/>
      <c r="D2111" s="1"/>
    </row>
    <row r="2112" spans="3:4">
      <c r="C2112" s="1"/>
      <c r="D2112" s="1"/>
    </row>
    <row r="2113" spans="3:4">
      <c r="C2113" s="1"/>
      <c r="D2113" s="1"/>
    </row>
    <row r="2114" spans="3:4">
      <c r="C2114" s="1"/>
      <c r="D2114" s="1"/>
    </row>
    <row r="2115" spans="3:4">
      <c r="C2115" s="1"/>
      <c r="D2115" s="1"/>
    </row>
    <row r="2116" spans="3:4">
      <c r="C2116" s="1"/>
      <c r="D2116" s="1"/>
    </row>
    <row r="2117" spans="3:4">
      <c r="C2117" s="1"/>
      <c r="D2117" s="1"/>
    </row>
    <row r="2118" spans="3:4">
      <c r="C2118" s="1"/>
      <c r="D2118" s="1"/>
    </row>
    <row r="2119" spans="3:4">
      <c r="C2119" s="1"/>
      <c r="D2119" s="1"/>
    </row>
    <row r="2120" spans="3:4">
      <c r="C2120" s="1"/>
      <c r="D2120" s="1"/>
    </row>
    <row r="2121" spans="3:4">
      <c r="C2121" s="1"/>
      <c r="D2121" s="1"/>
    </row>
    <row r="2122" spans="3:4">
      <c r="C2122" s="1"/>
      <c r="D2122" s="1"/>
    </row>
    <row r="2123" spans="3:4">
      <c r="C2123" s="1"/>
      <c r="D2123" s="1"/>
    </row>
    <row r="2124" spans="3:4">
      <c r="C2124" s="1"/>
      <c r="D2124" s="1"/>
    </row>
    <row r="2125" spans="3:4">
      <c r="C2125" s="1"/>
      <c r="D2125" s="1"/>
    </row>
    <row r="2126" spans="3:4">
      <c r="C2126" s="1"/>
      <c r="D2126" s="1"/>
    </row>
    <row r="2127" spans="3:4">
      <c r="C2127" s="1"/>
      <c r="D2127" s="1"/>
    </row>
    <row r="2128" spans="3:4">
      <c r="C2128" s="1"/>
      <c r="D2128" s="1"/>
    </row>
    <row r="2129" spans="3:4">
      <c r="C2129" s="1"/>
      <c r="D2129" s="1"/>
    </row>
    <row r="2130" spans="3:4">
      <c r="C2130" s="1"/>
      <c r="D2130" s="1"/>
    </row>
    <row r="2131" spans="3:4">
      <c r="C2131" s="1"/>
      <c r="D2131" s="1"/>
    </row>
    <row r="2132" spans="3:4">
      <c r="C2132" s="1"/>
      <c r="D2132" s="1"/>
    </row>
    <row r="2133" spans="3:4">
      <c r="C2133" s="1"/>
      <c r="D2133" s="1"/>
    </row>
    <row r="2134" spans="3:4">
      <c r="C2134" s="1"/>
      <c r="D2134" s="1"/>
    </row>
    <row r="2135" spans="3:4">
      <c r="C2135" s="1"/>
      <c r="D2135" s="1"/>
    </row>
    <row r="2136" spans="3:4">
      <c r="C2136" s="1"/>
      <c r="D2136" s="1"/>
    </row>
    <row r="2137" spans="3:4">
      <c r="C2137" s="1"/>
      <c r="D2137" s="1"/>
    </row>
    <row r="2138" spans="3:4">
      <c r="C2138" s="1"/>
      <c r="D2138" s="1"/>
    </row>
    <row r="2139" spans="3:4">
      <c r="C2139" s="1"/>
      <c r="D2139" s="1"/>
    </row>
    <row r="2140" spans="3:4">
      <c r="C2140" s="1"/>
      <c r="D2140" s="1"/>
    </row>
    <row r="2141" spans="3:4">
      <c r="C2141" s="1"/>
      <c r="D2141" s="1"/>
    </row>
    <row r="2142" spans="3:4">
      <c r="C2142" s="1"/>
      <c r="D2142" s="1"/>
    </row>
    <row r="2143" spans="3:4">
      <c r="C2143" s="1"/>
      <c r="D2143" s="1"/>
    </row>
    <row r="2144" spans="3:4">
      <c r="C2144" s="1"/>
      <c r="D2144" s="1"/>
    </row>
    <row r="2145" spans="3:4">
      <c r="C2145" s="1"/>
      <c r="D2145" s="1"/>
    </row>
    <row r="2146" spans="3:4">
      <c r="C2146" s="1"/>
      <c r="D2146" s="1"/>
    </row>
    <row r="2147" spans="3:4">
      <c r="C2147" s="1"/>
      <c r="D2147" s="1"/>
    </row>
    <row r="2148" spans="3:4">
      <c r="C2148" s="1"/>
      <c r="D2148" s="1"/>
    </row>
    <row r="2149" spans="3:4">
      <c r="C2149" s="1"/>
      <c r="D2149" s="1"/>
    </row>
    <row r="2150" spans="3:4">
      <c r="C2150" s="1"/>
      <c r="D2150" s="1"/>
    </row>
    <row r="2151" spans="3:4">
      <c r="C2151" s="1"/>
      <c r="D2151" s="1"/>
    </row>
    <row r="2152" spans="3:4">
      <c r="C2152" s="1"/>
      <c r="D2152" s="1"/>
    </row>
    <row r="2153" spans="3:4">
      <c r="C2153" s="1"/>
      <c r="D2153" s="1"/>
    </row>
    <row r="2154" spans="3:4">
      <c r="C2154" s="1"/>
      <c r="D2154" s="1"/>
    </row>
    <row r="2155" spans="3:4">
      <c r="C2155" s="1"/>
      <c r="D2155" s="1"/>
    </row>
    <row r="2156" spans="3:4">
      <c r="C2156" s="1"/>
      <c r="D2156" s="1"/>
    </row>
    <row r="2157" spans="3:4">
      <c r="C2157" s="1"/>
      <c r="D2157" s="1"/>
    </row>
    <row r="2158" spans="3:4">
      <c r="C2158" s="1"/>
      <c r="D2158" s="1"/>
    </row>
    <row r="2159" spans="3:4">
      <c r="C2159" s="1"/>
      <c r="D2159" s="1"/>
    </row>
    <row r="2160" spans="3:4">
      <c r="C2160" s="1"/>
      <c r="D2160" s="1"/>
    </row>
    <row r="2161" spans="3:4">
      <c r="C2161" s="1"/>
      <c r="D2161" s="1"/>
    </row>
    <row r="2162" spans="3:4">
      <c r="C2162" s="1"/>
      <c r="D2162" s="1"/>
    </row>
    <row r="2163" spans="3:4">
      <c r="C2163" s="1"/>
      <c r="D2163" s="1"/>
    </row>
    <row r="2164" spans="3:4">
      <c r="C2164" s="1"/>
      <c r="D2164" s="1"/>
    </row>
    <row r="2165" spans="3:4">
      <c r="C2165" s="1"/>
      <c r="D2165" s="1"/>
    </row>
    <row r="2166" spans="3:4">
      <c r="C2166" s="1"/>
      <c r="D2166" s="1"/>
    </row>
    <row r="2167" spans="3:4">
      <c r="C2167" s="1"/>
      <c r="D2167" s="1"/>
    </row>
    <row r="2168" spans="3:4">
      <c r="C2168" s="1"/>
      <c r="D2168" s="1"/>
    </row>
    <row r="2169" spans="3:4">
      <c r="C2169" s="1"/>
      <c r="D2169" s="1"/>
    </row>
    <row r="2170" spans="3:4">
      <c r="C2170" s="1"/>
      <c r="D2170" s="1"/>
    </row>
    <row r="2171" spans="3:4">
      <c r="C2171" s="1"/>
      <c r="D2171" s="1"/>
    </row>
    <row r="2172" spans="3:4">
      <c r="C2172" s="1"/>
      <c r="D2172" s="1"/>
    </row>
    <row r="2173" spans="3:4">
      <c r="C2173" s="1"/>
      <c r="D2173" s="1"/>
    </row>
    <row r="2174" spans="3:4">
      <c r="C2174" s="1"/>
      <c r="D2174" s="1"/>
    </row>
    <row r="2175" spans="3:4">
      <c r="C2175" s="1"/>
      <c r="D2175" s="1"/>
    </row>
    <row r="2176" spans="3:4">
      <c r="C2176" s="1"/>
      <c r="D2176" s="1"/>
    </row>
    <row r="2177" spans="3:4">
      <c r="C2177" s="1"/>
      <c r="D2177" s="1"/>
    </row>
    <row r="2178" spans="3:4">
      <c r="C2178" s="1"/>
      <c r="D2178" s="1"/>
    </row>
    <row r="2179" spans="3:4">
      <c r="C2179" s="1"/>
      <c r="D2179" s="1"/>
    </row>
    <row r="2180" spans="3:4">
      <c r="C2180" s="1"/>
      <c r="D2180" s="1"/>
    </row>
    <row r="2181" spans="3:4">
      <c r="C2181" s="1"/>
      <c r="D2181" s="1"/>
    </row>
    <row r="2182" spans="3:4">
      <c r="C2182" s="1"/>
      <c r="D2182" s="1"/>
    </row>
    <row r="2183" spans="3:4">
      <c r="C2183" s="1"/>
      <c r="D2183" s="1"/>
    </row>
    <row r="2184" spans="3:4">
      <c r="C2184" s="1"/>
      <c r="D2184" s="1"/>
    </row>
    <row r="2185" spans="3:4">
      <c r="C2185" s="1"/>
      <c r="D2185" s="1"/>
    </row>
    <row r="2186" spans="3:4">
      <c r="C2186" s="1"/>
      <c r="D2186" s="1"/>
    </row>
    <row r="2187" spans="3:4">
      <c r="C2187" s="1"/>
      <c r="D2187" s="1"/>
    </row>
    <row r="2188" spans="3:4">
      <c r="C2188" s="1"/>
      <c r="D2188" s="1"/>
    </row>
    <row r="2189" spans="3:4">
      <c r="C2189" s="1"/>
      <c r="D2189" s="1"/>
    </row>
    <row r="2190" spans="3:4">
      <c r="C2190" s="1"/>
      <c r="D2190" s="1"/>
    </row>
    <row r="2191" spans="3:4">
      <c r="C2191" s="1"/>
      <c r="D2191" s="1"/>
    </row>
    <row r="2192" spans="3:4">
      <c r="C2192" s="1"/>
      <c r="D2192" s="1"/>
    </row>
    <row r="2193" spans="3:4">
      <c r="C2193" s="1"/>
      <c r="D2193" s="1"/>
    </row>
    <row r="2194" spans="3:4">
      <c r="C2194" s="1"/>
      <c r="D2194" s="1"/>
    </row>
    <row r="2195" spans="3:4">
      <c r="C2195" s="1"/>
      <c r="D2195" s="1"/>
    </row>
    <row r="2196" spans="3:4">
      <c r="C2196" s="1"/>
      <c r="D2196" s="1"/>
    </row>
    <row r="2197" spans="3:4">
      <c r="C2197" s="1"/>
      <c r="D2197" s="1"/>
    </row>
    <row r="2198" spans="3:4">
      <c r="C2198" s="1"/>
      <c r="D2198" s="1"/>
    </row>
    <row r="2199" spans="3:4">
      <c r="C2199" s="1"/>
      <c r="D2199" s="1"/>
    </row>
    <row r="2200" spans="3:4">
      <c r="C2200" s="1"/>
      <c r="D2200" s="1"/>
    </row>
    <row r="2201" spans="3:4">
      <c r="C2201" s="1"/>
      <c r="D2201" s="1"/>
    </row>
    <row r="2202" spans="3:4">
      <c r="C2202" s="1"/>
      <c r="D2202" s="1"/>
    </row>
    <row r="2203" spans="3:4">
      <c r="C2203" s="1"/>
      <c r="D2203" s="1"/>
    </row>
    <row r="2204" spans="3:4">
      <c r="C2204" s="1"/>
      <c r="D2204" s="1"/>
    </row>
    <row r="2205" spans="3:4">
      <c r="C2205" s="1"/>
      <c r="D2205" s="1"/>
    </row>
    <row r="2206" spans="3:4">
      <c r="C2206" s="1"/>
      <c r="D2206" s="1"/>
    </row>
    <row r="2207" spans="3:4">
      <c r="C2207" s="1"/>
      <c r="D2207" s="1"/>
    </row>
    <row r="2208" spans="3:4">
      <c r="C2208" s="1"/>
      <c r="D2208" s="1"/>
    </row>
    <row r="2209" spans="3:4">
      <c r="C2209" s="1"/>
      <c r="D2209" s="1"/>
    </row>
    <row r="2210" spans="3:4">
      <c r="C2210" s="1"/>
      <c r="D2210" s="1"/>
    </row>
    <row r="2211" spans="3:4">
      <c r="C2211" s="1"/>
      <c r="D2211" s="1"/>
    </row>
    <row r="2212" spans="3:4">
      <c r="C2212" s="1"/>
      <c r="D2212" s="1"/>
    </row>
    <row r="2213" spans="3:4">
      <c r="C2213" s="1"/>
      <c r="D2213" s="1"/>
    </row>
    <row r="2214" spans="3:4">
      <c r="C2214" s="1"/>
      <c r="D2214" s="1"/>
    </row>
    <row r="2215" spans="3:4">
      <c r="C2215" s="1"/>
      <c r="D2215" s="1"/>
    </row>
    <row r="2216" spans="3:4">
      <c r="C2216" s="1"/>
      <c r="D2216" s="1"/>
    </row>
    <row r="2217" spans="3:4">
      <c r="C2217" s="1"/>
      <c r="D2217" s="1"/>
    </row>
    <row r="2218" spans="3:4">
      <c r="C2218" s="1"/>
      <c r="D2218" s="1"/>
    </row>
    <row r="2219" spans="3:4">
      <c r="C2219" s="1"/>
      <c r="D2219" s="1"/>
    </row>
    <row r="2220" spans="3:4">
      <c r="C2220" s="1"/>
      <c r="D2220" s="1"/>
    </row>
    <row r="2221" spans="3:4">
      <c r="C2221" s="1"/>
      <c r="D2221" s="1"/>
    </row>
    <row r="2222" spans="3:4">
      <c r="C2222" s="1"/>
      <c r="D2222" s="1"/>
    </row>
    <row r="2223" spans="3:4">
      <c r="C2223" s="1"/>
      <c r="D2223" s="1"/>
    </row>
    <row r="2224" spans="3:4">
      <c r="C2224" s="1"/>
      <c r="D2224" s="1"/>
    </row>
    <row r="2225" spans="3:4">
      <c r="C2225" s="1"/>
      <c r="D2225" s="1"/>
    </row>
    <row r="2226" spans="3:4">
      <c r="C2226" s="1"/>
      <c r="D2226" s="1"/>
    </row>
    <row r="2227" spans="3:4">
      <c r="C2227" s="1"/>
      <c r="D2227" s="1"/>
    </row>
    <row r="2228" spans="3:4">
      <c r="C2228" s="1"/>
      <c r="D2228" s="1"/>
    </row>
    <row r="2229" spans="3:4">
      <c r="C2229" s="1"/>
      <c r="D2229" s="1"/>
    </row>
    <row r="2230" spans="3:4">
      <c r="C2230" s="1"/>
      <c r="D2230" s="1"/>
    </row>
    <row r="2231" spans="3:4">
      <c r="C2231" s="1"/>
      <c r="D2231" s="1"/>
    </row>
    <row r="2232" spans="3:4">
      <c r="C2232" s="1"/>
      <c r="D2232" s="1"/>
    </row>
    <row r="2233" spans="3:4">
      <c r="C2233" s="1"/>
      <c r="D2233" s="1"/>
    </row>
    <row r="2234" spans="3:4">
      <c r="C2234" s="1"/>
      <c r="D2234" s="1"/>
    </row>
    <row r="2235" spans="3:4">
      <c r="C2235" s="1"/>
      <c r="D2235" s="1"/>
    </row>
    <row r="2236" spans="3:4">
      <c r="C2236" s="1"/>
      <c r="D2236" s="1"/>
    </row>
    <row r="2237" spans="3:4">
      <c r="C2237" s="1"/>
      <c r="D2237" s="1"/>
    </row>
    <row r="2238" spans="3:4">
      <c r="C2238" s="1"/>
      <c r="D2238" s="1"/>
    </row>
    <row r="2239" spans="3:4">
      <c r="C2239" s="1"/>
      <c r="D2239" s="1"/>
    </row>
    <row r="2240" spans="3:4">
      <c r="C2240" s="1"/>
      <c r="D2240" s="1"/>
    </row>
    <row r="2241" spans="3:4">
      <c r="C2241" s="1"/>
      <c r="D2241" s="1"/>
    </row>
    <row r="2242" spans="3:4">
      <c r="C2242" s="1"/>
      <c r="D2242" s="1"/>
    </row>
    <row r="2243" spans="3:4">
      <c r="C2243" s="1"/>
      <c r="D2243" s="1"/>
    </row>
    <row r="2244" spans="3:4">
      <c r="C2244" s="1"/>
      <c r="D2244" s="1"/>
    </row>
    <row r="2245" spans="3:4">
      <c r="C2245" s="1"/>
      <c r="D2245" s="1"/>
    </row>
    <row r="2246" spans="3:4">
      <c r="C2246" s="1"/>
      <c r="D2246" s="1"/>
    </row>
    <row r="2247" spans="3:4">
      <c r="C2247" s="1"/>
      <c r="D2247" s="1"/>
    </row>
    <row r="2248" spans="3:4">
      <c r="C2248" s="1"/>
      <c r="D2248" s="1"/>
    </row>
    <row r="2249" spans="3:4">
      <c r="C2249" s="1"/>
      <c r="D2249" s="1"/>
    </row>
    <row r="2250" spans="3:4">
      <c r="C2250" s="1"/>
      <c r="D2250" s="1"/>
    </row>
    <row r="2251" spans="3:4">
      <c r="C2251" s="1"/>
      <c r="D2251" s="1"/>
    </row>
    <row r="2252" spans="3:4">
      <c r="C2252" s="1"/>
      <c r="D2252" s="1"/>
    </row>
    <row r="2253" spans="3:4">
      <c r="C2253" s="1"/>
      <c r="D2253" s="1"/>
    </row>
    <row r="2254" spans="3:4">
      <c r="C2254" s="1"/>
      <c r="D2254" s="1"/>
    </row>
    <row r="2255" spans="3:4">
      <c r="C2255" s="1"/>
      <c r="D2255" s="1"/>
    </row>
    <row r="2256" spans="3:4">
      <c r="C2256" s="1"/>
      <c r="D2256" s="1"/>
    </row>
    <row r="2257" spans="3:4">
      <c r="C2257" s="1"/>
      <c r="D2257" s="1"/>
    </row>
    <row r="2258" spans="3:4">
      <c r="C2258" s="1"/>
      <c r="D2258" s="1"/>
    </row>
    <row r="2259" spans="3:4">
      <c r="C2259" s="1"/>
      <c r="D2259" s="1"/>
    </row>
    <row r="2260" spans="3:4">
      <c r="C2260" s="1"/>
      <c r="D2260" s="1"/>
    </row>
    <row r="2261" spans="3:4">
      <c r="C2261" s="1"/>
      <c r="D2261" s="1"/>
    </row>
    <row r="2262" spans="3:4">
      <c r="C2262" s="1"/>
      <c r="D2262" s="1"/>
    </row>
    <row r="2263" spans="3:4">
      <c r="C2263" s="1"/>
      <c r="D2263" s="1"/>
    </row>
    <row r="2264" spans="3:4">
      <c r="C2264" s="1"/>
      <c r="D2264" s="1"/>
    </row>
    <row r="2265" spans="3:4">
      <c r="C2265" s="1"/>
      <c r="D2265" s="1"/>
    </row>
    <row r="2266" spans="3:4">
      <c r="C2266" s="1"/>
      <c r="D2266" s="1"/>
    </row>
    <row r="2267" spans="3:4">
      <c r="C2267" s="1"/>
      <c r="D2267" s="1"/>
    </row>
    <row r="2268" spans="3:4">
      <c r="C2268" s="1"/>
      <c r="D2268" s="1"/>
    </row>
    <row r="2269" spans="3:4">
      <c r="C2269" s="1"/>
      <c r="D2269" s="1"/>
    </row>
    <row r="2270" spans="3:4">
      <c r="C2270" s="1"/>
      <c r="D2270" s="1"/>
    </row>
    <row r="2271" spans="3:4">
      <c r="C2271" s="1"/>
      <c r="D2271" s="1"/>
    </row>
    <row r="2272" spans="3:4">
      <c r="C2272" s="1"/>
      <c r="D2272" s="1"/>
    </row>
    <row r="2273" spans="3:4">
      <c r="C2273" s="1"/>
      <c r="D2273" s="1"/>
    </row>
    <row r="2274" spans="3:4">
      <c r="C2274" s="1"/>
      <c r="D2274" s="1"/>
    </row>
    <row r="2275" spans="3:4">
      <c r="C2275" s="1"/>
      <c r="D2275" s="1"/>
    </row>
    <row r="2276" spans="3:4">
      <c r="C2276" s="1"/>
      <c r="D2276" s="1"/>
    </row>
    <row r="2277" spans="3:4">
      <c r="C2277" s="1"/>
      <c r="D2277" s="1"/>
    </row>
    <row r="2278" spans="3:4">
      <c r="C2278" s="1"/>
      <c r="D2278" s="1"/>
    </row>
    <row r="2279" spans="3:4">
      <c r="C2279" s="1"/>
      <c r="D2279" s="1"/>
    </row>
    <row r="2280" spans="3:4">
      <c r="C2280" s="1"/>
      <c r="D2280" s="1"/>
    </row>
    <row r="2281" spans="3:4">
      <c r="C2281" s="1"/>
      <c r="D2281" s="1"/>
    </row>
    <row r="2282" spans="3:4">
      <c r="C2282" s="1"/>
      <c r="D2282" s="1"/>
    </row>
    <row r="2283" spans="3:4">
      <c r="C2283" s="1"/>
      <c r="D2283" s="1"/>
    </row>
    <row r="2284" spans="3:4">
      <c r="C2284" s="1"/>
      <c r="D2284" s="1"/>
    </row>
    <row r="2285" spans="3:4">
      <c r="C2285" s="1"/>
      <c r="D2285" s="1"/>
    </row>
    <row r="2286" spans="3:4">
      <c r="C2286" s="1"/>
      <c r="D2286" s="1"/>
    </row>
    <row r="2287" spans="3:4">
      <c r="C2287" s="1"/>
      <c r="D2287" s="1"/>
    </row>
    <row r="2288" spans="3:4">
      <c r="C2288" s="1"/>
      <c r="D2288" s="1"/>
    </row>
    <row r="2289" spans="3:4">
      <c r="C2289" s="1"/>
      <c r="D2289" s="1"/>
    </row>
    <row r="2290" spans="3:4">
      <c r="C2290" s="1"/>
      <c r="D2290" s="1"/>
    </row>
    <row r="2291" spans="3:4">
      <c r="C2291" s="1"/>
      <c r="D2291" s="1"/>
    </row>
    <row r="2292" spans="3:4">
      <c r="C2292" s="1"/>
      <c r="D2292" s="1"/>
    </row>
    <row r="2293" spans="3:4">
      <c r="C2293" s="1"/>
      <c r="D2293" s="1"/>
    </row>
    <row r="2294" spans="3:4">
      <c r="C2294" s="1"/>
      <c r="D2294" s="1"/>
    </row>
    <row r="2295" spans="3:4">
      <c r="C2295" s="1"/>
      <c r="D2295" s="1"/>
    </row>
    <row r="2296" spans="3:4">
      <c r="C2296" s="1"/>
      <c r="D2296" s="1"/>
    </row>
    <row r="2297" spans="3:4">
      <c r="C2297" s="1"/>
      <c r="D2297" s="1"/>
    </row>
    <row r="2298" spans="3:4">
      <c r="C2298" s="1"/>
      <c r="D2298" s="1"/>
    </row>
    <row r="2299" spans="3:4">
      <c r="C2299" s="1"/>
      <c r="D2299" s="1"/>
    </row>
    <row r="2300" spans="3:4">
      <c r="C2300" s="1"/>
      <c r="D2300" s="1"/>
    </row>
    <row r="2301" spans="3:4">
      <c r="C2301" s="1"/>
      <c r="D2301" s="1"/>
    </row>
    <row r="2302" spans="3:4">
      <c r="C2302" s="1"/>
      <c r="D2302" s="1"/>
    </row>
    <row r="2303" spans="3:4">
      <c r="C2303" s="1"/>
      <c r="D2303" s="1"/>
    </row>
    <row r="2304" spans="3:4">
      <c r="C2304" s="1"/>
      <c r="D2304" s="1"/>
    </row>
    <row r="2305" spans="3:4">
      <c r="C2305" s="1"/>
      <c r="D2305" s="1"/>
    </row>
    <row r="2306" spans="3:4">
      <c r="C2306" s="1"/>
      <c r="D2306" s="1"/>
    </row>
    <row r="2307" spans="3:4">
      <c r="C2307" s="1"/>
      <c r="D2307" s="1"/>
    </row>
    <row r="2308" spans="3:4">
      <c r="C2308" s="1"/>
      <c r="D2308" s="1"/>
    </row>
    <row r="2309" spans="3:4">
      <c r="C2309" s="1"/>
      <c r="D2309" s="1"/>
    </row>
    <row r="2310" spans="3:4">
      <c r="C2310" s="1"/>
      <c r="D2310" s="1"/>
    </row>
    <row r="2311" spans="3:4">
      <c r="C2311" s="1"/>
      <c r="D2311" s="1"/>
    </row>
    <row r="2312" spans="3:4">
      <c r="C2312" s="1"/>
      <c r="D2312" s="1"/>
    </row>
    <row r="2313" spans="3:4">
      <c r="C2313" s="1"/>
      <c r="D2313" s="1"/>
    </row>
    <row r="2314" spans="3:4">
      <c r="C2314" s="1"/>
      <c r="D2314" s="1"/>
    </row>
    <row r="2315" spans="3:4">
      <c r="C2315" s="1"/>
      <c r="D2315" s="1"/>
    </row>
    <row r="2316" spans="3:4">
      <c r="C2316" s="1"/>
      <c r="D2316" s="1"/>
    </row>
    <row r="2317" spans="3:4">
      <c r="C2317" s="1"/>
      <c r="D2317" s="1"/>
    </row>
    <row r="2318" spans="3:4">
      <c r="C2318" s="1"/>
      <c r="D2318" s="1"/>
    </row>
    <row r="2319" spans="3:4">
      <c r="C2319" s="1"/>
      <c r="D2319" s="1"/>
    </row>
    <row r="2320" spans="3:4">
      <c r="C2320" s="1"/>
      <c r="D2320" s="1"/>
    </row>
    <row r="2321" spans="3:4">
      <c r="C2321" s="1"/>
      <c r="D2321" s="1"/>
    </row>
    <row r="2322" spans="3:4">
      <c r="C2322" s="1"/>
      <c r="D2322" s="1"/>
    </row>
    <row r="2323" spans="3:4">
      <c r="C2323" s="1"/>
      <c r="D2323" s="1"/>
    </row>
    <row r="2324" spans="3:4">
      <c r="C2324" s="1"/>
      <c r="D2324" s="1"/>
    </row>
    <row r="2325" spans="3:4">
      <c r="C2325" s="1"/>
      <c r="D2325" s="1"/>
    </row>
    <row r="2326" spans="3:4">
      <c r="C2326" s="1"/>
      <c r="D2326" s="1"/>
    </row>
    <row r="2327" spans="3:4">
      <c r="C2327" s="1"/>
      <c r="D2327" s="1"/>
    </row>
    <row r="2328" spans="3:4">
      <c r="C2328" s="1"/>
      <c r="D2328" s="1"/>
    </row>
    <row r="2329" spans="3:4">
      <c r="C2329" s="1"/>
      <c r="D2329" s="1"/>
    </row>
    <row r="2330" spans="3:4">
      <c r="C2330" s="1"/>
      <c r="D2330" s="1"/>
    </row>
    <row r="2331" spans="3:4">
      <c r="C2331" s="1"/>
      <c r="D2331" s="1"/>
    </row>
    <row r="2332" spans="3:4">
      <c r="C2332" s="1"/>
      <c r="D2332" s="1"/>
    </row>
    <row r="2333" spans="3:4">
      <c r="C2333" s="1"/>
      <c r="D2333" s="1"/>
    </row>
    <row r="2334" spans="3:4">
      <c r="C2334" s="1"/>
      <c r="D2334" s="1"/>
    </row>
    <row r="2335" spans="3:4">
      <c r="C2335" s="1"/>
      <c r="D2335" s="1"/>
    </row>
    <row r="2336" spans="3:4">
      <c r="C2336" s="1"/>
      <c r="D2336" s="1"/>
    </row>
    <row r="2337" spans="3:4">
      <c r="C2337" s="1"/>
      <c r="D2337" s="1"/>
    </row>
    <row r="2338" spans="3:4">
      <c r="C2338" s="1"/>
      <c r="D2338" s="1"/>
    </row>
    <row r="2339" spans="3:4">
      <c r="C2339" s="1"/>
      <c r="D2339" s="1"/>
    </row>
    <row r="2340" spans="3:4">
      <c r="C2340" s="1"/>
      <c r="D2340" s="1"/>
    </row>
    <row r="2341" spans="3:4">
      <c r="C2341" s="1"/>
      <c r="D2341" s="1"/>
    </row>
    <row r="2342" spans="3:4">
      <c r="C2342" s="1"/>
      <c r="D2342" s="1"/>
    </row>
    <row r="2343" spans="3:4">
      <c r="C2343" s="1"/>
      <c r="D2343" s="1"/>
    </row>
    <row r="2344" spans="3:4">
      <c r="C2344" s="1"/>
      <c r="D2344" s="1"/>
    </row>
    <row r="2345" spans="3:4">
      <c r="C2345" s="1"/>
      <c r="D2345" s="1"/>
    </row>
    <row r="2346" spans="3:4">
      <c r="C2346" s="1"/>
      <c r="D2346" s="1"/>
    </row>
    <row r="2347" spans="3:4">
      <c r="C2347" s="1"/>
      <c r="D2347" s="1"/>
    </row>
    <row r="2348" spans="3:4">
      <c r="C2348" s="1"/>
      <c r="D2348" s="1"/>
    </row>
    <row r="2349" spans="3:4">
      <c r="C2349" s="1"/>
      <c r="D2349" s="1"/>
    </row>
    <row r="2350" spans="3:4">
      <c r="C2350" s="1"/>
      <c r="D2350" s="1"/>
    </row>
    <row r="2351" spans="3:4">
      <c r="C2351" s="1"/>
      <c r="D2351" s="1"/>
    </row>
    <row r="2352" spans="3:4">
      <c r="C2352" s="1"/>
      <c r="D2352" s="1"/>
    </row>
    <row r="2353" spans="3:4">
      <c r="C2353" s="1"/>
      <c r="D2353" s="1"/>
    </row>
    <row r="2354" spans="3:4">
      <c r="C2354" s="1"/>
      <c r="D2354" s="1"/>
    </row>
    <row r="2355" spans="3:4">
      <c r="C2355" s="1"/>
      <c r="D2355" s="1"/>
    </row>
    <row r="2356" spans="3:4">
      <c r="C2356" s="1"/>
      <c r="D2356" s="1"/>
    </row>
    <row r="2357" spans="3:4">
      <c r="C2357" s="1"/>
      <c r="D2357" s="1"/>
    </row>
    <row r="2358" spans="3:4">
      <c r="C2358" s="1"/>
      <c r="D2358" s="1"/>
    </row>
    <row r="2359" spans="3:4">
      <c r="C2359" s="1"/>
      <c r="D2359" s="1"/>
    </row>
    <row r="2360" spans="3:4">
      <c r="C2360" s="1"/>
      <c r="D2360" s="1"/>
    </row>
    <row r="2361" spans="3:4">
      <c r="C2361" s="1"/>
      <c r="D2361" s="1"/>
    </row>
    <row r="2362" spans="3:4">
      <c r="C2362" s="1"/>
      <c r="D2362" s="1"/>
    </row>
    <row r="2363" spans="3:4">
      <c r="C2363" s="1"/>
      <c r="D2363" s="1"/>
    </row>
    <row r="2364" spans="3:4">
      <c r="C2364" s="1"/>
      <c r="D2364" s="1"/>
    </row>
    <row r="2365" spans="3:4">
      <c r="C2365" s="1"/>
      <c r="D2365" s="1"/>
    </row>
    <row r="2366" spans="3:4">
      <c r="C2366" s="1"/>
      <c r="D2366" s="1"/>
    </row>
    <row r="2367" spans="3:4">
      <c r="C2367" s="1"/>
      <c r="D2367" s="1"/>
    </row>
    <row r="2368" spans="3:4">
      <c r="C2368" s="1"/>
      <c r="D2368" s="1"/>
    </row>
    <row r="2369" spans="3:4">
      <c r="C2369" s="1"/>
      <c r="D2369" s="1"/>
    </row>
    <row r="2370" spans="3:4">
      <c r="C2370" s="1"/>
      <c r="D2370" s="1"/>
    </row>
    <row r="2371" spans="3:4">
      <c r="C2371" s="1"/>
      <c r="D2371" s="1"/>
    </row>
    <row r="2372" spans="3:4">
      <c r="C2372" s="1"/>
      <c r="D2372" s="1"/>
    </row>
    <row r="2373" spans="3:4">
      <c r="C2373" s="1"/>
      <c r="D2373" s="1"/>
    </row>
    <row r="2374" spans="3:4">
      <c r="C2374" s="1"/>
      <c r="D2374" s="1"/>
    </row>
    <row r="2375" spans="3:4">
      <c r="C2375" s="1"/>
      <c r="D2375" s="1"/>
    </row>
    <row r="2376" spans="3:4">
      <c r="C2376" s="1"/>
      <c r="D2376" s="1"/>
    </row>
    <row r="2377" spans="3:4">
      <c r="C2377" s="1"/>
      <c r="D2377" s="1"/>
    </row>
    <row r="2378" spans="3:4">
      <c r="C2378" s="1"/>
      <c r="D2378" s="1"/>
    </row>
    <row r="2379" spans="3:4">
      <c r="C2379" s="1"/>
      <c r="D2379" s="1"/>
    </row>
    <row r="2380" spans="3:4">
      <c r="C2380" s="1"/>
      <c r="D2380" s="1"/>
    </row>
    <row r="2381" spans="3:4">
      <c r="C2381" s="1"/>
      <c r="D2381" s="1"/>
    </row>
    <row r="2382" spans="3:4">
      <c r="C2382" s="1"/>
      <c r="D2382" s="1"/>
    </row>
    <row r="2383" spans="3:4">
      <c r="C2383" s="1"/>
      <c r="D2383" s="1"/>
    </row>
    <row r="2384" spans="3:4">
      <c r="C2384" s="1"/>
      <c r="D2384" s="1"/>
    </row>
    <row r="2385" spans="3:4">
      <c r="C2385" s="1"/>
      <c r="D2385" s="1"/>
    </row>
    <row r="2386" spans="3:4">
      <c r="C2386" s="1"/>
      <c r="D2386" s="1"/>
    </row>
    <row r="2387" spans="3:4">
      <c r="C2387" s="1"/>
      <c r="D2387" s="1"/>
    </row>
    <row r="2388" spans="3:4">
      <c r="C2388" s="1"/>
      <c r="D2388" s="1"/>
    </row>
    <row r="2389" spans="3:4">
      <c r="C2389" s="1"/>
      <c r="D2389" s="1"/>
    </row>
    <row r="2390" spans="3:4">
      <c r="C2390" s="1"/>
      <c r="D2390" s="1"/>
    </row>
    <row r="2391" spans="3:4">
      <c r="C2391" s="1"/>
      <c r="D2391" s="1"/>
    </row>
    <row r="2392" spans="3:4">
      <c r="C2392" s="1"/>
      <c r="D2392" s="1"/>
    </row>
    <row r="2393" spans="3:4">
      <c r="C2393" s="1"/>
      <c r="D2393" s="1"/>
    </row>
    <row r="2394" spans="3:4">
      <c r="C2394" s="1"/>
      <c r="D2394" s="1"/>
    </row>
    <row r="2395" spans="3:4">
      <c r="C2395" s="1"/>
      <c r="D2395" s="1"/>
    </row>
    <row r="2396" spans="3:4">
      <c r="C2396" s="1"/>
      <c r="D2396" s="1"/>
    </row>
    <row r="2397" spans="3:4">
      <c r="C2397" s="1"/>
      <c r="D2397" s="1"/>
    </row>
    <row r="2398" spans="3:4">
      <c r="C2398" s="1"/>
      <c r="D2398" s="1"/>
    </row>
    <row r="2399" spans="3:4">
      <c r="C2399" s="1"/>
      <c r="D2399" s="1"/>
    </row>
    <row r="2400" spans="3:4">
      <c r="C2400" s="1"/>
      <c r="D2400" s="1"/>
    </row>
    <row r="2401" spans="3:4">
      <c r="C2401" s="1"/>
      <c r="D2401" s="1"/>
    </row>
    <row r="2402" spans="3:4">
      <c r="C2402" s="1"/>
      <c r="D2402" s="1"/>
    </row>
    <row r="2403" spans="3:4">
      <c r="C2403" s="1"/>
      <c r="D2403" s="1"/>
    </row>
    <row r="2404" spans="3:4">
      <c r="C2404" s="1"/>
      <c r="D2404" s="1"/>
    </row>
    <row r="2405" spans="3:4">
      <c r="C2405" s="1"/>
      <c r="D2405" s="1"/>
    </row>
    <row r="2406" spans="3:4">
      <c r="C2406" s="1"/>
      <c r="D2406" s="1"/>
    </row>
    <row r="2407" spans="3:4">
      <c r="C2407" s="1"/>
      <c r="D2407" s="1"/>
    </row>
    <row r="2408" spans="3:4">
      <c r="C2408" s="1"/>
      <c r="D2408" s="1"/>
    </row>
    <row r="2409" spans="3:4">
      <c r="C2409" s="1"/>
      <c r="D2409" s="1"/>
    </row>
    <row r="2410" spans="3:4">
      <c r="C2410" s="1"/>
      <c r="D2410" s="1"/>
    </row>
    <row r="2411" spans="3:4">
      <c r="C2411" s="1"/>
      <c r="D2411" s="1"/>
    </row>
    <row r="2412" spans="3:4">
      <c r="C2412" s="1"/>
      <c r="D2412" s="1"/>
    </row>
    <row r="2413" spans="3:4">
      <c r="C2413" s="1"/>
      <c r="D2413" s="1"/>
    </row>
    <row r="2414" spans="3:4">
      <c r="C2414" s="1"/>
      <c r="D2414" s="1"/>
    </row>
    <row r="2415" spans="3:4">
      <c r="C2415" s="1"/>
      <c r="D2415" s="1"/>
    </row>
    <row r="2416" spans="3:4">
      <c r="C2416" s="1"/>
      <c r="D2416" s="1"/>
    </row>
    <row r="2417" spans="3:4">
      <c r="C2417" s="1"/>
      <c r="D2417" s="1"/>
    </row>
    <row r="2418" spans="3:4">
      <c r="C2418" s="1"/>
      <c r="D2418" s="1"/>
    </row>
    <row r="2419" spans="3:4">
      <c r="C2419" s="1"/>
      <c r="D2419" s="1"/>
    </row>
    <row r="2420" spans="3:4">
      <c r="C2420" s="1"/>
      <c r="D2420" s="1"/>
    </row>
    <row r="2421" spans="3:4">
      <c r="C2421" s="1"/>
      <c r="D2421" s="1"/>
    </row>
    <row r="2422" spans="3:4">
      <c r="C2422" s="1"/>
      <c r="D2422" s="1"/>
    </row>
    <row r="2423" spans="3:4">
      <c r="C2423" s="1"/>
      <c r="D2423" s="1"/>
    </row>
    <row r="2424" spans="3:4">
      <c r="C2424" s="1"/>
      <c r="D2424" s="1"/>
    </row>
    <row r="2425" spans="3:4">
      <c r="C2425" s="1"/>
      <c r="D2425" s="1"/>
    </row>
    <row r="2426" spans="3:4">
      <c r="C2426" s="1"/>
      <c r="D2426" s="1"/>
    </row>
    <row r="2427" spans="3:4">
      <c r="C2427" s="1"/>
      <c r="D2427" s="1"/>
    </row>
    <row r="2428" spans="3:4">
      <c r="C2428" s="1"/>
      <c r="D2428" s="1"/>
    </row>
    <row r="2429" spans="3:4">
      <c r="C2429" s="1"/>
      <c r="D2429" s="1"/>
    </row>
    <row r="2430" spans="3:4">
      <c r="C2430" s="1"/>
      <c r="D2430" s="1"/>
    </row>
    <row r="2431" spans="3:4">
      <c r="C2431" s="1"/>
      <c r="D2431" s="1"/>
    </row>
    <row r="2432" spans="3:4">
      <c r="C2432" s="1"/>
      <c r="D2432" s="1"/>
    </row>
    <row r="2433" spans="3:4">
      <c r="C2433" s="1"/>
      <c r="D2433" s="1"/>
    </row>
    <row r="2434" spans="3:4">
      <c r="C2434" s="1"/>
      <c r="D2434" s="1"/>
    </row>
    <row r="2435" spans="3:4">
      <c r="C2435" s="1"/>
      <c r="D2435" s="1"/>
    </row>
    <row r="2436" spans="3:4">
      <c r="C2436" s="1"/>
      <c r="D2436" s="1"/>
    </row>
    <row r="2437" spans="3:4">
      <c r="C2437" s="1"/>
      <c r="D2437" s="1"/>
    </row>
    <row r="2438" spans="3:4">
      <c r="C2438" s="1"/>
      <c r="D2438" s="1"/>
    </row>
    <row r="2439" spans="3:4">
      <c r="C2439" s="1"/>
      <c r="D2439" s="1"/>
    </row>
    <row r="2440" spans="3:4">
      <c r="C2440" s="1"/>
      <c r="D2440" s="1"/>
    </row>
    <row r="2441" spans="3:4">
      <c r="C2441" s="1"/>
      <c r="D2441" s="1"/>
    </row>
    <row r="2442" spans="3:4">
      <c r="C2442" s="1"/>
      <c r="D2442" s="1"/>
    </row>
    <row r="2443" spans="3:4">
      <c r="C2443" s="1"/>
      <c r="D2443" s="1"/>
    </row>
    <row r="2444" spans="3:4">
      <c r="C2444" s="1"/>
      <c r="D2444" s="1"/>
    </row>
    <row r="2445" spans="3:4">
      <c r="C2445" s="1"/>
      <c r="D2445" s="1"/>
    </row>
    <row r="2446" spans="3:4">
      <c r="C2446" s="1"/>
      <c r="D2446" s="1"/>
    </row>
    <row r="2447" spans="3:4">
      <c r="C2447" s="1"/>
      <c r="D2447" s="1"/>
    </row>
    <row r="2448" spans="3:4">
      <c r="C2448" s="1"/>
      <c r="D2448" s="1"/>
    </row>
    <row r="2449" spans="3:4">
      <c r="C2449" s="1"/>
      <c r="D2449" s="1"/>
    </row>
    <row r="2450" spans="3:4">
      <c r="C2450" s="1"/>
      <c r="D2450" s="1"/>
    </row>
    <row r="2451" spans="3:4">
      <c r="C2451" s="1"/>
      <c r="D2451" s="1"/>
    </row>
    <row r="2452" spans="3:4">
      <c r="C2452" s="1"/>
      <c r="D2452" s="1"/>
    </row>
    <row r="2453" spans="3:4">
      <c r="C2453" s="1"/>
      <c r="D2453" s="1"/>
    </row>
    <row r="2454" spans="3:4">
      <c r="C2454" s="1"/>
      <c r="D2454" s="1"/>
    </row>
    <row r="2455" spans="3:4">
      <c r="C2455" s="1"/>
      <c r="D2455" s="1"/>
    </row>
    <row r="2456" spans="3:4">
      <c r="C2456" s="1"/>
      <c r="D2456" s="1"/>
    </row>
    <row r="2457" spans="3:4">
      <c r="C2457" s="1"/>
      <c r="D2457" s="1"/>
    </row>
    <row r="2458" spans="3:4">
      <c r="C2458" s="1"/>
      <c r="D2458" s="1"/>
    </row>
    <row r="2459" spans="3:4">
      <c r="C2459" s="1"/>
      <c r="D2459" s="1"/>
    </row>
    <row r="2460" spans="3:4">
      <c r="C2460" s="1"/>
      <c r="D2460" s="1"/>
    </row>
    <row r="2461" spans="3:4">
      <c r="C2461" s="1"/>
      <c r="D2461" s="1"/>
    </row>
    <row r="2462" spans="3:4">
      <c r="C2462" s="1"/>
      <c r="D2462" s="1"/>
    </row>
    <row r="2463" spans="3:4">
      <c r="C2463" s="1"/>
      <c r="D2463" s="1"/>
    </row>
    <row r="2464" spans="3:4">
      <c r="C2464" s="1"/>
      <c r="D2464" s="1"/>
    </row>
    <row r="2465" spans="3:4">
      <c r="C2465" s="1"/>
      <c r="D2465" s="1"/>
    </row>
    <row r="2466" spans="3:4">
      <c r="C2466" s="1"/>
      <c r="D2466" s="1"/>
    </row>
    <row r="2467" spans="3:4">
      <c r="C2467" s="1"/>
      <c r="D2467" s="1"/>
    </row>
    <row r="2468" spans="3:4">
      <c r="C2468" s="1"/>
      <c r="D2468" s="1"/>
    </row>
    <row r="2469" spans="3:4">
      <c r="C2469" s="1"/>
      <c r="D2469" s="1"/>
    </row>
    <row r="2470" spans="3:4">
      <c r="C2470" s="1"/>
      <c r="D2470" s="1"/>
    </row>
    <row r="2471" spans="3:4">
      <c r="C2471" s="1"/>
      <c r="D2471" s="1"/>
    </row>
    <row r="2472" spans="3:4">
      <c r="C2472" s="1"/>
      <c r="D2472" s="1"/>
    </row>
    <row r="2473" spans="3:4">
      <c r="C2473" s="1"/>
      <c r="D2473" s="1"/>
    </row>
    <row r="2474" spans="3:4">
      <c r="C2474" s="1"/>
      <c r="D2474" s="1"/>
    </row>
    <row r="2475" spans="3:4">
      <c r="C2475" s="1"/>
      <c r="D2475" s="1"/>
    </row>
    <row r="2476" spans="3:4">
      <c r="C2476" s="1"/>
      <c r="D2476" s="1"/>
    </row>
    <row r="2477" spans="3:4">
      <c r="C2477" s="1"/>
      <c r="D2477" s="1"/>
    </row>
    <row r="2478" spans="3:4">
      <c r="C2478" s="1"/>
      <c r="D2478" s="1"/>
    </row>
    <row r="2479" spans="3:4">
      <c r="C2479" s="1"/>
      <c r="D2479" s="1"/>
    </row>
    <row r="2480" spans="3:4">
      <c r="C2480" s="1"/>
      <c r="D2480" s="1"/>
    </row>
    <row r="2481" spans="3:4">
      <c r="C2481" s="1"/>
      <c r="D2481" s="1"/>
    </row>
    <row r="2482" spans="3:4">
      <c r="C2482" s="1"/>
      <c r="D2482" s="1"/>
    </row>
    <row r="2483" spans="3:4">
      <c r="C2483" s="1"/>
      <c r="D2483" s="1"/>
    </row>
    <row r="2484" spans="3:4">
      <c r="C2484" s="1"/>
      <c r="D2484" s="1"/>
    </row>
    <row r="2485" spans="3:4">
      <c r="C2485" s="1"/>
      <c r="D2485" s="1"/>
    </row>
    <row r="2486" spans="3:4">
      <c r="C2486" s="1"/>
      <c r="D2486" s="1"/>
    </row>
    <row r="2487" spans="3:4">
      <c r="C2487" s="1"/>
      <c r="D2487" s="1"/>
    </row>
    <row r="2488" spans="3:4">
      <c r="C2488" s="1"/>
      <c r="D2488" s="1"/>
    </row>
    <row r="2489" spans="3:4">
      <c r="C2489" s="1"/>
      <c r="D2489" s="1"/>
    </row>
    <row r="2490" spans="3:4">
      <c r="C2490" s="1"/>
      <c r="D2490" s="1"/>
    </row>
    <row r="2491" spans="3:4">
      <c r="C2491" s="1"/>
      <c r="D2491" s="1"/>
    </row>
    <row r="2492" spans="3:4">
      <c r="C2492" s="1"/>
      <c r="D2492" s="1"/>
    </row>
    <row r="2493" spans="3:4">
      <c r="C2493" s="1"/>
      <c r="D2493" s="1"/>
    </row>
    <row r="2494" spans="3:4">
      <c r="C2494" s="1"/>
      <c r="D2494" s="1"/>
    </row>
    <row r="2495" spans="3:4">
      <c r="C2495" s="1"/>
      <c r="D2495" s="1"/>
    </row>
    <row r="2496" spans="3:4">
      <c r="C2496" s="1"/>
      <c r="D2496" s="1"/>
    </row>
    <row r="2497" spans="3:4">
      <c r="C2497" s="1"/>
      <c r="D2497" s="1"/>
    </row>
    <row r="2498" spans="3:4">
      <c r="C2498" s="1"/>
      <c r="D2498" s="1"/>
    </row>
    <row r="2499" spans="3:4">
      <c r="C2499" s="1"/>
      <c r="D2499" s="1"/>
    </row>
    <row r="2500" spans="3:4">
      <c r="C2500" s="1"/>
      <c r="D2500" s="1"/>
    </row>
    <row r="2501" spans="3:4">
      <c r="C2501" s="1"/>
      <c r="D2501" s="1"/>
    </row>
    <row r="2502" spans="3:4">
      <c r="C2502" s="1"/>
      <c r="D2502" s="1"/>
    </row>
    <row r="2503" spans="3:4">
      <c r="C2503" s="1"/>
      <c r="D2503" s="1"/>
    </row>
    <row r="2504" spans="3:4">
      <c r="C2504" s="1"/>
      <c r="D2504" s="1"/>
    </row>
    <row r="2505" spans="3:4">
      <c r="C2505" s="1"/>
      <c r="D2505" s="1"/>
    </row>
    <row r="2506" spans="3:4">
      <c r="C2506" s="1"/>
      <c r="D2506" s="1"/>
    </row>
    <row r="2507" spans="3:4">
      <c r="C2507" s="1"/>
      <c r="D2507" s="1"/>
    </row>
    <row r="2508" spans="3:4">
      <c r="C2508" s="1"/>
      <c r="D2508" s="1"/>
    </row>
    <row r="2509" spans="3:4">
      <c r="C2509" s="1"/>
      <c r="D2509" s="1"/>
    </row>
    <row r="2510" spans="3:4">
      <c r="C2510" s="1"/>
      <c r="D2510" s="1"/>
    </row>
    <row r="2511" spans="3:4">
      <c r="C2511" s="1"/>
      <c r="D2511" s="1"/>
    </row>
    <row r="2512" spans="3:4">
      <c r="C2512" s="1"/>
      <c r="D2512" s="1"/>
    </row>
    <row r="2513" spans="3:4">
      <c r="C2513" s="1"/>
      <c r="D2513" s="1"/>
    </row>
    <row r="2514" spans="3:4">
      <c r="C2514" s="1"/>
      <c r="D2514" s="1"/>
    </row>
    <row r="2515" spans="3:4">
      <c r="C2515" s="1"/>
      <c r="D2515" s="1"/>
    </row>
    <row r="2516" spans="3:4">
      <c r="C2516" s="1"/>
      <c r="D2516" s="1"/>
    </row>
    <row r="2517" spans="3:4">
      <c r="C2517" s="1"/>
      <c r="D2517" s="1"/>
    </row>
    <row r="2518" spans="3:4">
      <c r="C2518" s="1"/>
      <c r="D2518" s="1"/>
    </row>
    <row r="2519" spans="3:4">
      <c r="C2519" s="1"/>
      <c r="D2519" s="1"/>
    </row>
    <row r="2520" spans="3:4">
      <c r="C2520" s="1"/>
      <c r="D2520" s="1"/>
    </row>
    <row r="2521" spans="3:4">
      <c r="C2521" s="1"/>
      <c r="D2521" s="1"/>
    </row>
    <row r="2522" spans="3:4">
      <c r="C2522" s="1"/>
      <c r="D2522" s="1"/>
    </row>
    <row r="2523" spans="3:4">
      <c r="C2523" s="1"/>
      <c r="D2523" s="1"/>
    </row>
    <row r="2524" spans="3:4">
      <c r="C2524" s="1"/>
      <c r="D2524" s="1"/>
    </row>
    <row r="2525" spans="3:4">
      <c r="C2525" s="1"/>
      <c r="D2525" s="1"/>
    </row>
    <row r="2526" spans="3:4">
      <c r="C2526" s="1"/>
      <c r="D2526" s="1"/>
    </row>
    <row r="2527" spans="3:4">
      <c r="C2527" s="1"/>
      <c r="D2527" s="1"/>
    </row>
    <row r="2528" spans="3:4">
      <c r="C2528" s="1"/>
      <c r="D2528" s="1"/>
    </row>
    <row r="2529" spans="3:4">
      <c r="C2529" s="1"/>
      <c r="D2529" s="1"/>
    </row>
    <row r="2530" spans="3:4">
      <c r="C2530" s="1"/>
      <c r="D2530" s="1"/>
    </row>
    <row r="2531" spans="3:4">
      <c r="C2531" s="1"/>
      <c r="D2531" s="1"/>
    </row>
    <row r="2532" spans="3:4">
      <c r="C2532" s="1"/>
      <c r="D2532" s="1"/>
    </row>
    <row r="2533" spans="3:4">
      <c r="C2533" s="1"/>
      <c r="D2533" s="1"/>
    </row>
    <row r="2534" spans="3:4">
      <c r="C2534" s="1"/>
      <c r="D2534" s="1"/>
    </row>
    <row r="2535" spans="3:4">
      <c r="C2535" s="1"/>
      <c r="D2535" s="1"/>
    </row>
    <row r="2536" spans="3:4">
      <c r="C2536" s="1"/>
      <c r="D2536" s="1"/>
    </row>
    <row r="2537" spans="3:4">
      <c r="C2537" s="1"/>
      <c r="D2537" s="1"/>
    </row>
    <row r="2538" spans="3:4">
      <c r="C2538" s="1"/>
      <c r="D2538" s="1"/>
    </row>
    <row r="2539" spans="3:4">
      <c r="C2539" s="1"/>
      <c r="D2539" s="1"/>
    </row>
    <row r="2540" spans="3:4">
      <c r="C2540" s="1"/>
      <c r="D2540" s="1"/>
    </row>
    <row r="2541" spans="3:4">
      <c r="C2541" s="1"/>
      <c r="D2541" s="1"/>
    </row>
    <row r="2542" spans="3:4">
      <c r="C2542" s="1"/>
      <c r="D2542" s="1"/>
    </row>
    <row r="2543" spans="3:4">
      <c r="C2543" s="1"/>
      <c r="D2543" s="1"/>
    </row>
    <row r="2544" spans="3:4">
      <c r="C2544" s="1"/>
      <c r="D2544" s="1"/>
    </row>
    <row r="2545" spans="3:4">
      <c r="C2545" s="1"/>
      <c r="D2545" s="1"/>
    </row>
    <row r="2546" spans="3:4">
      <c r="C2546" s="1"/>
      <c r="D2546" s="1"/>
    </row>
    <row r="2547" spans="3:4">
      <c r="C2547" s="1"/>
      <c r="D2547" s="1"/>
    </row>
    <row r="2548" spans="3:4">
      <c r="C2548" s="1"/>
      <c r="D2548" s="1"/>
    </row>
    <row r="2549" spans="3:4">
      <c r="C2549" s="1"/>
      <c r="D2549" s="1"/>
    </row>
    <row r="2550" spans="3:4">
      <c r="C2550" s="1"/>
      <c r="D2550" s="1"/>
    </row>
    <row r="2551" spans="3:4">
      <c r="C2551" s="1"/>
      <c r="D2551" s="1"/>
    </row>
    <row r="2552" spans="3:4">
      <c r="C2552" s="1"/>
      <c r="D2552" s="1"/>
    </row>
    <row r="2553" spans="3:4">
      <c r="C2553" s="1"/>
      <c r="D2553" s="1"/>
    </row>
    <row r="2554" spans="3:4">
      <c r="C2554" s="1"/>
      <c r="D2554" s="1"/>
    </row>
    <row r="2555" spans="3:4">
      <c r="C2555" s="1"/>
      <c r="D2555" s="1"/>
    </row>
    <row r="2556" spans="3:4">
      <c r="C2556" s="1"/>
      <c r="D2556" s="1"/>
    </row>
    <row r="2557" spans="3:4">
      <c r="C2557" s="1"/>
      <c r="D2557" s="1"/>
    </row>
    <row r="2558" spans="3:4">
      <c r="C2558" s="1"/>
      <c r="D2558" s="1"/>
    </row>
    <row r="2559" spans="3:4">
      <c r="C2559" s="1"/>
      <c r="D2559" s="1"/>
    </row>
    <row r="2560" spans="3:4">
      <c r="C2560" s="1"/>
      <c r="D2560" s="1"/>
    </row>
    <row r="2561" spans="3:4">
      <c r="C2561" s="1"/>
      <c r="D2561" s="1"/>
    </row>
    <row r="2562" spans="3:4">
      <c r="C2562" s="1"/>
      <c r="D2562" s="1"/>
    </row>
    <row r="2563" spans="3:4">
      <c r="C2563" s="1"/>
      <c r="D2563" s="1"/>
    </row>
    <row r="2564" spans="3:4">
      <c r="C2564" s="1"/>
      <c r="D2564" s="1"/>
    </row>
    <row r="2565" spans="3:4">
      <c r="C2565" s="1"/>
      <c r="D2565" s="1"/>
    </row>
    <row r="2566" spans="3:4">
      <c r="C2566" s="1"/>
      <c r="D2566" s="1"/>
    </row>
    <row r="2567" spans="3:4">
      <c r="C2567" s="1"/>
      <c r="D2567" s="1"/>
    </row>
    <row r="2568" spans="3:4">
      <c r="C2568" s="1"/>
      <c r="D2568" s="1"/>
    </row>
    <row r="2569" spans="3:4">
      <c r="C2569" s="1"/>
      <c r="D2569" s="1"/>
    </row>
    <row r="2570" spans="3:4">
      <c r="C2570" s="1"/>
      <c r="D2570" s="1"/>
    </row>
    <row r="2571" spans="3:4">
      <c r="C2571" s="1"/>
      <c r="D2571" s="1"/>
    </row>
    <row r="2572" spans="3:4">
      <c r="C2572" s="1"/>
      <c r="D2572" s="1"/>
    </row>
    <row r="2573" spans="3:4">
      <c r="C2573" s="1"/>
      <c r="D2573" s="1"/>
    </row>
    <row r="2574" spans="3:4">
      <c r="C2574" s="1"/>
      <c r="D2574" s="1"/>
    </row>
    <row r="2575" spans="3:4">
      <c r="C2575" s="1"/>
      <c r="D2575" s="1"/>
    </row>
    <row r="2576" spans="3:4">
      <c r="C2576" s="1"/>
      <c r="D2576" s="1"/>
    </row>
    <row r="2577" spans="3:4">
      <c r="C2577" s="1"/>
      <c r="D2577" s="1"/>
    </row>
    <row r="2578" spans="3:4">
      <c r="C2578" s="1"/>
      <c r="D2578" s="1"/>
    </row>
    <row r="2579" spans="3:4">
      <c r="C2579" s="1"/>
      <c r="D2579" s="1"/>
    </row>
    <row r="2580" spans="3:4">
      <c r="C2580" s="1"/>
      <c r="D2580" s="1"/>
    </row>
    <row r="2581" spans="3:4">
      <c r="C2581" s="1"/>
      <c r="D2581" s="1"/>
    </row>
    <row r="2582" spans="3:4">
      <c r="C2582" s="1"/>
      <c r="D2582" s="1"/>
    </row>
    <row r="2583" spans="3:4">
      <c r="C2583" s="1"/>
      <c r="D2583" s="1"/>
    </row>
    <row r="2584" spans="3:4">
      <c r="C2584" s="1"/>
      <c r="D2584" s="1"/>
    </row>
    <row r="2585" spans="3:4">
      <c r="C2585" s="1"/>
      <c r="D2585" s="1"/>
    </row>
    <row r="2586" spans="3:4">
      <c r="C2586" s="1"/>
      <c r="D2586" s="1"/>
    </row>
    <row r="2587" spans="3:4">
      <c r="C2587" s="1"/>
      <c r="D2587" s="1"/>
    </row>
    <row r="2588" spans="3:4">
      <c r="C2588" s="1"/>
      <c r="D2588" s="1"/>
    </row>
    <row r="2589" spans="3:4">
      <c r="C2589" s="1"/>
      <c r="D2589" s="1"/>
    </row>
    <row r="2590" spans="3:4">
      <c r="C2590" s="1"/>
      <c r="D2590" s="1"/>
    </row>
    <row r="2591" spans="3:4">
      <c r="C2591" s="1"/>
      <c r="D2591" s="1"/>
    </row>
    <row r="2592" spans="3:4">
      <c r="C2592" s="1"/>
      <c r="D2592" s="1"/>
    </row>
    <row r="2593" spans="3:4">
      <c r="C2593" s="1"/>
      <c r="D2593" s="1"/>
    </row>
    <row r="2594" spans="3:4">
      <c r="C2594" s="1"/>
      <c r="D2594" s="1"/>
    </row>
    <row r="2595" spans="3:4">
      <c r="C2595" s="1"/>
      <c r="D2595" s="1"/>
    </row>
    <row r="2596" spans="3:4">
      <c r="C2596" s="1"/>
      <c r="D2596" s="1"/>
    </row>
    <row r="2597" spans="3:4">
      <c r="C2597" s="1"/>
      <c r="D2597" s="1"/>
    </row>
    <row r="2598" spans="3:4">
      <c r="C2598" s="1"/>
      <c r="D2598" s="1"/>
    </row>
    <row r="2599" spans="3:4">
      <c r="C2599" s="1"/>
      <c r="D2599" s="1"/>
    </row>
    <row r="2600" spans="3:4">
      <c r="C2600" s="1"/>
      <c r="D2600" s="1"/>
    </row>
    <row r="2601" spans="3:4">
      <c r="C2601" s="1"/>
      <c r="D2601" s="1"/>
    </row>
    <row r="2602" spans="3:4">
      <c r="C2602" s="1"/>
      <c r="D2602" s="1"/>
    </row>
    <row r="2603" spans="3:4">
      <c r="C2603" s="1"/>
      <c r="D2603" s="1"/>
    </row>
    <row r="2604" spans="3:4">
      <c r="C2604" s="1"/>
      <c r="D2604" s="1"/>
    </row>
    <row r="2605" spans="3:4">
      <c r="C2605" s="1"/>
      <c r="D2605" s="1"/>
    </row>
    <row r="2606" spans="3:4">
      <c r="C2606" s="1"/>
      <c r="D2606" s="1"/>
    </row>
    <row r="2607" spans="3:4">
      <c r="C2607" s="1"/>
      <c r="D2607" s="1"/>
    </row>
    <row r="2608" spans="3:4">
      <c r="C2608" s="1"/>
      <c r="D2608" s="1"/>
    </row>
    <row r="2609" spans="3:4">
      <c r="C2609" s="1"/>
      <c r="D2609" s="1"/>
    </row>
    <row r="2610" spans="3:4">
      <c r="C2610" s="1"/>
      <c r="D2610" s="1"/>
    </row>
    <row r="2611" spans="3:4">
      <c r="C2611" s="1"/>
      <c r="D2611" s="1"/>
    </row>
    <row r="2612" spans="3:4">
      <c r="C2612" s="1"/>
      <c r="D2612" s="1"/>
    </row>
    <row r="2613" spans="3:4">
      <c r="C2613" s="1"/>
      <c r="D2613" s="1"/>
    </row>
    <row r="2614" spans="3:4">
      <c r="C2614" s="1"/>
      <c r="D2614" s="1"/>
    </row>
    <row r="2615" spans="3:4">
      <c r="C2615" s="1"/>
      <c r="D2615" s="1"/>
    </row>
    <row r="2616" spans="3:4">
      <c r="C2616" s="1"/>
      <c r="D2616" s="1"/>
    </row>
    <row r="2617" spans="3:4">
      <c r="C2617" s="1"/>
      <c r="D2617" s="1"/>
    </row>
    <row r="2618" spans="3:4">
      <c r="C2618" s="1"/>
      <c r="D2618" s="1"/>
    </row>
    <row r="2619" spans="3:4">
      <c r="C2619" s="1"/>
      <c r="D2619" s="1"/>
    </row>
    <row r="2620" spans="3:4">
      <c r="C2620" s="1"/>
      <c r="D2620" s="1"/>
    </row>
    <row r="2621" spans="3:4">
      <c r="C2621" s="1"/>
      <c r="D2621" s="1"/>
    </row>
    <row r="2622" spans="3:4">
      <c r="C2622" s="1"/>
      <c r="D2622" s="1"/>
    </row>
    <row r="2623" spans="3:4">
      <c r="C2623" s="1"/>
      <c r="D2623" s="1"/>
    </row>
    <row r="2624" spans="3:4">
      <c r="C2624" s="1"/>
      <c r="D2624" s="1"/>
    </row>
    <row r="2625" spans="3:4">
      <c r="C2625" s="1"/>
      <c r="D2625" s="1"/>
    </row>
    <row r="2626" spans="3:4">
      <c r="C2626" s="1"/>
      <c r="D2626" s="1"/>
    </row>
    <row r="2627" spans="3:4">
      <c r="C2627" s="1"/>
      <c r="D2627" s="1"/>
    </row>
    <row r="2628" spans="3:4">
      <c r="C2628" s="1"/>
      <c r="D2628" s="1"/>
    </row>
    <row r="2629" spans="3:4">
      <c r="C2629" s="1"/>
      <c r="D2629" s="1"/>
    </row>
    <row r="2630" spans="3:4">
      <c r="C2630" s="1"/>
      <c r="D2630" s="1"/>
    </row>
    <row r="2631" spans="3:4">
      <c r="C2631" s="1"/>
      <c r="D2631" s="1"/>
    </row>
    <row r="2632" spans="3:4">
      <c r="C2632" s="1"/>
      <c r="D2632" s="1"/>
    </row>
    <row r="2633" spans="3:4">
      <c r="C2633" s="1"/>
      <c r="D2633" s="1"/>
    </row>
    <row r="2634" spans="3:4">
      <c r="C2634" s="1"/>
      <c r="D2634" s="1"/>
    </row>
    <row r="2635" spans="3:4">
      <c r="C2635" s="1"/>
      <c r="D2635" s="1"/>
    </row>
    <row r="2636" spans="3:4">
      <c r="C2636" s="1"/>
      <c r="D2636" s="1"/>
    </row>
    <row r="2637" spans="3:4">
      <c r="C2637" s="1"/>
      <c r="D2637" s="1"/>
    </row>
    <row r="2638" spans="3:4">
      <c r="C2638" s="1"/>
      <c r="D2638" s="1"/>
    </row>
    <row r="2639" spans="3:4">
      <c r="C2639" s="1"/>
      <c r="D2639" s="1"/>
    </row>
    <row r="2640" spans="3:4">
      <c r="C2640" s="1"/>
      <c r="D2640" s="1"/>
    </row>
    <row r="2641" spans="3:4">
      <c r="C2641" s="1"/>
      <c r="D2641" s="1"/>
    </row>
    <row r="2642" spans="3:4">
      <c r="C2642" s="1"/>
      <c r="D2642" s="1"/>
    </row>
    <row r="2643" spans="3:4">
      <c r="C2643" s="1"/>
      <c r="D2643" s="1"/>
    </row>
    <row r="2644" spans="3:4">
      <c r="C2644" s="1"/>
      <c r="D2644" s="1"/>
    </row>
    <row r="2645" spans="3:4">
      <c r="C2645" s="1"/>
      <c r="D2645" s="1"/>
    </row>
    <row r="2646" spans="3:4">
      <c r="C2646" s="1"/>
      <c r="D2646" s="1"/>
    </row>
    <row r="2647" spans="3:4">
      <c r="C2647" s="1"/>
      <c r="D2647" s="1"/>
    </row>
    <row r="2648" spans="3:4">
      <c r="C2648" s="1"/>
      <c r="D2648" s="1"/>
    </row>
    <row r="2649" spans="3:4">
      <c r="C2649" s="1"/>
      <c r="D2649" s="1"/>
    </row>
    <row r="2650" spans="3:4">
      <c r="C2650" s="1"/>
      <c r="D2650" s="1"/>
    </row>
    <row r="2651" spans="3:4">
      <c r="C2651" s="1"/>
      <c r="D2651" s="1"/>
    </row>
    <row r="2652" spans="3:4">
      <c r="C2652" s="1"/>
      <c r="D2652" s="1"/>
    </row>
    <row r="2653" spans="3:4">
      <c r="C2653" s="1"/>
      <c r="D2653" s="1"/>
    </row>
    <row r="2654" spans="3:4">
      <c r="C2654" s="1"/>
      <c r="D2654" s="1"/>
    </row>
    <row r="2655" spans="3:4">
      <c r="C2655" s="1"/>
      <c r="D2655" s="1"/>
    </row>
    <row r="2656" spans="3:4">
      <c r="C2656" s="1"/>
      <c r="D2656" s="1"/>
    </row>
    <row r="2657" spans="3:4">
      <c r="C2657" s="1"/>
      <c r="D2657" s="1"/>
    </row>
    <row r="2658" spans="3:4">
      <c r="C2658" s="1"/>
      <c r="D2658" s="1"/>
    </row>
    <row r="2659" spans="3:4">
      <c r="C2659" s="1"/>
      <c r="D2659" s="1"/>
    </row>
    <row r="2660" spans="3:4">
      <c r="C2660" s="1"/>
      <c r="D2660" s="1"/>
    </row>
    <row r="2661" spans="3:4">
      <c r="C2661" s="1"/>
      <c r="D2661" s="1"/>
    </row>
    <row r="2662" spans="3:4">
      <c r="C2662" s="1"/>
      <c r="D2662" s="1"/>
    </row>
    <row r="2663" spans="3:4">
      <c r="C2663" s="1"/>
      <c r="D2663" s="1"/>
    </row>
    <row r="2664" spans="3:4">
      <c r="C2664" s="1"/>
      <c r="D2664" s="1"/>
    </row>
    <row r="2665" spans="3:4">
      <c r="C2665" s="1"/>
      <c r="D2665" s="1"/>
    </row>
    <row r="2666" spans="3:4">
      <c r="C2666" s="1"/>
      <c r="D2666" s="1"/>
    </row>
    <row r="2667" spans="3:4">
      <c r="C2667" s="1"/>
      <c r="D2667" s="1"/>
    </row>
    <row r="2668" spans="3:4">
      <c r="C2668" s="1"/>
      <c r="D2668" s="1"/>
    </row>
    <row r="2669" spans="3:4">
      <c r="C2669" s="1"/>
      <c r="D2669" s="1"/>
    </row>
    <row r="2670" spans="3:4">
      <c r="C2670" s="1"/>
      <c r="D2670" s="1"/>
    </row>
    <row r="2671" spans="3:4">
      <c r="C2671" s="1"/>
      <c r="D2671" s="1"/>
    </row>
    <row r="2672" spans="3:4">
      <c r="C2672" s="1"/>
      <c r="D2672" s="1"/>
    </row>
    <row r="2673" spans="3:4">
      <c r="C2673" s="1"/>
      <c r="D2673" s="1"/>
    </row>
    <row r="2674" spans="3:4">
      <c r="C2674" s="1"/>
      <c r="D2674" s="1"/>
    </row>
    <row r="2675" spans="3:4">
      <c r="C2675" s="1"/>
      <c r="D2675" s="1"/>
    </row>
    <row r="2676" spans="3:4">
      <c r="C2676" s="1"/>
      <c r="D2676" s="1"/>
    </row>
    <row r="2677" spans="3:4">
      <c r="C2677" s="1"/>
      <c r="D2677" s="1"/>
    </row>
    <row r="2678" spans="3:4">
      <c r="C2678" s="1"/>
      <c r="D2678" s="1"/>
    </row>
    <row r="2679" spans="3:4">
      <c r="C2679" s="1"/>
      <c r="D2679" s="1"/>
    </row>
    <row r="2680" spans="3:4">
      <c r="C2680" s="1"/>
      <c r="D2680" s="1"/>
    </row>
    <row r="2681" spans="3:4">
      <c r="C2681" s="1"/>
      <c r="D2681" s="1"/>
    </row>
    <row r="2682" spans="3:4">
      <c r="C2682" s="1"/>
      <c r="D2682" s="1"/>
    </row>
    <row r="2683" spans="3:4">
      <c r="C2683" s="1"/>
      <c r="D2683" s="1"/>
    </row>
    <row r="2684" spans="3:4">
      <c r="C2684" s="1"/>
      <c r="D2684" s="1"/>
    </row>
    <row r="2685" spans="3:4">
      <c r="C2685" s="1"/>
      <c r="D2685" s="1"/>
    </row>
    <row r="2686" spans="3:4">
      <c r="C2686" s="1"/>
      <c r="D2686" s="1"/>
    </row>
    <row r="2687" spans="3:4">
      <c r="C2687" s="1"/>
      <c r="D2687" s="1"/>
    </row>
    <row r="2688" spans="3:4">
      <c r="C2688" s="1"/>
      <c r="D2688" s="1"/>
    </row>
    <row r="2689" spans="3:4">
      <c r="C2689" s="1"/>
      <c r="D2689" s="1"/>
    </row>
    <row r="2690" spans="3:4">
      <c r="C2690" s="1"/>
      <c r="D2690" s="1"/>
    </row>
    <row r="2691" spans="3:4">
      <c r="C2691" s="1"/>
      <c r="D2691" s="1"/>
    </row>
    <row r="2692" spans="3:4">
      <c r="C2692" s="1"/>
      <c r="D2692" s="1"/>
    </row>
    <row r="2693" spans="3:4">
      <c r="C2693" s="1"/>
      <c r="D2693" s="1"/>
    </row>
    <row r="2694" spans="3:4">
      <c r="C2694" s="1"/>
      <c r="D2694" s="1"/>
    </row>
    <row r="2695" spans="3:4">
      <c r="C2695" s="1"/>
      <c r="D2695" s="1"/>
    </row>
    <row r="2696" spans="3:4">
      <c r="C2696" s="1"/>
      <c r="D2696" s="1"/>
    </row>
    <row r="2697" spans="3:4">
      <c r="C2697" s="1"/>
      <c r="D2697" s="1"/>
    </row>
    <row r="2698" spans="3:4">
      <c r="C2698" s="1"/>
      <c r="D2698" s="1"/>
    </row>
    <row r="2699" spans="3:4">
      <c r="C2699" s="1"/>
      <c r="D2699" s="1"/>
    </row>
    <row r="2700" spans="3:4">
      <c r="C2700" s="1"/>
      <c r="D2700" s="1"/>
    </row>
    <row r="2701" spans="3:4">
      <c r="C2701" s="1"/>
      <c r="D2701" s="1"/>
    </row>
    <row r="2702" spans="3:4">
      <c r="C2702" s="1"/>
      <c r="D2702" s="1"/>
    </row>
    <row r="2703" spans="3:4">
      <c r="C2703" s="1"/>
      <c r="D2703" s="1"/>
    </row>
    <row r="2704" spans="3:4">
      <c r="C2704" s="1"/>
      <c r="D2704" s="1"/>
    </row>
    <row r="2705" spans="3:4">
      <c r="C2705" s="1"/>
      <c r="D2705" s="1"/>
    </row>
    <row r="2706" spans="3:4">
      <c r="C2706" s="1"/>
      <c r="D2706" s="1"/>
    </row>
    <row r="2707" spans="3:4">
      <c r="C2707" s="1"/>
      <c r="D2707" s="1"/>
    </row>
    <row r="2708" spans="3:4">
      <c r="C2708" s="1"/>
      <c r="D2708" s="1"/>
    </row>
    <row r="2709" spans="3:4">
      <c r="C2709" s="1"/>
      <c r="D2709" s="1"/>
    </row>
    <row r="2710" spans="3:4">
      <c r="C2710" s="1"/>
      <c r="D2710" s="1"/>
    </row>
    <row r="2711" spans="3:4">
      <c r="C2711" s="1"/>
      <c r="D2711" s="1"/>
    </row>
    <row r="2712" spans="3:4">
      <c r="C2712" s="1"/>
      <c r="D2712" s="1"/>
    </row>
    <row r="2713" spans="3:4">
      <c r="C2713" s="1"/>
      <c r="D2713" s="1"/>
    </row>
    <row r="2714" spans="3:4">
      <c r="C2714" s="1"/>
      <c r="D2714" s="1"/>
    </row>
    <row r="2715" spans="3:4">
      <c r="C2715" s="1"/>
      <c r="D2715" s="1"/>
    </row>
    <row r="2716" spans="3:4">
      <c r="C2716" s="1"/>
      <c r="D2716" s="1"/>
    </row>
    <row r="2717" spans="3:4">
      <c r="C2717" s="1"/>
      <c r="D2717" s="1"/>
    </row>
    <row r="2718" spans="3:4">
      <c r="C2718" s="1"/>
      <c r="D2718" s="1"/>
    </row>
    <row r="2719" spans="3:4">
      <c r="C2719" s="1"/>
      <c r="D2719" s="1"/>
    </row>
    <row r="2720" spans="3:4">
      <c r="C2720" s="1"/>
      <c r="D2720" s="1"/>
    </row>
    <row r="2721" spans="3:4">
      <c r="C2721" s="1"/>
      <c r="D2721" s="1"/>
    </row>
    <row r="2722" spans="3:4">
      <c r="C2722" s="1"/>
      <c r="D2722" s="1"/>
    </row>
    <row r="2723" spans="3:4">
      <c r="C2723" s="1"/>
      <c r="D2723" s="1"/>
    </row>
    <row r="2724" spans="3:4">
      <c r="C2724" s="1"/>
      <c r="D2724" s="1"/>
    </row>
    <row r="2725" spans="3:4">
      <c r="C2725" s="1"/>
      <c r="D2725" s="1"/>
    </row>
    <row r="2726" spans="3:4">
      <c r="C2726" s="1"/>
      <c r="D2726" s="1"/>
    </row>
    <row r="2727" spans="3:4">
      <c r="C2727" s="1"/>
      <c r="D2727" s="1"/>
    </row>
    <row r="2728" spans="3:4">
      <c r="C2728" s="1"/>
      <c r="D2728" s="1"/>
    </row>
    <row r="2729" spans="3:4">
      <c r="C2729" s="1"/>
      <c r="D2729" s="1"/>
    </row>
    <row r="2730" spans="3:4">
      <c r="C2730" s="1"/>
      <c r="D2730" s="1"/>
    </row>
    <row r="2731" spans="3:4">
      <c r="C2731" s="1"/>
      <c r="D2731" s="1"/>
    </row>
    <row r="2732" spans="3:4">
      <c r="C2732" s="1"/>
      <c r="D2732" s="1"/>
    </row>
    <row r="2733" spans="3:4">
      <c r="C2733" s="1"/>
      <c r="D2733" s="1"/>
    </row>
    <row r="2734" spans="3:4">
      <c r="C2734" s="1"/>
      <c r="D2734" s="1"/>
    </row>
    <row r="2735" spans="3:4">
      <c r="C2735" s="1"/>
      <c r="D2735" s="1"/>
    </row>
    <row r="2736" spans="3:4">
      <c r="C2736" s="1"/>
      <c r="D2736" s="1"/>
    </row>
    <row r="2737" spans="3:4">
      <c r="C2737" s="1"/>
      <c r="D2737" s="1"/>
    </row>
    <row r="2738" spans="3:4">
      <c r="C2738" s="1"/>
      <c r="D2738" s="1"/>
    </row>
    <row r="2739" spans="3:4">
      <c r="C2739" s="1"/>
      <c r="D2739" s="1"/>
    </row>
    <row r="2740" spans="3:4">
      <c r="C2740" s="1"/>
      <c r="D2740" s="1"/>
    </row>
    <row r="2741" spans="3:4">
      <c r="C2741" s="1"/>
      <c r="D2741" s="1"/>
    </row>
    <row r="2742" spans="3:4">
      <c r="C2742" s="1"/>
      <c r="D2742" s="1"/>
    </row>
    <row r="2743" spans="3:4">
      <c r="C2743" s="1"/>
      <c r="D2743" s="1"/>
    </row>
    <row r="2744" spans="3:4">
      <c r="C2744" s="1"/>
      <c r="D2744" s="1"/>
    </row>
    <row r="2745" spans="3:4">
      <c r="C2745" s="1"/>
      <c r="D2745" s="1"/>
    </row>
    <row r="2746" spans="3:4">
      <c r="C2746" s="1"/>
      <c r="D2746" s="1"/>
    </row>
    <row r="2747" spans="3:4">
      <c r="C2747" s="1"/>
      <c r="D2747" s="1"/>
    </row>
    <row r="2748" spans="3:4">
      <c r="C2748" s="1"/>
      <c r="D2748" s="1"/>
    </row>
    <row r="2749" spans="3:4">
      <c r="C2749" s="1"/>
      <c r="D2749" s="1"/>
    </row>
    <row r="2750" spans="3:4">
      <c r="C2750" s="1"/>
      <c r="D2750" s="1"/>
    </row>
    <row r="2751" spans="3:4">
      <c r="C2751" s="1"/>
      <c r="D2751" s="1"/>
    </row>
    <row r="2752" spans="3:4">
      <c r="C2752" s="1"/>
      <c r="D2752" s="1"/>
    </row>
    <row r="2753" spans="3:4">
      <c r="C2753" s="1"/>
      <c r="D2753" s="1"/>
    </row>
    <row r="2754" spans="3:4">
      <c r="C2754" s="1"/>
      <c r="D2754" s="1"/>
    </row>
    <row r="2755" spans="3:4">
      <c r="C2755" s="1"/>
      <c r="D2755" s="1"/>
    </row>
    <row r="2756" spans="3:4">
      <c r="C2756" s="1"/>
      <c r="D2756" s="1"/>
    </row>
    <row r="2757" spans="3:4">
      <c r="C2757" s="1"/>
      <c r="D2757" s="1"/>
    </row>
    <row r="2758" spans="3:4">
      <c r="C2758" s="1"/>
      <c r="D2758" s="1"/>
    </row>
    <row r="2759" spans="3:4">
      <c r="C2759" s="1"/>
      <c r="D2759" s="1"/>
    </row>
    <row r="2760" spans="3:4">
      <c r="C2760" s="1"/>
      <c r="D2760" s="1"/>
    </row>
    <row r="2761" spans="3:4">
      <c r="C2761" s="1"/>
      <c r="D2761" s="1"/>
    </row>
    <row r="2762" spans="3:4">
      <c r="C2762" s="1"/>
      <c r="D2762" s="1"/>
    </row>
    <row r="2763" spans="3:4">
      <c r="C2763" s="1"/>
      <c r="D2763" s="1"/>
    </row>
    <row r="2764" spans="3:4">
      <c r="C2764" s="1"/>
      <c r="D2764" s="1"/>
    </row>
    <row r="2765" spans="3:4">
      <c r="C2765" s="1"/>
      <c r="D2765" s="1"/>
    </row>
    <row r="2766" spans="3:4">
      <c r="C2766" s="1"/>
      <c r="D2766" s="1"/>
    </row>
    <row r="2767" spans="3:4">
      <c r="C2767" s="1"/>
      <c r="D2767" s="1"/>
    </row>
    <row r="2768" spans="3:4">
      <c r="C2768" s="1"/>
      <c r="D2768" s="1"/>
    </row>
    <row r="2769" spans="3:4">
      <c r="C2769" s="1"/>
      <c r="D2769" s="1"/>
    </row>
    <row r="2770" spans="3:4">
      <c r="C2770" s="1"/>
      <c r="D2770" s="1"/>
    </row>
    <row r="2771" spans="3:4">
      <c r="C2771" s="1"/>
      <c r="D2771" s="1"/>
    </row>
    <row r="2772" spans="3:4">
      <c r="C2772" s="1"/>
      <c r="D2772" s="1"/>
    </row>
    <row r="2773" spans="3:4">
      <c r="C2773" s="1"/>
      <c r="D2773" s="1"/>
    </row>
    <row r="2774" spans="3:4">
      <c r="C2774" s="1"/>
      <c r="D2774" s="1"/>
    </row>
    <row r="2775" spans="3:4">
      <c r="C2775" s="1"/>
      <c r="D2775" s="1"/>
    </row>
    <row r="2776" spans="3:4">
      <c r="C2776" s="1"/>
      <c r="D2776" s="1"/>
    </row>
    <row r="2777" spans="3:4">
      <c r="C2777" s="1"/>
      <c r="D2777" s="1"/>
    </row>
    <row r="2778" spans="3:4">
      <c r="C2778" s="1"/>
      <c r="D2778" s="1"/>
    </row>
    <row r="2779" spans="3:4">
      <c r="C2779" s="1"/>
      <c r="D2779" s="1"/>
    </row>
    <row r="2780" spans="3:4">
      <c r="C2780" s="1"/>
      <c r="D2780" s="1"/>
    </row>
    <row r="2781" spans="3:4">
      <c r="C2781" s="1"/>
      <c r="D2781" s="1"/>
    </row>
    <row r="2782" spans="3:4">
      <c r="C2782" s="1"/>
      <c r="D2782" s="1"/>
    </row>
    <row r="2783" spans="3:4">
      <c r="C2783" s="1"/>
      <c r="D2783" s="1"/>
    </row>
    <row r="2784" spans="3:4">
      <c r="C2784" s="1"/>
      <c r="D2784" s="1"/>
    </row>
    <row r="2785" spans="3:4">
      <c r="C2785" s="1"/>
      <c r="D2785" s="1"/>
    </row>
    <row r="2786" spans="3:4">
      <c r="C2786" s="1"/>
      <c r="D2786" s="1"/>
    </row>
    <row r="2787" spans="3:4">
      <c r="C2787" s="1"/>
      <c r="D2787" s="1"/>
    </row>
    <row r="2788" spans="3:4">
      <c r="C2788" s="1"/>
      <c r="D2788" s="1"/>
    </row>
    <row r="2789" spans="3:4">
      <c r="C2789" s="1"/>
      <c r="D2789" s="1"/>
    </row>
    <row r="2790" spans="3:4">
      <c r="C2790" s="1"/>
      <c r="D2790" s="1"/>
    </row>
    <row r="2791" spans="3:4">
      <c r="C2791" s="1"/>
      <c r="D2791" s="1"/>
    </row>
    <row r="2792" spans="3:4">
      <c r="C2792" s="1"/>
      <c r="D2792" s="1"/>
    </row>
    <row r="2793" spans="3:4">
      <c r="C2793" s="1"/>
      <c r="D2793" s="1"/>
    </row>
    <row r="2794" spans="3:4">
      <c r="C2794" s="1"/>
      <c r="D2794" s="1"/>
    </row>
    <row r="2795" spans="3:4">
      <c r="C2795" s="1"/>
      <c r="D2795" s="1"/>
    </row>
    <row r="2796" spans="3:4">
      <c r="C2796" s="1"/>
      <c r="D2796" s="1"/>
    </row>
    <row r="2797" spans="3:4">
      <c r="C2797" s="1"/>
      <c r="D2797" s="1"/>
    </row>
    <row r="2798" spans="3:4">
      <c r="C2798" s="1"/>
      <c r="D2798" s="1"/>
    </row>
    <row r="2799" spans="3:4">
      <c r="C2799" s="1"/>
      <c r="D2799" s="1"/>
    </row>
    <row r="2800" spans="3:4">
      <c r="C2800" s="1"/>
      <c r="D2800" s="1"/>
    </row>
    <row r="2801" spans="3:4">
      <c r="C2801" s="1"/>
      <c r="D2801" s="1"/>
    </row>
    <row r="2802" spans="3:4">
      <c r="C2802" s="1"/>
      <c r="D2802" s="1"/>
    </row>
    <row r="2803" spans="3:4">
      <c r="C2803" s="1"/>
      <c r="D2803" s="1"/>
    </row>
    <row r="2804" spans="3:4">
      <c r="C2804" s="1"/>
      <c r="D2804" s="1"/>
    </row>
    <row r="2805" spans="3:4">
      <c r="C2805" s="1"/>
      <c r="D2805" s="1"/>
    </row>
    <row r="2806" spans="3:4">
      <c r="C2806" s="1"/>
      <c r="D2806" s="1"/>
    </row>
    <row r="2807" spans="3:4">
      <c r="C2807" s="1"/>
      <c r="D2807" s="1"/>
    </row>
    <row r="2808" spans="3:4">
      <c r="C2808" s="1"/>
      <c r="D2808" s="1"/>
    </row>
    <row r="2809" spans="3:4">
      <c r="C2809" s="1"/>
      <c r="D2809" s="1"/>
    </row>
    <row r="2810" spans="3:4">
      <c r="C2810" s="1"/>
      <c r="D2810" s="1"/>
    </row>
    <row r="2811" spans="3:4">
      <c r="C2811" s="1"/>
      <c r="D2811" s="1"/>
    </row>
    <row r="2812" spans="3:4">
      <c r="C2812" s="1"/>
      <c r="D2812" s="1"/>
    </row>
    <row r="2813" spans="3:4">
      <c r="C2813" s="1"/>
      <c r="D2813" s="1"/>
    </row>
    <row r="2814" spans="3:4">
      <c r="C2814" s="1"/>
      <c r="D2814" s="1"/>
    </row>
    <row r="2815" spans="3:4">
      <c r="C2815" s="1"/>
      <c r="D2815" s="1"/>
    </row>
    <row r="2816" spans="3:4">
      <c r="C2816" s="1"/>
      <c r="D2816" s="1"/>
    </row>
    <row r="2817" spans="3:4">
      <c r="C2817" s="1"/>
      <c r="D2817" s="1"/>
    </row>
    <row r="2818" spans="3:4">
      <c r="C2818" s="1"/>
      <c r="D2818" s="1"/>
    </row>
    <row r="2819" spans="3:4">
      <c r="C2819" s="1"/>
      <c r="D2819" s="1"/>
    </row>
    <row r="2820" spans="3:4">
      <c r="C2820" s="1"/>
      <c r="D2820" s="1"/>
    </row>
    <row r="2821" spans="3:4">
      <c r="C2821" s="1"/>
      <c r="D2821" s="1"/>
    </row>
    <row r="2822" spans="3:4">
      <c r="C2822" s="1"/>
      <c r="D2822" s="1"/>
    </row>
    <row r="2823" spans="3:4">
      <c r="C2823" s="1"/>
      <c r="D2823" s="1"/>
    </row>
    <row r="2824" spans="3:4">
      <c r="C2824" s="1"/>
      <c r="D2824" s="1"/>
    </row>
    <row r="2825" spans="3:4">
      <c r="C2825" s="1"/>
      <c r="D2825" s="1"/>
    </row>
    <row r="2826" spans="3:4">
      <c r="C2826" s="1"/>
      <c r="D2826" s="1"/>
    </row>
    <row r="2827" spans="3:4">
      <c r="C2827" s="1"/>
      <c r="D2827" s="1"/>
    </row>
    <row r="2828" spans="3:4">
      <c r="C2828" s="1"/>
      <c r="D2828" s="1"/>
    </row>
    <row r="2829" spans="3:4">
      <c r="C2829" s="1"/>
      <c r="D2829" s="1"/>
    </row>
    <row r="2830" spans="3:4">
      <c r="C2830" s="1"/>
      <c r="D2830" s="1"/>
    </row>
    <row r="2831" spans="3:4">
      <c r="C2831" s="1"/>
      <c r="D2831" s="1"/>
    </row>
    <row r="2832" spans="3:4">
      <c r="C2832" s="1"/>
      <c r="D2832" s="1"/>
    </row>
    <row r="2833" spans="3:4">
      <c r="C2833" s="1"/>
      <c r="D2833" s="1"/>
    </row>
    <row r="2834" spans="3:4">
      <c r="C2834" s="1"/>
      <c r="D2834" s="1"/>
    </row>
    <row r="2835" spans="3:4">
      <c r="C2835" s="1"/>
      <c r="D2835" s="1"/>
    </row>
    <row r="2836" spans="3:4">
      <c r="C2836" s="1"/>
      <c r="D2836" s="1"/>
    </row>
    <row r="2837" spans="3:4">
      <c r="C2837" s="1"/>
      <c r="D2837" s="1"/>
    </row>
    <row r="2838" spans="3:4">
      <c r="C2838" s="1"/>
      <c r="D2838" s="1"/>
    </row>
    <row r="2839" spans="3:4">
      <c r="C2839" s="1"/>
      <c r="D2839" s="1"/>
    </row>
    <row r="2840" spans="3:4">
      <c r="C2840" s="1"/>
      <c r="D2840" s="1"/>
    </row>
    <row r="2841" spans="3:4">
      <c r="C2841" s="1"/>
      <c r="D2841" s="1"/>
    </row>
    <row r="2842" spans="3:4">
      <c r="C2842" s="1"/>
      <c r="D2842" s="1"/>
    </row>
    <row r="2843" spans="3:4">
      <c r="C2843" s="1"/>
      <c r="D2843" s="1"/>
    </row>
    <row r="2844" spans="3:4">
      <c r="C2844" s="1"/>
      <c r="D2844" s="1"/>
    </row>
    <row r="2845" spans="3:4">
      <c r="C2845" s="1"/>
      <c r="D2845" s="1"/>
    </row>
    <row r="2846" spans="3:4">
      <c r="C2846" s="1"/>
      <c r="D2846" s="1"/>
    </row>
    <row r="2847" spans="3:4">
      <c r="C2847" s="1"/>
      <c r="D2847" s="1"/>
    </row>
    <row r="2848" spans="3:4">
      <c r="C2848" s="1"/>
      <c r="D2848" s="1"/>
    </row>
    <row r="2849" spans="3:4">
      <c r="C2849" s="1"/>
      <c r="D2849" s="1"/>
    </row>
    <row r="2850" spans="3:4">
      <c r="C2850" s="1"/>
      <c r="D2850" s="1"/>
    </row>
    <row r="2851" spans="3:4">
      <c r="C2851" s="1"/>
      <c r="D2851" s="1"/>
    </row>
    <row r="2852" spans="3:4">
      <c r="C2852" s="1"/>
      <c r="D2852" s="1"/>
    </row>
    <row r="2853" spans="3:4">
      <c r="C2853" s="1"/>
      <c r="D2853" s="1"/>
    </row>
    <row r="2854" spans="3:4">
      <c r="C2854" s="1"/>
      <c r="D2854" s="1"/>
    </row>
    <row r="2855" spans="3:4">
      <c r="C2855" s="1"/>
      <c r="D2855" s="1"/>
    </row>
    <row r="2856" spans="3:4">
      <c r="C2856" s="1"/>
      <c r="D2856" s="1"/>
    </row>
    <row r="2857" spans="3:4">
      <c r="C2857" s="1"/>
      <c r="D2857" s="1"/>
    </row>
    <row r="2858" spans="3:4">
      <c r="C2858" s="1"/>
      <c r="D2858" s="1"/>
    </row>
    <row r="2859" spans="3:4">
      <c r="C2859" s="1"/>
      <c r="D2859" s="1"/>
    </row>
    <row r="2860" spans="3:4">
      <c r="C2860" s="1"/>
      <c r="D2860" s="1"/>
    </row>
    <row r="2861" spans="3:4">
      <c r="C2861" s="1"/>
      <c r="D2861" s="1"/>
    </row>
    <row r="2862" spans="3:4">
      <c r="C2862" s="1"/>
      <c r="D2862" s="1"/>
    </row>
    <row r="2863" spans="3:4">
      <c r="C2863" s="1"/>
      <c r="D2863" s="1"/>
    </row>
    <row r="2864" spans="3:4">
      <c r="C2864" s="1"/>
      <c r="D2864" s="1"/>
    </row>
    <row r="2865" spans="3:4">
      <c r="C2865" s="1"/>
      <c r="D2865" s="1"/>
    </row>
    <row r="2866" spans="3:4">
      <c r="C2866" s="1"/>
      <c r="D2866" s="1"/>
    </row>
    <row r="2867" spans="3:4">
      <c r="C2867" s="1"/>
      <c r="D2867" s="1"/>
    </row>
    <row r="2868" spans="3:4">
      <c r="C2868" s="1"/>
      <c r="D2868" s="1"/>
    </row>
    <row r="2869" spans="3:4">
      <c r="C2869" s="1"/>
      <c r="D2869" s="1"/>
    </row>
    <row r="2870" spans="3:4">
      <c r="C2870" s="1"/>
      <c r="D2870" s="1"/>
    </row>
    <row r="2871" spans="3:4">
      <c r="C2871" s="1"/>
      <c r="D2871" s="1"/>
    </row>
    <row r="2872" spans="3:4">
      <c r="C2872" s="1"/>
      <c r="D2872" s="1"/>
    </row>
    <row r="2873" spans="3:4">
      <c r="C2873" s="1"/>
      <c r="D2873" s="1"/>
    </row>
    <row r="2874" spans="3:4">
      <c r="C2874" s="1"/>
      <c r="D2874" s="1"/>
    </row>
    <row r="2875" spans="3:4">
      <c r="C2875" s="1"/>
      <c r="D2875" s="1"/>
    </row>
    <row r="2876" spans="3:4">
      <c r="C2876" s="1"/>
      <c r="D2876" s="1"/>
    </row>
    <row r="2877" spans="3:4">
      <c r="C2877" s="1"/>
      <c r="D2877" s="1"/>
    </row>
    <row r="2878" spans="3:4">
      <c r="C2878" s="1"/>
      <c r="D2878" s="1"/>
    </row>
    <row r="2879" spans="3:4">
      <c r="C2879" s="1"/>
      <c r="D2879" s="1"/>
    </row>
    <row r="2880" spans="3:4">
      <c r="C2880" s="1"/>
      <c r="D2880" s="1"/>
    </row>
    <row r="2881" spans="3:4">
      <c r="C2881" s="1"/>
      <c r="D2881" s="1"/>
    </row>
    <row r="2882" spans="3:4">
      <c r="C2882" s="1"/>
      <c r="D2882" s="1"/>
    </row>
    <row r="2883" spans="3:4">
      <c r="C2883" s="1"/>
      <c r="D2883" s="1"/>
    </row>
    <row r="2884" spans="3:4">
      <c r="C2884" s="1"/>
      <c r="D2884" s="1"/>
    </row>
    <row r="2885" spans="3:4">
      <c r="C2885" s="1"/>
      <c r="D2885" s="1"/>
    </row>
    <row r="2886" spans="3:4">
      <c r="C2886" s="1"/>
      <c r="D2886" s="1"/>
    </row>
    <row r="2887" spans="3:4">
      <c r="C2887" s="1"/>
      <c r="D2887" s="1"/>
    </row>
    <row r="2888" spans="3:4">
      <c r="C2888" s="1"/>
      <c r="D2888" s="1"/>
    </row>
    <row r="2889" spans="3:4">
      <c r="C2889" s="1"/>
      <c r="D2889" s="1"/>
    </row>
    <row r="2890" spans="3:4">
      <c r="C2890" s="1"/>
      <c r="D2890" s="1"/>
    </row>
    <row r="2891" spans="3:4">
      <c r="C2891" s="1"/>
      <c r="D2891" s="1"/>
    </row>
    <row r="2892" spans="3:4">
      <c r="C2892" s="1"/>
      <c r="D2892" s="1"/>
    </row>
    <row r="2893" spans="3:4">
      <c r="C2893" s="1"/>
      <c r="D2893" s="1"/>
    </row>
    <row r="2894" spans="3:4">
      <c r="C2894" s="1"/>
      <c r="D2894" s="1"/>
    </row>
    <row r="2895" spans="3:4">
      <c r="C2895" s="1"/>
      <c r="D2895" s="1"/>
    </row>
    <row r="2896" spans="3:4">
      <c r="C2896" s="1"/>
      <c r="D2896" s="1"/>
    </row>
    <row r="2897" spans="3:4">
      <c r="C2897" s="1"/>
      <c r="D2897" s="1"/>
    </row>
    <row r="2898" spans="3:4">
      <c r="C2898" s="1"/>
      <c r="D2898" s="1"/>
    </row>
    <row r="2899" spans="3:4">
      <c r="C2899" s="1"/>
      <c r="D2899" s="1"/>
    </row>
    <row r="2900" spans="3:4">
      <c r="C2900" s="1"/>
      <c r="D2900" s="1"/>
    </row>
    <row r="2901" spans="3:4">
      <c r="C2901" s="1"/>
      <c r="D2901" s="1"/>
    </row>
    <row r="2902" spans="3:4">
      <c r="C2902" s="1"/>
      <c r="D2902" s="1"/>
    </row>
    <row r="2903" spans="3:4">
      <c r="C2903" s="1"/>
      <c r="D2903" s="1"/>
    </row>
    <row r="2904" spans="3:4">
      <c r="C2904" s="1"/>
      <c r="D2904" s="1"/>
    </row>
    <row r="2905" spans="3:4">
      <c r="C2905" s="1"/>
      <c r="D2905" s="1"/>
    </row>
    <row r="2906" spans="3:4">
      <c r="C2906" s="1"/>
      <c r="D2906" s="1"/>
    </row>
    <row r="2907" spans="3:4">
      <c r="C2907" s="1"/>
      <c r="D2907" s="1"/>
    </row>
    <row r="2908" spans="3:4">
      <c r="C2908" s="1"/>
      <c r="D2908" s="1"/>
    </row>
    <row r="2909" spans="3:4">
      <c r="C2909" s="1"/>
      <c r="D2909" s="1"/>
    </row>
    <row r="2910" spans="3:4">
      <c r="C2910" s="1"/>
      <c r="D2910" s="1"/>
    </row>
    <row r="2911" spans="3:4">
      <c r="C2911" s="1"/>
      <c r="D2911" s="1"/>
    </row>
    <row r="2912" spans="3:4">
      <c r="C2912" s="1"/>
      <c r="D2912" s="1"/>
    </row>
    <row r="2913" spans="3:4">
      <c r="C2913" s="1"/>
      <c r="D2913" s="1"/>
    </row>
    <row r="2914" spans="3:4">
      <c r="C2914" s="1"/>
      <c r="D2914" s="1"/>
    </row>
    <row r="2915" spans="3:4">
      <c r="C2915" s="1"/>
      <c r="D2915" s="1"/>
    </row>
    <row r="2916" spans="3:4">
      <c r="C2916" s="1"/>
      <c r="D2916" s="1"/>
    </row>
    <row r="2917" spans="3:4">
      <c r="C2917" s="1"/>
      <c r="D2917" s="1"/>
    </row>
    <row r="2918" spans="3:4">
      <c r="C2918" s="1"/>
      <c r="D2918" s="1"/>
    </row>
    <row r="2919" spans="3:4">
      <c r="C2919" s="1"/>
      <c r="D2919" s="1"/>
    </row>
    <row r="2920" spans="3:4">
      <c r="C2920" s="1"/>
      <c r="D2920" s="1"/>
    </row>
    <row r="2921" spans="3:4">
      <c r="C2921" s="1"/>
      <c r="D2921" s="1"/>
    </row>
    <row r="2922" spans="3:4">
      <c r="C2922" s="1"/>
      <c r="D2922" s="1"/>
    </row>
    <row r="2923" spans="3:4">
      <c r="C2923" s="1"/>
      <c r="D2923" s="1"/>
    </row>
    <row r="2924" spans="3:4">
      <c r="C2924" s="1"/>
      <c r="D2924" s="1"/>
    </row>
    <row r="2925" spans="3:4">
      <c r="C2925" s="1"/>
      <c r="D2925" s="1"/>
    </row>
    <row r="2926" spans="3:4">
      <c r="C2926" s="1"/>
      <c r="D2926" s="1"/>
    </row>
    <row r="2927" spans="3:4">
      <c r="C2927" s="1"/>
      <c r="D2927" s="1"/>
    </row>
    <row r="2928" spans="3:4">
      <c r="C2928" s="1"/>
      <c r="D2928" s="1"/>
    </row>
    <row r="2929" spans="3:4">
      <c r="C2929" s="1"/>
      <c r="D2929" s="1"/>
    </row>
    <row r="2930" spans="3:4">
      <c r="C2930" s="1"/>
      <c r="D2930" s="1"/>
    </row>
    <row r="2931" spans="3:4">
      <c r="C2931" s="1"/>
      <c r="D2931" s="1"/>
    </row>
    <row r="2932" spans="3:4">
      <c r="C2932" s="1"/>
      <c r="D2932" s="1"/>
    </row>
    <row r="2933" spans="3:4">
      <c r="C2933" s="1"/>
      <c r="D2933" s="1"/>
    </row>
    <row r="2934" spans="3:4">
      <c r="C2934" s="1"/>
      <c r="D2934" s="1"/>
    </row>
    <row r="2935" spans="3:4">
      <c r="C2935" s="1"/>
      <c r="D2935" s="1"/>
    </row>
    <row r="2936" spans="3:4">
      <c r="C2936" s="1"/>
      <c r="D2936" s="1"/>
    </row>
    <row r="2937" spans="3:4">
      <c r="C2937" s="1"/>
      <c r="D2937" s="1"/>
    </row>
    <row r="2938" spans="3:4">
      <c r="C2938" s="1"/>
      <c r="D2938" s="1"/>
    </row>
    <row r="2939" spans="3:4">
      <c r="C2939" s="1"/>
      <c r="D2939" s="1"/>
    </row>
    <row r="2940" spans="3:4">
      <c r="C2940" s="1"/>
      <c r="D2940" s="1"/>
    </row>
    <row r="2941" spans="3:4">
      <c r="C2941" s="1"/>
      <c r="D2941" s="1"/>
    </row>
    <row r="2942" spans="3:4">
      <c r="C2942" s="1"/>
      <c r="D2942" s="1"/>
    </row>
    <row r="2943" spans="3:4">
      <c r="C2943" s="1"/>
      <c r="D2943" s="1"/>
    </row>
    <row r="2944" spans="3:4">
      <c r="C2944" s="1"/>
      <c r="D2944" s="1"/>
    </row>
    <row r="2945" spans="3:4">
      <c r="C2945" s="1"/>
      <c r="D2945" s="1"/>
    </row>
    <row r="2946" spans="3:4">
      <c r="C2946" s="1"/>
      <c r="D2946" s="1"/>
    </row>
    <row r="2947" spans="3:4">
      <c r="C2947" s="1"/>
      <c r="D2947" s="1"/>
    </row>
    <row r="2948" spans="3:4">
      <c r="C2948" s="1"/>
      <c r="D2948" s="1"/>
    </row>
    <row r="2949" spans="3:4">
      <c r="C2949" s="1"/>
      <c r="D2949" s="1"/>
    </row>
    <row r="2950" spans="3:4">
      <c r="C2950" s="1"/>
      <c r="D2950" s="1"/>
    </row>
    <row r="2951" spans="3:4">
      <c r="C2951" s="1"/>
      <c r="D2951" s="1"/>
    </row>
    <row r="2952" spans="3:4">
      <c r="C2952" s="1"/>
      <c r="D2952" s="1"/>
    </row>
    <row r="2953" spans="3:4">
      <c r="C2953" s="1"/>
      <c r="D2953" s="1"/>
    </row>
    <row r="2954" spans="3:4">
      <c r="C2954" s="1"/>
      <c r="D2954" s="1"/>
    </row>
    <row r="2955" spans="3:4">
      <c r="C2955" s="1"/>
      <c r="D2955" s="1"/>
    </row>
    <row r="2956" spans="3:4">
      <c r="C2956" s="1"/>
      <c r="D2956" s="1"/>
    </row>
    <row r="2957" spans="3:4">
      <c r="C2957" s="1"/>
      <c r="D2957" s="1"/>
    </row>
    <row r="2958" spans="3:4">
      <c r="C2958" s="1"/>
      <c r="D2958" s="1"/>
    </row>
    <row r="2959" spans="3:4">
      <c r="C2959" s="1"/>
      <c r="D2959" s="1"/>
    </row>
    <row r="2960" spans="3:4">
      <c r="C2960" s="1"/>
      <c r="D2960" s="1"/>
    </row>
    <row r="2961" spans="3:4">
      <c r="C2961" s="1"/>
      <c r="D2961" s="1"/>
    </row>
    <row r="2962" spans="3:4">
      <c r="C2962" s="1"/>
      <c r="D2962" s="1"/>
    </row>
    <row r="2963" spans="3:4">
      <c r="C2963" s="1"/>
      <c r="D2963" s="1"/>
    </row>
    <row r="2964" spans="3:4">
      <c r="C2964" s="1"/>
      <c r="D2964" s="1"/>
    </row>
    <row r="2965" spans="3:4">
      <c r="C2965" s="1"/>
      <c r="D2965" s="1"/>
    </row>
    <row r="2966" spans="3:4">
      <c r="C2966" s="1"/>
      <c r="D2966" s="1"/>
    </row>
    <row r="2967" spans="3:4">
      <c r="C2967" s="1"/>
      <c r="D2967" s="1"/>
    </row>
    <row r="2968" spans="3:4">
      <c r="C2968" s="1"/>
      <c r="D2968" s="1"/>
    </row>
    <row r="2969" spans="3:4">
      <c r="C2969" s="1"/>
      <c r="D2969" s="1"/>
    </row>
    <row r="2970" spans="3:4">
      <c r="C2970" s="1"/>
      <c r="D2970" s="1"/>
    </row>
    <row r="2971" spans="3:4">
      <c r="C2971" s="1"/>
      <c r="D2971" s="1"/>
    </row>
    <row r="2972" spans="3:4">
      <c r="C2972" s="1"/>
      <c r="D2972" s="1"/>
    </row>
    <row r="2973" spans="3:4">
      <c r="C2973" s="1"/>
      <c r="D2973" s="1"/>
    </row>
    <row r="2974" spans="3:4">
      <c r="C2974" s="1"/>
      <c r="D2974" s="1"/>
    </row>
    <row r="2975" spans="3:4">
      <c r="C2975" s="1"/>
      <c r="D2975" s="1"/>
    </row>
    <row r="2976" spans="3:4">
      <c r="C2976" s="1"/>
      <c r="D2976" s="1"/>
    </row>
    <row r="2977" spans="3:4">
      <c r="C2977" s="1"/>
      <c r="D2977" s="1"/>
    </row>
    <row r="2978" spans="3:4">
      <c r="C2978" s="1"/>
      <c r="D2978" s="1"/>
    </row>
    <row r="2979" spans="3:4">
      <c r="C2979" s="1"/>
      <c r="D2979" s="1"/>
    </row>
    <row r="2980" spans="3:4">
      <c r="C2980" s="1"/>
      <c r="D2980" s="1"/>
    </row>
    <row r="2981" spans="3:4">
      <c r="C2981" s="1"/>
      <c r="D2981" s="1"/>
    </row>
    <row r="2982" spans="3:4">
      <c r="C2982" s="1"/>
      <c r="D2982" s="1"/>
    </row>
    <row r="2983" spans="3:4">
      <c r="C2983" s="1"/>
      <c r="D2983" s="1"/>
    </row>
    <row r="2984" spans="3:4">
      <c r="C2984" s="1"/>
      <c r="D2984" s="1"/>
    </row>
    <row r="2985" spans="3:4">
      <c r="C2985" s="1"/>
      <c r="D2985" s="1"/>
    </row>
    <row r="2986" spans="3:4">
      <c r="C2986" s="1"/>
      <c r="D2986" s="1"/>
    </row>
    <row r="2987" spans="3:4">
      <c r="C2987" s="1"/>
      <c r="D2987" s="1"/>
    </row>
    <row r="2988" spans="3:4">
      <c r="C2988" s="1"/>
      <c r="D2988" s="1"/>
    </row>
    <row r="2989" spans="3:4">
      <c r="C2989" s="1"/>
      <c r="D2989" s="1"/>
    </row>
    <row r="2990" spans="3:4">
      <c r="C2990" s="1"/>
      <c r="D2990" s="1"/>
    </row>
    <row r="2991" spans="3:4">
      <c r="C2991" s="1"/>
      <c r="D2991" s="1"/>
    </row>
    <row r="2992" spans="3:4">
      <c r="C2992" s="1"/>
      <c r="D2992" s="1"/>
    </row>
    <row r="2993" spans="3:4">
      <c r="C2993" s="1"/>
      <c r="D2993" s="1"/>
    </row>
    <row r="2994" spans="3:4">
      <c r="C2994" s="1"/>
      <c r="D2994" s="1"/>
    </row>
    <row r="2995" spans="3:4">
      <c r="C2995" s="1"/>
      <c r="D2995" s="1"/>
    </row>
    <row r="2996" spans="3:4">
      <c r="C2996" s="1"/>
      <c r="D2996" s="1"/>
    </row>
    <row r="2997" spans="3:4">
      <c r="C2997" s="1"/>
      <c r="D2997" s="1"/>
    </row>
    <row r="2998" spans="3:4">
      <c r="C2998" s="1"/>
      <c r="D2998" s="1"/>
    </row>
    <row r="2999" spans="3:4">
      <c r="C2999" s="1"/>
      <c r="D2999" s="1"/>
    </row>
    <row r="3000" spans="3:4">
      <c r="C3000" s="1"/>
      <c r="D3000" s="1"/>
    </row>
    <row r="3001" spans="3:4">
      <c r="C3001" s="1"/>
      <c r="D3001" s="1"/>
    </row>
    <row r="3002" spans="3:4">
      <c r="C3002" s="1"/>
      <c r="D3002" s="1"/>
    </row>
    <row r="3003" spans="3:4">
      <c r="C3003" s="1"/>
      <c r="D3003" s="1"/>
    </row>
    <row r="3004" spans="3:4">
      <c r="C3004" s="1"/>
      <c r="D3004" s="1"/>
    </row>
    <row r="3005" spans="3:4">
      <c r="C3005" s="1"/>
      <c r="D3005" s="1"/>
    </row>
    <row r="3006" spans="3:4">
      <c r="C3006" s="1"/>
      <c r="D3006" s="1"/>
    </row>
    <row r="3007" spans="3:4">
      <c r="C3007" s="1"/>
      <c r="D3007" s="1"/>
    </row>
    <row r="3008" spans="3:4">
      <c r="C3008" s="1"/>
      <c r="D3008" s="1"/>
    </row>
    <row r="3009" spans="3:4">
      <c r="C3009" s="1"/>
      <c r="D3009" s="1"/>
    </row>
    <row r="3010" spans="3:4">
      <c r="C3010" s="1"/>
      <c r="D3010" s="1"/>
    </row>
    <row r="3011" spans="3:4">
      <c r="C3011" s="1"/>
      <c r="D3011" s="1"/>
    </row>
    <row r="3012" spans="3:4">
      <c r="C3012" s="1"/>
      <c r="D3012" s="1"/>
    </row>
    <row r="3013" spans="3:4">
      <c r="C3013" s="1"/>
      <c r="D3013" s="1"/>
    </row>
    <row r="3014" spans="3:4">
      <c r="C3014" s="1"/>
      <c r="D3014" s="1"/>
    </row>
    <row r="3015" spans="3:4">
      <c r="C3015" s="1"/>
      <c r="D3015" s="1"/>
    </row>
    <row r="3016" spans="3:4">
      <c r="C3016" s="1"/>
      <c r="D3016" s="1"/>
    </row>
    <row r="3017" spans="3:4">
      <c r="C3017" s="1"/>
      <c r="D3017" s="1"/>
    </row>
    <row r="3018" spans="3:4">
      <c r="C3018" s="1"/>
      <c r="D3018" s="1"/>
    </row>
    <row r="3019" spans="3:4">
      <c r="C3019" s="1"/>
      <c r="D3019" s="1"/>
    </row>
    <row r="3020" spans="3:4">
      <c r="C3020" s="1"/>
      <c r="D3020" s="1"/>
    </row>
    <row r="3021" spans="3:4">
      <c r="C3021" s="1"/>
      <c r="D3021" s="1"/>
    </row>
    <row r="3022" spans="3:4">
      <c r="C3022" s="1"/>
      <c r="D3022" s="1"/>
    </row>
    <row r="3023" spans="3:4">
      <c r="C3023" s="1"/>
      <c r="D3023" s="1"/>
    </row>
    <row r="3024" spans="3:4">
      <c r="C3024" s="1"/>
      <c r="D3024" s="1"/>
    </row>
    <row r="3025" spans="3:4">
      <c r="C3025" s="1"/>
      <c r="D3025" s="1"/>
    </row>
    <row r="3026" spans="3:4">
      <c r="C3026" s="1"/>
      <c r="D3026" s="1"/>
    </row>
    <row r="3027" spans="3:4">
      <c r="C3027" s="1"/>
      <c r="D3027" s="1"/>
    </row>
    <row r="3028" spans="3:4">
      <c r="C3028" s="1"/>
      <c r="D3028" s="1"/>
    </row>
    <row r="3029" spans="3:4">
      <c r="C3029" s="1"/>
      <c r="D3029" s="1"/>
    </row>
    <row r="3030" spans="3:4">
      <c r="C3030" s="1"/>
      <c r="D3030" s="1"/>
    </row>
    <row r="3031" spans="3:4">
      <c r="C3031" s="1"/>
      <c r="D3031" s="1"/>
    </row>
    <row r="3032" spans="3:4">
      <c r="C3032" s="1"/>
      <c r="D3032" s="1"/>
    </row>
    <row r="3033" spans="3:4">
      <c r="C3033" s="1"/>
      <c r="D3033" s="1"/>
    </row>
    <row r="3034" spans="3:4">
      <c r="C3034" s="1"/>
      <c r="D3034" s="1"/>
    </row>
    <row r="3035" spans="3:4">
      <c r="C3035" s="1"/>
      <c r="D3035" s="1"/>
    </row>
    <row r="3036" spans="3:4">
      <c r="C3036" s="1"/>
      <c r="D3036" s="1"/>
    </row>
    <row r="3037" spans="3:4">
      <c r="C3037" s="1"/>
      <c r="D3037" s="1"/>
    </row>
    <row r="3038" spans="3:4">
      <c r="C3038" s="1"/>
      <c r="D3038" s="1"/>
    </row>
    <row r="3039" spans="3:4">
      <c r="C3039" s="1"/>
      <c r="D3039" s="1"/>
    </row>
    <row r="3040" spans="3:4">
      <c r="C3040" s="1"/>
      <c r="D3040" s="1"/>
    </row>
    <row r="3041" spans="3:4">
      <c r="C3041" s="1"/>
      <c r="D3041" s="1"/>
    </row>
    <row r="3042" spans="3:4">
      <c r="C3042" s="1"/>
      <c r="D3042" s="1"/>
    </row>
    <row r="3043" spans="3:4">
      <c r="C3043" s="1"/>
      <c r="D3043" s="1"/>
    </row>
    <row r="3044" spans="3:4">
      <c r="C3044" s="1"/>
      <c r="D3044" s="1"/>
    </row>
    <row r="3045" spans="3:4">
      <c r="C3045" s="1"/>
      <c r="D3045" s="1"/>
    </row>
    <row r="3046" spans="3:4">
      <c r="C3046" s="1"/>
      <c r="D3046" s="1"/>
    </row>
    <row r="3047" spans="3:4">
      <c r="C3047" s="1"/>
      <c r="D3047" s="1"/>
    </row>
    <row r="3048" spans="3:4">
      <c r="C3048" s="1"/>
      <c r="D3048" s="1"/>
    </row>
    <row r="3049" spans="3:4">
      <c r="C3049" s="1"/>
      <c r="D3049" s="1"/>
    </row>
    <row r="3050" spans="3:4">
      <c r="C3050" s="1"/>
      <c r="D3050" s="1"/>
    </row>
    <row r="3051" spans="3:4">
      <c r="C3051" s="1"/>
      <c r="D3051" s="1"/>
    </row>
    <row r="3052" spans="3:4">
      <c r="C3052" s="1"/>
      <c r="D3052" s="1"/>
    </row>
    <row r="3053" spans="3:4">
      <c r="C3053" s="1"/>
      <c r="D3053" s="1"/>
    </row>
    <row r="3054" spans="3:4">
      <c r="C3054" s="1"/>
      <c r="D3054" s="1"/>
    </row>
    <row r="3055" spans="3:4">
      <c r="C3055" s="1"/>
      <c r="D3055" s="1"/>
    </row>
    <row r="3056" spans="3:4">
      <c r="C3056" s="1"/>
      <c r="D3056" s="1"/>
    </row>
    <row r="3057" spans="3:4">
      <c r="C3057" s="1"/>
      <c r="D3057" s="1"/>
    </row>
    <row r="3058" spans="3:4">
      <c r="C3058" s="1"/>
      <c r="D3058" s="1"/>
    </row>
    <row r="3059" spans="3:4">
      <c r="C3059" s="1"/>
      <c r="D3059" s="1"/>
    </row>
    <row r="3060" spans="3:4">
      <c r="C3060" s="1"/>
      <c r="D3060" s="1"/>
    </row>
    <row r="3061" spans="3:4">
      <c r="C3061" s="1"/>
      <c r="D3061" s="1"/>
    </row>
    <row r="3062" spans="3:4">
      <c r="C3062" s="1"/>
      <c r="D3062" s="1"/>
    </row>
    <row r="3063" spans="3:4">
      <c r="C3063" s="1"/>
      <c r="D3063" s="1"/>
    </row>
    <row r="3064" spans="3:4">
      <c r="C3064" s="1"/>
      <c r="D3064" s="1"/>
    </row>
    <row r="3065" spans="3:4">
      <c r="C3065" s="1"/>
      <c r="D3065" s="1"/>
    </row>
    <row r="3066" spans="3:4">
      <c r="C3066" s="1"/>
      <c r="D3066" s="1"/>
    </row>
    <row r="3067" spans="3:4">
      <c r="C3067" s="1"/>
      <c r="D3067" s="1"/>
    </row>
    <row r="3068" spans="3:4">
      <c r="C3068" s="1"/>
      <c r="D3068" s="1"/>
    </row>
    <row r="3069" spans="3:4">
      <c r="C3069" s="1"/>
      <c r="D3069" s="1"/>
    </row>
    <row r="3070" spans="3:4">
      <c r="C3070" s="1"/>
      <c r="D3070" s="1"/>
    </row>
    <row r="3071" spans="3:4">
      <c r="C3071" s="1"/>
      <c r="D3071" s="1"/>
    </row>
    <row r="3072" spans="3:4">
      <c r="C3072" s="1"/>
      <c r="D3072" s="1"/>
    </row>
    <row r="3073" spans="3:4">
      <c r="C3073" s="1"/>
      <c r="D3073" s="1"/>
    </row>
    <row r="3074" spans="3:4">
      <c r="C3074" s="1"/>
      <c r="D3074" s="1"/>
    </row>
    <row r="3075" spans="3:4">
      <c r="C3075" s="1"/>
      <c r="D3075" s="1"/>
    </row>
    <row r="3076" spans="3:4">
      <c r="C3076" s="1"/>
      <c r="D3076" s="1"/>
    </row>
    <row r="3077" spans="3:4">
      <c r="C3077" s="1"/>
      <c r="D3077" s="1"/>
    </row>
    <row r="3078" spans="3:4">
      <c r="C3078" s="1"/>
      <c r="D3078" s="1"/>
    </row>
    <row r="3079" spans="3:4">
      <c r="C3079" s="1"/>
      <c r="D3079" s="1"/>
    </row>
    <row r="3080" spans="3:4">
      <c r="C3080" s="1"/>
      <c r="D3080" s="1"/>
    </row>
    <row r="3081" spans="3:4">
      <c r="C3081" s="1"/>
      <c r="D3081" s="1"/>
    </row>
    <row r="3082" spans="3:4">
      <c r="C3082" s="1"/>
      <c r="D3082" s="1"/>
    </row>
    <row r="3083" spans="3:4">
      <c r="C3083" s="1"/>
      <c r="D3083" s="1"/>
    </row>
    <row r="3084" spans="3:4">
      <c r="C3084" s="1"/>
      <c r="D3084" s="1"/>
    </row>
    <row r="3085" spans="3:4">
      <c r="C3085" s="1"/>
      <c r="D3085" s="1"/>
    </row>
    <row r="3086" spans="3:4">
      <c r="C3086" s="1"/>
      <c r="D3086" s="1"/>
    </row>
    <row r="3087" spans="3:4">
      <c r="C3087" s="1"/>
      <c r="D3087" s="1"/>
    </row>
    <row r="3088" spans="3:4">
      <c r="C3088" s="1"/>
      <c r="D3088" s="1"/>
    </row>
    <row r="3089" spans="3:4">
      <c r="C3089" s="1"/>
      <c r="D3089" s="1"/>
    </row>
    <row r="3090" spans="3:4">
      <c r="C3090" s="1"/>
      <c r="D3090" s="1"/>
    </row>
    <row r="3091" spans="3:4">
      <c r="C3091" s="1"/>
      <c r="D3091" s="1"/>
    </row>
    <row r="3092" spans="3:4">
      <c r="C3092" s="1"/>
      <c r="D3092" s="1"/>
    </row>
    <row r="3093" spans="3:4">
      <c r="C3093" s="1"/>
      <c r="D3093" s="1"/>
    </row>
    <row r="3094" spans="3:4">
      <c r="C3094" s="1"/>
      <c r="D3094" s="1"/>
    </row>
    <row r="3095" spans="3:4">
      <c r="C3095" s="1"/>
      <c r="D3095" s="1"/>
    </row>
    <row r="3096" spans="3:4">
      <c r="C3096" s="1"/>
      <c r="D3096" s="1"/>
    </row>
    <row r="3097" spans="3:4">
      <c r="C3097" s="1"/>
      <c r="D3097" s="1"/>
    </row>
    <row r="3098" spans="3:4">
      <c r="C3098" s="1"/>
      <c r="D3098" s="1"/>
    </row>
    <row r="3099" spans="3:4">
      <c r="C3099" s="1"/>
      <c r="D3099" s="1"/>
    </row>
    <row r="3100" spans="3:4">
      <c r="C3100" s="1"/>
      <c r="D3100" s="1"/>
    </row>
    <row r="3101" spans="3:4">
      <c r="C3101" s="1"/>
      <c r="D3101" s="1"/>
    </row>
    <row r="3102" spans="3:4">
      <c r="C3102" s="1"/>
      <c r="D3102" s="1"/>
    </row>
    <row r="3103" spans="3:4">
      <c r="C3103" s="1"/>
      <c r="D3103" s="1"/>
    </row>
    <row r="3104" spans="3:4">
      <c r="C3104" s="1"/>
      <c r="D3104" s="1"/>
    </row>
    <row r="3105" spans="3:4">
      <c r="C3105" s="1"/>
      <c r="D3105" s="1"/>
    </row>
    <row r="3106" spans="3:4">
      <c r="C3106" s="1"/>
      <c r="D3106" s="1"/>
    </row>
    <row r="3107" spans="3:4">
      <c r="C3107" s="1"/>
      <c r="D3107" s="1"/>
    </row>
    <row r="3108" spans="3:4">
      <c r="C3108" s="1"/>
      <c r="D3108" s="1"/>
    </row>
    <row r="3109" spans="3:4">
      <c r="C3109" s="1"/>
      <c r="D3109" s="1"/>
    </row>
    <row r="3110" spans="3:4">
      <c r="C3110" s="1"/>
      <c r="D3110" s="1"/>
    </row>
    <row r="3111" spans="3:4">
      <c r="C3111" s="1"/>
      <c r="D3111" s="1"/>
    </row>
    <row r="3112" spans="3:4">
      <c r="C3112" s="1"/>
      <c r="D3112" s="1"/>
    </row>
    <row r="3113" spans="3:4">
      <c r="C3113" s="1"/>
      <c r="D3113" s="1"/>
    </row>
    <row r="3114" spans="3:4">
      <c r="C3114" s="1"/>
      <c r="D3114" s="1"/>
    </row>
    <row r="3115" spans="3:4">
      <c r="C3115" s="1"/>
      <c r="D3115" s="1"/>
    </row>
    <row r="3116" spans="3:4">
      <c r="C3116" s="1"/>
      <c r="D3116" s="1"/>
    </row>
    <row r="3117" spans="3:4">
      <c r="C3117" s="1"/>
      <c r="D3117" s="1"/>
    </row>
    <row r="3118" spans="3:4">
      <c r="C3118" s="1"/>
      <c r="D3118" s="1"/>
    </row>
    <row r="3119" spans="3:4">
      <c r="C3119" s="1"/>
      <c r="D3119" s="1"/>
    </row>
    <row r="3120" spans="3:4">
      <c r="C3120" s="1"/>
      <c r="D3120" s="1"/>
    </row>
    <row r="3121" spans="3:4">
      <c r="C3121" s="1"/>
      <c r="D3121" s="1"/>
    </row>
    <row r="3122" spans="3:4">
      <c r="C3122" s="1"/>
      <c r="D3122" s="1"/>
    </row>
    <row r="3123" spans="3:4">
      <c r="C3123" s="1"/>
      <c r="D3123" s="1"/>
    </row>
    <row r="3124" spans="3:4">
      <c r="C3124" s="1"/>
      <c r="D3124" s="1"/>
    </row>
    <row r="3125" spans="3:4">
      <c r="C3125" s="1"/>
      <c r="D3125" s="1"/>
    </row>
    <row r="3126" spans="3:4">
      <c r="C3126" s="1"/>
      <c r="D3126" s="1"/>
    </row>
    <row r="3127" spans="3:4">
      <c r="C3127" s="1"/>
      <c r="D3127" s="1"/>
    </row>
    <row r="3128" spans="3:4">
      <c r="C3128" s="1"/>
      <c r="D3128" s="1"/>
    </row>
    <row r="3129" spans="3:4">
      <c r="C3129" s="1"/>
      <c r="D3129" s="1"/>
    </row>
    <row r="3130" spans="3:4">
      <c r="C3130" s="1"/>
      <c r="D3130" s="1"/>
    </row>
    <row r="3131" spans="3:4">
      <c r="C3131" s="1"/>
      <c r="D3131" s="1"/>
    </row>
    <row r="3132" spans="3:4">
      <c r="C3132" s="1"/>
      <c r="D3132" s="1"/>
    </row>
    <row r="3133" spans="3:4">
      <c r="C3133" s="1"/>
      <c r="D3133" s="1"/>
    </row>
    <row r="3134" spans="3:4">
      <c r="C3134" s="1"/>
      <c r="D3134" s="1"/>
    </row>
    <row r="3135" spans="3:4">
      <c r="C3135" s="1"/>
      <c r="D3135" s="1"/>
    </row>
    <row r="3136" spans="3:4">
      <c r="C3136" s="1"/>
      <c r="D3136" s="1"/>
    </row>
    <row r="3137" spans="3:4">
      <c r="C3137" s="1"/>
      <c r="D3137" s="1"/>
    </row>
    <row r="3138" spans="3:4">
      <c r="C3138" s="1"/>
      <c r="D3138" s="1"/>
    </row>
    <row r="3139" spans="3:4">
      <c r="C3139" s="1"/>
      <c r="D3139" s="1"/>
    </row>
    <row r="3140" spans="3:4">
      <c r="C3140" s="1"/>
      <c r="D3140" s="1"/>
    </row>
    <row r="3141" spans="3:4">
      <c r="C3141" s="1"/>
      <c r="D3141" s="1"/>
    </row>
    <row r="3142" spans="3:4">
      <c r="C3142" s="1"/>
      <c r="D3142" s="1"/>
    </row>
    <row r="3143" spans="3:4">
      <c r="C3143" s="1"/>
      <c r="D3143" s="1"/>
    </row>
    <row r="3144" spans="3:4">
      <c r="C3144" s="1"/>
      <c r="D3144" s="1"/>
    </row>
    <row r="3145" spans="3:4">
      <c r="C3145" s="1"/>
      <c r="D3145" s="1"/>
    </row>
    <row r="3146" spans="3:4">
      <c r="C3146" s="1"/>
      <c r="D3146" s="1"/>
    </row>
    <row r="3147" spans="3:4">
      <c r="C3147" s="1"/>
      <c r="D3147" s="1"/>
    </row>
    <row r="3148" spans="3:4">
      <c r="C3148" s="1"/>
      <c r="D3148" s="1"/>
    </row>
    <row r="3149" spans="3:4">
      <c r="C3149" s="1"/>
      <c r="D3149" s="1"/>
    </row>
    <row r="3150" spans="3:4">
      <c r="C3150" s="1"/>
      <c r="D3150" s="1"/>
    </row>
    <row r="3151" spans="3:4">
      <c r="C3151" s="1"/>
      <c r="D3151" s="1"/>
    </row>
    <row r="3152" spans="3:4">
      <c r="C3152" s="1"/>
      <c r="D3152" s="1"/>
    </row>
    <row r="3153" spans="3:4">
      <c r="C3153" s="1"/>
      <c r="D3153" s="1"/>
    </row>
    <row r="3154" spans="3:4">
      <c r="C3154" s="1"/>
      <c r="D3154" s="1"/>
    </row>
    <row r="3155" spans="3:4">
      <c r="C3155" s="1"/>
      <c r="D3155" s="1"/>
    </row>
    <row r="3156" spans="3:4">
      <c r="C3156" s="1"/>
      <c r="D3156" s="1"/>
    </row>
    <row r="3157" spans="3:4">
      <c r="C3157" s="1"/>
      <c r="D3157" s="1"/>
    </row>
    <row r="3158" spans="3:4">
      <c r="C3158" s="1"/>
      <c r="D3158" s="1"/>
    </row>
    <row r="3159" spans="3:4">
      <c r="C3159" s="1"/>
      <c r="D3159" s="1"/>
    </row>
    <row r="3160" spans="3:4">
      <c r="C3160" s="1"/>
      <c r="D3160" s="1"/>
    </row>
    <row r="3161" spans="3:4">
      <c r="C3161" s="1"/>
      <c r="D3161" s="1"/>
    </row>
    <row r="3162" spans="3:4">
      <c r="C3162" s="1"/>
      <c r="D3162" s="1"/>
    </row>
    <row r="3163" spans="3:4">
      <c r="C3163" s="1"/>
      <c r="D3163" s="1"/>
    </row>
    <row r="3164" spans="3:4">
      <c r="C3164" s="1"/>
      <c r="D3164" s="1"/>
    </row>
    <row r="3165" spans="3:4">
      <c r="C3165" s="1"/>
      <c r="D3165" s="1"/>
    </row>
    <row r="3166" spans="3:4">
      <c r="C3166" s="1"/>
      <c r="D3166" s="1"/>
    </row>
    <row r="3167" spans="3:4">
      <c r="C3167" s="1"/>
      <c r="D3167" s="1"/>
    </row>
    <row r="3168" spans="3:4">
      <c r="C3168" s="1"/>
      <c r="D3168" s="1"/>
    </row>
    <row r="3169" spans="3:4">
      <c r="C3169" s="1"/>
      <c r="D3169" s="1"/>
    </row>
    <row r="3170" spans="3:4">
      <c r="C3170" s="1"/>
      <c r="D3170" s="1"/>
    </row>
    <row r="3171" spans="3:4">
      <c r="C3171" s="1"/>
      <c r="D3171" s="1"/>
    </row>
    <row r="3172" spans="3:4">
      <c r="C3172" s="1"/>
      <c r="D3172" s="1"/>
    </row>
    <row r="3173" spans="3:4">
      <c r="C3173" s="1"/>
      <c r="D3173" s="1"/>
    </row>
    <row r="3174" spans="3:4">
      <c r="C3174" s="1"/>
      <c r="D3174" s="1"/>
    </row>
    <row r="3175" spans="3:4">
      <c r="C3175" s="1"/>
      <c r="D3175" s="1"/>
    </row>
    <row r="3176" spans="3:4">
      <c r="C3176" s="1"/>
      <c r="D3176" s="1"/>
    </row>
    <row r="3177" spans="3:4">
      <c r="C3177" s="1"/>
      <c r="D3177" s="1"/>
    </row>
    <row r="3178" spans="3:4">
      <c r="C3178" s="1"/>
      <c r="D3178" s="1"/>
    </row>
    <row r="3179" spans="3:4">
      <c r="C3179" s="1"/>
      <c r="D3179" s="1"/>
    </row>
    <row r="3180" spans="3:4">
      <c r="C3180" s="1"/>
      <c r="D3180" s="1"/>
    </row>
    <row r="3181" spans="3:4">
      <c r="C3181" s="1"/>
      <c r="D3181" s="1"/>
    </row>
    <row r="3182" spans="3:4">
      <c r="C3182" s="1"/>
      <c r="D3182" s="1"/>
    </row>
    <row r="3183" spans="3:4">
      <c r="C3183" s="1"/>
      <c r="D3183" s="1"/>
    </row>
    <row r="3184" spans="3:4">
      <c r="C3184" s="1"/>
      <c r="D3184" s="1"/>
    </row>
    <row r="3185" spans="3:4">
      <c r="C3185" s="1"/>
      <c r="D3185" s="1"/>
    </row>
    <row r="3186" spans="3:4">
      <c r="C3186" s="1"/>
      <c r="D3186" s="1"/>
    </row>
    <row r="3187" spans="3:4">
      <c r="C3187" s="1"/>
      <c r="D3187" s="1"/>
    </row>
    <row r="3188" spans="3:4">
      <c r="C3188" s="1"/>
      <c r="D3188" s="1"/>
    </row>
    <row r="3189" spans="3:4">
      <c r="C3189" s="1"/>
      <c r="D3189" s="1"/>
    </row>
    <row r="3190" spans="3:4">
      <c r="C3190" s="1"/>
      <c r="D3190" s="1"/>
    </row>
    <row r="3191" spans="3:4">
      <c r="C3191" s="1"/>
      <c r="D3191" s="1"/>
    </row>
    <row r="3192" spans="3:4">
      <c r="C3192" s="1"/>
      <c r="D3192" s="1"/>
    </row>
    <row r="3193" spans="3:4">
      <c r="C3193" s="1"/>
      <c r="D3193" s="1"/>
    </row>
    <row r="3194" spans="3:4">
      <c r="C3194" s="1"/>
      <c r="D3194" s="1"/>
    </row>
    <row r="3195" spans="3:4">
      <c r="C3195" s="1"/>
      <c r="D3195" s="1"/>
    </row>
    <row r="3196" spans="3:4">
      <c r="C3196" s="1"/>
      <c r="D3196" s="1"/>
    </row>
    <row r="3197" spans="3:4">
      <c r="C3197" s="1"/>
      <c r="D3197" s="1"/>
    </row>
    <row r="3198" spans="3:4">
      <c r="C3198" s="1"/>
      <c r="D3198" s="1"/>
    </row>
    <row r="3199" spans="3:4">
      <c r="C3199" s="1"/>
      <c r="D3199" s="1"/>
    </row>
    <row r="3200" spans="3:4">
      <c r="C3200" s="1"/>
      <c r="D3200" s="1"/>
    </row>
    <row r="3201" spans="3:4">
      <c r="C3201" s="1"/>
      <c r="D3201" s="1"/>
    </row>
    <row r="3202" spans="3:4">
      <c r="C3202" s="1"/>
      <c r="D3202" s="1"/>
    </row>
    <row r="3203" spans="3:4">
      <c r="C3203" s="1"/>
      <c r="D3203" s="1"/>
    </row>
    <row r="3204" spans="3:4">
      <c r="C3204" s="1"/>
      <c r="D3204" s="1"/>
    </row>
    <row r="3205" spans="3:4">
      <c r="C3205" s="1"/>
      <c r="D3205" s="1"/>
    </row>
    <row r="3206" spans="3:4">
      <c r="C3206" s="1"/>
      <c r="D3206" s="1"/>
    </row>
    <row r="3207" spans="3:4">
      <c r="C3207" s="1"/>
      <c r="D3207" s="1"/>
    </row>
    <row r="3208" spans="3:4">
      <c r="C3208" s="1"/>
      <c r="D3208" s="1"/>
    </row>
    <row r="3209" spans="3:4">
      <c r="C3209" s="1"/>
      <c r="D3209" s="1"/>
    </row>
    <row r="3210" spans="3:4">
      <c r="C3210" s="1"/>
      <c r="D3210" s="1"/>
    </row>
    <row r="3211" spans="3:4">
      <c r="C3211" s="1"/>
      <c r="D3211" s="1"/>
    </row>
    <row r="3212" spans="3:4">
      <c r="C3212" s="1"/>
      <c r="D3212" s="1"/>
    </row>
    <row r="3213" spans="3:4">
      <c r="C3213" s="1"/>
      <c r="D3213" s="1"/>
    </row>
    <row r="3214" spans="3:4">
      <c r="C3214" s="1"/>
      <c r="D3214" s="1"/>
    </row>
    <row r="3215" spans="3:4">
      <c r="C3215" s="1"/>
      <c r="D3215" s="1"/>
    </row>
    <row r="3216" spans="3:4">
      <c r="C3216" s="1"/>
      <c r="D3216" s="1"/>
    </row>
    <row r="3217" spans="3:4">
      <c r="C3217" s="1"/>
      <c r="D3217" s="1"/>
    </row>
    <row r="3218" spans="3:4">
      <c r="C3218" s="1"/>
      <c r="D3218" s="1"/>
    </row>
    <row r="3219" spans="3:4">
      <c r="C3219" s="1"/>
      <c r="D3219" s="1"/>
    </row>
    <row r="3220" spans="3:4">
      <c r="C3220" s="1"/>
      <c r="D3220" s="1"/>
    </row>
    <row r="3221" spans="3:4">
      <c r="C3221" s="1"/>
      <c r="D3221" s="1"/>
    </row>
    <row r="3222" spans="3:4">
      <c r="C3222" s="1"/>
      <c r="D3222" s="1"/>
    </row>
    <row r="3223" spans="3:4">
      <c r="C3223" s="1"/>
      <c r="D3223" s="1"/>
    </row>
    <row r="3224" spans="3:4">
      <c r="C3224" s="1"/>
      <c r="D3224" s="1"/>
    </row>
    <row r="3225" spans="3:4">
      <c r="C3225" s="1"/>
      <c r="D3225" s="1"/>
    </row>
    <row r="3226" spans="3:4">
      <c r="C3226" s="1"/>
      <c r="D3226" s="1"/>
    </row>
    <row r="3227" spans="3:4">
      <c r="C3227" s="1"/>
      <c r="D3227" s="1"/>
    </row>
    <row r="3228" spans="3:4">
      <c r="C3228" s="1"/>
      <c r="D3228" s="1"/>
    </row>
    <row r="3229" spans="3:4">
      <c r="C3229" s="1"/>
      <c r="D3229" s="1"/>
    </row>
    <row r="3230" spans="3:4">
      <c r="C3230" s="1"/>
      <c r="D3230" s="1"/>
    </row>
    <row r="3231" spans="3:4">
      <c r="C3231" s="1"/>
      <c r="D3231" s="1"/>
    </row>
    <row r="3232" spans="3:4">
      <c r="C3232" s="1"/>
      <c r="D3232" s="1"/>
    </row>
    <row r="3233" spans="3:4">
      <c r="C3233" s="1"/>
      <c r="D3233" s="1"/>
    </row>
    <row r="3234" spans="3:4">
      <c r="C3234" s="1"/>
      <c r="D3234" s="1"/>
    </row>
    <row r="3235" spans="3:4">
      <c r="C3235" s="1"/>
      <c r="D3235" s="1"/>
    </row>
    <row r="3236" spans="3:4">
      <c r="C3236" s="1"/>
      <c r="D3236" s="1"/>
    </row>
    <row r="3237" spans="3:4">
      <c r="C3237" s="1"/>
      <c r="D3237" s="1"/>
    </row>
    <row r="3238" spans="3:4">
      <c r="C3238" s="1"/>
      <c r="D3238" s="1"/>
    </row>
    <row r="3239" spans="3:4">
      <c r="C3239" s="1"/>
      <c r="D3239" s="1"/>
    </row>
    <row r="3240" spans="3:4">
      <c r="C3240" s="1"/>
      <c r="D3240" s="1"/>
    </row>
    <row r="3241" spans="3:4">
      <c r="C3241" s="1"/>
      <c r="D3241" s="1"/>
    </row>
    <row r="3242" spans="3:4">
      <c r="C3242" s="1"/>
      <c r="D3242" s="1"/>
    </row>
    <row r="3243" spans="3:4">
      <c r="C3243" s="1"/>
      <c r="D3243" s="1"/>
    </row>
    <row r="3244" spans="3:4">
      <c r="C3244" s="1"/>
      <c r="D3244" s="1"/>
    </row>
    <row r="3245" spans="3:4">
      <c r="C3245" s="1"/>
      <c r="D3245" s="1"/>
    </row>
    <row r="3246" spans="3:4">
      <c r="C3246" s="1"/>
      <c r="D3246" s="1"/>
    </row>
    <row r="3247" spans="3:4">
      <c r="C3247" s="1"/>
      <c r="D3247" s="1"/>
    </row>
    <row r="3248" spans="3:4">
      <c r="C3248" s="1"/>
      <c r="D3248" s="1"/>
    </row>
    <row r="3249" spans="3:4">
      <c r="C3249" s="1"/>
      <c r="D3249" s="1"/>
    </row>
    <row r="3250" spans="3:4">
      <c r="C3250" s="1"/>
      <c r="D3250" s="1"/>
    </row>
    <row r="3251" spans="3:4">
      <c r="C3251" s="1"/>
      <c r="D3251" s="1"/>
    </row>
    <row r="3252" spans="3:4">
      <c r="C3252" s="1"/>
      <c r="D3252" s="1"/>
    </row>
    <row r="3253" spans="3:4">
      <c r="C3253" s="1"/>
      <c r="D3253" s="1"/>
    </row>
    <row r="3254" spans="3:4">
      <c r="C3254" s="1"/>
      <c r="D3254" s="1"/>
    </row>
    <row r="3255" spans="3:4">
      <c r="C3255" s="1"/>
      <c r="D3255" s="1"/>
    </row>
    <row r="3256" spans="3:4">
      <c r="C3256" s="1"/>
      <c r="D3256" s="1"/>
    </row>
    <row r="3257" spans="3:4">
      <c r="C3257" s="1"/>
      <c r="D3257" s="1"/>
    </row>
    <row r="3258" spans="3:4">
      <c r="C3258" s="1"/>
      <c r="D3258" s="1"/>
    </row>
    <row r="3259" spans="3:4">
      <c r="C3259" s="1"/>
      <c r="D3259" s="1"/>
    </row>
    <row r="3260" spans="3:4">
      <c r="C3260" s="1"/>
      <c r="D3260" s="1"/>
    </row>
    <row r="3261" spans="3:4">
      <c r="C3261" s="1"/>
      <c r="D3261" s="1"/>
    </row>
    <row r="3262" spans="3:4">
      <c r="C3262" s="1"/>
      <c r="D3262" s="1"/>
    </row>
    <row r="3263" spans="3:4">
      <c r="C3263" s="1"/>
      <c r="D3263" s="1"/>
    </row>
    <row r="3264" spans="3:4">
      <c r="C3264" s="1"/>
      <c r="D3264" s="1"/>
    </row>
    <row r="3265" spans="3:4">
      <c r="C3265" s="1"/>
      <c r="D3265" s="1"/>
    </row>
    <row r="3266" spans="3:4">
      <c r="C3266" s="1"/>
      <c r="D3266" s="1"/>
    </row>
    <row r="3267" spans="3:4">
      <c r="C3267" s="1"/>
      <c r="D3267" s="1"/>
    </row>
    <row r="3268" spans="3:4">
      <c r="C3268" s="1"/>
      <c r="D3268" s="1"/>
    </row>
    <row r="3269" spans="3:4">
      <c r="C3269" s="1"/>
      <c r="D3269" s="1"/>
    </row>
    <row r="3270" spans="3:4">
      <c r="C3270" s="1"/>
      <c r="D3270" s="1"/>
    </row>
    <row r="3271" spans="3:4">
      <c r="C3271" s="1"/>
      <c r="D3271" s="1"/>
    </row>
    <row r="3272" spans="3:4">
      <c r="C3272" s="1"/>
      <c r="D3272" s="1"/>
    </row>
    <row r="3273" spans="3:4">
      <c r="C3273" s="1"/>
      <c r="D3273" s="1"/>
    </row>
    <row r="3274" spans="3:4">
      <c r="C3274" s="1"/>
      <c r="D3274" s="1"/>
    </row>
    <row r="3275" spans="3:4">
      <c r="C3275" s="1"/>
      <c r="D3275" s="1"/>
    </row>
    <row r="3276" spans="3:4">
      <c r="C3276" s="1"/>
      <c r="D3276" s="1"/>
    </row>
    <row r="3277" spans="3:4">
      <c r="C3277" s="1"/>
      <c r="D3277" s="1"/>
    </row>
    <row r="3278" spans="3:4">
      <c r="C3278" s="1"/>
      <c r="D3278" s="1"/>
    </row>
    <row r="3279" spans="3:4">
      <c r="C3279" s="1"/>
      <c r="D3279" s="1"/>
    </row>
    <row r="3280" spans="3:4">
      <c r="C3280" s="1"/>
      <c r="D3280" s="1"/>
    </row>
    <row r="3281" spans="3:4">
      <c r="C3281" s="1"/>
      <c r="D3281" s="1"/>
    </row>
    <row r="3282" spans="3:4">
      <c r="C3282" s="1"/>
      <c r="D3282" s="1"/>
    </row>
    <row r="3283" spans="3:4">
      <c r="C3283" s="1"/>
      <c r="D3283" s="1"/>
    </row>
    <row r="3284" spans="3:4">
      <c r="C3284" s="1"/>
      <c r="D3284" s="1"/>
    </row>
    <row r="3285" spans="3:4">
      <c r="C3285" s="1"/>
      <c r="D3285" s="1"/>
    </row>
    <row r="3286" spans="3:4">
      <c r="C3286" s="1"/>
      <c r="D3286" s="1"/>
    </row>
    <row r="3287" spans="3:4">
      <c r="C3287" s="1"/>
      <c r="D3287" s="1"/>
    </row>
    <row r="3288" spans="3:4">
      <c r="C3288" s="1"/>
      <c r="D3288" s="1"/>
    </row>
    <row r="3289" spans="3:4">
      <c r="C3289" s="1"/>
      <c r="D3289" s="1"/>
    </row>
    <row r="3290" spans="3:4">
      <c r="C3290" s="1"/>
      <c r="D3290" s="1"/>
    </row>
    <row r="3291" spans="3:4">
      <c r="C3291" s="1"/>
      <c r="D3291" s="1"/>
    </row>
    <row r="3292" spans="3:4">
      <c r="C3292" s="1"/>
      <c r="D3292" s="1"/>
    </row>
    <row r="3293" spans="3:4">
      <c r="C3293" s="1"/>
      <c r="D3293" s="1"/>
    </row>
    <row r="3294" spans="3:4">
      <c r="C3294" s="1"/>
      <c r="D3294" s="1"/>
    </row>
    <row r="3295" spans="3:4">
      <c r="C3295" s="1"/>
      <c r="D3295" s="1"/>
    </row>
    <row r="3296" spans="3:4">
      <c r="C3296" s="1"/>
      <c r="D3296" s="1"/>
    </row>
    <row r="3297" spans="3:4">
      <c r="C3297" s="1"/>
      <c r="D3297" s="1"/>
    </row>
    <row r="3298" spans="3:4">
      <c r="C3298" s="1"/>
      <c r="D3298" s="1"/>
    </row>
    <row r="3299" spans="3:4">
      <c r="C3299" s="1"/>
      <c r="D3299" s="1"/>
    </row>
    <row r="3300" spans="3:4">
      <c r="C3300" s="1"/>
      <c r="D3300" s="1"/>
    </row>
    <row r="3301" spans="3:4">
      <c r="C3301" s="1"/>
      <c r="D3301" s="1"/>
    </row>
    <row r="3302" spans="3:4">
      <c r="C3302" s="1"/>
      <c r="D3302" s="1"/>
    </row>
    <row r="3303" spans="3:4">
      <c r="C3303" s="1"/>
      <c r="D3303" s="1"/>
    </row>
    <row r="3304" spans="3:4">
      <c r="C3304" s="1"/>
      <c r="D3304" s="1"/>
    </row>
    <row r="3305" spans="3:4">
      <c r="C3305" s="1"/>
      <c r="D3305" s="1"/>
    </row>
    <row r="3306" spans="3:4">
      <c r="C3306" s="1"/>
      <c r="D3306" s="1"/>
    </row>
    <row r="3307" spans="3:4">
      <c r="C3307" s="1"/>
      <c r="D3307" s="1"/>
    </row>
    <row r="3308" spans="3:4">
      <c r="C3308" s="1"/>
      <c r="D3308" s="1"/>
    </row>
    <row r="3309" spans="3:4">
      <c r="C3309" s="1"/>
      <c r="D3309" s="1"/>
    </row>
    <row r="3310" spans="3:4">
      <c r="C3310" s="1"/>
      <c r="D3310" s="1"/>
    </row>
    <row r="3311" spans="3:4">
      <c r="C3311" s="1"/>
      <c r="D3311" s="1"/>
    </row>
    <row r="3312" spans="3:4">
      <c r="C3312" s="1"/>
      <c r="D3312" s="1"/>
    </row>
    <row r="3313" spans="3:4">
      <c r="C3313" s="1"/>
      <c r="D3313" s="1"/>
    </row>
    <row r="3314" spans="3:4">
      <c r="C3314" s="1"/>
      <c r="D3314" s="1"/>
    </row>
    <row r="3315" spans="3:4">
      <c r="C3315" s="1"/>
      <c r="D3315" s="1"/>
    </row>
    <row r="3316" spans="3:4">
      <c r="C3316" s="1"/>
      <c r="D3316" s="1"/>
    </row>
    <row r="3317" spans="3:4">
      <c r="C3317" s="1"/>
      <c r="D3317" s="1"/>
    </row>
    <row r="3318" spans="3:4">
      <c r="C3318" s="1"/>
      <c r="D3318" s="1"/>
    </row>
    <row r="3319" spans="3:4">
      <c r="C3319" s="1"/>
      <c r="D3319" s="1"/>
    </row>
    <row r="3320" spans="3:4">
      <c r="C3320" s="1"/>
      <c r="D3320" s="1"/>
    </row>
    <row r="3321" spans="3:4">
      <c r="C3321" s="1"/>
      <c r="D3321" s="1"/>
    </row>
    <row r="3322" spans="3:4">
      <c r="C3322" s="1"/>
      <c r="D3322" s="1"/>
    </row>
    <row r="3323" spans="3:4">
      <c r="C3323" s="1"/>
      <c r="D3323" s="1"/>
    </row>
    <row r="3324" spans="3:4">
      <c r="C3324" s="1"/>
      <c r="D3324" s="1"/>
    </row>
    <row r="3325" spans="3:4">
      <c r="C3325" s="1"/>
      <c r="D3325" s="1"/>
    </row>
    <row r="3326" spans="3:4">
      <c r="C3326" s="1"/>
      <c r="D3326" s="1"/>
    </row>
    <row r="3327" spans="3:4">
      <c r="C3327" s="1"/>
      <c r="D3327" s="1"/>
    </row>
    <row r="3328" spans="3:4">
      <c r="C3328" s="1"/>
      <c r="D3328" s="1"/>
    </row>
    <row r="3329" spans="3:4">
      <c r="C3329" s="1"/>
      <c r="D3329" s="1"/>
    </row>
    <row r="3330" spans="3:4">
      <c r="C3330" s="1"/>
      <c r="D3330" s="1"/>
    </row>
    <row r="3331" spans="3:4">
      <c r="C3331" s="1"/>
      <c r="D3331" s="1"/>
    </row>
    <row r="3332" spans="3:4">
      <c r="C3332" s="1"/>
      <c r="D3332" s="1"/>
    </row>
    <row r="3333" spans="3:4">
      <c r="C3333" s="1"/>
      <c r="D3333" s="1"/>
    </row>
    <row r="3334" spans="3:4">
      <c r="C3334" s="1"/>
      <c r="D3334" s="1"/>
    </row>
    <row r="3335" spans="3:4">
      <c r="C3335" s="1"/>
      <c r="D3335" s="1"/>
    </row>
    <row r="3336" spans="3:4">
      <c r="C3336" s="1"/>
      <c r="D3336" s="1"/>
    </row>
    <row r="3337" spans="3:4">
      <c r="C3337" s="1"/>
      <c r="D3337" s="1"/>
    </row>
    <row r="3338" spans="3:4">
      <c r="C3338" s="1"/>
      <c r="D3338" s="1"/>
    </row>
    <row r="3339" spans="3:4">
      <c r="C3339" s="1"/>
      <c r="D3339" s="1"/>
    </row>
    <row r="3340" spans="3:4">
      <c r="C3340" s="1"/>
      <c r="D3340" s="1"/>
    </row>
    <row r="3341" spans="3:4">
      <c r="C3341" s="1"/>
      <c r="D3341" s="1"/>
    </row>
    <row r="3342" spans="3:4">
      <c r="C3342" s="1"/>
      <c r="D3342" s="1"/>
    </row>
    <row r="3343" spans="3:4">
      <c r="C3343" s="1"/>
      <c r="D3343" s="1"/>
    </row>
    <row r="3344" spans="3:4">
      <c r="C3344" s="1"/>
      <c r="D3344" s="1"/>
    </row>
    <row r="3345" spans="3:4">
      <c r="C3345" s="1"/>
      <c r="D3345" s="1"/>
    </row>
    <row r="3346" spans="3:4">
      <c r="C3346" s="1"/>
      <c r="D3346" s="1"/>
    </row>
    <row r="3347" spans="3:4">
      <c r="C3347" s="1"/>
      <c r="D3347" s="1"/>
    </row>
    <row r="3348" spans="3:4">
      <c r="C3348" s="1"/>
      <c r="D3348" s="1"/>
    </row>
    <row r="3349" spans="3:4">
      <c r="C3349" s="1"/>
      <c r="D3349" s="1"/>
    </row>
    <row r="3350" spans="3:4">
      <c r="C3350" s="1"/>
      <c r="D3350" s="1"/>
    </row>
    <row r="3351" spans="3:4">
      <c r="C3351" s="1"/>
      <c r="D3351" s="1"/>
    </row>
    <row r="3352" spans="3:4">
      <c r="C3352" s="1"/>
      <c r="D3352" s="1"/>
    </row>
    <row r="3353" spans="3:4">
      <c r="C3353" s="1"/>
      <c r="D3353" s="1"/>
    </row>
    <row r="3354" spans="3:4">
      <c r="C3354" s="1"/>
      <c r="D3354" s="1"/>
    </row>
    <row r="3355" spans="3:4">
      <c r="C3355" s="1"/>
      <c r="D3355" s="1"/>
    </row>
    <row r="3356" spans="3:4">
      <c r="C3356" s="1"/>
      <c r="D3356" s="1"/>
    </row>
    <row r="3357" spans="3:4">
      <c r="C3357" s="1"/>
      <c r="D3357" s="1"/>
    </row>
    <row r="3358" spans="3:4">
      <c r="C3358" s="1"/>
      <c r="D3358" s="1"/>
    </row>
    <row r="3359" spans="3:4">
      <c r="C3359" s="1"/>
      <c r="D3359" s="1"/>
    </row>
    <row r="3360" spans="3:4">
      <c r="C3360" s="1"/>
      <c r="D3360" s="1"/>
    </row>
    <row r="3361" spans="3:4">
      <c r="C3361" s="1"/>
      <c r="D3361" s="1"/>
    </row>
    <row r="3362" spans="3:4">
      <c r="C3362" s="1"/>
      <c r="D3362" s="1"/>
    </row>
    <row r="3363" spans="3:4">
      <c r="C3363" s="1"/>
      <c r="D3363" s="1"/>
    </row>
    <row r="3364" spans="3:4">
      <c r="C3364" s="1"/>
      <c r="D3364" s="1"/>
    </row>
    <row r="3365" spans="3:4">
      <c r="C3365" s="1"/>
      <c r="D3365" s="1"/>
    </row>
    <row r="3366" spans="3:4">
      <c r="C3366" s="1"/>
      <c r="D3366" s="1"/>
    </row>
    <row r="3367" spans="3:4">
      <c r="C3367" s="1"/>
      <c r="D3367" s="1"/>
    </row>
    <row r="3368" spans="3:4">
      <c r="C3368" s="1"/>
      <c r="D3368" s="1"/>
    </row>
    <row r="3369" spans="3:4">
      <c r="C3369" s="1"/>
      <c r="D3369" s="1"/>
    </row>
    <row r="3370" spans="3:4">
      <c r="C3370" s="1"/>
      <c r="D3370" s="1"/>
    </row>
    <row r="3371" spans="3:4">
      <c r="C3371" s="1"/>
      <c r="D3371" s="1"/>
    </row>
    <row r="3372" spans="3:4">
      <c r="C3372" s="1"/>
      <c r="D3372" s="1"/>
    </row>
    <row r="3373" spans="3:4">
      <c r="C3373" s="1"/>
      <c r="D3373" s="1"/>
    </row>
    <row r="3374" spans="3:4">
      <c r="C3374" s="1"/>
      <c r="D3374" s="1"/>
    </row>
    <row r="3375" spans="3:4">
      <c r="C3375" s="1"/>
      <c r="D3375" s="1"/>
    </row>
    <row r="3376" spans="3:4">
      <c r="C3376" s="1"/>
      <c r="D3376" s="1"/>
    </row>
    <row r="3377" spans="3:4">
      <c r="C3377" s="1"/>
      <c r="D3377" s="1"/>
    </row>
    <row r="3378" spans="3:4">
      <c r="C3378" s="1"/>
      <c r="D3378" s="1"/>
    </row>
    <row r="3379" spans="3:4">
      <c r="C3379" s="1"/>
      <c r="D3379" s="1"/>
    </row>
    <row r="3380" spans="3:4">
      <c r="C3380" s="1"/>
      <c r="D3380" s="1"/>
    </row>
    <row r="3381" spans="3:4">
      <c r="C3381" s="1"/>
      <c r="D3381" s="1"/>
    </row>
    <row r="3382" spans="3:4">
      <c r="C3382" s="1"/>
      <c r="D3382" s="1"/>
    </row>
    <row r="3383" spans="3:4">
      <c r="C3383" s="1"/>
      <c r="D3383" s="1"/>
    </row>
    <row r="3384" spans="3:4">
      <c r="C3384" s="1"/>
      <c r="D3384" s="1"/>
    </row>
    <row r="3385" spans="3:4">
      <c r="C3385" s="1"/>
      <c r="D3385" s="1"/>
    </row>
    <row r="3386" spans="3:4">
      <c r="C3386" s="1"/>
      <c r="D3386" s="1"/>
    </row>
    <row r="3387" spans="3:4">
      <c r="C3387" s="1"/>
      <c r="D3387" s="1"/>
    </row>
    <row r="3388" spans="3:4">
      <c r="C3388" s="1"/>
      <c r="D3388" s="1"/>
    </row>
    <row r="3389" spans="3:4">
      <c r="C3389" s="1"/>
      <c r="D3389" s="1"/>
    </row>
    <row r="3390" spans="3:4">
      <c r="C3390" s="1"/>
      <c r="D3390" s="1"/>
    </row>
    <row r="3391" spans="3:4">
      <c r="C3391" s="1"/>
      <c r="D3391" s="1"/>
    </row>
    <row r="3392" spans="3:4">
      <c r="C3392" s="1"/>
      <c r="D3392" s="1"/>
    </row>
    <row r="3393" spans="3:4">
      <c r="C3393" s="1"/>
      <c r="D3393" s="1"/>
    </row>
    <row r="3394" spans="3:4">
      <c r="C3394" s="1"/>
      <c r="D3394" s="1"/>
    </row>
    <row r="3395" spans="3:4">
      <c r="C3395" s="1"/>
      <c r="D3395" s="1"/>
    </row>
    <row r="3396" spans="3:4">
      <c r="C3396" s="1"/>
      <c r="D3396" s="1"/>
    </row>
    <row r="3397" spans="3:4">
      <c r="C3397" s="1"/>
      <c r="D3397" s="1"/>
    </row>
    <row r="3398" spans="3:4">
      <c r="C3398" s="1"/>
      <c r="D3398" s="1"/>
    </row>
    <row r="3399" spans="3:4">
      <c r="C3399" s="1"/>
      <c r="D3399" s="1"/>
    </row>
    <row r="3400" spans="3:4">
      <c r="C3400" s="1"/>
      <c r="D3400" s="1"/>
    </row>
    <row r="3401" spans="3:4">
      <c r="C3401" s="1"/>
      <c r="D3401" s="1"/>
    </row>
    <row r="3402" spans="3:4">
      <c r="C3402" s="1"/>
      <c r="D3402" s="1"/>
    </row>
    <row r="3403" spans="3:4">
      <c r="C3403" s="1"/>
      <c r="D3403" s="1"/>
    </row>
    <row r="3404" spans="3:4">
      <c r="C3404" s="1"/>
      <c r="D3404" s="1"/>
    </row>
    <row r="3405" spans="3:4">
      <c r="C3405" s="1"/>
      <c r="D3405" s="1"/>
    </row>
    <row r="3406" spans="3:4">
      <c r="C3406" s="1"/>
      <c r="D3406" s="1"/>
    </row>
    <row r="3407" spans="3:4">
      <c r="C3407" s="1"/>
      <c r="D3407" s="1"/>
    </row>
    <row r="3408" spans="3:4">
      <c r="C3408" s="1"/>
      <c r="D3408" s="1"/>
    </row>
    <row r="3409" spans="3:4">
      <c r="C3409" s="1"/>
      <c r="D3409" s="1"/>
    </row>
    <row r="3410" spans="3:4">
      <c r="C3410" s="1"/>
      <c r="D3410" s="1"/>
    </row>
    <row r="3411" spans="3:4">
      <c r="C3411" s="1"/>
      <c r="D3411" s="1"/>
    </row>
    <row r="3412" spans="3:4">
      <c r="C3412" s="1"/>
      <c r="D3412" s="1"/>
    </row>
    <row r="3413" spans="3:4">
      <c r="C3413" s="1"/>
      <c r="D3413" s="1"/>
    </row>
    <row r="3414" spans="3:4">
      <c r="C3414" s="1"/>
      <c r="D3414" s="1"/>
    </row>
    <row r="3415" spans="3:4">
      <c r="C3415" s="1"/>
      <c r="D3415" s="1"/>
    </row>
    <row r="3416" spans="3:4">
      <c r="C3416" s="1"/>
      <c r="D3416" s="1"/>
    </row>
    <row r="3417" spans="3:4">
      <c r="C3417" s="1"/>
      <c r="D3417" s="1"/>
    </row>
    <row r="3418" spans="3:4">
      <c r="C3418" s="1"/>
      <c r="D3418" s="1"/>
    </row>
    <row r="3419" spans="3:4">
      <c r="C3419" s="1"/>
      <c r="D3419" s="1"/>
    </row>
    <row r="3420" spans="3:4">
      <c r="C3420" s="1"/>
      <c r="D3420" s="1"/>
    </row>
    <row r="3421" spans="3:4">
      <c r="C3421" s="1"/>
      <c r="D3421" s="1"/>
    </row>
    <row r="3422" spans="3:4">
      <c r="C3422" s="1"/>
      <c r="D3422" s="1"/>
    </row>
    <row r="3423" spans="3:4">
      <c r="C3423" s="1"/>
      <c r="D3423" s="1"/>
    </row>
    <row r="3424" spans="3:4">
      <c r="C3424" s="1"/>
      <c r="D3424" s="1"/>
    </row>
    <row r="3425" spans="3:4">
      <c r="C3425" s="1"/>
      <c r="D3425" s="1"/>
    </row>
    <row r="3426" spans="3:4">
      <c r="C3426" s="1"/>
      <c r="D3426" s="1"/>
    </row>
    <row r="3427" spans="3:4">
      <c r="C3427" s="1"/>
      <c r="D3427" s="1"/>
    </row>
    <row r="3428" spans="3:4">
      <c r="C3428" s="1"/>
      <c r="D3428" s="1"/>
    </row>
    <row r="3429" spans="3:4">
      <c r="C3429" s="1"/>
      <c r="D3429" s="1"/>
    </row>
    <row r="3430" spans="3:4">
      <c r="C3430" s="1"/>
      <c r="D3430" s="1"/>
    </row>
    <row r="3431" spans="3:4">
      <c r="C3431" s="1"/>
      <c r="D3431" s="1"/>
    </row>
    <row r="3432" spans="3:4">
      <c r="C3432" s="1"/>
      <c r="D3432" s="1"/>
    </row>
    <row r="3433" spans="3:4">
      <c r="C3433" s="1"/>
      <c r="D3433" s="1"/>
    </row>
    <row r="3434" spans="3:4">
      <c r="C3434" s="1"/>
      <c r="D3434" s="1"/>
    </row>
    <row r="3435" spans="3:4">
      <c r="C3435" s="1"/>
      <c r="D3435" s="1"/>
    </row>
    <row r="3436" spans="3:4">
      <c r="C3436" s="1"/>
      <c r="D3436" s="1"/>
    </row>
    <row r="3437" spans="3:4">
      <c r="C3437" s="1"/>
      <c r="D3437" s="1"/>
    </row>
    <row r="3438" spans="3:4">
      <c r="C3438" s="1"/>
      <c r="D3438" s="1"/>
    </row>
    <row r="3439" spans="3:4">
      <c r="C3439" s="1"/>
      <c r="D3439" s="1"/>
    </row>
    <row r="3440" spans="3:4">
      <c r="C3440" s="1"/>
      <c r="D3440" s="1"/>
    </row>
    <row r="3441" spans="3:4">
      <c r="C3441" s="1"/>
      <c r="D3441" s="1"/>
    </row>
    <row r="3442" spans="3:4">
      <c r="C3442" s="1"/>
      <c r="D3442" s="1"/>
    </row>
    <row r="3443" spans="3:4">
      <c r="C3443" s="1"/>
      <c r="D3443" s="1"/>
    </row>
    <row r="3444" spans="3:4">
      <c r="C3444" s="1"/>
      <c r="D3444" s="1"/>
    </row>
    <row r="3445" spans="3:4">
      <c r="C3445" s="1"/>
      <c r="D3445" s="1"/>
    </row>
    <row r="3446" spans="3:4">
      <c r="C3446" s="1"/>
      <c r="D3446" s="1"/>
    </row>
    <row r="3447" spans="3:4">
      <c r="C3447" s="1"/>
      <c r="D3447" s="1"/>
    </row>
    <row r="3448" spans="3:4">
      <c r="C3448" s="1"/>
      <c r="D3448" s="1"/>
    </row>
    <row r="3449" spans="3:4">
      <c r="C3449" s="1"/>
      <c r="D3449" s="1"/>
    </row>
    <row r="3450" spans="3:4">
      <c r="C3450" s="1"/>
      <c r="D3450" s="1"/>
    </row>
    <row r="3451" spans="3:4">
      <c r="C3451" s="1"/>
      <c r="D3451" s="1"/>
    </row>
    <row r="3452" spans="3:4">
      <c r="C3452" s="1"/>
      <c r="D3452" s="1"/>
    </row>
    <row r="3453" spans="3:4">
      <c r="C3453" s="1"/>
      <c r="D3453" s="1"/>
    </row>
    <row r="3454" spans="3:4">
      <c r="C3454" s="1"/>
      <c r="D3454" s="1"/>
    </row>
    <row r="3455" spans="3:4">
      <c r="C3455" s="1"/>
      <c r="D3455" s="1"/>
    </row>
    <row r="3456" spans="3:4">
      <c r="C3456" s="1"/>
      <c r="D3456" s="1"/>
    </row>
    <row r="3457" spans="3:4">
      <c r="C3457" s="1"/>
      <c r="D3457" s="1"/>
    </row>
    <row r="3458" spans="3:4">
      <c r="C3458" s="1"/>
      <c r="D3458" s="1"/>
    </row>
    <row r="3459" spans="3:4">
      <c r="C3459" s="1"/>
      <c r="D3459" s="1"/>
    </row>
    <row r="3460" spans="3:4">
      <c r="C3460" s="1"/>
      <c r="D3460" s="1"/>
    </row>
    <row r="3461" spans="3:4">
      <c r="C3461" s="1"/>
      <c r="D3461" s="1"/>
    </row>
    <row r="3462" spans="3:4">
      <c r="C3462" s="1"/>
      <c r="D3462" s="1"/>
    </row>
    <row r="3463" spans="3:4">
      <c r="C3463" s="1"/>
      <c r="D3463" s="1"/>
    </row>
    <row r="3464" spans="3:4">
      <c r="C3464" s="1"/>
      <c r="D3464" s="1"/>
    </row>
    <row r="3465" spans="3:4">
      <c r="C3465" s="1"/>
      <c r="D3465" s="1"/>
    </row>
    <row r="3466" spans="3:4">
      <c r="C3466" s="1"/>
      <c r="D3466" s="1"/>
    </row>
    <row r="3467" spans="3:4">
      <c r="C3467" s="1"/>
      <c r="D3467" s="1"/>
    </row>
    <row r="3468" spans="3:4">
      <c r="C3468" s="1"/>
      <c r="D3468" s="1"/>
    </row>
    <row r="3469" spans="3:4">
      <c r="C3469" s="1"/>
      <c r="D3469" s="1"/>
    </row>
    <row r="3470" spans="3:4">
      <c r="C3470" s="1"/>
      <c r="D3470" s="1"/>
    </row>
    <row r="3471" spans="3:4">
      <c r="C3471" s="1"/>
      <c r="D3471" s="1"/>
    </row>
    <row r="3472" spans="3:4">
      <c r="C3472" s="1"/>
      <c r="D3472" s="1"/>
    </row>
    <row r="3473" spans="3:4">
      <c r="C3473" s="1"/>
      <c r="D3473" s="1"/>
    </row>
    <row r="3474" spans="3:4">
      <c r="C3474" s="1"/>
      <c r="D3474" s="1"/>
    </row>
    <row r="3475" spans="3:4">
      <c r="C3475" s="1"/>
      <c r="D3475" s="1"/>
    </row>
    <row r="3476" spans="3:4">
      <c r="C3476" s="1"/>
      <c r="D3476" s="1"/>
    </row>
    <row r="3477" spans="3:4">
      <c r="C3477" s="1"/>
      <c r="D3477" s="1"/>
    </row>
    <row r="3478" spans="3:4">
      <c r="C3478" s="1"/>
      <c r="D3478" s="1"/>
    </row>
    <row r="3479" spans="3:4">
      <c r="C3479" s="1"/>
      <c r="D3479" s="1"/>
    </row>
    <row r="3480" spans="3:4">
      <c r="C3480" s="1"/>
      <c r="D3480" s="1"/>
    </row>
    <row r="3481" spans="3:4">
      <c r="C3481" s="1"/>
      <c r="D3481" s="1"/>
    </row>
    <row r="3482" spans="3:4">
      <c r="C3482" s="1"/>
      <c r="D3482" s="1"/>
    </row>
    <row r="3483" spans="3:4">
      <c r="C3483" s="1"/>
      <c r="D3483" s="1"/>
    </row>
    <row r="3484" spans="3:4">
      <c r="C3484" s="1"/>
      <c r="D3484" s="1"/>
    </row>
    <row r="3485" spans="3:4">
      <c r="C3485" s="1"/>
      <c r="D3485" s="1"/>
    </row>
    <row r="3486" spans="3:4">
      <c r="C3486" s="1"/>
      <c r="D3486" s="1"/>
    </row>
    <row r="3487" spans="3:4">
      <c r="C3487" s="1"/>
      <c r="D3487" s="1"/>
    </row>
    <row r="3488" spans="3:4">
      <c r="C3488" s="1"/>
      <c r="D3488" s="1"/>
    </row>
    <row r="3489" spans="3:4">
      <c r="C3489" s="1"/>
      <c r="D3489" s="1"/>
    </row>
    <row r="3490" spans="3:4">
      <c r="C3490" s="1"/>
      <c r="D3490" s="1"/>
    </row>
    <row r="3491" spans="3:4">
      <c r="C3491" s="1"/>
      <c r="D3491" s="1"/>
    </row>
    <row r="3492" spans="3:4">
      <c r="C3492" s="1"/>
      <c r="D3492" s="1"/>
    </row>
    <row r="3493" spans="3:4">
      <c r="C3493" s="1"/>
      <c r="D3493" s="1"/>
    </row>
    <row r="3494" spans="3:4">
      <c r="C3494" s="1"/>
      <c r="D3494" s="1"/>
    </row>
    <row r="3495" spans="3:4">
      <c r="C3495" s="1"/>
      <c r="D3495" s="1"/>
    </row>
    <row r="3496" spans="3:4">
      <c r="C3496" s="1"/>
      <c r="D3496" s="1"/>
    </row>
    <row r="3497" spans="3:4">
      <c r="C3497" s="1"/>
      <c r="D3497" s="1"/>
    </row>
    <row r="3498" spans="3:4">
      <c r="C3498" s="1"/>
      <c r="D3498" s="1"/>
    </row>
    <row r="3499" spans="3:4">
      <c r="C3499" s="1"/>
      <c r="D3499" s="1"/>
    </row>
    <row r="3500" spans="3:4">
      <c r="C3500" s="1"/>
      <c r="D3500" s="1"/>
    </row>
    <row r="3501" spans="3:4">
      <c r="C3501" s="1"/>
      <c r="D3501" s="1"/>
    </row>
    <row r="3502" spans="3:4">
      <c r="C3502" s="1"/>
      <c r="D3502" s="1"/>
    </row>
    <row r="3503" spans="3:4">
      <c r="C3503" s="1"/>
      <c r="D3503" s="1"/>
    </row>
    <row r="3504" spans="3:4">
      <c r="C3504" s="1"/>
      <c r="D3504" s="1"/>
    </row>
    <row r="3505" spans="3:4">
      <c r="C3505" s="1"/>
      <c r="D3505" s="1"/>
    </row>
    <row r="3506" spans="3:4">
      <c r="C3506" s="1"/>
      <c r="D3506" s="1"/>
    </row>
    <row r="3507" spans="3:4">
      <c r="C3507" s="1"/>
      <c r="D3507" s="1"/>
    </row>
    <row r="3508" spans="3:4">
      <c r="C3508" s="1"/>
      <c r="D3508" s="1"/>
    </row>
    <row r="3509" spans="3:4">
      <c r="C3509" s="1"/>
      <c r="D3509" s="1"/>
    </row>
    <row r="3510" spans="3:4">
      <c r="C3510" s="1"/>
      <c r="D3510" s="1"/>
    </row>
    <row r="3511" spans="3:4">
      <c r="C3511" s="1"/>
      <c r="D3511" s="1"/>
    </row>
    <row r="3512" spans="3:4">
      <c r="C3512" s="1"/>
      <c r="D3512" s="1"/>
    </row>
    <row r="3513" spans="3:4">
      <c r="C3513" s="1"/>
      <c r="D3513" s="1"/>
    </row>
    <row r="3514" spans="3:4">
      <c r="C3514" s="1"/>
      <c r="D3514" s="1"/>
    </row>
    <row r="3515" spans="3:4">
      <c r="C3515" s="1"/>
      <c r="D3515" s="1"/>
    </row>
    <row r="3516" spans="3:4">
      <c r="C3516" s="1"/>
      <c r="D3516" s="1"/>
    </row>
    <row r="3517" spans="3:4">
      <c r="C3517" s="1"/>
      <c r="D3517" s="1"/>
    </row>
    <row r="3518" spans="3:4">
      <c r="C3518" s="1"/>
      <c r="D3518" s="1"/>
    </row>
    <row r="3519" spans="3:4">
      <c r="C3519" s="1"/>
      <c r="D3519" s="1"/>
    </row>
    <row r="3520" spans="3:4">
      <c r="C3520" s="1"/>
      <c r="D3520" s="1"/>
    </row>
    <row r="3521" spans="3:4">
      <c r="C3521" s="1"/>
      <c r="D3521" s="1"/>
    </row>
    <row r="3522" spans="3:4">
      <c r="C3522" s="1"/>
      <c r="D3522" s="1"/>
    </row>
    <row r="3523" spans="3:4">
      <c r="C3523" s="1"/>
      <c r="D3523" s="1"/>
    </row>
    <row r="3524" spans="3:4">
      <c r="C3524" s="1"/>
      <c r="D3524" s="1"/>
    </row>
    <row r="3525" spans="3:4">
      <c r="C3525" s="1"/>
      <c r="D3525" s="1"/>
    </row>
    <row r="3526" spans="3:4">
      <c r="C3526" s="1"/>
      <c r="D3526" s="1"/>
    </row>
    <row r="3527" spans="3:4">
      <c r="C3527" s="1"/>
      <c r="D3527" s="1"/>
    </row>
    <row r="3528" spans="3:4">
      <c r="C3528" s="1"/>
      <c r="D3528" s="1"/>
    </row>
    <row r="3529" spans="3:4">
      <c r="C3529" s="1"/>
      <c r="D3529" s="1"/>
    </row>
    <row r="3530" spans="3:4">
      <c r="C3530" s="1"/>
      <c r="D3530" s="1"/>
    </row>
    <row r="3531" spans="3:4">
      <c r="C3531" s="1"/>
      <c r="D3531" s="1"/>
    </row>
    <row r="3532" spans="3:4">
      <c r="C3532" s="1"/>
      <c r="D3532" s="1"/>
    </row>
    <row r="3533" spans="3:4">
      <c r="C3533" s="1"/>
      <c r="D3533" s="1"/>
    </row>
    <row r="3534" spans="3:4">
      <c r="C3534" s="1"/>
      <c r="D3534" s="1"/>
    </row>
    <row r="3535" spans="3:4">
      <c r="C3535" s="1"/>
      <c r="D3535" s="1"/>
    </row>
    <row r="3536" spans="3:4">
      <c r="C3536" s="1"/>
      <c r="D3536" s="1"/>
    </row>
    <row r="3537" spans="3:4">
      <c r="C3537" s="1"/>
      <c r="D3537" s="1"/>
    </row>
    <row r="3538" spans="3:4">
      <c r="C3538" s="1"/>
      <c r="D3538" s="1"/>
    </row>
    <row r="3539" spans="3:4">
      <c r="C3539" s="1"/>
      <c r="D3539" s="1"/>
    </row>
    <row r="3540" spans="3:4">
      <c r="C3540" s="1"/>
      <c r="D3540" s="1"/>
    </row>
    <row r="3541" spans="3:4">
      <c r="C3541" s="1"/>
      <c r="D3541" s="1"/>
    </row>
    <row r="3542" spans="3:4">
      <c r="C3542" s="1"/>
      <c r="D3542" s="1"/>
    </row>
    <row r="3543" spans="3:4">
      <c r="C3543" s="1"/>
      <c r="D3543" s="1"/>
    </row>
    <row r="3544" spans="3:4">
      <c r="C3544" s="1"/>
      <c r="D3544" s="1"/>
    </row>
    <row r="3545" spans="3:4">
      <c r="C3545" s="1"/>
      <c r="D3545" s="1"/>
    </row>
    <row r="3546" spans="3:4">
      <c r="C3546" s="1"/>
      <c r="D3546" s="1"/>
    </row>
    <row r="3547" spans="3:4">
      <c r="C3547" s="1"/>
      <c r="D3547" s="1"/>
    </row>
    <row r="3548" spans="3:4">
      <c r="C3548" s="1"/>
      <c r="D3548" s="1"/>
    </row>
    <row r="3549" spans="3:4">
      <c r="C3549" s="1"/>
      <c r="D3549" s="1"/>
    </row>
    <row r="3550" spans="3:4">
      <c r="C3550" s="1"/>
      <c r="D3550" s="1"/>
    </row>
    <row r="3551" spans="3:4">
      <c r="C3551" s="1"/>
      <c r="D3551" s="1"/>
    </row>
    <row r="3552" spans="3:4">
      <c r="C3552" s="1"/>
      <c r="D3552" s="1"/>
    </row>
    <row r="3553" spans="3:4">
      <c r="C3553" s="1"/>
      <c r="D3553" s="1"/>
    </row>
    <row r="3554" spans="3:4">
      <c r="C3554" s="1"/>
      <c r="D3554" s="1"/>
    </row>
    <row r="3555" spans="3:4">
      <c r="C3555" s="1"/>
      <c r="D3555" s="1"/>
    </row>
    <row r="3556" spans="3:4">
      <c r="C3556" s="1"/>
      <c r="D3556" s="1"/>
    </row>
    <row r="3557" spans="3:4">
      <c r="C3557" s="1"/>
      <c r="D3557" s="1"/>
    </row>
    <row r="3558" spans="3:4">
      <c r="C3558" s="1"/>
      <c r="D3558" s="1"/>
    </row>
    <row r="3559" spans="3:4">
      <c r="C3559" s="1"/>
      <c r="D3559" s="1"/>
    </row>
    <row r="3560" spans="3:4">
      <c r="C3560" s="1"/>
      <c r="D3560" s="1"/>
    </row>
    <row r="3561" spans="3:4">
      <c r="C3561" s="1"/>
      <c r="D3561" s="1"/>
    </row>
    <row r="3562" spans="3:4">
      <c r="C3562" s="1"/>
      <c r="D3562" s="1"/>
    </row>
    <row r="3563" spans="3:4">
      <c r="C3563" s="1"/>
      <c r="D3563" s="1"/>
    </row>
    <row r="3564" spans="3:4">
      <c r="C3564" s="1"/>
      <c r="D3564" s="1"/>
    </row>
    <row r="3565" spans="3:4">
      <c r="C3565" s="1"/>
      <c r="D3565" s="1"/>
    </row>
    <row r="3566" spans="3:4">
      <c r="C3566" s="1"/>
      <c r="D3566" s="1"/>
    </row>
    <row r="3567" spans="3:4">
      <c r="C3567" s="1"/>
      <c r="D3567" s="1"/>
    </row>
    <row r="3568" spans="3:4">
      <c r="C3568" s="1"/>
      <c r="D3568" s="1"/>
    </row>
    <row r="3569" spans="3:4">
      <c r="C3569" s="1"/>
      <c r="D3569" s="1"/>
    </row>
    <row r="3570" spans="3:4">
      <c r="C3570" s="1"/>
      <c r="D3570" s="1"/>
    </row>
    <row r="3571" spans="3:4">
      <c r="C3571" s="1"/>
      <c r="D3571" s="1"/>
    </row>
    <row r="3572" spans="3:4">
      <c r="C3572" s="1"/>
      <c r="D3572" s="1"/>
    </row>
    <row r="3573" spans="3:4">
      <c r="C3573" s="1"/>
      <c r="D3573" s="1"/>
    </row>
    <row r="3574" spans="3:4">
      <c r="C3574" s="1"/>
      <c r="D3574" s="1"/>
    </row>
    <row r="3575" spans="3:4">
      <c r="C3575" s="1"/>
      <c r="D3575" s="1"/>
    </row>
    <row r="3576" spans="3:4">
      <c r="C3576" s="1"/>
      <c r="D3576" s="1"/>
    </row>
    <row r="3577" spans="3:4">
      <c r="C3577" s="1"/>
      <c r="D3577" s="1"/>
    </row>
    <row r="3578" spans="3:4">
      <c r="C3578" s="1"/>
      <c r="D3578" s="1"/>
    </row>
    <row r="3579" spans="3:4">
      <c r="C3579" s="1"/>
      <c r="D3579" s="1"/>
    </row>
    <row r="3580" spans="3:4">
      <c r="C3580" s="1"/>
      <c r="D3580" s="1"/>
    </row>
    <row r="3581" spans="3:4">
      <c r="C3581" s="1"/>
      <c r="D3581" s="1"/>
    </row>
    <row r="3582" spans="3:4">
      <c r="C3582" s="1"/>
      <c r="D3582" s="1"/>
    </row>
    <row r="3583" spans="3:4">
      <c r="C3583" s="1"/>
      <c r="D3583" s="1"/>
    </row>
    <row r="3584" spans="3:4">
      <c r="C3584" s="1"/>
      <c r="D3584" s="1"/>
    </row>
    <row r="3585" spans="3:4">
      <c r="C3585" s="1"/>
      <c r="D3585" s="1"/>
    </row>
    <row r="3586" spans="3:4">
      <c r="C3586" s="1"/>
      <c r="D3586" s="1"/>
    </row>
    <row r="3587" spans="3:4">
      <c r="C3587" s="1"/>
      <c r="D3587" s="1"/>
    </row>
    <row r="3588" spans="3:4">
      <c r="C3588" s="1"/>
      <c r="D3588" s="1"/>
    </row>
    <row r="3589" spans="3:4">
      <c r="C3589" s="1"/>
      <c r="D3589" s="1"/>
    </row>
    <row r="3590" spans="3:4">
      <c r="C3590" s="1"/>
      <c r="D3590" s="1"/>
    </row>
    <row r="3591" spans="3:4">
      <c r="C3591" s="1"/>
      <c r="D3591" s="1"/>
    </row>
    <row r="3592" spans="3:4">
      <c r="C3592" s="1"/>
      <c r="D3592" s="1"/>
    </row>
    <row r="3593" spans="3:4">
      <c r="C3593" s="1"/>
      <c r="D3593" s="1"/>
    </row>
    <row r="3594" spans="3:4">
      <c r="C3594" s="1"/>
      <c r="D3594" s="1"/>
    </row>
    <row r="3595" spans="3:4">
      <c r="C3595" s="1"/>
      <c r="D3595" s="1"/>
    </row>
    <row r="3596" spans="3:4">
      <c r="C3596" s="1"/>
      <c r="D3596" s="1"/>
    </row>
    <row r="3597" spans="3:4">
      <c r="C3597" s="1"/>
      <c r="D3597" s="1"/>
    </row>
    <row r="3598" spans="3:4">
      <c r="C3598" s="1"/>
      <c r="D3598" s="1"/>
    </row>
    <row r="3599" spans="3:4">
      <c r="C3599" s="1"/>
      <c r="D3599" s="1"/>
    </row>
    <row r="3600" spans="3:4">
      <c r="C3600" s="1"/>
      <c r="D3600" s="1"/>
    </row>
    <row r="3601" spans="3:4">
      <c r="C3601" s="1"/>
      <c r="D3601" s="1"/>
    </row>
    <row r="3602" spans="3:4">
      <c r="C3602" s="1"/>
      <c r="D3602" s="1"/>
    </row>
    <row r="3603" spans="3:4">
      <c r="C3603" s="1"/>
      <c r="D3603" s="1"/>
    </row>
    <row r="3604" spans="3:4">
      <c r="C3604" s="1"/>
      <c r="D3604" s="1"/>
    </row>
    <row r="3605" spans="3:4">
      <c r="C3605" s="1"/>
      <c r="D3605" s="1"/>
    </row>
    <row r="3606" spans="3:4">
      <c r="C3606" s="1"/>
      <c r="D3606" s="1"/>
    </row>
    <row r="3607" spans="3:4">
      <c r="C3607" s="1"/>
      <c r="D3607" s="1"/>
    </row>
    <row r="3608" spans="3:4">
      <c r="C3608" s="1"/>
      <c r="D3608" s="1"/>
    </row>
    <row r="3609" spans="3:4">
      <c r="C3609" s="1"/>
      <c r="D3609" s="1"/>
    </row>
    <row r="3610" spans="3:4">
      <c r="C3610" s="1"/>
      <c r="D3610" s="1"/>
    </row>
    <row r="3611" spans="3:4">
      <c r="C3611" s="1"/>
      <c r="D3611" s="1"/>
    </row>
    <row r="3612" spans="3:4">
      <c r="C3612" s="1"/>
      <c r="D3612" s="1"/>
    </row>
    <row r="3613" spans="3:4">
      <c r="C3613" s="1"/>
      <c r="D3613" s="1"/>
    </row>
    <row r="3614" spans="3:4">
      <c r="C3614" s="1"/>
      <c r="D3614" s="1"/>
    </row>
    <row r="3615" spans="3:4">
      <c r="C3615" s="1"/>
      <c r="D3615" s="1"/>
    </row>
    <row r="3616" spans="3:4">
      <c r="C3616" s="1"/>
      <c r="D3616" s="1"/>
    </row>
    <row r="3617" spans="3:4">
      <c r="C3617" s="1"/>
      <c r="D3617" s="1"/>
    </row>
    <row r="3618" spans="3:4">
      <c r="C3618" s="1"/>
      <c r="D3618" s="1"/>
    </row>
    <row r="3619" spans="3:4">
      <c r="C3619" s="1"/>
      <c r="D3619" s="1"/>
    </row>
    <row r="3620" spans="3:4">
      <c r="C3620" s="1"/>
      <c r="D3620" s="1"/>
    </row>
    <row r="3621" spans="3:4">
      <c r="C3621" s="1"/>
      <c r="D3621" s="1"/>
    </row>
    <row r="3622" spans="3:4">
      <c r="C3622" s="1"/>
      <c r="D3622" s="1"/>
    </row>
    <row r="3623" spans="3:4">
      <c r="C3623" s="1"/>
      <c r="D3623" s="1"/>
    </row>
    <row r="3624" spans="3:4">
      <c r="C3624" s="1"/>
      <c r="D3624" s="1"/>
    </row>
    <row r="3625" spans="3:4">
      <c r="C3625" s="1"/>
      <c r="D3625" s="1"/>
    </row>
    <row r="3626" spans="3:4">
      <c r="C3626" s="1"/>
      <c r="D3626" s="1"/>
    </row>
    <row r="3627" spans="3:4">
      <c r="C3627" s="1"/>
      <c r="D3627" s="1"/>
    </row>
    <row r="3628" spans="3:4">
      <c r="C3628" s="1"/>
      <c r="D3628" s="1"/>
    </row>
    <row r="3629" spans="3:4">
      <c r="C3629" s="1"/>
      <c r="D3629" s="1"/>
    </row>
    <row r="3630" spans="3:4">
      <c r="C3630" s="1"/>
      <c r="D3630" s="1"/>
    </row>
    <row r="3631" spans="3:4">
      <c r="C3631" s="1"/>
      <c r="D3631" s="1"/>
    </row>
    <row r="3632" spans="3:4">
      <c r="C3632" s="1"/>
      <c r="D3632" s="1"/>
    </row>
    <row r="3633" spans="3:4">
      <c r="C3633" s="1"/>
      <c r="D3633" s="1"/>
    </row>
    <row r="3634" spans="3:4">
      <c r="C3634" s="1"/>
      <c r="D3634" s="1"/>
    </row>
    <row r="3635" spans="3:4">
      <c r="C3635" s="1"/>
      <c r="D3635" s="1"/>
    </row>
    <row r="3636" spans="3:4">
      <c r="C3636" s="1"/>
      <c r="D3636" s="1"/>
    </row>
    <row r="3637" spans="3:4">
      <c r="C3637" s="1"/>
      <c r="D3637" s="1"/>
    </row>
    <row r="3638" spans="3:4">
      <c r="C3638" s="1"/>
      <c r="D3638" s="1"/>
    </row>
    <row r="3639" spans="3:4">
      <c r="C3639" s="1"/>
      <c r="D3639" s="1"/>
    </row>
    <row r="3640" spans="3:4">
      <c r="C3640" s="1"/>
      <c r="D3640" s="1"/>
    </row>
    <row r="3641" spans="3:4">
      <c r="C3641" s="1"/>
      <c r="D3641" s="1"/>
    </row>
    <row r="3642" spans="3:4">
      <c r="C3642" s="1"/>
      <c r="D3642" s="1"/>
    </row>
    <row r="3643" spans="3:4">
      <c r="C3643" s="1"/>
      <c r="D3643" s="1"/>
    </row>
    <row r="3644" spans="3:4">
      <c r="C3644" s="1"/>
      <c r="D3644" s="1"/>
    </row>
    <row r="3645" spans="3:4">
      <c r="C3645" s="1"/>
      <c r="D3645" s="1"/>
    </row>
    <row r="3646" spans="3:4">
      <c r="C3646" s="1"/>
      <c r="D3646" s="1"/>
    </row>
  </sheetData>
  <autoFilter ref="A1:W49" xr:uid="{FB4C444F-A652-6A40-9559-6258C03DF4D9}"/>
  <hyperlinks>
    <hyperlink ref="V21" r:id="rId1" xr:uid="{411A1262-46C8-3E4D-87D1-898F9DD595F2}"/>
    <hyperlink ref="V27" r:id="rId2" xr:uid="{AAE8D4B4-BE1C-2C49-B779-348D53B46558}"/>
    <hyperlink ref="V39" r:id="rId3" xr:uid="{A711E4EF-096B-9746-8FA1-8A5F052FC860}"/>
    <hyperlink ref="V45" r:id="rId4" xr:uid="{B9964810-28C1-E040-8448-49435CBF7C49}"/>
    <hyperlink ref="V34" r:id="rId5" xr:uid="{CC64E1F8-9C52-E14F-9B20-27F42AEC6602}"/>
    <hyperlink ref="V3" r:id="rId6" xr:uid="{3EF7A2BD-EFF0-F842-8FE4-B4A1D5261DB5}"/>
    <hyperlink ref="V4:V5" r:id="rId7" display="WB" xr:uid="{0181BD90-D881-0C46-BE57-EA4D5A80F764}"/>
    <hyperlink ref="V7:V9" r:id="rId8" display="WB" xr:uid="{15A40547-FEE4-344F-B546-1B777E719CA4}"/>
    <hyperlink ref="V12" r:id="rId9" xr:uid="{06B8F068-06E0-3047-99C3-CC075B20BD17}"/>
    <hyperlink ref="V19:V20" r:id="rId10" display="WB" xr:uid="{4929B2BC-FB42-CE44-98A8-45ED044A3808}"/>
    <hyperlink ref="V22" r:id="rId11" xr:uid="{2F623A00-5C2F-5B4F-8FAF-90DACF2355BC}"/>
    <hyperlink ref="V23:V24" r:id="rId12" display="WB" xr:uid="{5010AFF0-564E-604F-9409-C7EB25035329}"/>
    <hyperlink ref="V25:V26" r:id="rId13" display="WB" xr:uid="{DEA8BB08-E2CC-194D-840A-FB9AEC1DC52B}"/>
    <hyperlink ref="V30" r:id="rId14" xr:uid="{19CBCB19-1587-D740-9CFC-8DDD47F37117}"/>
    <hyperlink ref="V31:V32" r:id="rId15" display="WB" xr:uid="{ED41D045-C4A7-7840-A1EF-11D126E9AAB7}"/>
    <hyperlink ref="V36" r:id="rId16" xr:uid="{B61AFB02-960D-7241-8A69-EB6CF1437DEE}"/>
    <hyperlink ref="V37:V38" r:id="rId17" display="WB" xr:uid="{0E178CD4-D939-0140-9CDF-341D3551A76D}"/>
    <hyperlink ref="V41" r:id="rId18" xr:uid="{332A4F9B-2D7B-BF48-B871-DC92A34C5614}"/>
    <hyperlink ref="V42" r:id="rId19" xr:uid="{C58DAB3B-BA2A-AE49-A575-57C971EF39F2}"/>
    <hyperlink ref="V46" r:id="rId20" xr:uid="{A10B7634-B7C8-C540-97FC-3132161C45A5}"/>
    <hyperlink ref="V29" r:id="rId21" xr:uid="{4767CD11-FAB3-FA46-A7B1-8168B19596CA}"/>
    <hyperlink ref="V2" r:id="rId22" xr:uid="{DFD74221-524B-C148-9809-64E64DEA1929}"/>
    <hyperlink ref="V6" r:id="rId23" xr:uid="{8637EF25-7C67-8245-9215-14819AD15446}"/>
    <hyperlink ref="V14" r:id="rId24" xr:uid="{41E625F0-EA5F-1049-8722-0F2725FBE882}"/>
    <hyperlink ref="V10" r:id="rId25" xr:uid="{3ACCF173-1B68-7D40-92F1-47C1682345AC}"/>
    <hyperlink ref="V33" r:id="rId26" xr:uid="{CADD2CF4-F8AE-0743-9063-B7A3E44338A4}"/>
    <hyperlink ref="V28" r:id="rId27" xr:uid="{A05875A9-95DA-D74D-9E04-3CD0EEF5F7C2}"/>
    <hyperlink ref="W2" r:id="rId28" xr:uid="{7A5792ED-6181-8743-A36B-7D4E72DB20C6}"/>
    <hyperlink ref="W13" r:id="rId29" xr:uid="{53BF02D8-44DE-3242-9D7F-E0443584BF79}"/>
    <hyperlink ref="W15" r:id="rId30" xr:uid="{B0E65A82-B14F-664F-8981-463F789681E2}"/>
    <hyperlink ref="W35" r:id="rId31" xr:uid="{776204D7-C442-A740-8802-0DF6266F2767}"/>
    <hyperlink ref="W40" r:id="rId32" xr:uid="{46C71370-5FDA-9E49-80FC-7FA1C094F806}"/>
    <hyperlink ref="V16" r:id="rId33" xr:uid="{64CECF32-84C0-874C-BB31-6D80BDE78365}"/>
    <hyperlink ref="W6" r:id="rId34" xr:uid="{E6555234-EF28-3642-97EB-50E2FE09E28E}"/>
    <hyperlink ref="W10" r:id="rId35" xr:uid="{53099968-A5A8-1E4B-A312-8D99F9BDDB7A}"/>
    <hyperlink ref="W11" r:id="rId36" xr:uid="{B31350E5-2DD1-9C4B-B468-21ED066BF953}"/>
    <hyperlink ref="W14" r:id="rId37" xr:uid="{3DC496B6-533C-B744-8B25-D39B8722AC08}"/>
    <hyperlink ref="V44" r:id="rId38" xr:uid="{8300BB13-C9F9-8148-BA39-11375D7A29AA}"/>
    <hyperlink ref="W43" r:id="rId39" xr:uid="{0DC661E7-1920-7545-9ECE-12B705373EB9}"/>
    <hyperlink ref="W33" r:id="rId40" xr:uid="{5BBF1527-9991-0B4A-8E38-2BB8A6B85EC2}"/>
    <hyperlink ref="V49" r:id="rId41" xr:uid="{A62895A8-95B7-D24B-B020-F5A7136EB11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C278-E884-7F4C-A091-6F956C7555F1}">
  <dimension ref="A1:W129"/>
  <sheetViews>
    <sheetView topLeftCell="F1" zoomScale="142" zoomScaleNormal="88" workbookViewId="0">
      <selection activeCell="I2" sqref="I2"/>
    </sheetView>
  </sheetViews>
  <sheetFormatPr baseColWidth="10" defaultRowHeight="16"/>
  <cols>
    <col min="2" max="2" width="30.33203125" customWidth="1"/>
    <col min="3" max="3" width="17.83203125" customWidth="1"/>
    <col min="4" max="4" width="40.33203125" customWidth="1"/>
    <col min="5" max="5" width="38.83203125" customWidth="1"/>
    <col min="6" max="7" width="21.6640625" customWidth="1"/>
    <col min="8" max="8" width="18.6640625" style="77" customWidth="1"/>
    <col min="9" max="9" width="15.1640625" customWidth="1"/>
    <col min="10" max="10" width="19.6640625" customWidth="1"/>
    <col min="15" max="16" width="75" style="1" customWidth="1"/>
  </cols>
  <sheetData>
    <row r="1" spans="1:23" ht="51">
      <c r="A1" s="8"/>
      <c r="B1" s="9" t="s">
        <v>0</v>
      </c>
      <c r="C1" s="9" t="s">
        <v>54</v>
      </c>
      <c r="D1" s="120" t="s">
        <v>48</v>
      </c>
      <c r="E1" s="121"/>
      <c r="F1" s="9" t="s">
        <v>88</v>
      </c>
      <c r="G1" s="9" t="s">
        <v>170</v>
      </c>
      <c r="H1" s="57" t="s">
        <v>211</v>
      </c>
      <c r="I1" s="43" t="s">
        <v>212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53</v>
      </c>
      <c r="O1" s="44" t="s">
        <v>216</v>
      </c>
      <c r="P1" s="48" t="s">
        <v>220</v>
      </c>
    </row>
    <row r="2" spans="1:23" ht="49" customHeight="1">
      <c r="A2" s="28">
        <v>1</v>
      </c>
      <c r="B2" s="22" t="s">
        <v>1</v>
      </c>
      <c r="C2" s="22">
        <v>2023</v>
      </c>
      <c r="D2" s="122" t="s">
        <v>59</v>
      </c>
      <c r="E2" s="123"/>
      <c r="F2" s="22" t="s">
        <v>106</v>
      </c>
      <c r="G2" s="40" t="s">
        <v>171</v>
      </c>
      <c r="H2" s="58">
        <v>0.21360000000000001</v>
      </c>
      <c r="I2" s="1">
        <v>460.56751163146203</v>
      </c>
      <c r="J2" s="3">
        <f>(1.009584/(1+21.36%))/460.5675116</f>
        <v>1.8062322481277942E-3</v>
      </c>
      <c r="K2" s="3">
        <f>(16.8264/(1+21.36%))/460.5675116</f>
        <v>3.0103870802129902E-2</v>
      </c>
      <c r="L2" s="3">
        <f>(84.132/(1+21.36%))/460.5675116</f>
        <v>0.1505193540106495</v>
      </c>
      <c r="M2" s="3">
        <f>(286.0488/(1+21.36%))/460.5675116</f>
        <v>0.51176580363620838</v>
      </c>
      <c r="N2" s="36">
        <f>(1797.6204/(1+21.36%))/460.5675116</f>
        <v>3.2160968640275449</v>
      </c>
      <c r="O2" s="45" t="s">
        <v>169</v>
      </c>
      <c r="P2" s="49" t="s">
        <v>219</v>
      </c>
      <c r="Q2" s="3"/>
      <c r="R2" s="3"/>
      <c r="S2" s="3"/>
    </row>
    <row r="3" spans="1:23" ht="16" customHeight="1">
      <c r="A3" s="124">
        <v>2</v>
      </c>
      <c r="B3" s="127" t="s">
        <v>2</v>
      </c>
      <c r="C3" s="124">
        <v>2021</v>
      </c>
      <c r="D3" s="145" t="s">
        <v>221</v>
      </c>
      <c r="E3" s="146"/>
      <c r="F3" s="134" t="s">
        <v>107</v>
      </c>
      <c r="G3" s="127" t="s">
        <v>172</v>
      </c>
      <c r="H3" s="130">
        <v>1.35077863583571E-2</v>
      </c>
      <c r="I3" s="127">
        <v>623.93731193230599</v>
      </c>
      <c r="J3" s="12">
        <f>47.2989473684211*(1+H3)/I3</f>
        <v>7.6831198467659401E-2</v>
      </c>
      <c r="K3" s="12">
        <f>788.315789473684*(1+H3)/I3</f>
        <v>1.2805199744609883</v>
      </c>
      <c r="L3" s="12">
        <f>3915.26315789474*(1+H3)/I3</f>
        <v>6.3598531780046077</v>
      </c>
      <c r="M3" s="12">
        <f>13375.0526315789*(1+H3)/I3</f>
        <v>21.726092871536384</v>
      </c>
      <c r="N3" s="12" t="s">
        <v>63</v>
      </c>
    </row>
    <row r="4" spans="1:23">
      <c r="A4" s="125"/>
      <c r="B4" s="128"/>
      <c r="C4" s="128"/>
      <c r="D4" s="147"/>
      <c r="E4" s="148"/>
      <c r="F4" s="128"/>
      <c r="G4" s="128"/>
      <c r="H4" s="154"/>
      <c r="I4" s="128"/>
      <c r="J4" s="5">
        <f>47.6589473684211*(1+H3)/I3</f>
        <v>7.7415973245688052E-2</v>
      </c>
      <c r="K4" s="5">
        <f>794.315789473684*(1+H3)/I3</f>
        <v>1.2902662207614657</v>
      </c>
      <c r="L4" s="5">
        <f>3945.26315789474*(1+H3)/I3</f>
        <v>6.4085844095069957</v>
      </c>
      <c r="M4" s="5">
        <f>13477.0526315789*(1+H3)/I3</f>
        <v>21.891779058644506</v>
      </c>
      <c r="N4" s="5" t="s">
        <v>63</v>
      </c>
    </row>
    <row r="5" spans="1:23" ht="13" customHeight="1">
      <c r="A5" s="125"/>
      <c r="B5" s="128"/>
      <c r="C5" s="128"/>
      <c r="D5" s="147"/>
      <c r="E5" s="148"/>
      <c r="F5" s="128"/>
      <c r="G5" s="128"/>
      <c r="H5" s="154"/>
      <c r="I5" s="128"/>
      <c r="J5" s="5" t="s">
        <v>63</v>
      </c>
      <c r="K5" s="5" t="s">
        <v>63</v>
      </c>
      <c r="L5" s="5" t="s">
        <v>63</v>
      </c>
      <c r="M5" s="5" t="s">
        <v>63</v>
      </c>
      <c r="N5" s="5">
        <f>37952.6315789474*(1+H3)/I3</f>
        <v>61.649282519950575</v>
      </c>
      <c r="Q5" s="117" t="s">
        <v>210</v>
      </c>
      <c r="R5" s="117"/>
      <c r="S5" s="117"/>
      <c r="T5" s="117"/>
      <c r="U5" s="117"/>
      <c r="V5" s="117"/>
      <c r="W5" s="117"/>
    </row>
    <row r="6" spans="1:23" ht="15" customHeight="1">
      <c r="A6" s="126"/>
      <c r="B6" s="129"/>
      <c r="C6" s="126"/>
      <c r="D6" s="149"/>
      <c r="E6" s="150"/>
      <c r="F6" s="141"/>
      <c r="G6" s="129"/>
      <c r="H6" s="131"/>
      <c r="I6" s="129"/>
      <c r="J6" s="14" t="s">
        <v>63</v>
      </c>
      <c r="K6" s="14" t="s">
        <v>63</v>
      </c>
      <c r="L6" s="14" t="s">
        <v>63</v>
      </c>
      <c r="M6" s="14" t="s">
        <v>63</v>
      </c>
      <c r="N6" s="14">
        <f>38198.6315789474*(1+H3)/I3</f>
        <v>62.048878618270145</v>
      </c>
      <c r="Q6" s="117"/>
      <c r="R6" s="117"/>
      <c r="S6" s="117"/>
      <c r="T6" s="117"/>
      <c r="U6" s="117"/>
      <c r="V6" s="117"/>
      <c r="W6" s="117"/>
    </row>
    <row r="7" spans="1:23">
      <c r="A7" s="23">
        <v>3</v>
      </c>
      <c r="B7" s="24" t="s">
        <v>3</v>
      </c>
      <c r="C7" s="24">
        <v>2021</v>
      </c>
      <c r="D7" s="122" t="s">
        <v>59</v>
      </c>
      <c r="E7" s="123"/>
      <c r="F7" s="24" t="s">
        <v>90</v>
      </c>
      <c r="G7" s="41" t="s">
        <v>173</v>
      </c>
      <c r="H7" s="60">
        <v>0.11665567478802</v>
      </c>
      <c r="I7" s="24">
        <v>12.3688083333333</v>
      </c>
      <c r="J7" s="24">
        <f>34.392204*(1+H7)/I7</f>
        <v>3.1049272274330399</v>
      </c>
      <c r="K7" s="24">
        <f>40.2234*(1+H7)/I7</f>
        <v>3.6313674412936763</v>
      </c>
      <c r="L7" s="24">
        <f>65.037*(1+H7)/I7</f>
        <v>5.8715385641048954</v>
      </c>
      <c r="M7" s="24">
        <f>139.4778*(1+H7)/I7</f>
        <v>12.592051932538551</v>
      </c>
      <c r="N7" s="24">
        <f>305.9498*(1+H7)/I7</f>
        <v>27.621139495674459</v>
      </c>
      <c r="Q7" s="117"/>
      <c r="R7" s="117"/>
      <c r="S7" s="117"/>
      <c r="T7" s="117"/>
      <c r="U7" s="117"/>
      <c r="V7" s="117"/>
      <c r="W7" s="117"/>
    </row>
    <row r="8" spans="1:23">
      <c r="A8" s="127">
        <v>4</v>
      </c>
      <c r="B8" s="142" t="s">
        <v>4</v>
      </c>
      <c r="C8" s="127">
        <v>2023</v>
      </c>
      <c r="D8" s="132" t="s">
        <v>162</v>
      </c>
      <c r="E8" s="133"/>
      <c r="F8" s="127" t="s">
        <v>168</v>
      </c>
      <c r="G8" s="127" t="s">
        <v>173</v>
      </c>
      <c r="H8" s="130">
        <v>0.14290235430335799</v>
      </c>
      <c r="I8" s="127">
        <v>623.75970091118199</v>
      </c>
      <c r="J8" s="17">
        <f>(6192.84/(1+H8))/I8</f>
        <v>8.6868719401467889</v>
      </c>
      <c r="K8" s="17" t="s">
        <v>63</v>
      </c>
      <c r="L8" s="17" t="s">
        <v>63</v>
      </c>
      <c r="M8" s="17" t="s">
        <v>63</v>
      </c>
      <c r="N8" s="17" t="s">
        <v>63</v>
      </c>
      <c r="Q8" s="117"/>
      <c r="R8" s="117"/>
      <c r="S8" s="117"/>
      <c r="T8" s="117"/>
      <c r="U8" s="117"/>
      <c r="V8" s="117"/>
      <c r="W8" s="117"/>
    </row>
    <row r="9" spans="1:23">
      <c r="A9" s="128"/>
      <c r="B9" s="143"/>
      <c r="C9" s="128"/>
      <c r="D9" s="132" t="s">
        <v>163</v>
      </c>
      <c r="E9" s="133"/>
      <c r="F9" s="128"/>
      <c r="G9" s="128"/>
      <c r="H9" s="154"/>
      <c r="I9" s="128"/>
      <c r="J9" s="17">
        <f>(3055.8348/(1+H8))/I8</f>
        <v>4.2865059613754068</v>
      </c>
      <c r="K9" s="17">
        <f>(20124.32/(1+H8))/I8</f>
        <v>28.228953230268313</v>
      </c>
      <c r="L9" s="17" t="s">
        <v>63</v>
      </c>
      <c r="M9" s="17" t="s">
        <v>63</v>
      </c>
      <c r="N9" s="17" t="s">
        <v>63</v>
      </c>
      <c r="Q9" s="117"/>
      <c r="R9" s="117"/>
      <c r="S9" s="117"/>
      <c r="T9" s="117"/>
      <c r="U9" s="117"/>
      <c r="V9" s="117"/>
      <c r="W9" s="117"/>
    </row>
    <row r="10" spans="1:23">
      <c r="A10" s="128"/>
      <c r="B10" s="143"/>
      <c r="C10" s="128"/>
      <c r="D10" s="132" t="s">
        <v>164</v>
      </c>
      <c r="E10" s="133"/>
      <c r="F10" s="128"/>
      <c r="G10" s="128"/>
      <c r="H10" s="154"/>
      <c r="I10" s="128"/>
      <c r="J10" s="17">
        <f>(3083.022/(1+H8))/I8</f>
        <v>4.32464221627803</v>
      </c>
      <c r="K10" s="17">
        <f>(20577.44/(1+H8))/I8</f>
        <v>28.864557478645363</v>
      </c>
      <c r="L10" s="17" t="s">
        <v>63</v>
      </c>
      <c r="M10" s="17" t="s">
        <v>63</v>
      </c>
      <c r="N10" s="17" t="s">
        <v>63</v>
      </c>
      <c r="Q10" s="117"/>
      <c r="R10" s="117"/>
      <c r="S10" s="117"/>
      <c r="T10" s="117"/>
      <c r="U10" s="117"/>
      <c r="V10" s="117"/>
      <c r="W10" s="117"/>
    </row>
    <row r="11" spans="1:23">
      <c r="A11" s="128"/>
      <c r="B11" s="143"/>
      <c r="C11" s="128"/>
      <c r="D11" s="132" t="s">
        <v>165</v>
      </c>
      <c r="E11" s="133"/>
      <c r="F11" s="128"/>
      <c r="G11" s="128"/>
      <c r="H11" s="154"/>
      <c r="I11" s="128"/>
      <c r="J11" s="17">
        <f>(7962.8076/(1+H8))/I8</f>
        <v>11.169655586972633</v>
      </c>
      <c r="K11" s="17">
        <f>(74764.84/(1+H8))/I8</f>
        <v>104.87475709134489</v>
      </c>
      <c r="L11" s="17" t="s">
        <v>63</v>
      </c>
      <c r="M11" s="17" t="s">
        <v>63</v>
      </c>
      <c r="N11" s="17" t="s">
        <v>63</v>
      </c>
      <c r="Q11" s="117"/>
      <c r="R11" s="117"/>
      <c r="S11" s="117"/>
      <c r="T11" s="117"/>
      <c r="U11" s="117"/>
      <c r="V11" s="117"/>
      <c r="W11" s="117"/>
    </row>
    <row r="12" spans="1:23">
      <c r="A12" s="128"/>
      <c r="B12" s="143"/>
      <c r="C12" s="128"/>
      <c r="D12" s="132" t="s">
        <v>166</v>
      </c>
      <c r="E12" s="133"/>
      <c r="F12" s="128"/>
      <c r="G12" s="128"/>
      <c r="H12" s="154"/>
      <c r="I12" s="128"/>
      <c r="J12" s="17">
        <f>(7989.9948/(1+H8))/I8</f>
        <v>11.207791841875256</v>
      </c>
      <c r="K12" s="17">
        <f>(75217.96/(1+H8))/I8</f>
        <v>105.51036133972194</v>
      </c>
      <c r="L12" s="17" t="s">
        <v>63</v>
      </c>
      <c r="M12" s="17" t="s">
        <v>63</v>
      </c>
      <c r="N12" s="17" t="s">
        <v>63</v>
      </c>
      <c r="Q12" s="117"/>
      <c r="R12" s="117"/>
      <c r="S12" s="117"/>
      <c r="T12" s="117"/>
      <c r="U12" s="117"/>
      <c r="V12" s="117"/>
      <c r="W12" s="117"/>
    </row>
    <row r="13" spans="1:23">
      <c r="A13" s="129"/>
      <c r="B13" s="144"/>
      <c r="C13" s="129"/>
      <c r="D13" s="132" t="s">
        <v>167</v>
      </c>
      <c r="E13" s="133"/>
      <c r="F13" s="129"/>
      <c r="G13" s="129"/>
      <c r="H13" s="131"/>
      <c r="I13" s="129"/>
      <c r="J13" s="17">
        <f>(10188.14478/(1+H8))/I8</f>
        <v>14.291199031710004</v>
      </c>
      <c r="K13" s="17">
        <f>(11963.253/(1+H8))/I8</f>
        <v>16.78119357170166</v>
      </c>
      <c r="L13" s="17">
        <f>(18578.628/(1+H8))/I8</f>
        <v>26.060767315097028</v>
      </c>
      <c r="M13" s="17">
        <f>(41239.584/(1+H8))/I8</f>
        <v>57.847931655416019</v>
      </c>
      <c r="N13" s="17">
        <f>(86561.496/(1+H8))/I8</f>
        <v>121.42226033605398</v>
      </c>
    </row>
    <row r="14" spans="1:23" ht="17">
      <c r="A14" s="8">
        <v>5</v>
      </c>
      <c r="B14" s="15" t="s">
        <v>5</v>
      </c>
      <c r="C14" s="24">
        <v>2021</v>
      </c>
      <c r="D14" s="122" t="s">
        <v>59</v>
      </c>
      <c r="E14" s="123"/>
      <c r="F14" s="15" t="s">
        <v>108</v>
      </c>
      <c r="G14" s="40" t="s">
        <v>171</v>
      </c>
      <c r="H14" s="58">
        <v>0.188008786664945</v>
      </c>
      <c r="I14" s="1">
        <v>2034.3066343047201</v>
      </c>
      <c r="J14" s="15">
        <f>29.52*(1+H14)/I14</f>
        <v>1.7239298535904009E-2</v>
      </c>
      <c r="K14" s="15">
        <f>492*(1+H14)/I14</f>
        <v>0.28732164226506685</v>
      </c>
      <c r="L14" s="15">
        <f>2460*(1+H14)/I14</f>
        <v>1.436608211325334</v>
      </c>
      <c r="M14" s="15">
        <f>19180*(1+H14)/I14</f>
        <v>11.20087215171541</v>
      </c>
      <c r="N14" s="15">
        <f>85516*(1+H14)/I14</f>
        <v>49.940238942966374</v>
      </c>
      <c r="Q14" s="118" t="s">
        <v>215</v>
      </c>
      <c r="R14" s="119"/>
      <c r="S14" s="119"/>
      <c r="T14" s="119"/>
      <c r="U14" s="119"/>
      <c r="V14" s="119"/>
      <c r="W14" s="119"/>
    </row>
    <row r="15" spans="1:23" ht="34">
      <c r="A15" s="16">
        <v>6</v>
      </c>
      <c r="B15" s="17" t="s">
        <v>6</v>
      </c>
      <c r="C15" s="19" t="s">
        <v>55</v>
      </c>
      <c r="D15" s="132" t="s">
        <v>59</v>
      </c>
      <c r="E15" s="133"/>
      <c r="F15" s="20" t="s">
        <v>91</v>
      </c>
      <c r="G15" s="42" t="s">
        <v>173</v>
      </c>
      <c r="H15" s="61">
        <v>6.24767713343879E-2</v>
      </c>
      <c r="I15" s="17">
        <v>623.75970091118199</v>
      </c>
      <c r="J15" s="17">
        <f>18/I15</f>
        <v>2.8857266626404011E-2</v>
      </c>
      <c r="K15" s="17">
        <f>300/I15</f>
        <v>0.48095444377340019</v>
      </c>
      <c r="L15" s="17">
        <f>1500/I15</f>
        <v>2.4047722188670009</v>
      </c>
      <c r="M15" s="17">
        <f>5158/I15</f>
        <v>8.2692100699439948</v>
      </c>
      <c r="N15" s="17">
        <f>16929.395/I15</f>
        <v>27.140892518817274</v>
      </c>
      <c r="Q15" s="119"/>
      <c r="R15" s="119"/>
      <c r="S15" s="119"/>
      <c r="T15" s="119"/>
      <c r="U15" s="119"/>
      <c r="V15" s="119"/>
      <c r="W15" s="119"/>
    </row>
    <row r="16" spans="1:23" ht="34">
      <c r="A16" s="1">
        <v>7</v>
      </c>
      <c r="B16" s="4" t="s">
        <v>7</v>
      </c>
      <c r="C16" s="6">
        <v>2024</v>
      </c>
      <c r="D16" s="122" t="s">
        <v>59</v>
      </c>
      <c r="E16" s="123"/>
      <c r="F16" s="4" t="s">
        <v>92</v>
      </c>
      <c r="G16" s="4" t="s">
        <v>173</v>
      </c>
      <c r="H16" s="62" t="s">
        <v>208</v>
      </c>
      <c r="I16" s="4">
        <v>105.530782711447</v>
      </c>
      <c r="J16" s="4">
        <f>(10.6776/((1+3.15%)*(1+7.93%)))/I16</f>
        <v>9.0883088808908774E-2</v>
      </c>
      <c r="K16" s="11">
        <f>(177.96/((1+3.15%)*(1+7.93%)))/I16</f>
        <v>1.5147181468151463</v>
      </c>
      <c r="L16" s="4">
        <f>(889.8/((1+3.15%)*(1+7.93%)))/I16</f>
        <v>7.5735907340757311</v>
      </c>
      <c r="M16" s="4">
        <f>(3356.7/((1+3.15%)*(1+7.93%)))/I16</f>
        <v>28.570770978952584</v>
      </c>
      <c r="N16" s="4">
        <f>(8763.9/((1+3.15%)*(1+7.93%)))/I16</f>
        <v>74.594506444556416</v>
      </c>
      <c r="O16" s="1" t="s">
        <v>209</v>
      </c>
      <c r="Q16" s="119"/>
      <c r="R16" s="119"/>
      <c r="S16" s="119"/>
      <c r="T16" s="119"/>
      <c r="U16" s="119"/>
      <c r="V16" s="119"/>
      <c r="W16" s="119"/>
    </row>
    <row r="17" spans="1:14">
      <c r="A17" s="16">
        <v>8</v>
      </c>
      <c r="B17" s="17" t="s">
        <v>8</v>
      </c>
      <c r="C17" s="17">
        <v>2022</v>
      </c>
      <c r="D17" s="132" t="s">
        <v>59</v>
      </c>
      <c r="E17" s="133"/>
      <c r="F17" s="17" t="s">
        <v>89</v>
      </c>
      <c r="G17" s="17" t="s">
        <v>174</v>
      </c>
      <c r="H17" s="63" t="s">
        <v>63</v>
      </c>
      <c r="I17" s="17" t="s">
        <v>63</v>
      </c>
      <c r="J17" s="17">
        <v>4.8740399999999989E-2</v>
      </c>
      <c r="K17" s="17">
        <v>0.81233999999999984</v>
      </c>
      <c r="L17" s="17">
        <v>4.0616999999999992</v>
      </c>
      <c r="M17" s="17">
        <v>13.809779999999998</v>
      </c>
      <c r="N17" s="17">
        <v>33.305939999999993</v>
      </c>
    </row>
    <row r="18" spans="1:14">
      <c r="A18" s="8">
        <v>9</v>
      </c>
      <c r="B18" s="15" t="s">
        <v>9</v>
      </c>
      <c r="C18" s="15">
        <v>2022</v>
      </c>
      <c r="D18" s="122" t="s">
        <v>59</v>
      </c>
      <c r="E18" s="123"/>
      <c r="F18" s="15" t="s">
        <v>89</v>
      </c>
      <c r="G18" s="15" t="s">
        <v>174</v>
      </c>
      <c r="H18" s="63" t="s">
        <v>63</v>
      </c>
      <c r="I18" s="15" t="s">
        <v>63</v>
      </c>
      <c r="J18" s="15">
        <v>4.90284E-2</v>
      </c>
      <c r="K18" s="15">
        <v>0.81713999999999998</v>
      </c>
      <c r="L18" s="15">
        <v>4.0857000000000001</v>
      </c>
      <c r="M18" s="15">
        <v>13.89138</v>
      </c>
      <c r="N18" s="15">
        <v>33.502739999999996</v>
      </c>
    </row>
    <row r="19" spans="1:14" ht="34">
      <c r="A19" s="16">
        <v>10</v>
      </c>
      <c r="B19" s="17" t="s">
        <v>10</v>
      </c>
      <c r="C19" s="17">
        <v>2020</v>
      </c>
      <c r="D19" s="132" t="s">
        <v>109</v>
      </c>
      <c r="E19" s="133"/>
      <c r="F19" s="17" t="s">
        <v>89</v>
      </c>
      <c r="G19" s="19" t="s">
        <v>178</v>
      </c>
      <c r="H19" s="64" t="s">
        <v>177</v>
      </c>
      <c r="I19" s="17" t="s">
        <v>63</v>
      </c>
      <c r="J19" s="17">
        <f>0.1368*(1+4.697858864%)*(1+8.002799821%)</f>
        <v>0.15468881469043835</v>
      </c>
      <c r="K19" s="17">
        <f>2.28*(1+4.697858864%)*(1+8.002799821%)</f>
        <v>2.5781469115073055</v>
      </c>
      <c r="L19" s="17">
        <f>11.4*(1+4.697858864%)*(1+8.002799821%)</f>
        <v>12.890734557536531</v>
      </c>
      <c r="M19" s="17">
        <f>38.76*(1+4.697858864%)*(1+8.002799821%)</f>
        <v>43.828497495624198</v>
      </c>
      <c r="N19" s="17">
        <f>93.48*(1+4.697858864%)*(1+8.002799821%)</f>
        <v>105.70402337179955</v>
      </c>
    </row>
    <row r="20" spans="1:14">
      <c r="A20" s="8">
        <v>11</v>
      </c>
      <c r="B20" s="15" t="s">
        <v>11</v>
      </c>
      <c r="C20" s="15">
        <v>2022</v>
      </c>
      <c r="D20" s="122" t="s">
        <v>59</v>
      </c>
      <c r="E20" s="123"/>
      <c r="F20" s="15" t="s">
        <v>89</v>
      </c>
      <c r="G20" s="15" t="s">
        <v>174</v>
      </c>
      <c r="H20" s="63" t="s">
        <v>63</v>
      </c>
      <c r="I20" s="15" t="s">
        <v>63</v>
      </c>
      <c r="J20" s="15">
        <v>2.4840000000000001E-2</v>
      </c>
      <c r="K20" s="15">
        <v>0.41400000000000003</v>
      </c>
      <c r="L20" s="15">
        <v>2.0700000000000003</v>
      </c>
      <c r="M20" s="15">
        <v>7.0380000000000003</v>
      </c>
      <c r="N20" s="15">
        <v>16.974</v>
      </c>
    </row>
    <row r="21" spans="1:14">
      <c r="A21" s="16">
        <v>12</v>
      </c>
      <c r="B21" s="17" t="s">
        <v>12</v>
      </c>
      <c r="C21" s="17">
        <v>2022</v>
      </c>
      <c r="D21" s="132" t="s">
        <v>59</v>
      </c>
      <c r="E21" s="134"/>
      <c r="F21" s="17" t="s">
        <v>89</v>
      </c>
      <c r="G21" s="17" t="s">
        <v>174</v>
      </c>
      <c r="H21" s="63" t="s">
        <v>63</v>
      </c>
      <c r="I21" s="17" t="s">
        <v>63</v>
      </c>
      <c r="J21" s="17">
        <v>1.52496E-2</v>
      </c>
      <c r="K21" s="17">
        <v>0.25416</v>
      </c>
      <c r="L21" s="17">
        <v>1.2708000000000002</v>
      </c>
      <c r="M21" s="17">
        <v>4.3207200000000006</v>
      </c>
      <c r="N21" s="17">
        <v>10.42056</v>
      </c>
    </row>
    <row r="22" spans="1:14">
      <c r="A22" s="135">
        <v>13</v>
      </c>
      <c r="B22" s="135" t="s">
        <v>13</v>
      </c>
      <c r="C22" s="135">
        <v>2023</v>
      </c>
      <c r="D22" s="135" t="s">
        <v>111</v>
      </c>
      <c r="E22" s="22" t="s">
        <v>112</v>
      </c>
      <c r="F22" s="138" t="s">
        <v>118</v>
      </c>
      <c r="G22" s="138" t="s">
        <v>173</v>
      </c>
      <c r="H22" s="130">
        <v>5.27616724262846E-2</v>
      </c>
      <c r="I22" s="138">
        <v>623.75970091118199</v>
      </c>
      <c r="J22" s="21">
        <f>(LCU!F12/(1+$H$22))/$I$22</f>
        <v>0.52018858918810229</v>
      </c>
      <c r="K22" s="21">
        <f>(LCU!G12/(1+$H$22))/$I$22</f>
        <v>0.80868587358047128</v>
      </c>
      <c r="L22" s="21">
        <f>(LCU!H12/(1+$H$22))/$I$22</f>
        <v>2.0363338922714038</v>
      </c>
      <c r="M22" s="21" t="s">
        <v>63</v>
      </c>
      <c r="N22" s="21" t="s">
        <v>63</v>
      </c>
    </row>
    <row r="23" spans="1:14">
      <c r="A23" s="136"/>
      <c r="B23" s="136"/>
      <c r="C23" s="136"/>
      <c r="D23" s="136"/>
      <c r="E23" s="4" t="s">
        <v>113</v>
      </c>
      <c r="F23" s="139"/>
      <c r="G23" s="139"/>
      <c r="H23" s="154"/>
      <c r="I23" s="139"/>
      <c r="J23" s="21" t="e">
        <f>(LCU!#REF!/(1+$H$22))/$I$22</f>
        <v>#REF!</v>
      </c>
      <c r="K23" s="21" t="e">
        <f>(LCU!#REF!/(1+$H$22))/$I$22</f>
        <v>#REF!</v>
      </c>
      <c r="L23" s="21" t="e">
        <f>(LCU!#REF!/(1+$H$22))/$I$22</f>
        <v>#REF!</v>
      </c>
      <c r="M23" s="21" t="e">
        <f>(LCU!#REF!/(1+$H$22))/$I$22</f>
        <v>#REF!</v>
      </c>
      <c r="N23" s="21" t="s">
        <v>63</v>
      </c>
    </row>
    <row r="24" spans="1:14">
      <c r="A24" s="136"/>
      <c r="B24" s="136"/>
      <c r="C24" s="136"/>
      <c r="D24" s="136"/>
      <c r="E24" s="4" t="s">
        <v>114</v>
      </c>
      <c r="F24" s="139"/>
      <c r="G24" s="139"/>
      <c r="H24" s="154"/>
      <c r="I24" s="139"/>
      <c r="J24" s="21" t="e">
        <f>(LCU!#REF!/(1+$H$22))/$I$22</f>
        <v>#REF!</v>
      </c>
      <c r="K24" s="21" t="e">
        <f>(LCU!#REF!/(1+$H$22))/$I$22</f>
        <v>#REF!</v>
      </c>
      <c r="L24" s="21" t="e">
        <f>(LCU!#REF!/(1+$H$22))/$I$22</f>
        <v>#REF!</v>
      </c>
      <c r="M24" s="21" t="e">
        <f>(LCU!#REF!/(1+$H$22))/$I$22</f>
        <v>#REF!</v>
      </c>
      <c r="N24" s="21" t="e">
        <f>(LCU!#REF!/(1+$H$22))/$I$22</f>
        <v>#REF!</v>
      </c>
    </row>
    <row r="25" spans="1:14">
      <c r="A25" s="136"/>
      <c r="B25" s="136"/>
      <c r="C25" s="136"/>
      <c r="D25" s="136"/>
      <c r="E25" s="4" t="s">
        <v>115</v>
      </c>
      <c r="F25" s="139"/>
      <c r="G25" s="139"/>
      <c r="H25" s="154"/>
      <c r="I25" s="139"/>
      <c r="J25" s="21" t="e">
        <f>(LCU!#REF!/(1+$H$22))/$I$22</f>
        <v>#REF!</v>
      </c>
      <c r="K25" s="21" t="e">
        <f>(LCU!#REF!/(1+$H$22))/$I$22</f>
        <v>#REF!</v>
      </c>
      <c r="L25" s="21" t="e">
        <f>(LCU!#REF!/(1+$H$22))/$I$22</f>
        <v>#REF!</v>
      </c>
      <c r="M25" s="21" t="e">
        <f>(LCU!#REF!/(1+$H$22))/$I$22</f>
        <v>#REF!</v>
      </c>
      <c r="N25" s="21" t="e">
        <f>(LCU!#REF!/(1+$H$22))/$I$22</f>
        <v>#REF!</v>
      </c>
    </row>
    <row r="26" spans="1:14">
      <c r="A26" s="136"/>
      <c r="B26" s="136"/>
      <c r="C26" s="136"/>
      <c r="D26" s="137"/>
      <c r="E26" s="4" t="s">
        <v>116</v>
      </c>
      <c r="F26" s="139"/>
      <c r="G26" s="139"/>
      <c r="H26" s="154"/>
      <c r="I26" s="139"/>
      <c r="J26" s="21" t="e">
        <f>(LCU!#REF!/(1+$H$22))/$I$22</f>
        <v>#REF!</v>
      </c>
      <c r="K26" s="21" t="e">
        <f>(LCU!#REF!/(1+$H$22))/$I$22</f>
        <v>#REF!</v>
      </c>
      <c r="L26" s="21" t="e">
        <f>(LCU!#REF!/(1+$H$22))/$I$22</f>
        <v>#REF!</v>
      </c>
      <c r="M26" s="21" t="e">
        <f>(LCU!#REF!/(1+$H$22))/$I$22</f>
        <v>#REF!</v>
      </c>
      <c r="N26" s="21" t="e">
        <f>(LCU!#REF!/(1+$H$22))/$I$22</f>
        <v>#REF!</v>
      </c>
    </row>
    <row r="27" spans="1:14">
      <c r="A27" s="136"/>
      <c r="B27" s="136"/>
      <c r="C27" s="136"/>
      <c r="D27" s="151" t="s">
        <v>117</v>
      </c>
      <c r="E27" s="22" t="s">
        <v>112</v>
      </c>
      <c r="F27" s="139"/>
      <c r="G27" s="139"/>
      <c r="H27" s="154"/>
      <c r="I27" s="139"/>
      <c r="J27" s="21" t="e">
        <f>(LCU!#REF!/(1+$H$22))/$I$22</f>
        <v>#REF!</v>
      </c>
      <c r="K27" s="21" t="e">
        <f>(LCU!#REF!/(1+$H$22))/$I$22</f>
        <v>#REF!</v>
      </c>
      <c r="L27" s="21" t="e">
        <f>(LCU!#REF!/(1+$H$22))/$I$22</f>
        <v>#REF!</v>
      </c>
      <c r="M27" s="21" t="s">
        <v>63</v>
      </c>
      <c r="N27" s="21" t="s">
        <v>63</v>
      </c>
    </row>
    <row r="28" spans="1:14">
      <c r="A28" s="136"/>
      <c r="B28" s="136"/>
      <c r="C28" s="136"/>
      <c r="D28" s="152"/>
      <c r="E28" s="4" t="s">
        <v>113</v>
      </c>
      <c r="F28" s="139"/>
      <c r="G28" s="139"/>
      <c r="H28" s="154"/>
      <c r="I28" s="139"/>
      <c r="J28" s="21" t="e">
        <f>(LCU!#REF!/(1+$H$22))/$I$22</f>
        <v>#REF!</v>
      </c>
      <c r="K28" s="21" t="e">
        <f>(LCU!#REF!/(1+$H$22))/$I$22</f>
        <v>#REF!</v>
      </c>
      <c r="L28" s="21" t="e">
        <f>(LCU!#REF!/(1+$H$22))/$I$22</f>
        <v>#REF!</v>
      </c>
      <c r="M28" s="21" t="e">
        <f>(LCU!#REF!/(1+$H$22))/$I$22</f>
        <v>#REF!</v>
      </c>
      <c r="N28" s="21" t="s">
        <v>63</v>
      </c>
    </row>
    <row r="29" spans="1:14">
      <c r="A29" s="136"/>
      <c r="B29" s="136"/>
      <c r="C29" s="136"/>
      <c r="D29" s="152"/>
      <c r="E29" s="4" t="s">
        <v>114</v>
      </c>
      <c r="F29" s="139"/>
      <c r="G29" s="139"/>
      <c r="H29" s="154"/>
      <c r="I29" s="139"/>
      <c r="J29" s="21" t="e">
        <f>(LCU!#REF!/(1+$H$22))/$I$22</f>
        <v>#REF!</v>
      </c>
      <c r="K29" s="21" t="e">
        <f>(LCU!#REF!/(1+$H$22))/$I$22</f>
        <v>#REF!</v>
      </c>
      <c r="L29" s="21" t="e">
        <f>(LCU!#REF!/(1+$H$22))/$I$22</f>
        <v>#REF!</v>
      </c>
      <c r="M29" s="21" t="e">
        <f>(LCU!#REF!/(1+$H$22))/$I$22</f>
        <v>#REF!</v>
      </c>
      <c r="N29" s="21" t="e">
        <f>(LCU!#REF!/(1+$H$22))/$I$22</f>
        <v>#REF!</v>
      </c>
    </row>
    <row r="30" spans="1:14">
      <c r="A30" s="136"/>
      <c r="B30" s="136"/>
      <c r="C30" s="136"/>
      <c r="D30" s="152"/>
      <c r="E30" s="4" t="s">
        <v>115</v>
      </c>
      <c r="F30" s="139"/>
      <c r="G30" s="139"/>
      <c r="H30" s="154"/>
      <c r="I30" s="139"/>
      <c r="J30" s="21" t="e">
        <f>(LCU!#REF!/(1+$H$22))/$I$22</f>
        <v>#REF!</v>
      </c>
      <c r="K30" s="21" t="e">
        <f>(LCU!#REF!/(1+$H$22))/$I$22</f>
        <v>#REF!</v>
      </c>
      <c r="L30" s="21" t="e">
        <f>(LCU!#REF!/(1+$H$22))/$I$22</f>
        <v>#REF!</v>
      </c>
      <c r="M30" s="21" t="e">
        <f>(LCU!#REF!/(1+$H$22))/$I$22</f>
        <v>#REF!</v>
      </c>
      <c r="N30" s="21" t="e">
        <f>(LCU!#REF!/(1+$H$22))/$I$22</f>
        <v>#REF!</v>
      </c>
    </row>
    <row r="31" spans="1:14">
      <c r="A31" s="137"/>
      <c r="B31" s="137"/>
      <c r="C31" s="137"/>
      <c r="D31" s="153"/>
      <c r="E31" s="24" t="s">
        <v>116</v>
      </c>
      <c r="F31" s="140"/>
      <c r="G31" s="140"/>
      <c r="H31" s="131"/>
      <c r="I31" s="140"/>
      <c r="J31" s="21" t="e">
        <f>(LCU!#REF!/(1+$H$22))/$I$22</f>
        <v>#REF!</v>
      </c>
      <c r="K31" s="21" t="e">
        <f>(LCU!#REF!/(1+$H$22))/$I$22</f>
        <v>#REF!</v>
      </c>
      <c r="L31" s="21" t="e">
        <f>(LCU!#REF!/(1+$H$22))/$I$22</f>
        <v>#REF!</v>
      </c>
      <c r="M31" s="21" t="e">
        <f>(LCU!#REF!/(1+$H$22))/$I$22</f>
        <v>#REF!</v>
      </c>
      <c r="N31" s="21" t="e">
        <f>(LCU!#REF!/(1+$H$22))/$I$22</f>
        <v>#REF!</v>
      </c>
    </row>
    <row r="32" spans="1:14">
      <c r="A32" s="16">
        <v>14</v>
      </c>
      <c r="B32" s="17" t="s">
        <v>14</v>
      </c>
      <c r="C32" s="17">
        <v>2020</v>
      </c>
      <c r="D32" s="132" t="s">
        <v>109</v>
      </c>
      <c r="E32" s="133"/>
      <c r="F32" s="17" t="s">
        <v>89</v>
      </c>
      <c r="G32" s="17" t="s">
        <v>172</v>
      </c>
      <c r="H32" s="63" t="s">
        <v>63</v>
      </c>
      <c r="I32" s="17" t="s">
        <v>63</v>
      </c>
      <c r="J32" s="17">
        <v>6.2639999999999987E-2</v>
      </c>
      <c r="K32" s="17">
        <v>1.044</v>
      </c>
      <c r="L32" s="17">
        <v>5.22</v>
      </c>
      <c r="M32" s="17">
        <v>17.747999999999998</v>
      </c>
      <c r="N32" s="17">
        <v>42.803999999999995</v>
      </c>
    </row>
    <row r="33" spans="1:16">
      <c r="A33" s="8">
        <v>15</v>
      </c>
      <c r="B33" s="15" t="s">
        <v>15</v>
      </c>
      <c r="C33" s="15">
        <v>2022</v>
      </c>
      <c r="D33" s="122" t="s">
        <v>59</v>
      </c>
      <c r="E33" s="123"/>
      <c r="F33" s="15" t="s">
        <v>89</v>
      </c>
      <c r="G33" s="15" t="s">
        <v>174</v>
      </c>
      <c r="H33" s="63" t="s">
        <v>63</v>
      </c>
      <c r="I33" s="15" t="s">
        <v>63</v>
      </c>
      <c r="J33" s="15">
        <v>8.6399999999999991E-2</v>
      </c>
      <c r="K33" s="15">
        <v>1.44</v>
      </c>
      <c r="L33" s="15">
        <v>7.1999999999999993</v>
      </c>
      <c r="M33" s="15">
        <v>24.48</v>
      </c>
      <c r="N33" s="15">
        <v>59.039999999999992</v>
      </c>
    </row>
    <row r="34" spans="1:16">
      <c r="A34" s="124">
        <v>16</v>
      </c>
      <c r="B34" s="127" t="s">
        <v>16</v>
      </c>
      <c r="C34" s="127">
        <v>2021</v>
      </c>
      <c r="D34" s="124" t="s">
        <v>60</v>
      </c>
      <c r="E34" s="134"/>
      <c r="F34" s="127" t="s">
        <v>93</v>
      </c>
      <c r="G34" s="127" t="s">
        <v>173</v>
      </c>
      <c r="H34" s="130">
        <v>0.33889879710089799</v>
      </c>
      <c r="I34" s="127">
        <v>51.7562150334169</v>
      </c>
      <c r="J34" s="12">
        <f>LCU!F17*(1+'US-1'!$H$34)/'US-1'!$I$34</f>
        <v>0.19524103520621722</v>
      </c>
      <c r="K34" s="12">
        <f>LCU!G17*(1+'US-1'!$H$34)/'US-1'!$I$34</f>
        <v>0.27111061704488504</v>
      </c>
      <c r="L34" s="12">
        <f>LCU!H17*(1+'US-1'!$H$34)/'US-1'!$I$34</f>
        <v>0.5939599014647482</v>
      </c>
      <c r="M34" s="12">
        <f>LCU!I17*(1+'US-1'!$H$34)/'US-1'!$I$34</f>
        <v>3.2742815648254862</v>
      </c>
      <c r="N34" s="12">
        <f>LCU!J17*(1+'US-1'!$H$34)/'US-1'!$I$34</f>
        <v>13.406264796867438</v>
      </c>
    </row>
    <row r="35" spans="1:16">
      <c r="A35" s="126"/>
      <c r="B35" s="129"/>
      <c r="C35" s="129"/>
      <c r="D35" s="126" t="s">
        <v>61</v>
      </c>
      <c r="E35" s="141"/>
      <c r="F35" s="129"/>
      <c r="G35" s="129"/>
      <c r="H35" s="131"/>
      <c r="I35" s="129"/>
      <c r="J35" s="12" t="e">
        <f>LCU!#REF!*(1+'US-1'!$H$34)/'US-1'!$I$34</f>
        <v>#REF!</v>
      </c>
      <c r="K35" s="12" t="e">
        <f>LCU!#REF!*(1+'US-1'!$H$34)/'US-1'!$I$34</f>
        <v>#REF!</v>
      </c>
      <c r="L35" s="12" t="e">
        <f>LCU!#REF!*(1+'US-1'!$H$34)/'US-1'!$I$34</f>
        <v>#REF!</v>
      </c>
      <c r="M35" s="12" t="e">
        <f>LCU!#REF!*(1+'US-1'!$H$34)/'US-1'!$I$34</f>
        <v>#REF!</v>
      </c>
      <c r="N35" s="12" t="e">
        <f>LCU!#REF!*(1+'US-1'!$H$34)/'US-1'!$I$34</f>
        <v>#REF!</v>
      </c>
    </row>
    <row r="36" spans="1:16">
      <c r="A36" s="135">
        <v>17</v>
      </c>
      <c r="B36" s="135" t="s">
        <v>17</v>
      </c>
      <c r="C36" s="135">
        <v>2021</v>
      </c>
      <c r="D36" s="135" t="s">
        <v>59</v>
      </c>
      <c r="E36" s="15" t="s">
        <v>119</v>
      </c>
      <c r="F36" s="135" t="s">
        <v>118</v>
      </c>
      <c r="G36" s="135" t="s">
        <v>171</v>
      </c>
      <c r="H36" s="130">
        <v>4.2312479827461898E-2</v>
      </c>
      <c r="I36" s="135">
        <v>623.75970091118199</v>
      </c>
      <c r="J36" s="15" t="s">
        <v>63</v>
      </c>
      <c r="K36" s="15" t="s">
        <v>63</v>
      </c>
      <c r="L36" s="15" t="s">
        <v>63</v>
      </c>
      <c r="M36" s="15" t="s">
        <v>63</v>
      </c>
      <c r="N36" s="15" t="s">
        <v>63</v>
      </c>
    </row>
    <row r="37" spans="1:16">
      <c r="A37" s="136"/>
      <c r="B37" s="136"/>
      <c r="C37" s="136"/>
      <c r="D37" s="136"/>
      <c r="E37" s="15" t="s">
        <v>120</v>
      </c>
      <c r="F37" s="136"/>
      <c r="G37" s="136"/>
      <c r="H37" s="154"/>
      <c r="I37" s="136"/>
      <c r="J37" s="15" t="s">
        <v>63</v>
      </c>
      <c r="K37" s="15" t="s">
        <v>63</v>
      </c>
      <c r="L37" s="15" t="s">
        <v>63</v>
      </c>
      <c r="M37" s="15" t="s">
        <v>63</v>
      </c>
      <c r="N37" s="15">
        <f>13827.28248*(1+H36)/I36</f>
        <v>23.105611135105715</v>
      </c>
    </row>
    <row r="38" spans="1:16">
      <c r="A38" s="136"/>
      <c r="B38" s="136"/>
      <c r="C38" s="136"/>
      <c r="D38" s="136"/>
      <c r="E38" s="15" t="s">
        <v>121</v>
      </c>
      <c r="F38" s="136"/>
      <c r="G38" s="136"/>
      <c r="H38" s="154"/>
      <c r="I38" s="136"/>
      <c r="J38" s="15" t="s">
        <v>63</v>
      </c>
      <c r="K38" s="15" t="s">
        <v>63</v>
      </c>
      <c r="L38" s="15" t="s">
        <v>63</v>
      </c>
      <c r="M38" s="15">
        <f>8308.52632*(1+H36)/I36</f>
        <v>13.8836809426136</v>
      </c>
      <c r="N38" s="15" t="s">
        <v>63</v>
      </c>
    </row>
    <row r="39" spans="1:16">
      <c r="A39" s="137"/>
      <c r="B39" s="137"/>
      <c r="C39" s="137"/>
      <c r="D39" s="137"/>
      <c r="E39" s="15" t="s">
        <v>122</v>
      </c>
      <c r="F39" s="137"/>
      <c r="G39" s="137"/>
      <c r="H39" s="131"/>
      <c r="I39" s="137"/>
      <c r="J39" s="15">
        <f>2313.0306192*(1+H36)/I36</f>
        <v>3.8651113194606541</v>
      </c>
      <c r="K39" s="15">
        <f>2723.35032*(1+H36)/I36</f>
        <v>4.5507621305633235</v>
      </c>
      <c r="L39" s="15">
        <f>4469.3916*(1+H36)/I36</f>
        <v>7.4684251565321276</v>
      </c>
      <c r="M39" s="15" t="s">
        <v>63</v>
      </c>
      <c r="N39" s="15" t="s">
        <v>63</v>
      </c>
    </row>
    <row r="40" spans="1:16" ht="34">
      <c r="A40" s="16">
        <v>18</v>
      </c>
      <c r="B40" s="17" t="s">
        <v>18</v>
      </c>
      <c r="C40" s="17">
        <v>2024</v>
      </c>
      <c r="D40" s="132" t="s">
        <v>59</v>
      </c>
      <c r="E40" s="133"/>
      <c r="F40" s="17" t="s">
        <v>94</v>
      </c>
      <c r="G40" s="17" t="s">
        <v>173</v>
      </c>
      <c r="H40" s="65" t="s">
        <v>213</v>
      </c>
      <c r="I40" s="17">
        <v>54.923467358667899</v>
      </c>
      <c r="J40" s="17">
        <f>(3.6504/((1+16.91%)*(1+11.51%)))/I40</f>
        <v>5.0982019256918226E-2</v>
      </c>
      <c r="K40" s="17">
        <f>(60.84/((1+16.91%)*(1+11.51%)))/I40</f>
        <v>0.84970032094863723</v>
      </c>
      <c r="L40" s="17">
        <f>(304.2/((1+16.91%)*(1+11.51%)))/I40</f>
        <v>4.2485016047431854</v>
      </c>
      <c r="M40" s="17">
        <f>(1034.28/((1+16.91%)*(1+11.51%)))/I40</f>
        <v>14.444905456126831</v>
      </c>
      <c r="N40" s="17">
        <f>(2494.44/((1+16.91%)*(1+11.51%)))/I40</f>
        <v>34.837713158894125</v>
      </c>
      <c r="O40" s="45" t="s">
        <v>214</v>
      </c>
      <c r="P40" s="45"/>
    </row>
    <row r="41" spans="1:16">
      <c r="A41" s="155">
        <v>19</v>
      </c>
      <c r="B41" s="135" t="s">
        <v>19</v>
      </c>
      <c r="C41" s="135">
        <v>2024</v>
      </c>
      <c r="D41" s="155" t="s">
        <v>62</v>
      </c>
      <c r="E41" s="157"/>
      <c r="F41" s="135" t="s">
        <v>95</v>
      </c>
      <c r="G41" s="135" t="s">
        <v>173</v>
      </c>
      <c r="H41" s="66" t="s">
        <v>206</v>
      </c>
      <c r="I41" s="135">
        <v>8.2723999999999993</v>
      </c>
      <c r="J41" s="22">
        <f>(235.85262/((1+37.53%)*(1+31.71%)))/I41</f>
        <v>15.739574455604195</v>
      </c>
      <c r="K41" s="22">
        <f>(593.877/((1+37.53%)*(1+31.71%)))/I41</f>
        <v>39.632255342216901</v>
      </c>
      <c r="L41" s="22">
        <f>(2117.385/((1+37.53%)*(1+31.71%)))/I41</f>
        <v>141.30323783844119</v>
      </c>
      <c r="M41" s="22" t="s">
        <v>63</v>
      </c>
      <c r="N41" s="22" t="s">
        <v>63</v>
      </c>
      <c r="O41" s="1" t="s">
        <v>205</v>
      </c>
    </row>
    <row r="42" spans="1:16">
      <c r="A42" s="156"/>
      <c r="B42" s="137"/>
      <c r="C42" s="137"/>
      <c r="D42" s="156" t="s">
        <v>123</v>
      </c>
      <c r="E42" s="158"/>
      <c r="F42" s="137"/>
      <c r="G42" s="137"/>
      <c r="H42" s="67" t="s">
        <v>207</v>
      </c>
      <c r="I42" s="137"/>
      <c r="J42" s="24" t="s">
        <v>63</v>
      </c>
      <c r="K42" s="24" t="s">
        <v>63</v>
      </c>
      <c r="L42" s="24" t="s">
        <v>63</v>
      </c>
      <c r="M42" s="24">
        <f>(13098.6936/((1+37.53%)*(1+31.71%)))/I41</f>
        <v>874.13853273432437</v>
      </c>
      <c r="N42" s="24">
        <f>(33341.1336/((1+37.53%)*(1+31.71%)))/I41</f>
        <v>2225.013462777928</v>
      </c>
    </row>
    <row r="43" spans="1:16">
      <c r="A43" s="16">
        <v>20</v>
      </c>
      <c r="B43" s="17" t="s">
        <v>20</v>
      </c>
      <c r="C43" s="17">
        <v>2023</v>
      </c>
      <c r="D43" s="132" t="s">
        <v>59</v>
      </c>
      <c r="E43" s="133"/>
      <c r="F43" s="17" t="s">
        <v>110</v>
      </c>
      <c r="G43" s="17" t="s">
        <v>171</v>
      </c>
      <c r="H43" s="58">
        <v>0.104930409984424</v>
      </c>
      <c r="I43" s="17">
        <v>8807.1607999999997</v>
      </c>
      <c r="J43" s="17">
        <f>(LCU!F21/(1+'US-1'!$H$43))/'US-1'!$I$43</f>
        <v>0.61707333320309377</v>
      </c>
      <c r="K43" s="17">
        <f>(LCU!G21/(1+'US-1'!$H$43))/'US-1'!$I$43</f>
        <v>0.78599572125764472</v>
      </c>
      <c r="L43" s="17">
        <f>(LCU!H21/(1+'US-1'!$H$43))/'US-1'!$I$43</f>
        <v>1.5048143938302021</v>
      </c>
      <c r="M43" s="17">
        <f>(LCU!I21/(1+'US-1'!$H$43))/'US-1'!$I$43</f>
        <v>4.7137916797546557</v>
      </c>
      <c r="N43" s="17">
        <f>(LCU!J21/(1+'US-1'!$H$43))/'US-1'!$I$43</f>
        <v>12.455643395184396</v>
      </c>
      <c r="O43" s="45" t="s">
        <v>179</v>
      </c>
      <c r="P43" s="45"/>
    </row>
    <row r="44" spans="1:16">
      <c r="A44" s="8">
        <v>21</v>
      </c>
      <c r="B44" s="15" t="s">
        <v>21</v>
      </c>
      <c r="C44" s="15">
        <v>2021</v>
      </c>
      <c r="D44" s="122" t="s">
        <v>59</v>
      </c>
      <c r="E44" s="123"/>
      <c r="F44" s="15" t="s">
        <v>107</v>
      </c>
      <c r="G44" s="15" t="s">
        <v>171</v>
      </c>
      <c r="H44" s="58">
        <v>9.3938387745652704E-2</v>
      </c>
      <c r="I44" s="15">
        <v>623.75970091118199</v>
      </c>
      <c r="J44" s="15">
        <f>(LCU!F22/(1+'US-1'!$H$44))/'US-1'!$I$44</f>
        <v>4.914452982656501E-2</v>
      </c>
      <c r="K44" s="15">
        <f>(LCU!G22/(1+'US-1'!$H$44))/'US-1'!$I$44</f>
        <v>0.81907549710941685</v>
      </c>
      <c r="L44" s="15">
        <f>(LCU!H22/(1+'US-1'!$H$44))/'US-1'!$I$44</f>
        <v>4.0953774855470844</v>
      </c>
      <c r="M44" s="15">
        <f>(LCU!I22/(1+'US-1'!$H$44))/'US-1'!$I$44</f>
        <v>20.935300051632048</v>
      </c>
      <c r="N44" s="15">
        <f>(LCU!J22/(1+'US-1'!$H$44))/'US-1'!$I$44</f>
        <v>72.489866834712402</v>
      </c>
    </row>
    <row r="45" spans="1:16" ht="34">
      <c r="A45" s="16">
        <v>22</v>
      </c>
      <c r="B45" s="17" t="s">
        <v>22</v>
      </c>
      <c r="C45" s="17" t="s">
        <v>56</v>
      </c>
      <c r="D45" s="132" t="s">
        <v>59</v>
      </c>
      <c r="E45" s="133"/>
      <c r="F45" s="17" t="s">
        <v>124</v>
      </c>
      <c r="G45" s="17" t="s">
        <v>173</v>
      </c>
      <c r="H45" s="64" t="s">
        <v>204</v>
      </c>
      <c r="I45" s="17">
        <v>117.8659892</v>
      </c>
      <c r="J45" s="17">
        <f>(247.555932/((1+7.68%)*(1+7.65%)))/I45</f>
        <v>1.8119063667094044</v>
      </c>
      <c r="K45" s="17">
        <f>(365.9322/((1+7.68%)*(1+7.65%)))/I45</f>
        <v>2.6783235513983934</v>
      </c>
      <c r="L45" s="17">
        <f>(869.661/((1+7.68%)*(1+7.65%)))/I45</f>
        <v>6.3652051883728129</v>
      </c>
      <c r="M45" s="17">
        <f>(2762.4814/((1+7.68%)*(1+7.65%)))/I45</f>
        <v>20.21909794743399</v>
      </c>
      <c r="N45" s="17">
        <f>(4203.0454/((1+7.68%)*(1+7.65%)))/I45</f>
        <v>30.762844817746782</v>
      </c>
      <c r="O45" s="45" t="s">
        <v>203</v>
      </c>
      <c r="P45" s="45"/>
    </row>
    <row r="46" spans="1:16" ht="34">
      <c r="A46" s="1">
        <v>23</v>
      </c>
      <c r="B46" s="4" t="s">
        <v>23</v>
      </c>
      <c r="C46" s="7" t="s">
        <v>56</v>
      </c>
      <c r="D46" s="122" t="s">
        <v>59</v>
      </c>
      <c r="E46" s="123"/>
      <c r="F46" s="4" t="s">
        <v>96</v>
      </c>
      <c r="G46" s="4" t="s">
        <v>173</v>
      </c>
      <c r="H46" s="68" t="s">
        <v>201</v>
      </c>
      <c r="I46" s="4">
        <v>16.35585348</v>
      </c>
      <c r="J46" s="4">
        <f>(0.9522216/((1+6.34%)*(1+8.27%)))/I46</f>
        <v>5.0566165827661463E-2</v>
      </c>
      <c r="K46" s="4">
        <f>(15.87036/((1+6.34%)*(1+8.27%)))/I46</f>
        <v>0.84276943046102437</v>
      </c>
      <c r="L46" s="4">
        <f>(79.3518/((1+6.34%)*(1+8.27%)))/I46</f>
        <v>4.2138471523051217</v>
      </c>
      <c r="M46" s="4">
        <f>(269.79612/((1+6.34%)*(1+8.27%)))/I46</f>
        <v>14.327080317837416</v>
      </c>
      <c r="N46" s="4">
        <f>(650.68476/((1+6.34%)*(1+8.27%)))/I46</f>
        <v>34.553546648902</v>
      </c>
      <c r="O46" s="45" t="s">
        <v>202</v>
      </c>
      <c r="P46" s="45"/>
    </row>
    <row r="47" spans="1:16">
      <c r="A47" s="124">
        <v>24</v>
      </c>
      <c r="B47" s="127" t="s">
        <v>24</v>
      </c>
      <c r="C47" s="127">
        <v>2022</v>
      </c>
      <c r="D47" s="124" t="s">
        <v>64</v>
      </c>
      <c r="E47" s="134"/>
      <c r="F47" s="127" t="s">
        <v>89</v>
      </c>
      <c r="G47" s="127" t="s">
        <v>173</v>
      </c>
      <c r="H47" s="170" t="s">
        <v>63</v>
      </c>
      <c r="I47" s="127" t="s">
        <v>63</v>
      </c>
      <c r="J47" s="12">
        <v>5.9400000000000001E-2</v>
      </c>
      <c r="K47" s="12">
        <v>0.99</v>
      </c>
      <c r="L47" s="12">
        <v>4.95</v>
      </c>
      <c r="M47" s="12" t="s">
        <v>63</v>
      </c>
      <c r="N47" s="12" t="s">
        <v>63</v>
      </c>
    </row>
    <row r="48" spans="1:16">
      <c r="A48" s="125"/>
      <c r="B48" s="128"/>
      <c r="C48" s="128"/>
      <c r="D48" s="125" t="s">
        <v>61</v>
      </c>
      <c r="E48" s="159"/>
      <c r="F48" s="128"/>
      <c r="G48" s="128"/>
      <c r="H48" s="171"/>
      <c r="I48" s="128"/>
      <c r="J48" s="5" t="s">
        <v>63</v>
      </c>
      <c r="K48" s="5" t="s">
        <v>63</v>
      </c>
      <c r="L48" s="5" t="s">
        <v>63</v>
      </c>
      <c r="M48" s="5">
        <v>29.656000000000002</v>
      </c>
      <c r="N48" s="5">
        <v>67.671999999999997</v>
      </c>
    </row>
    <row r="49" spans="1:16">
      <c r="A49" s="126"/>
      <c r="B49" s="129"/>
      <c r="C49" s="129"/>
      <c r="D49" s="126" t="s">
        <v>60</v>
      </c>
      <c r="E49" s="141"/>
      <c r="F49" s="129"/>
      <c r="G49" s="129"/>
      <c r="H49" s="172"/>
      <c r="I49" s="129"/>
      <c r="J49" s="14" t="s">
        <v>63</v>
      </c>
      <c r="K49" s="14" t="s">
        <v>63</v>
      </c>
      <c r="L49" s="14" t="s">
        <v>63</v>
      </c>
      <c r="M49" s="14">
        <v>31.845000000000002</v>
      </c>
      <c r="N49" s="14">
        <v>69.86099999999999</v>
      </c>
    </row>
    <row r="50" spans="1:16">
      <c r="A50" s="157">
        <v>25</v>
      </c>
      <c r="B50" s="135" t="s">
        <v>25</v>
      </c>
      <c r="C50" s="135">
        <v>2018</v>
      </c>
      <c r="D50" s="135" t="s">
        <v>126</v>
      </c>
      <c r="E50" s="30" t="s">
        <v>125</v>
      </c>
      <c r="F50" s="135" t="s">
        <v>132</v>
      </c>
      <c r="G50" s="135" t="s">
        <v>173</v>
      </c>
      <c r="H50" s="71">
        <v>2019</v>
      </c>
      <c r="I50" s="135">
        <v>4096.1161837453501</v>
      </c>
      <c r="J50" s="4">
        <f>LCU!F26*(1+'US-1'!$H$51)*(1+'US-1'!$H$53)*(1+'US-1'!$H$55)*(1+'US-1'!$H$57)/'US-1'!$I$50</f>
        <v>0.29910301515058368</v>
      </c>
      <c r="K50" s="4">
        <f>LCU!G26*(1+'US-1'!$H$51)*(1+'US-1'!$H$53)*(1+'US-1'!$H$55)*(1+'US-1'!$H$57)/'US-1'!$I$50</f>
        <v>0.5436224051011882</v>
      </c>
      <c r="L50" s="4">
        <f>LCU!H26*(1+'US-1'!$H$51)*(1+'US-1'!$H$53)*(1+'US-1'!$H$55)*(1+'US-1'!$H$57)/'US-1'!$I$50</f>
        <v>2.6472381768770821</v>
      </c>
      <c r="M50" s="4">
        <f>LCU!I26*(1+'US-1'!$H$51)*(1+'US-1'!$H$53)*(1+'US-1'!$H$55)*(1+'US-1'!$H$57)/'US-1'!$I$50</f>
        <v>21.077513607739764</v>
      </c>
      <c r="N50" s="4">
        <f>LCU!J26*(1+'US-1'!$H$51)*(1+'US-1'!$H$53)*(1+'US-1'!$H$55)*(1+'US-1'!$H$57)/'US-1'!$I$50</f>
        <v>49.327622123056486</v>
      </c>
    </row>
    <row r="51" spans="1:16">
      <c r="A51" s="160"/>
      <c r="B51" s="136"/>
      <c r="C51" s="136"/>
      <c r="D51" s="136"/>
      <c r="E51" s="30" t="s">
        <v>127</v>
      </c>
      <c r="F51" s="136"/>
      <c r="G51" s="136"/>
      <c r="H51" s="59">
        <v>5.6105144150000001E-2</v>
      </c>
      <c r="I51" s="136"/>
      <c r="J51" s="4" t="e">
        <f>LCU!#REF!*(1+'US-1'!$H$51)*(1+'US-1'!$H$53)*(1+'US-1'!$H$55)*(1+'US-1'!$H$57)/'US-1'!$I$50</f>
        <v>#REF!</v>
      </c>
      <c r="K51" s="4" t="e">
        <f>LCU!#REF!*(1+'US-1'!$H$51)*(1+'US-1'!$H$53)*(1+'US-1'!$H$55)*(1+'US-1'!$H$57)/'US-1'!$I$50</f>
        <v>#REF!</v>
      </c>
      <c r="L51" s="4" t="e">
        <f>LCU!#REF!*(1+'US-1'!$H$51)*(1+'US-1'!$H$53)*(1+'US-1'!$H$55)*(1+'US-1'!$H$57)/'US-1'!$I$50</f>
        <v>#REF!</v>
      </c>
      <c r="M51" s="4" t="e">
        <f>LCU!#REF!*(1+'US-1'!$H$51)*(1+'US-1'!$H$53)*(1+'US-1'!$H$55)*(1+'US-1'!$H$57)/'US-1'!$I$50</f>
        <v>#REF!</v>
      </c>
      <c r="N51" s="4" t="e">
        <f>LCU!#REF!*(1+'US-1'!$H$51)*(1+'US-1'!$H$53)*(1+'US-1'!$H$55)*(1+'US-1'!$H$57)/'US-1'!$I$50</f>
        <v>#REF!</v>
      </c>
    </row>
    <row r="52" spans="1:16">
      <c r="A52" s="160"/>
      <c r="B52" s="136"/>
      <c r="C52" s="136"/>
      <c r="D52" s="137"/>
      <c r="E52" s="31" t="s">
        <v>128</v>
      </c>
      <c r="F52" s="136"/>
      <c r="G52" s="136"/>
      <c r="H52" s="71">
        <v>2020</v>
      </c>
      <c r="I52" s="136"/>
      <c r="J52" s="4" t="s">
        <v>63</v>
      </c>
      <c r="K52" s="4" t="s">
        <v>63</v>
      </c>
      <c r="L52" s="4" t="s">
        <v>63</v>
      </c>
      <c r="M52" s="4" t="s">
        <v>63</v>
      </c>
      <c r="N52" s="4" t="e">
        <f>LCU!#REF!*(1+'US-1'!$H$51)*(1+'US-1'!$H$53)*(1+'US-1'!$H$55)*(1+'US-1'!$H$57)/'US-1'!$I$50</f>
        <v>#REF!</v>
      </c>
    </row>
    <row r="53" spans="1:16">
      <c r="A53" s="160"/>
      <c r="B53" s="136"/>
      <c r="C53" s="136"/>
      <c r="D53" s="135" t="s">
        <v>129</v>
      </c>
      <c r="E53" s="30" t="s">
        <v>125</v>
      </c>
      <c r="F53" s="136"/>
      <c r="G53" s="136"/>
      <c r="H53" s="72">
        <v>4.2017931219999999E-2</v>
      </c>
      <c r="I53" s="136"/>
      <c r="J53" s="4" t="e">
        <f>LCU!#REF!*(1+'US-1'!$H$51)*(1+'US-1'!$H$53)*(1+'US-1'!$H$55)*(1+'US-1'!$H$57)/'US-1'!$I$50</f>
        <v>#REF!</v>
      </c>
      <c r="K53" s="4" t="e">
        <f>LCU!#REF!*(1+'US-1'!$H$51)*(1+'US-1'!$H$53)*(1+'US-1'!$H$55)*(1+'US-1'!$H$57)/'US-1'!$I$50</f>
        <v>#REF!</v>
      </c>
      <c r="L53" s="4" t="e">
        <f>LCU!#REF!*(1+'US-1'!$H$51)*(1+'US-1'!$H$53)*(1+'US-1'!$H$55)*(1+'US-1'!$H$57)/'US-1'!$I$50</f>
        <v>#REF!</v>
      </c>
      <c r="M53" s="4" t="e">
        <f>LCU!#REF!*(1+'US-1'!$H$51)*(1+'US-1'!$H$53)*(1+'US-1'!$H$55)*(1+'US-1'!$H$57)/'US-1'!$I$50</f>
        <v>#REF!</v>
      </c>
      <c r="N53" s="4" t="e">
        <f>LCU!#REF!*(1+'US-1'!$H$51)*(1+'US-1'!$H$53)*(1+'US-1'!$H$55)*(1+'US-1'!$H$57)/'US-1'!$I$50</f>
        <v>#REF!</v>
      </c>
    </row>
    <row r="54" spans="1:16">
      <c r="A54" s="160"/>
      <c r="B54" s="136"/>
      <c r="C54" s="136"/>
      <c r="D54" s="137"/>
      <c r="E54" s="31" t="s">
        <v>128</v>
      </c>
      <c r="F54" s="136"/>
      <c r="G54" s="136"/>
      <c r="H54" s="71">
        <v>2021</v>
      </c>
      <c r="I54" s="136"/>
      <c r="J54" s="4" t="e">
        <f>LCU!#REF!*(1+'US-1'!$H$51)*(1+'US-1'!$H$53)*(1+'US-1'!$H$55)*(1+'US-1'!$H$57)/'US-1'!$I$50</f>
        <v>#REF!</v>
      </c>
      <c r="K54" s="4" t="e">
        <f>LCU!#REF!*(1+'US-1'!$H$51)*(1+'US-1'!$H$53)*(1+'US-1'!$H$55)*(1+'US-1'!$H$57)/'US-1'!$I$50</f>
        <v>#REF!</v>
      </c>
      <c r="L54" s="4" t="e">
        <f>LCU!#REF!*(1+'US-1'!$H$51)*(1+'US-1'!$H$53)*(1+'US-1'!$H$55)*(1+'US-1'!$H$57)/'US-1'!$I$50</f>
        <v>#REF!</v>
      </c>
      <c r="M54" s="4" t="e">
        <f>LCU!#REF!*(1+'US-1'!$H$51)*(1+'US-1'!$H$53)*(1+'US-1'!$H$55)*(1+'US-1'!$H$57)/'US-1'!$I$50</f>
        <v>#REF!</v>
      </c>
      <c r="N54" s="4" t="e">
        <f>LCU!#REF!*(1+'US-1'!$H$51)*(1+'US-1'!$H$53)*(1+'US-1'!$H$55)*(1+'US-1'!$H$57)/'US-1'!$I$50</f>
        <v>#REF!</v>
      </c>
    </row>
    <row r="55" spans="1:16">
      <c r="A55" s="160"/>
      <c r="B55" s="136"/>
      <c r="C55" s="136"/>
      <c r="D55" s="135" t="s">
        <v>130</v>
      </c>
      <c r="E55" s="30" t="s">
        <v>125</v>
      </c>
      <c r="F55" s="136"/>
      <c r="G55" s="136"/>
      <c r="H55" s="59">
        <v>5.8122511879999998E-2</v>
      </c>
      <c r="I55" s="136"/>
      <c r="J55" s="4" t="e">
        <f>LCU!#REF!*(1+'US-1'!$H$51)*(1+'US-1'!$H$53)*(1+'US-1'!$H$55)*(1+'US-1'!$H$57)/'US-1'!$I$50</f>
        <v>#REF!</v>
      </c>
      <c r="K55" s="4" t="e">
        <f>LCU!#REF!*(1+'US-1'!$H$51)*(1+'US-1'!$H$53)*(1+'US-1'!$H$55)*(1+'US-1'!$H$57)/'US-1'!$I$50</f>
        <v>#REF!</v>
      </c>
      <c r="L55" s="4" t="e">
        <f>LCU!#REF!*(1+'US-1'!$H$51)*(1+'US-1'!$H$53)*(1+'US-1'!$H$55)*(1+'US-1'!$H$57)/'US-1'!$I$50</f>
        <v>#REF!</v>
      </c>
      <c r="M55" s="4" t="e">
        <f>LCU!#REF!*(1+'US-1'!$H$51)*(1+'US-1'!$H$53)*(1+'US-1'!$H$55)*(1+'US-1'!$H$57)/'US-1'!$I$50</f>
        <v>#REF!</v>
      </c>
      <c r="N55" s="4" t="e">
        <f>LCU!#REF!*(1+'US-1'!$H$51)*(1+'US-1'!$H$53)*(1+'US-1'!$H$55)*(1+'US-1'!$H$57)/'US-1'!$I$50</f>
        <v>#REF!</v>
      </c>
    </row>
    <row r="56" spans="1:16">
      <c r="A56" s="160"/>
      <c r="B56" s="136"/>
      <c r="C56" s="136"/>
      <c r="D56" s="137"/>
      <c r="E56" s="31" t="s">
        <v>128</v>
      </c>
      <c r="F56" s="136"/>
      <c r="G56" s="136"/>
      <c r="H56" s="71">
        <v>2022</v>
      </c>
      <c r="I56" s="136"/>
      <c r="J56" s="4" t="e">
        <f>LCU!#REF!*(1+'US-1'!$H$51)*(1+'US-1'!$H$53)*(1+'US-1'!$H$55)*(1+'US-1'!$H$57)/'US-1'!$I$50</f>
        <v>#REF!</v>
      </c>
      <c r="K56" s="4" t="e">
        <f>LCU!#REF!*(1+'US-1'!$H$51)*(1+'US-1'!$H$53)*(1+'US-1'!$H$55)*(1+'US-1'!$H$57)/'US-1'!$I$50</f>
        <v>#REF!</v>
      </c>
      <c r="L56" s="4" t="e">
        <f>LCU!#REF!*(1+'US-1'!$H$51)*(1+'US-1'!$H$53)*(1+'US-1'!$H$55)*(1+'US-1'!$H$57)/'US-1'!$I$50</f>
        <v>#REF!</v>
      </c>
      <c r="M56" s="4" t="e">
        <f>LCU!#REF!*(1+'US-1'!$H$51)*(1+'US-1'!$H$53)*(1+'US-1'!$H$55)*(1+'US-1'!$H$57)/'US-1'!$I$50</f>
        <v>#REF!</v>
      </c>
      <c r="N56" s="4" t="e">
        <f>LCU!#REF!*(1+'US-1'!$H$51)*(1+'US-1'!$H$53)*(1+'US-1'!$H$55)*(1+'US-1'!$H$57)/'US-1'!$I$50</f>
        <v>#REF!</v>
      </c>
    </row>
    <row r="57" spans="1:16">
      <c r="A57" s="160"/>
      <c r="B57" s="136"/>
      <c r="C57" s="136"/>
      <c r="D57" s="135" t="s">
        <v>131</v>
      </c>
      <c r="E57" s="30" t="s">
        <v>125</v>
      </c>
      <c r="F57" s="136"/>
      <c r="G57" s="136"/>
      <c r="H57" s="59">
        <v>8.1605903199999996E-2</v>
      </c>
      <c r="I57" s="136"/>
      <c r="J57" s="4" t="e">
        <f>LCU!#REF!*(1+'US-1'!$H$51)*(1+'US-1'!$H$53)*(1+'US-1'!$H$55)*(1+'US-1'!$H$57)/'US-1'!$I$50</f>
        <v>#REF!</v>
      </c>
      <c r="K57" s="4" t="e">
        <f>LCU!#REF!*(1+'US-1'!$H$51)*(1+'US-1'!$H$53)*(1+'US-1'!$H$55)*(1+'US-1'!$H$57)/'US-1'!$I$50</f>
        <v>#REF!</v>
      </c>
      <c r="L57" s="4" t="e">
        <f>LCU!#REF!*(1+'US-1'!$H$51)*(1+'US-1'!$H$53)*(1+'US-1'!$H$55)*(1+'US-1'!$H$57)/'US-1'!$I$50</f>
        <v>#REF!</v>
      </c>
      <c r="M57" s="4" t="e">
        <f>LCU!#REF!*(1+'US-1'!$H$51)*(1+'US-1'!$H$53)*(1+'US-1'!$H$55)*(1+'US-1'!$H$57)/'US-1'!$I$50</f>
        <v>#REF!</v>
      </c>
      <c r="N57" s="4" t="e">
        <f>LCU!#REF!*(1+'US-1'!$H$51)*(1+'US-1'!$H$53)*(1+'US-1'!$H$55)*(1+'US-1'!$H$57)/'US-1'!$I$50</f>
        <v>#REF!</v>
      </c>
    </row>
    <row r="58" spans="1:16">
      <c r="A58" s="158"/>
      <c r="B58" s="137"/>
      <c r="C58" s="137"/>
      <c r="D58" s="137"/>
      <c r="E58" s="31" t="s">
        <v>128</v>
      </c>
      <c r="F58" s="137"/>
      <c r="G58" s="137"/>
      <c r="H58" s="69"/>
      <c r="I58" s="137"/>
      <c r="J58" s="4" t="e">
        <f>LCU!#REF!*(1+'US-1'!$H$51)*(1+'US-1'!$H$53)*(1+'US-1'!$H$55)*(1+'US-1'!$H$57)/'US-1'!$I$50</f>
        <v>#REF!</v>
      </c>
      <c r="K58" s="4" t="e">
        <f>LCU!#REF!*(1+'US-1'!$H$51)*(1+'US-1'!$H$53)*(1+'US-1'!$H$55)*(1+'US-1'!$H$57)/'US-1'!$I$50</f>
        <v>#REF!</v>
      </c>
      <c r="L58" s="4" t="e">
        <f>LCU!#REF!*(1+'US-1'!$H$51)*(1+'US-1'!$H$53)*(1+'US-1'!$H$55)*(1+'US-1'!$H$57)/'US-1'!$I$50</f>
        <v>#REF!</v>
      </c>
      <c r="M58" s="4" t="e">
        <f>LCU!#REF!*(1+'US-1'!$H$51)*(1+'US-1'!$H$53)*(1+'US-1'!$H$55)*(1+'US-1'!$H$57)/'US-1'!$I$50</f>
        <v>#REF!</v>
      </c>
      <c r="N58" s="4" t="e">
        <f>LCU!#REF!*(1+'US-1'!$H$51)*(1+'US-1'!$H$53)*(1+'US-1'!$H$55)*(1+'US-1'!$H$57)/'US-1'!$I$50</f>
        <v>#REF!</v>
      </c>
    </row>
    <row r="59" spans="1:16" ht="17" customHeight="1">
      <c r="A59" s="124">
        <v>26</v>
      </c>
      <c r="B59" s="127" t="s">
        <v>26</v>
      </c>
      <c r="C59" s="127">
        <v>2023</v>
      </c>
      <c r="D59" s="145" t="s">
        <v>65</v>
      </c>
      <c r="E59" s="146"/>
      <c r="F59" s="161" t="s">
        <v>97</v>
      </c>
      <c r="G59" s="161" t="s">
        <v>173</v>
      </c>
      <c r="H59" s="173">
        <v>0.20953969729968999</v>
      </c>
      <c r="I59" s="161" t="s">
        <v>180</v>
      </c>
      <c r="J59" s="12">
        <f>(25.7931/(1+20.953969729969%))/934.1089</f>
        <v>2.2828948342918317E-2</v>
      </c>
      <c r="K59" s="12">
        <f>(429.885/(1+20.953969729969%))/934.1089</f>
        <v>0.38048247238197197</v>
      </c>
      <c r="L59" s="12">
        <f>(2149.425/(1+20.953969729969%))/934.1089</f>
        <v>1.9024123619098599</v>
      </c>
      <c r="M59" s="12">
        <f>(9276.895/(1+20.953969729969%))/934.1089</f>
        <v>8.2107911316467295</v>
      </c>
      <c r="N59" s="12">
        <f>(25046.335/(1+20.953969729969%))/934.1089</f>
        <v>22.168001825853697</v>
      </c>
    </row>
    <row r="60" spans="1:16">
      <c r="A60" s="125"/>
      <c r="B60" s="128"/>
      <c r="C60" s="128"/>
      <c r="D60" s="147" t="s">
        <v>66</v>
      </c>
      <c r="E60" s="148"/>
      <c r="F60" s="162"/>
      <c r="G60" s="162"/>
      <c r="H60" s="174"/>
      <c r="I60" s="162"/>
      <c r="J60" s="5">
        <f>(8061.31536/(1+20.953969729969%))/934.1089</f>
        <v>7.1349063094166265</v>
      </c>
      <c r="K60" s="5">
        <f>(8418.756/(1+20.953969729969%))/934.1089</f>
        <v>7.4512697518186499</v>
      </c>
      <c r="L60" s="5">
        <f>(9939.78/(1+20.953969729969%))/934.1089</f>
        <v>8.7974971662953525</v>
      </c>
      <c r="M60" s="5">
        <f>(16598.92/(1+20.953969729969%))/934.1089</f>
        <v>14.69136657587625</v>
      </c>
      <c r="N60" s="5">
        <f>(31529.56/(1+20.953969729969%))/934.1089</f>
        <v>27.906172445923279</v>
      </c>
      <c r="O60" s="1" t="s">
        <v>181</v>
      </c>
    </row>
    <row r="61" spans="1:16">
      <c r="A61" s="125"/>
      <c r="B61" s="128"/>
      <c r="C61" s="128"/>
      <c r="D61" s="147" t="s">
        <v>67</v>
      </c>
      <c r="E61" s="148"/>
      <c r="F61" s="162"/>
      <c r="G61" s="162"/>
      <c r="H61" s="174"/>
      <c r="I61" s="162"/>
      <c r="J61" s="5">
        <f>(55.9899/(1+20.953969729969%))/934.1089</f>
        <v>4.9555522012676344E-2</v>
      </c>
      <c r="K61" s="5">
        <f>(933.165/(1+20.953969729969%))/934.1089</f>
        <v>0.82592536687793916</v>
      </c>
      <c r="L61" s="5">
        <f>(4665.825/(1+20.953969729969%))/934.1089</f>
        <v>4.1296268343896951</v>
      </c>
      <c r="M61" s="5">
        <f>(15863.805/(1+20.953969729969%))/934.1089</f>
        <v>14.040731236924966</v>
      </c>
      <c r="N61" s="5">
        <f>(38259.765/(1+20.953969729969%))/934.1089</f>
        <v>33.862940041995508</v>
      </c>
    </row>
    <row r="62" spans="1:16">
      <c r="A62" s="126"/>
      <c r="B62" s="129"/>
      <c r="C62" s="129"/>
      <c r="D62" s="149" t="s">
        <v>68</v>
      </c>
      <c r="E62" s="150"/>
      <c r="F62" s="163"/>
      <c r="G62" s="163"/>
      <c r="H62" s="175"/>
      <c r="I62" s="163"/>
      <c r="J62" s="14">
        <f>(19393.27036/(1+20.953969729969%))/934.1089</f>
        <v>17.164589260255219</v>
      </c>
      <c r="K62" s="14">
        <f>(20243.506/(1+20.953969729969%))/934.1089</f>
        <v>17.917115536851213</v>
      </c>
      <c r="L62" s="14">
        <f>(23861.53/(1+20.953969729969%))/934.1089</f>
        <v>21.119355011727773</v>
      </c>
      <c r="M62" s="14">
        <f>(34715.602/(1+20.953969729969%))/934.1089</f>
        <v>30.726073436357467</v>
      </c>
      <c r="N62" s="14">
        <f>(56423.746/(1+20.953969729969%))/934.1089</f>
        <v>49.939510285616855</v>
      </c>
    </row>
    <row r="63" spans="1:16">
      <c r="A63" s="8">
        <v>27</v>
      </c>
      <c r="B63" s="15" t="s">
        <v>27</v>
      </c>
      <c r="C63" s="15">
        <v>2022</v>
      </c>
      <c r="D63" s="122" t="s">
        <v>59</v>
      </c>
      <c r="E63" s="123"/>
      <c r="F63" s="15" t="s">
        <v>89</v>
      </c>
      <c r="G63" s="15" t="s">
        <v>171</v>
      </c>
      <c r="H63" s="63" t="s">
        <v>63</v>
      </c>
      <c r="I63" s="15" t="s">
        <v>63</v>
      </c>
      <c r="J63" s="15">
        <v>7.5610799999999992E-2</v>
      </c>
      <c r="K63" s="15">
        <v>1.2601800000000001</v>
      </c>
      <c r="L63" s="15">
        <v>6.3008999999999995</v>
      </c>
      <c r="M63" s="15">
        <v>21.42306</v>
      </c>
      <c r="N63" s="15">
        <v>51.667379999999994</v>
      </c>
    </row>
    <row r="64" spans="1:16" ht="51">
      <c r="A64" s="134">
        <v>28</v>
      </c>
      <c r="B64" s="127" t="s">
        <v>28</v>
      </c>
      <c r="C64" s="127">
        <v>2021</v>
      </c>
      <c r="D64" s="124" t="s">
        <v>133</v>
      </c>
      <c r="E64" s="134"/>
      <c r="F64" s="127" t="s">
        <v>135</v>
      </c>
      <c r="G64" s="127" t="s">
        <v>173</v>
      </c>
      <c r="H64" s="130">
        <v>9.5252662860000004E-2</v>
      </c>
      <c r="I64" s="127">
        <v>368</v>
      </c>
      <c r="J64" s="5" t="e">
        <f>LCU!#REF!*(1+'US-1'!$H$64)/'US-1'!$I$64</f>
        <v>#REF!</v>
      </c>
      <c r="K64" s="5" t="e">
        <f>LCU!#REF!*(1+'US-1'!$H$64)/'US-1'!$I$64</f>
        <v>#REF!</v>
      </c>
      <c r="L64" s="5" t="e">
        <f>LCU!#REF!*(1+'US-1'!$H$64)/'US-1'!$I$64</f>
        <v>#REF!</v>
      </c>
      <c r="M64" s="5" t="e">
        <f>LCU!#REF!*(1+'US-1'!$H$64)/'US-1'!$I$64</f>
        <v>#REF!</v>
      </c>
      <c r="N64" s="5" t="e">
        <f>LCU!#REF!*(1+'US-1'!$H$64)/'US-1'!$I$64</f>
        <v>#REF!</v>
      </c>
      <c r="O64" s="46" t="s">
        <v>182</v>
      </c>
      <c r="P64" s="46"/>
    </row>
    <row r="65" spans="1:15">
      <c r="A65" s="141"/>
      <c r="B65" s="129"/>
      <c r="C65" s="129"/>
      <c r="D65" s="126" t="s">
        <v>134</v>
      </c>
      <c r="E65" s="141"/>
      <c r="F65" s="129"/>
      <c r="G65" s="129"/>
      <c r="H65" s="131"/>
      <c r="I65" s="129"/>
      <c r="J65" s="5" t="e">
        <f>LCU!#REF!*(1+'US-1'!$H$64)/'US-1'!$I$64</f>
        <v>#REF!</v>
      </c>
      <c r="K65" s="5" t="e">
        <f>LCU!#REF!*(1+'US-1'!$H$64)/'US-1'!$I$64</f>
        <v>#REF!</v>
      </c>
      <c r="L65" s="5" t="e">
        <f>LCU!#REF!*(1+'US-1'!$H$64)/'US-1'!$I$64</f>
        <v>#REF!</v>
      </c>
      <c r="M65" s="5" t="e">
        <f>LCU!#REF!*(1+'US-1'!$H$64)/'US-1'!$I$64</f>
        <v>#REF!</v>
      </c>
      <c r="N65" s="5" t="e">
        <f>LCU!#REF!*(1+'US-1'!$H$64)/'US-1'!$I$64</f>
        <v>#REF!</v>
      </c>
    </row>
    <row r="66" spans="1:15">
      <c r="A66" s="155">
        <v>29</v>
      </c>
      <c r="B66" s="135" t="s">
        <v>29</v>
      </c>
      <c r="C66" s="135">
        <v>2023</v>
      </c>
      <c r="D66" s="155" t="s">
        <v>72</v>
      </c>
      <c r="E66" s="157"/>
      <c r="F66" s="135" t="s">
        <v>98</v>
      </c>
      <c r="G66" s="135" t="s">
        <v>175</v>
      </c>
      <c r="H66" s="130">
        <v>0.107737512242898</v>
      </c>
      <c r="I66" s="135">
        <v>44.182774999999999</v>
      </c>
      <c r="J66" s="22">
        <f>LCU!F30/(1+'US-1'!$H$66)/'US-1'!$I$66</f>
        <v>0.6494259389879371</v>
      </c>
      <c r="K66" s="22">
        <f>LCU!G30/(1+'US-1'!$H$66)/'US-1'!$I$66</f>
        <v>0.90064104196308514</v>
      </c>
      <c r="L66" s="22">
        <f>LCU!H30/(1+'US-1'!$H$66)/'US-1'!$I$66</f>
        <v>2.0574989320708412</v>
      </c>
      <c r="M66" s="22" t="s">
        <v>63</v>
      </c>
      <c r="N66" s="22" t="s">
        <v>63</v>
      </c>
    </row>
    <row r="67" spans="1:15">
      <c r="A67" s="164"/>
      <c r="B67" s="136"/>
      <c r="C67" s="136"/>
      <c r="D67" s="164" t="s">
        <v>69</v>
      </c>
      <c r="E67" s="160"/>
      <c r="F67" s="136"/>
      <c r="G67" s="136"/>
      <c r="H67" s="154"/>
      <c r="I67" s="136"/>
      <c r="J67" s="22" t="e">
        <f>LCU!#REF!/(1+'US-1'!$H$66)/'US-1'!$I$66</f>
        <v>#REF!</v>
      </c>
      <c r="K67" s="22" t="e">
        <f>LCU!#REF!/(1+'US-1'!$H$66)/'US-1'!$I$66</f>
        <v>#REF!</v>
      </c>
      <c r="L67" s="22" t="e">
        <f>LCU!#REF!/(1+'US-1'!$H$66)/'US-1'!$I$66</f>
        <v>#REF!</v>
      </c>
      <c r="M67" s="22" t="s">
        <v>63</v>
      </c>
      <c r="N67" s="22" t="s">
        <v>63</v>
      </c>
    </row>
    <row r="68" spans="1:15">
      <c r="A68" s="164"/>
      <c r="B68" s="136"/>
      <c r="C68" s="136"/>
      <c r="D68" s="164" t="s">
        <v>70</v>
      </c>
      <c r="E68" s="160"/>
      <c r="F68" s="136"/>
      <c r="G68" s="136"/>
      <c r="H68" s="154"/>
      <c r="I68" s="136"/>
      <c r="J68" s="22" t="s">
        <v>63</v>
      </c>
      <c r="K68" s="22" t="s">
        <v>63</v>
      </c>
      <c r="L68" s="22" t="s">
        <v>63</v>
      </c>
      <c r="M68" s="22" t="e">
        <f>LCU!#REF!/(1+'US-1'!$H$66)/'US-1'!$I$66</f>
        <v>#REF!</v>
      </c>
      <c r="N68" s="22" t="e">
        <f>LCU!#REF!/(1+'US-1'!$H$66)/'US-1'!$I$66</f>
        <v>#REF!</v>
      </c>
    </row>
    <row r="69" spans="1:15">
      <c r="A69" s="156"/>
      <c r="B69" s="137"/>
      <c r="C69" s="137"/>
      <c r="D69" s="156" t="s">
        <v>71</v>
      </c>
      <c r="E69" s="158"/>
      <c r="F69" s="137"/>
      <c r="G69" s="137"/>
      <c r="H69" s="131"/>
      <c r="I69" s="137"/>
      <c r="J69" s="22" t="s">
        <v>63</v>
      </c>
      <c r="K69" s="22" t="s">
        <v>63</v>
      </c>
      <c r="L69" s="22" t="s">
        <v>63</v>
      </c>
      <c r="M69" s="22" t="s">
        <v>63</v>
      </c>
      <c r="N69" s="22" t="s">
        <v>63</v>
      </c>
    </row>
    <row r="70" spans="1:15">
      <c r="A70" s="124">
        <v>30</v>
      </c>
      <c r="B70" s="127" t="s">
        <v>30</v>
      </c>
      <c r="C70" s="127">
        <v>2024</v>
      </c>
      <c r="D70" s="124" t="s">
        <v>64</v>
      </c>
      <c r="E70" s="134"/>
      <c r="F70" s="127" t="s">
        <v>99</v>
      </c>
      <c r="G70" s="127" t="s">
        <v>173</v>
      </c>
      <c r="H70" s="173" t="s">
        <v>199</v>
      </c>
      <c r="I70" s="127">
        <v>63.85083333</v>
      </c>
      <c r="J70" s="12">
        <f>(1.3192/((1+6.14%)*(1+9.77%)))/I70</f>
        <v>1.7732963715632155E-2</v>
      </c>
      <c r="K70" s="12">
        <f>(6.79/((1+6.14%)*(1+9.77%)))/I70</f>
        <v>9.1272607359871402E-2</v>
      </c>
      <c r="L70" s="12">
        <f>(30.07/((1+6.14%)*(1+9.77%)))/I70</f>
        <v>0.40420726116514477</v>
      </c>
      <c r="M70" s="12" t="s">
        <v>63</v>
      </c>
      <c r="N70" s="12" t="s">
        <v>63</v>
      </c>
      <c r="O70" s="1" t="s">
        <v>200</v>
      </c>
    </row>
    <row r="71" spans="1:15">
      <c r="A71" s="126"/>
      <c r="B71" s="129"/>
      <c r="C71" s="129"/>
      <c r="D71" s="126" t="s">
        <v>59</v>
      </c>
      <c r="E71" s="141"/>
      <c r="F71" s="129"/>
      <c r="G71" s="129"/>
      <c r="H71" s="175"/>
      <c r="I71" s="129"/>
      <c r="J71" s="14">
        <f>(9.8/((1+6.14%)*(1+9.77%)))/I70</f>
        <v>0.13173366010703089</v>
      </c>
      <c r="K71" s="14">
        <f>(43.64/((1+6.14%)*(1+9.77%)))/I70</f>
        <v>0.58661805378273746</v>
      </c>
      <c r="L71" s="14">
        <f>(187.64/((1+6.14%)*(1+9.77%)))/I70</f>
        <v>2.5222963247431909</v>
      </c>
      <c r="M71" s="14">
        <f>(619.64/((1+6.14%)*(1+9.77%)))/I70</f>
        <v>8.3293311376245516</v>
      </c>
      <c r="N71" s="14">
        <f>(1598.18/((1+6.14%)*(1+9.77%)))/I70</f>
        <v>21.483071521413734</v>
      </c>
    </row>
    <row r="72" spans="1:15">
      <c r="A72" s="155">
        <v>31</v>
      </c>
      <c r="B72" s="135" t="s">
        <v>31</v>
      </c>
      <c r="C72" s="135">
        <v>2022</v>
      </c>
      <c r="D72" s="155" t="s">
        <v>73</v>
      </c>
      <c r="E72" s="157"/>
      <c r="F72" s="135" t="s">
        <v>100</v>
      </c>
      <c r="G72" s="135" t="s">
        <v>173</v>
      </c>
      <c r="H72" s="170" t="s">
        <v>63</v>
      </c>
      <c r="I72" s="135" t="s">
        <v>63</v>
      </c>
      <c r="J72" s="22">
        <v>8.5621200000000002</v>
      </c>
      <c r="K72" s="22">
        <v>142.702</v>
      </c>
      <c r="L72" s="22" t="s">
        <v>63</v>
      </c>
      <c r="M72" s="22" t="s">
        <v>63</v>
      </c>
      <c r="N72" s="22" t="s">
        <v>63</v>
      </c>
    </row>
    <row r="73" spans="1:15">
      <c r="A73" s="164"/>
      <c r="B73" s="136"/>
      <c r="C73" s="136"/>
      <c r="D73" s="164" t="s">
        <v>61</v>
      </c>
      <c r="E73" s="160"/>
      <c r="F73" s="136"/>
      <c r="G73" s="136"/>
      <c r="H73" s="171"/>
      <c r="I73" s="136"/>
      <c r="J73" s="4">
        <v>0.56519999999999992</v>
      </c>
      <c r="K73" s="4">
        <v>9.42</v>
      </c>
      <c r="L73" s="4">
        <v>77.706000000000003</v>
      </c>
      <c r="M73" s="4">
        <v>264.2004</v>
      </c>
      <c r="N73" s="4">
        <v>637.18919999999991</v>
      </c>
    </row>
    <row r="74" spans="1:15">
      <c r="A74" s="156"/>
      <c r="B74" s="137"/>
      <c r="C74" s="137"/>
      <c r="D74" s="156" t="s">
        <v>74</v>
      </c>
      <c r="E74" s="158"/>
      <c r="F74" s="137"/>
      <c r="G74" s="137"/>
      <c r="H74" s="172"/>
      <c r="I74" s="137"/>
      <c r="J74" s="24">
        <v>0.55198799999999992</v>
      </c>
      <c r="K74" s="24">
        <v>9.1997999999999998</v>
      </c>
      <c r="L74" s="24" t="s">
        <v>63</v>
      </c>
      <c r="M74" s="24" t="s">
        <v>63</v>
      </c>
      <c r="N74" s="24" t="s">
        <v>63</v>
      </c>
    </row>
    <row r="75" spans="1:15">
      <c r="A75" s="127">
        <v>32</v>
      </c>
      <c r="B75" s="127" t="s">
        <v>32</v>
      </c>
      <c r="C75" s="127">
        <v>2020</v>
      </c>
      <c r="D75" s="132" t="s">
        <v>136</v>
      </c>
      <c r="E75" s="133"/>
      <c r="F75" s="127" t="s">
        <v>118</v>
      </c>
      <c r="G75" s="127" t="s">
        <v>176</v>
      </c>
      <c r="H75" s="73">
        <v>2021</v>
      </c>
      <c r="I75" s="127">
        <v>623.75970089999998</v>
      </c>
      <c r="J75" s="17">
        <f>(LCU!F33*(1+'US-1'!$H$76)*(1+'US-1'!$H$78))/'US-1'!$I$75</f>
        <v>0.47089976334607597</v>
      </c>
      <c r="K75" s="17">
        <f>(LCU!G33*(1+'US-1'!$H$76)*(1+'US-1'!$H$78))/'US-1'!$I$75</f>
        <v>1.0526631580536046</v>
      </c>
      <c r="L75" s="17">
        <f>(LCU!H33*(1+'US-1'!$H$76)*(1+'US-1'!$H$78))/'US-1'!$I$75</f>
        <v>3.5282520717026618</v>
      </c>
      <c r="M75" s="17" t="s">
        <v>63</v>
      </c>
      <c r="N75" s="17" t="s">
        <v>63</v>
      </c>
      <c r="O75" s="1" t="s">
        <v>198</v>
      </c>
    </row>
    <row r="76" spans="1:15">
      <c r="A76" s="128"/>
      <c r="B76" s="128"/>
      <c r="C76" s="128"/>
      <c r="D76" s="132" t="s">
        <v>137</v>
      </c>
      <c r="E76" s="133"/>
      <c r="F76" s="128"/>
      <c r="G76" s="128"/>
      <c r="H76" s="59">
        <v>3.8378680280000001E-2</v>
      </c>
      <c r="I76" s="128"/>
      <c r="J76" s="17" t="e">
        <f>(LCU!#REF!*(1+'US-1'!$H$76)*(1+'US-1'!$H$78))/'US-1'!$I$75</f>
        <v>#REF!</v>
      </c>
      <c r="K76" s="17" t="e">
        <f>(LCU!#REF!*(1+'US-1'!$H$76)*(1+'US-1'!$H$78))/'US-1'!$I$75</f>
        <v>#REF!</v>
      </c>
      <c r="L76" s="17" t="e">
        <f>(LCU!#REF!*(1+'US-1'!$H$76)*(1+'US-1'!$H$78))/'US-1'!$I$75</f>
        <v>#REF!</v>
      </c>
      <c r="M76" s="17" t="e">
        <f>(LCU!#REF!*(1+'US-1'!$H$76)*(1+'US-1'!$H$78))/'US-1'!$I$75</f>
        <v>#REF!</v>
      </c>
      <c r="N76" s="17" t="e">
        <f>(LCU!#REF!*(1+'US-1'!$H$76)*(1+'US-1'!$H$78))/'US-1'!$I$75</f>
        <v>#REF!</v>
      </c>
    </row>
    <row r="77" spans="1:15">
      <c r="A77" s="128"/>
      <c r="B77" s="128"/>
      <c r="C77" s="128"/>
      <c r="D77" s="132" t="s">
        <v>138</v>
      </c>
      <c r="E77" s="133"/>
      <c r="F77" s="128"/>
      <c r="G77" s="128"/>
      <c r="H77" s="71">
        <v>2022</v>
      </c>
      <c r="I77" s="128"/>
      <c r="J77" s="17" t="e">
        <f>(LCU!#REF!*(1+'US-1'!$H$76)*(1+'US-1'!$H$78))/'US-1'!$I$75</f>
        <v>#REF!</v>
      </c>
      <c r="K77" s="17" t="e">
        <f>(LCU!#REF!*(1+'US-1'!$H$76)*(1+'US-1'!$H$78))/'US-1'!$I$75</f>
        <v>#REF!</v>
      </c>
      <c r="L77" s="17" t="e">
        <f>(LCU!#REF!*(1+'US-1'!$H$76)*(1+'US-1'!$H$78))/'US-1'!$I$75</f>
        <v>#REF!</v>
      </c>
      <c r="M77" s="17" t="e">
        <f>(LCU!#REF!*(1+'US-1'!$H$76)*(1+'US-1'!$H$78))/'US-1'!$I$75</f>
        <v>#REF!</v>
      </c>
      <c r="N77" s="17" t="e">
        <f>(LCU!#REF!*(1+'US-1'!$H$76)*(1+'US-1'!$H$78))/'US-1'!$I$75</f>
        <v>#REF!</v>
      </c>
    </row>
    <row r="78" spans="1:15">
      <c r="A78" s="128"/>
      <c r="B78" s="128"/>
      <c r="C78" s="128"/>
      <c r="D78" s="132" t="s">
        <v>139</v>
      </c>
      <c r="E78" s="133"/>
      <c r="F78" s="128"/>
      <c r="G78" s="128"/>
      <c r="H78" s="59">
        <v>4.2262179191639299E-2</v>
      </c>
      <c r="I78" s="128"/>
      <c r="J78" s="17" t="e">
        <f>(LCU!#REF!*(1+'US-1'!$H$76)*(1+'US-1'!$H$78))/'US-1'!$I$75</f>
        <v>#REF!</v>
      </c>
      <c r="K78" s="17" t="e">
        <f>(LCU!#REF!*(1+'US-1'!$H$76)*(1+'US-1'!$H$78))/'US-1'!$I$75</f>
        <v>#REF!</v>
      </c>
      <c r="L78" s="17" t="e">
        <f>(LCU!#REF!*(1+'US-1'!$H$76)*(1+'US-1'!$H$78))/'US-1'!$I$75</f>
        <v>#REF!</v>
      </c>
      <c r="M78" s="17" t="e">
        <f>(LCU!#REF!*(1+'US-1'!$H$76)*(1+'US-1'!$H$78))/'US-1'!$I$75</f>
        <v>#REF!</v>
      </c>
      <c r="N78" s="17" t="e">
        <f>(LCU!#REF!*(1+'US-1'!$H$76)*(1+'US-1'!$H$78))/'US-1'!$I$75</f>
        <v>#REF!</v>
      </c>
    </row>
    <row r="79" spans="1:15">
      <c r="A79" s="128"/>
      <c r="B79" s="128"/>
      <c r="C79" s="128"/>
      <c r="D79" s="132" t="s">
        <v>140</v>
      </c>
      <c r="E79" s="133"/>
      <c r="F79" s="128"/>
      <c r="G79" s="128"/>
      <c r="H79" s="69"/>
      <c r="I79" s="128"/>
      <c r="J79" s="17" t="e">
        <f>(LCU!#REF!*(1+'US-1'!$H$76)*(1+'US-1'!$H$78))/'US-1'!$I$75</f>
        <v>#REF!</v>
      </c>
      <c r="K79" s="17" t="e">
        <f>(LCU!#REF!*(1+'US-1'!$H$76)*(1+'US-1'!$H$78))/'US-1'!$I$75</f>
        <v>#REF!</v>
      </c>
      <c r="L79" s="17" t="e">
        <f>(LCU!#REF!*(1+'US-1'!$H$76)*(1+'US-1'!$H$78))/'US-1'!$I$75</f>
        <v>#REF!</v>
      </c>
      <c r="M79" s="17" t="e">
        <f>(LCU!#REF!*(1+'US-1'!$H$76)*(1+'US-1'!$H$78))/'US-1'!$I$75</f>
        <v>#REF!</v>
      </c>
      <c r="N79" s="17" t="e">
        <f>(LCU!#REF!*(1+'US-1'!$H$76)*(1+'US-1'!$H$78))/'US-1'!$I$75</f>
        <v>#REF!</v>
      </c>
    </row>
    <row r="80" spans="1:15">
      <c r="A80" s="129"/>
      <c r="B80" s="129"/>
      <c r="C80" s="129"/>
      <c r="D80" s="132" t="s">
        <v>141</v>
      </c>
      <c r="E80" s="133"/>
      <c r="F80" s="129"/>
      <c r="G80" s="129"/>
      <c r="H80" s="70"/>
      <c r="I80" s="129"/>
      <c r="J80" s="17" t="e">
        <f>(LCU!#REF!*(1+'US-1'!$H$76)*(1+'US-1'!$H$78))/'US-1'!$I$75</f>
        <v>#REF!</v>
      </c>
      <c r="K80" s="17" t="e">
        <f>(LCU!#REF!*(1+'US-1'!$H$76)*(1+'US-1'!$H$78))/'US-1'!$I$75</f>
        <v>#REF!</v>
      </c>
      <c r="L80" s="17" t="e">
        <f>(LCU!#REF!*(1+'US-1'!$H$76)*(1+'US-1'!$H$78))/'US-1'!$I$75</f>
        <v>#REF!</v>
      </c>
      <c r="M80" s="17" t="e">
        <f>(LCU!#REF!*(1+'US-1'!$H$76)*(1+'US-1'!$H$78))/'US-1'!$I$75</f>
        <v>#REF!</v>
      </c>
      <c r="N80" s="17" t="e">
        <f>(LCU!#REF!*(1+'US-1'!$H$76)*(1+'US-1'!$H$78))/'US-1'!$I$75</f>
        <v>#REF!</v>
      </c>
    </row>
    <row r="81" spans="1:16">
      <c r="A81" s="135">
        <v>33</v>
      </c>
      <c r="B81" s="135" t="s">
        <v>33</v>
      </c>
      <c r="C81" s="135">
        <v>2024</v>
      </c>
      <c r="D81" s="165" t="s">
        <v>142</v>
      </c>
      <c r="E81" s="166"/>
      <c r="F81" s="135" t="s">
        <v>147</v>
      </c>
      <c r="G81" s="135" t="s">
        <v>173</v>
      </c>
      <c r="H81" s="73">
        <v>2023</v>
      </c>
      <c r="I81" s="135">
        <v>425.97915810000001</v>
      </c>
      <c r="J81" s="15">
        <f>(1.548/((1+H82)*(1+H84)))/I81</f>
        <v>2.4527670134439823E-3</v>
      </c>
      <c r="K81" s="15">
        <f>(25.8/((1+H82)*(1+H84)))/I81</f>
        <v>4.0879450224066374E-2</v>
      </c>
      <c r="L81" s="15">
        <f>(129/((1+H82)*(1+H84)))/I81</f>
        <v>0.20439725112033186</v>
      </c>
      <c r="M81" s="15" t="s">
        <v>63</v>
      </c>
      <c r="N81" s="15" t="s">
        <v>63</v>
      </c>
    </row>
    <row r="82" spans="1:16">
      <c r="A82" s="136"/>
      <c r="B82" s="136"/>
      <c r="C82" s="136"/>
      <c r="D82" s="167" t="s">
        <v>143</v>
      </c>
      <c r="E82" s="123"/>
      <c r="F82" s="136"/>
      <c r="G82" s="136"/>
      <c r="H82" s="59">
        <v>0.24660000000000001</v>
      </c>
      <c r="I82" s="136"/>
      <c r="J82" s="15" t="s">
        <v>63</v>
      </c>
      <c r="K82" s="15" t="s">
        <v>63</v>
      </c>
      <c r="L82" s="15" t="s">
        <v>63</v>
      </c>
      <c r="M82" s="15" t="s">
        <v>63</v>
      </c>
      <c r="N82" s="15">
        <f>(54688.26/((1+H82)*(1+H84)))/I81</f>
        <v>86.652170639953496</v>
      </c>
    </row>
    <row r="83" spans="1:16">
      <c r="A83" s="136"/>
      <c r="B83" s="136"/>
      <c r="C83" s="136"/>
      <c r="D83" s="122" t="s">
        <v>144</v>
      </c>
      <c r="E83" s="123"/>
      <c r="F83" s="136"/>
      <c r="G83" s="136"/>
      <c r="H83" s="71">
        <v>2022</v>
      </c>
      <c r="I83" s="136"/>
      <c r="J83" s="15" t="s">
        <v>63</v>
      </c>
      <c r="K83" s="15" t="s">
        <v>63</v>
      </c>
      <c r="L83" s="15" t="s">
        <v>63</v>
      </c>
      <c r="M83" s="15">
        <f>(6944.1345/((1+H82)*(1+H84)))/I81</f>
        <v>11.002806226433025</v>
      </c>
      <c r="N83" s="15">
        <f>(16747.6185/((1+H82)*(1+H84)))/I81</f>
        <v>26.536179722573767</v>
      </c>
    </row>
    <row r="84" spans="1:16">
      <c r="A84" s="136"/>
      <c r="B84" s="136"/>
      <c r="C84" s="136"/>
      <c r="D84" s="122" t="s">
        <v>145</v>
      </c>
      <c r="E84" s="123"/>
      <c r="F84" s="136"/>
      <c r="G84" s="136"/>
      <c r="H84" s="59">
        <v>0.1885</v>
      </c>
      <c r="I84" s="136"/>
      <c r="J84" s="15" t="s">
        <v>63</v>
      </c>
      <c r="K84" s="15" t="s">
        <v>63</v>
      </c>
      <c r="L84" s="15" t="s">
        <v>63</v>
      </c>
      <c r="M84" s="15">
        <f>(5757.7215/((1+H82)*(1+H84)))/I81</f>
        <v>9.1229647078793317</v>
      </c>
      <c r="N84" s="15">
        <f>(13886.2695/((1+H82)*(1+H84)))/I81</f>
        <v>22.002444295473683</v>
      </c>
    </row>
    <row r="85" spans="1:16">
      <c r="A85" s="137"/>
      <c r="B85" s="137"/>
      <c r="C85" s="137"/>
      <c r="D85" s="122" t="s">
        <v>146</v>
      </c>
      <c r="E85" s="123"/>
      <c r="F85" s="137"/>
      <c r="G85" s="137"/>
      <c r="H85" s="70"/>
      <c r="I85" s="137"/>
      <c r="J85" s="15" t="s">
        <v>63</v>
      </c>
      <c r="K85" s="15" t="s">
        <v>63</v>
      </c>
      <c r="L85" s="15">
        <f>(1612.8225/((1+H82)*(1+H84)))/I81</f>
        <v>2.5554766321319491</v>
      </c>
      <c r="M85" s="15">
        <f>(5483.5965/((1+H82)*(1+H84)))/I81</f>
        <v>8.6886205492486273</v>
      </c>
      <c r="N85" s="15">
        <f>(13225.1445/((1+H82)*(1+H84)))/I81</f>
        <v>20.954908383481982</v>
      </c>
    </row>
    <row r="86" spans="1:16" ht="51">
      <c r="A86" s="16">
        <v>34</v>
      </c>
      <c r="B86" s="17" t="s">
        <v>34</v>
      </c>
      <c r="C86" s="17">
        <v>2020</v>
      </c>
      <c r="D86" s="132" t="s">
        <v>59</v>
      </c>
      <c r="E86" s="133"/>
      <c r="F86" s="17" t="s">
        <v>101</v>
      </c>
      <c r="G86" s="17" t="s">
        <v>173</v>
      </c>
      <c r="H86" s="64" t="s">
        <v>183</v>
      </c>
      <c r="I86" s="17">
        <v>623.75970089999998</v>
      </c>
      <c r="J86" s="17">
        <f>37.8072*(1-0.391346748%)*(1+17.68920956%)/I86</f>
        <v>7.1054390108086354E-2</v>
      </c>
      <c r="K86" s="17">
        <f>630.12*(1-0.391346748%)*(1+17.68920956%)/I86</f>
        <v>1.1842398351347725</v>
      </c>
      <c r="L86" s="17">
        <f>5327.7*(1-0.391346748%)*(1+17.68920956%)/I86</f>
        <v>10.012814336392317</v>
      </c>
      <c r="M86" s="17">
        <f>25609.54*(1-0.391346748%)*(1+17.68920956%)/I86</f>
        <v>48.130256820093571</v>
      </c>
      <c r="N86" s="17">
        <f>67919.62*(1-0.391346748%)*(1+17.68920956%)/I86</f>
        <v>127.64730462644636</v>
      </c>
    </row>
    <row r="87" spans="1:16" ht="34">
      <c r="A87" s="135">
        <v>35</v>
      </c>
      <c r="B87" s="135" t="s">
        <v>35</v>
      </c>
      <c r="C87" s="135">
        <v>2024</v>
      </c>
      <c r="D87" s="168" t="s">
        <v>154</v>
      </c>
      <c r="E87" s="32" t="s">
        <v>149</v>
      </c>
      <c r="F87" s="135" t="s">
        <v>148</v>
      </c>
      <c r="G87" s="135" t="s">
        <v>173</v>
      </c>
      <c r="H87" s="73">
        <v>2023</v>
      </c>
      <c r="I87" s="135">
        <v>23.290403950000002</v>
      </c>
      <c r="J87" s="15">
        <f>(57.8512/((1+$H$88)*(1+$H$90)))/$I$87</f>
        <v>1.7369431023516511</v>
      </c>
      <c r="K87" s="15">
        <f>(67.27/((1+$H$88)*(1+$H$90)))/$I$87</f>
        <v>2.0197361938074847</v>
      </c>
      <c r="L87" s="15" t="s">
        <v>63</v>
      </c>
      <c r="M87" s="15" t="s">
        <v>63</v>
      </c>
      <c r="N87" s="15" t="s">
        <v>63</v>
      </c>
      <c r="O87" s="46" t="s">
        <v>197</v>
      </c>
      <c r="P87" s="46"/>
    </row>
    <row r="88" spans="1:16">
      <c r="A88" s="136"/>
      <c r="B88" s="136"/>
      <c r="C88" s="136"/>
      <c r="D88" s="168"/>
      <c r="E88" s="33" t="s">
        <v>150</v>
      </c>
      <c r="F88" s="136"/>
      <c r="G88" s="136"/>
      <c r="H88" s="59">
        <v>0.21179999999999999</v>
      </c>
      <c r="I88" s="136"/>
      <c r="J88" s="15" t="s">
        <v>63</v>
      </c>
      <c r="K88" s="15">
        <f>(78.27/((1+$H$88)*(1+$H$90)))/$I$87</f>
        <v>2.3500037444523838</v>
      </c>
      <c r="L88" s="15">
        <f>(118.35/((1+$H$88)*(1+$H$90)))/$I$87</f>
        <v>3.5533786017112505</v>
      </c>
      <c r="M88" s="15" t="s">
        <v>63</v>
      </c>
      <c r="N88" s="15" t="s">
        <v>63</v>
      </c>
    </row>
    <row r="89" spans="1:16">
      <c r="A89" s="136"/>
      <c r="B89" s="136"/>
      <c r="C89" s="136"/>
      <c r="D89" s="168"/>
      <c r="E89" s="33" t="s">
        <v>151</v>
      </c>
      <c r="F89" s="136"/>
      <c r="G89" s="136"/>
      <c r="H89" s="71">
        <v>2022</v>
      </c>
      <c r="I89" s="136"/>
      <c r="J89" s="15" t="s">
        <v>63</v>
      </c>
      <c r="K89" s="15">
        <f>(61.27/((1+$H$88)*(1+$H$90)))/$I$87</f>
        <v>1.8395902570920859</v>
      </c>
      <c r="L89" s="15">
        <f>(101.35/((1+$H$88)*(1+$H$90)))/$I$87</f>
        <v>3.0429651143509524</v>
      </c>
      <c r="M89" s="15" t="s">
        <v>63</v>
      </c>
      <c r="N89" s="15" t="s">
        <v>63</v>
      </c>
    </row>
    <row r="90" spans="1:16">
      <c r="A90" s="136"/>
      <c r="B90" s="136"/>
      <c r="C90" s="136"/>
      <c r="D90" s="168"/>
      <c r="E90" s="33" t="s">
        <v>152</v>
      </c>
      <c r="F90" s="136"/>
      <c r="G90" s="136"/>
      <c r="H90" s="59">
        <v>0.18010000000000001</v>
      </c>
      <c r="I90" s="136"/>
      <c r="J90" s="15" t="s">
        <v>63</v>
      </c>
      <c r="K90" s="15" t="s">
        <v>63</v>
      </c>
      <c r="L90" s="15">
        <f>(101.35/((1+$H$88)*(1+$H$90)))/$I$87</f>
        <v>3.0429651143509524</v>
      </c>
      <c r="M90" s="15">
        <f>(223.15/((1+$H$88)*(1+$H$90)))/$I$87</f>
        <v>6.6999276296735593</v>
      </c>
      <c r="N90" s="15">
        <f>(575.95/((1+$H$88)*(1+$H$90)))/$I$87</f>
        <v>17.292508708539039</v>
      </c>
    </row>
    <row r="91" spans="1:16">
      <c r="A91" s="136"/>
      <c r="B91" s="136"/>
      <c r="C91" s="136"/>
      <c r="D91" s="169"/>
      <c r="E91" s="34" t="s">
        <v>153</v>
      </c>
      <c r="F91" s="136"/>
      <c r="G91" s="136"/>
      <c r="H91" s="69"/>
      <c r="I91" s="136"/>
      <c r="J91" s="15" t="s">
        <v>63</v>
      </c>
      <c r="K91" s="15" t="s">
        <v>63</v>
      </c>
      <c r="L91" s="15" t="s">
        <v>63</v>
      </c>
      <c r="M91" s="15">
        <f>(223.15/((1+$H$88)*(1+$H$90)))/$I$87</f>
        <v>6.6999276296735593</v>
      </c>
      <c r="N91" s="15">
        <f>(575.95/((1+$H$88)*(1+$H$90)))/$I$87</f>
        <v>17.292508708539039</v>
      </c>
    </row>
    <row r="92" spans="1:16">
      <c r="A92" s="136"/>
      <c r="B92" s="136"/>
      <c r="C92" s="136"/>
      <c r="D92" s="168" t="s">
        <v>155</v>
      </c>
      <c r="E92" s="32" t="s">
        <v>149</v>
      </c>
      <c r="F92" s="136"/>
      <c r="G92" s="136"/>
      <c r="H92" s="69"/>
      <c r="I92" s="136"/>
      <c r="J92" s="15">
        <f>(100.684533333333/((1+$H$88)*(1+$H$90)))/$I$87</f>
        <v>3.0229849283476855</v>
      </c>
      <c r="K92" s="15">
        <f>(110.103333333333/((1+$H$88)*(1+$H$90)))/$I$87</f>
        <v>3.3057780198035198</v>
      </c>
      <c r="L92" s="15" t="s">
        <v>63</v>
      </c>
      <c r="M92" s="15" t="s">
        <v>63</v>
      </c>
      <c r="N92" s="15" t="s">
        <v>63</v>
      </c>
    </row>
    <row r="93" spans="1:16">
      <c r="A93" s="136"/>
      <c r="B93" s="136"/>
      <c r="C93" s="136"/>
      <c r="D93" s="168"/>
      <c r="E93" s="33" t="s">
        <v>150</v>
      </c>
      <c r="F93" s="136"/>
      <c r="G93" s="136"/>
      <c r="H93" s="69"/>
      <c r="I93" s="136"/>
      <c r="J93" s="15" t="s">
        <v>63</v>
      </c>
      <c r="K93" s="15">
        <f>(114.103333333333/((1+$H$88)*(1+$H$90)))/$I$87</f>
        <v>3.4258753109471196</v>
      </c>
      <c r="L93" s="15">
        <f>(154.183333333333/((1+$H$88)*(1+$H$90)))/$I$87</f>
        <v>4.6292501682059868</v>
      </c>
      <c r="M93" s="15" t="s">
        <v>63</v>
      </c>
      <c r="N93" s="15" t="s">
        <v>63</v>
      </c>
    </row>
    <row r="94" spans="1:16">
      <c r="A94" s="136"/>
      <c r="B94" s="136"/>
      <c r="C94" s="136"/>
      <c r="D94" s="168"/>
      <c r="E94" s="33" t="s">
        <v>151</v>
      </c>
      <c r="F94" s="136"/>
      <c r="G94" s="136"/>
      <c r="H94" s="69"/>
      <c r="I94" s="136"/>
      <c r="J94" s="15" t="s">
        <v>63</v>
      </c>
      <c r="K94" s="15">
        <f>(120.103333333333/((1+$H$88)*(1+$H$90)))/$I$87</f>
        <v>3.6060212476625186</v>
      </c>
      <c r="L94" s="15">
        <f>(160.183333333333/((1+$H$88)*(1+$H$90)))/$I$87</f>
        <v>4.8093961049213858</v>
      </c>
      <c r="M94" s="15" t="s">
        <v>63</v>
      </c>
      <c r="N94" s="15" t="s">
        <v>63</v>
      </c>
    </row>
    <row r="95" spans="1:16">
      <c r="A95" s="136"/>
      <c r="B95" s="136"/>
      <c r="C95" s="136"/>
      <c r="D95" s="168"/>
      <c r="E95" s="33" t="s">
        <v>152</v>
      </c>
      <c r="F95" s="136"/>
      <c r="G95" s="136"/>
      <c r="H95" s="69"/>
      <c r="I95" s="136"/>
      <c r="J95" s="15" t="s">
        <v>63</v>
      </c>
      <c r="K95" s="15" t="s">
        <v>63</v>
      </c>
      <c r="L95" s="15">
        <f>(166.183333333333/((1+$H$88)*(1+$H$90)))/$I$87</f>
        <v>4.9895420416367848</v>
      </c>
      <c r="M95" s="15">
        <f>(287.983333333333/((1+$H$88)*(1+$H$90)))/$I$87</f>
        <v>8.6465045569593908</v>
      </c>
      <c r="N95" s="15">
        <f>(640.783333333333/((1+$H$88)*(1+$H$90)))/$I$87</f>
        <v>19.239085635824868</v>
      </c>
    </row>
    <row r="96" spans="1:16">
      <c r="A96" s="136"/>
      <c r="B96" s="136"/>
      <c r="C96" s="136"/>
      <c r="D96" s="169"/>
      <c r="E96" s="34" t="s">
        <v>153</v>
      </c>
      <c r="F96" s="136"/>
      <c r="G96" s="136"/>
      <c r="H96" s="69"/>
      <c r="I96" s="136"/>
      <c r="J96" s="15" t="s">
        <v>63</v>
      </c>
      <c r="K96" s="15" t="s">
        <v>63</v>
      </c>
      <c r="L96" s="15" t="s">
        <v>63</v>
      </c>
      <c r="M96" s="15">
        <f>(293.983333333333/((1+$H$88)*(1+$H$90)))/$I$87</f>
        <v>8.8266504936747907</v>
      </c>
      <c r="N96" s="15">
        <f>(646.783333333333/((1+$H$88)*(1+$H$90)))/$I$87</f>
        <v>19.419231572540266</v>
      </c>
    </row>
    <row r="97" spans="1:15">
      <c r="A97" s="136"/>
      <c r="B97" s="136"/>
      <c r="C97" s="136"/>
      <c r="D97" s="168" t="s">
        <v>157</v>
      </c>
      <c r="E97" s="32" t="s">
        <v>149</v>
      </c>
      <c r="F97" s="136"/>
      <c r="G97" s="136"/>
      <c r="H97" s="69"/>
      <c r="I97" s="136"/>
      <c r="J97" s="15">
        <f>(58.24/((1+$H$88)*(1+$H$90)))/$I$87</f>
        <v>1.7486165590508094</v>
      </c>
      <c r="K97" s="15">
        <v>73.75</v>
      </c>
      <c r="L97" s="15" t="s">
        <v>63</v>
      </c>
      <c r="M97" s="15" t="s">
        <v>63</v>
      </c>
      <c r="N97" s="15" t="s">
        <v>63</v>
      </c>
    </row>
    <row r="98" spans="1:15">
      <c r="A98" s="136"/>
      <c r="B98" s="136"/>
      <c r="C98" s="136"/>
      <c r="D98" s="168"/>
      <c r="E98" s="33" t="s">
        <v>150</v>
      </c>
      <c r="F98" s="136"/>
      <c r="G98" s="136"/>
      <c r="H98" s="69"/>
      <c r="I98" s="136"/>
      <c r="J98" s="15" t="s">
        <v>63</v>
      </c>
      <c r="K98" s="15">
        <v>84.75</v>
      </c>
      <c r="L98" s="15">
        <f>(150.75/((1+$H$88)*(1+$H$90)))/$I$87</f>
        <v>4.5261666599744075</v>
      </c>
      <c r="M98" s="15" t="s">
        <v>63</v>
      </c>
      <c r="N98" s="15" t="s">
        <v>63</v>
      </c>
    </row>
    <row r="99" spans="1:15">
      <c r="A99" s="136"/>
      <c r="B99" s="136"/>
      <c r="C99" s="136"/>
      <c r="D99" s="168"/>
      <c r="E99" s="33" t="s">
        <v>151</v>
      </c>
      <c r="F99" s="136"/>
      <c r="G99" s="136"/>
      <c r="H99" s="69"/>
      <c r="I99" s="136"/>
      <c r="J99" s="15" t="s">
        <v>63</v>
      </c>
      <c r="K99" s="15">
        <v>67.75</v>
      </c>
      <c r="L99" s="15">
        <f>(133.75/((1+$H$88)*(1+$H$90)))/$I$87</f>
        <v>4.0157531726141089</v>
      </c>
      <c r="M99" s="15" t="s">
        <v>63</v>
      </c>
      <c r="N99" s="15" t="s">
        <v>63</v>
      </c>
    </row>
    <row r="100" spans="1:15">
      <c r="A100" s="136"/>
      <c r="B100" s="136"/>
      <c r="C100" s="136"/>
      <c r="D100" s="168"/>
      <c r="E100" s="33" t="s">
        <v>152</v>
      </c>
      <c r="F100" s="136"/>
      <c r="G100" s="136"/>
      <c r="H100" s="69"/>
      <c r="I100" s="136"/>
      <c r="J100" s="15" t="s">
        <v>63</v>
      </c>
      <c r="K100" s="15" t="s">
        <v>63</v>
      </c>
      <c r="L100" s="15">
        <f>(133.75/((1+$H$88)*(1+$H$90)))/$I$87</f>
        <v>4.0157531726141089</v>
      </c>
      <c r="M100" s="15">
        <f>(331.75/((1+$H$88)*(1+$H$90)))/$I$87</f>
        <v>9.9605690842222856</v>
      </c>
      <c r="N100" s="15">
        <v>727.74999999999989</v>
      </c>
    </row>
    <row r="101" spans="1:15">
      <c r="A101" s="136"/>
      <c r="B101" s="136"/>
      <c r="C101" s="136"/>
      <c r="D101" s="169"/>
      <c r="E101" s="34" t="s">
        <v>153</v>
      </c>
      <c r="F101" s="136"/>
      <c r="G101" s="136"/>
      <c r="H101" s="69"/>
      <c r="I101" s="136"/>
      <c r="J101" s="15" t="s">
        <v>63</v>
      </c>
      <c r="K101" s="15" t="s">
        <v>63</v>
      </c>
      <c r="L101" s="15" t="s">
        <v>63</v>
      </c>
      <c r="M101" s="15">
        <f>(331.75/((1+$H$88)*(1+$H$90)))/$I$87</f>
        <v>9.9605690842222856</v>
      </c>
      <c r="N101" s="15">
        <v>727.74999999999989</v>
      </c>
    </row>
    <row r="102" spans="1:15">
      <c r="A102" s="136"/>
      <c r="B102" s="136"/>
      <c r="C102" s="136"/>
      <c r="D102" s="168" t="s">
        <v>156</v>
      </c>
      <c r="E102" s="32" t="s">
        <v>149</v>
      </c>
      <c r="F102" s="136"/>
      <c r="G102" s="136"/>
      <c r="H102" s="69"/>
      <c r="I102" s="136"/>
      <c r="J102" s="15">
        <f>(101.289333333333/((1+$H$88)*(1+$H$90)))/$I$87</f>
        <v>3.0411436387685988</v>
      </c>
      <c r="K102" s="15">
        <f>(120.183333333333/((1+$H$88)*(1+$H$90)))/$I$87</f>
        <v>3.608423193485391</v>
      </c>
      <c r="L102" s="15" t="s">
        <v>63</v>
      </c>
      <c r="M102" s="15" t="s">
        <v>63</v>
      </c>
      <c r="N102" s="15" t="s">
        <v>63</v>
      </c>
    </row>
    <row r="103" spans="1:15">
      <c r="A103" s="136"/>
      <c r="B103" s="136"/>
      <c r="C103" s="136"/>
      <c r="D103" s="168"/>
      <c r="E103" s="33" t="s">
        <v>150</v>
      </c>
      <c r="F103" s="136"/>
      <c r="G103" s="136"/>
      <c r="H103" s="69"/>
      <c r="I103" s="136"/>
      <c r="J103" s="15" t="s">
        <v>63</v>
      </c>
      <c r="K103" s="15">
        <f>(124.183333333333/((1+$H$88)*(1+$H$90)))/$I$87</f>
        <v>3.7285204846289903</v>
      </c>
      <c r="L103" s="15">
        <f>(204.583333333333/((1+$H$88)*(1+$H$90)))/$I$87</f>
        <v>6.1424760366153413</v>
      </c>
      <c r="M103" s="15" t="s">
        <v>63</v>
      </c>
      <c r="N103" s="15" t="s">
        <v>63</v>
      </c>
    </row>
    <row r="104" spans="1:15">
      <c r="A104" s="136"/>
      <c r="B104" s="136"/>
      <c r="C104" s="136"/>
      <c r="D104" s="168"/>
      <c r="E104" s="33" t="s">
        <v>151</v>
      </c>
      <c r="F104" s="136"/>
      <c r="G104" s="136"/>
      <c r="H104" s="69"/>
      <c r="I104" s="136"/>
      <c r="J104" s="15" t="s">
        <v>63</v>
      </c>
      <c r="K104" s="15">
        <f>(130.183333333333/((1+$H$88)*(1+$H$90)))/$I$87</f>
        <v>3.9086664213443898</v>
      </c>
      <c r="L104" s="15">
        <f>(210.583333333333/((1+$H$88)*(1+$H$90)))/$I$87</f>
        <v>6.3226219733307394</v>
      </c>
      <c r="M104" s="15" t="s">
        <v>63</v>
      </c>
      <c r="N104" s="15" t="s">
        <v>63</v>
      </c>
    </row>
    <row r="105" spans="1:15">
      <c r="A105" s="136"/>
      <c r="B105" s="136"/>
      <c r="C105" s="136"/>
      <c r="D105" s="168"/>
      <c r="E105" s="33" t="s">
        <v>152</v>
      </c>
      <c r="F105" s="136"/>
      <c r="G105" s="136"/>
      <c r="H105" s="69"/>
      <c r="I105" s="136"/>
      <c r="J105" s="15" t="s">
        <v>63</v>
      </c>
      <c r="K105" s="15" t="s">
        <v>63</v>
      </c>
      <c r="L105" s="15">
        <f>(216.583333333333/((1+$H$88)*(1+$H$90)))/$I$87</f>
        <v>6.5027679100461393</v>
      </c>
      <c r="M105" s="15">
        <f>(457.783333333333/((1+$H$88)*(1+$H$90)))/$I$87</f>
        <v>13.744634566005191</v>
      </c>
      <c r="N105" s="15">
        <f>(940.183333333333/((1+$H$88)*(1+$H$90)))/$I$87</f>
        <v>28.228367877923294</v>
      </c>
    </row>
    <row r="106" spans="1:15">
      <c r="A106" s="137"/>
      <c r="B106" s="137"/>
      <c r="C106" s="137"/>
      <c r="D106" s="169"/>
      <c r="E106" s="34" t="s">
        <v>153</v>
      </c>
      <c r="F106" s="137"/>
      <c r="G106" s="137"/>
      <c r="H106" s="70"/>
      <c r="I106" s="137"/>
      <c r="J106" s="15" t="s">
        <v>63</v>
      </c>
      <c r="K106" s="15" t="s">
        <v>63</v>
      </c>
      <c r="L106" s="15" t="s">
        <v>63</v>
      </c>
      <c r="M106" s="15">
        <f>(463.783333333333/((1+$H$88)*(1+$H$90)))/$I$87</f>
        <v>13.924780502720591</v>
      </c>
      <c r="N106" s="15">
        <f>(946.183333333333/((1+$H$88)*(1+$H$90)))/$I$87</f>
        <v>28.408513814638692</v>
      </c>
    </row>
    <row r="107" spans="1:15">
      <c r="A107" s="16">
        <v>36</v>
      </c>
      <c r="B107" s="17" t="s">
        <v>36</v>
      </c>
      <c r="C107" s="17">
        <v>2022</v>
      </c>
      <c r="D107" s="132" t="s">
        <v>59</v>
      </c>
      <c r="E107" s="133"/>
      <c r="F107" s="17" t="s">
        <v>89</v>
      </c>
      <c r="G107" s="17" t="s">
        <v>174</v>
      </c>
      <c r="H107" s="63" t="s">
        <v>63</v>
      </c>
      <c r="I107" s="17" t="s">
        <v>63</v>
      </c>
      <c r="J107" s="17">
        <v>6.6344399999999998E-2</v>
      </c>
      <c r="K107" s="17">
        <v>1.1057399999999999</v>
      </c>
      <c r="L107" s="17">
        <v>5.5286999999999997</v>
      </c>
      <c r="M107" s="17">
        <v>18.797579999999996</v>
      </c>
      <c r="N107" s="17">
        <v>45.335339999999988</v>
      </c>
    </row>
    <row r="108" spans="1:15" ht="17">
      <c r="A108" s="135">
        <v>37</v>
      </c>
      <c r="B108" s="135" t="s">
        <v>37</v>
      </c>
      <c r="C108" s="135">
        <v>2024</v>
      </c>
      <c r="D108" s="135" t="s">
        <v>123</v>
      </c>
      <c r="E108" s="15" t="s">
        <v>69</v>
      </c>
      <c r="F108" s="135" t="s">
        <v>160</v>
      </c>
      <c r="G108" s="135" t="s">
        <v>173</v>
      </c>
      <c r="H108" s="74" t="s">
        <v>194</v>
      </c>
      <c r="I108" s="135">
        <v>14.272794530000001</v>
      </c>
      <c r="J108" s="15">
        <f>(0.6732/((1+26.2%)*(1+27.5%)))/I108</f>
        <v>2.9313356774361105E-2</v>
      </c>
      <c r="K108" s="15">
        <f>(11.22/((1+26.2%)*(1+27.5%)))/I108</f>
        <v>0.48855594623935178</v>
      </c>
      <c r="L108" s="15">
        <f>(56.1/((1+26.2%)*(1+27.5%)))/I108</f>
        <v>2.442779731196759</v>
      </c>
      <c r="M108" s="15">
        <f>(190.74/((1+26.2%)*(1+27.5%)))/I108</f>
        <v>8.305451086068981</v>
      </c>
      <c r="N108" s="15">
        <f>(473.36/((1+26.2%)*(1+27.5%)))/I108</f>
        <v>20.611661560771793</v>
      </c>
      <c r="O108" s="1" t="s">
        <v>196</v>
      </c>
    </row>
    <row r="109" spans="1:15" ht="17">
      <c r="A109" s="136"/>
      <c r="B109" s="136"/>
      <c r="C109" s="136"/>
      <c r="D109" s="136"/>
      <c r="E109" s="22" t="s">
        <v>158</v>
      </c>
      <c r="F109" s="136"/>
      <c r="G109" s="136"/>
      <c r="H109" s="68" t="s">
        <v>195</v>
      </c>
      <c r="I109" s="136"/>
      <c r="J109" s="22" t="s">
        <v>63</v>
      </c>
      <c r="K109" s="22" t="s">
        <v>63</v>
      </c>
      <c r="L109" s="22" t="s">
        <v>63</v>
      </c>
      <c r="M109" s="22" t="s">
        <v>63</v>
      </c>
      <c r="N109" s="22">
        <f>(483.675789473684/((1+26.2%)*(1+27.5%)))/I108</f>
        <v>21.060845187110623</v>
      </c>
    </row>
    <row r="110" spans="1:15">
      <c r="A110" s="137"/>
      <c r="B110" s="137"/>
      <c r="C110" s="137"/>
      <c r="D110" s="137"/>
      <c r="E110" s="22" t="s">
        <v>159</v>
      </c>
      <c r="F110" s="137"/>
      <c r="G110" s="137"/>
      <c r="H110" s="68"/>
      <c r="I110" s="137"/>
      <c r="J110" s="22" t="s">
        <v>63</v>
      </c>
      <c r="K110" s="22" t="s">
        <v>63</v>
      </c>
      <c r="L110" s="22" t="s">
        <v>63</v>
      </c>
      <c r="M110" s="22" t="s">
        <v>63</v>
      </c>
      <c r="N110" s="22">
        <f>(494.096842105263/((1+26.2%)*(1+27.5%)))/I108</f>
        <v>21.514612319840673</v>
      </c>
    </row>
    <row r="111" spans="1:15">
      <c r="A111" s="124">
        <v>38</v>
      </c>
      <c r="B111" s="127" t="s">
        <v>38</v>
      </c>
      <c r="C111" s="127">
        <v>2023</v>
      </c>
      <c r="D111" s="124" t="s">
        <v>75</v>
      </c>
      <c r="E111" s="134"/>
      <c r="F111" s="127" t="s">
        <v>102</v>
      </c>
      <c r="G111" s="127" t="s">
        <v>173</v>
      </c>
      <c r="H111" s="130">
        <v>0.27208288381465301</v>
      </c>
      <c r="I111" s="127">
        <v>13727.205</v>
      </c>
      <c r="J111" s="12">
        <f>(753.48/(1+H111))/I111</f>
        <v>4.3149344303117801E-2</v>
      </c>
      <c r="K111" s="12">
        <f>(12558/(1+H111))/I111</f>
        <v>0.71915573838529667</v>
      </c>
      <c r="L111" s="12" t="s">
        <v>63</v>
      </c>
      <c r="M111" s="12" t="s">
        <v>63</v>
      </c>
      <c r="N111" s="12" t="s">
        <v>63</v>
      </c>
      <c r="O111" s="1" t="s">
        <v>217</v>
      </c>
    </row>
    <row r="112" spans="1:15">
      <c r="A112" s="125"/>
      <c r="B112" s="128"/>
      <c r="C112" s="128"/>
      <c r="D112" s="125" t="s">
        <v>76</v>
      </c>
      <c r="E112" s="159"/>
      <c r="F112" s="128"/>
      <c r="G112" s="128"/>
      <c r="H112" s="154"/>
      <c r="I112" s="128"/>
      <c r="J112" s="5" t="s">
        <v>63</v>
      </c>
      <c r="K112" s="5" t="s">
        <v>63</v>
      </c>
      <c r="L112" s="5">
        <f>(76590/(1+H111))/I111</f>
        <v>4.386059723119117</v>
      </c>
      <c r="M112" s="5">
        <f>(426006/(1+H111))/I111</f>
        <v>24.395975432916604</v>
      </c>
      <c r="N112" s="5" t="s">
        <v>63</v>
      </c>
      <c r="O112" s="1" t="s">
        <v>218</v>
      </c>
    </row>
    <row r="113" spans="1:15">
      <c r="A113" s="126"/>
      <c r="B113" s="129"/>
      <c r="C113" s="129"/>
      <c r="D113" s="126" t="s">
        <v>77</v>
      </c>
      <c r="E113" s="141"/>
      <c r="F113" s="129"/>
      <c r="G113" s="129"/>
      <c r="H113" s="131"/>
      <c r="I113" s="129"/>
      <c r="J113" s="14" t="s">
        <v>63</v>
      </c>
      <c r="K113" s="14" t="s">
        <v>63</v>
      </c>
      <c r="L113" s="14" t="s">
        <v>63</v>
      </c>
      <c r="M113" s="14" t="s">
        <v>63</v>
      </c>
      <c r="N113" s="14">
        <f>(1144066/(1+H111))/I111</f>
        <v>65.516931755973303</v>
      </c>
    </row>
    <row r="114" spans="1:15">
      <c r="A114" s="8">
        <v>39</v>
      </c>
      <c r="B114" s="15" t="s">
        <v>39</v>
      </c>
      <c r="C114" s="15">
        <v>2022</v>
      </c>
      <c r="D114" s="122" t="s">
        <v>59</v>
      </c>
      <c r="E114" s="123"/>
      <c r="F114" s="15" t="s">
        <v>89</v>
      </c>
      <c r="G114" s="15" t="s">
        <v>174</v>
      </c>
      <c r="H114" s="63" t="s">
        <v>63</v>
      </c>
      <c r="I114" s="15" t="s">
        <v>63</v>
      </c>
      <c r="J114" s="15">
        <v>2.8591200000000001E-2</v>
      </c>
      <c r="K114" s="15">
        <v>0.47652000000000005</v>
      </c>
      <c r="L114" s="15">
        <v>2.3826000000000001</v>
      </c>
      <c r="M114" s="15">
        <v>8.1008399999999998</v>
      </c>
      <c r="N114" s="15">
        <v>19.537319999999998</v>
      </c>
    </row>
    <row r="115" spans="1:15">
      <c r="A115" s="35">
        <v>40</v>
      </c>
      <c r="B115" s="29" t="s">
        <v>40</v>
      </c>
      <c r="C115" s="29" t="s">
        <v>57</v>
      </c>
      <c r="D115" s="29"/>
      <c r="E115" s="29"/>
      <c r="F115" s="17"/>
      <c r="G115" s="17"/>
      <c r="H115" s="63"/>
      <c r="I115" s="17"/>
      <c r="J115" s="17"/>
      <c r="K115" s="17"/>
      <c r="L115" s="17"/>
      <c r="M115" s="17"/>
      <c r="N115" s="17"/>
    </row>
    <row r="116" spans="1:15">
      <c r="A116" s="8">
        <v>41</v>
      </c>
      <c r="B116" s="15" t="s">
        <v>41</v>
      </c>
      <c r="C116" s="15">
        <v>2022</v>
      </c>
      <c r="D116" s="122" t="s">
        <v>59</v>
      </c>
      <c r="E116" s="123"/>
      <c r="F116" s="15" t="s">
        <v>89</v>
      </c>
      <c r="G116" s="15" t="s">
        <v>174</v>
      </c>
      <c r="H116" s="63" t="s">
        <v>63</v>
      </c>
      <c r="I116" s="15" t="s">
        <v>63</v>
      </c>
      <c r="J116" s="15">
        <v>0.14399999999999999</v>
      </c>
      <c r="K116" s="15">
        <v>2.4000000000000004</v>
      </c>
      <c r="L116" s="15">
        <v>12</v>
      </c>
      <c r="M116" s="15">
        <v>40.800000000000004</v>
      </c>
      <c r="N116" s="15">
        <v>98.399999999999991</v>
      </c>
    </row>
    <row r="117" spans="1:15">
      <c r="A117" s="16">
        <v>42</v>
      </c>
      <c r="B117" s="17" t="s">
        <v>42</v>
      </c>
      <c r="C117" s="17">
        <v>2022</v>
      </c>
      <c r="D117" s="132" t="s">
        <v>59</v>
      </c>
      <c r="E117" s="133"/>
      <c r="F117" s="17" t="s">
        <v>89</v>
      </c>
      <c r="G117" s="17" t="s">
        <v>174</v>
      </c>
      <c r="H117" s="63" t="s">
        <v>63</v>
      </c>
      <c r="I117" s="17" t="s">
        <v>63</v>
      </c>
      <c r="J117" s="17">
        <v>3.3839999999999999E-4</v>
      </c>
      <c r="K117" s="17">
        <v>5.64E-3</v>
      </c>
      <c r="L117" s="17">
        <v>2.8199999999999999E-2</v>
      </c>
      <c r="M117" s="17">
        <v>9.5879999999999993E-2</v>
      </c>
      <c r="N117" s="17">
        <v>0.23123999999999997</v>
      </c>
    </row>
    <row r="118" spans="1:15">
      <c r="A118" s="155">
        <v>43</v>
      </c>
      <c r="B118" s="135" t="s">
        <v>193</v>
      </c>
      <c r="C118" s="135">
        <v>2024</v>
      </c>
      <c r="D118" s="155" t="s">
        <v>78</v>
      </c>
      <c r="E118" s="157"/>
      <c r="F118" s="135" t="s">
        <v>103</v>
      </c>
      <c r="G118" s="135" t="s">
        <v>173</v>
      </c>
      <c r="H118" s="66" t="s">
        <v>190</v>
      </c>
      <c r="I118" s="135">
        <v>16.362283059999999</v>
      </c>
      <c r="J118" s="22" t="e">
        <f>(LCU!#REF!/((1+4.95%)*(1+4.8%)))/'US-1'!$I$118</f>
        <v>#REF!</v>
      </c>
      <c r="K118" s="22" t="e">
        <f>(LCU!#REF!/((1+4.95%)*(1+4.8%)))/'US-1'!$I$118</f>
        <v>#REF!</v>
      </c>
      <c r="L118" s="22" t="e">
        <f>(LCU!#REF!/((1+4.95%)*(1+4.8%)))/'US-1'!$I$118</f>
        <v>#REF!</v>
      </c>
      <c r="M118" s="22" t="e">
        <f>(LCU!#REF!/((1+4.95%)*(1+4.8%)))/'US-1'!$I$118</f>
        <v>#REF!</v>
      </c>
      <c r="N118" s="22" t="e">
        <f>(LCU!#REF!/((1+4.95%)*(1+4.8%)))/'US-1'!$I$118</f>
        <v>#REF!</v>
      </c>
      <c r="O118" s="1" t="s">
        <v>192</v>
      </c>
    </row>
    <row r="119" spans="1:15">
      <c r="A119" s="156"/>
      <c r="B119" s="137"/>
      <c r="C119" s="137"/>
      <c r="D119" s="156" t="s">
        <v>79</v>
      </c>
      <c r="E119" s="158"/>
      <c r="F119" s="137"/>
      <c r="G119" s="137"/>
      <c r="H119" s="70" t="s">
        <v>191</v>
      </c>
      <c r="I119" s="137"/>
      <c r="J119" s="22" t="e">
        <f>(LCU!#REF!/((1+4.95%)*(1+4.8%)))/'US-1'!$I$118</f>
        <v>#REF!</v>
      </c>
      <c r="K119" s="22" t="e">
        <f>(LCU!#REF!/((1+4.95%)*(1+4.8%)))/'US-1'!$I$118</f>
        <v>#REF!</v>
      </c>
      <c r="L119" s="22" t="e">
        <f>(LCU!#REF!/((1+4.95%)*(1+4.8%)))/'US-1'!$I$118</f>
        <v>#REF!</v>
      </c>
      <c r="M119" s="22" t="e">
        <f>(LCU!#REF!/((1+4.95%)*(1+4.8%)))/'US-1'!$I$118</f>
        <v>#REF!</v>
      </c>
      <c r="N119" s="22" t="e">
        <f>(LCU!#REF!/((1+4.95%)*(1+4.8%)))/'US-1'!$I$118</f>
        <v>#REF!</v>
      </c>
    </row>
    <row r="120" spans="1:15" ht="168" customHeight="1">
      <c r="A120" s="16">
        <v>44</v>
      </c>
      <c r="B120" s="17" t="s">
        <v>43</v>
      </c>
      <c r="C120" s="19" t="s">
        <v>58</v>
      </c>
      <c r="D120" s="132" t="s">
        <v>59</v>
      </c>
      <c r="E120" s="133"/>
      <c r="F120" s="17" t="s">
        <v>161</v>
      </c>
      <c r="G120" s="17" t="s">
        <v>173</v>
      </c>
      <c r="H120" s="64" t="s">
        <v>188</v>
      </c>
      <c r="I120" s="17">
        <v>2325.9436999999998</v>
      </c>
      <c r="J120" s="17">
        <f>43.92*(1+ 3.494458489%)*(1+3.4642805799902%)*(1+3.290290628%)*(1+3.690919588%)*(1+ 4.350272043%)/I120</f>
        <v>2.2597712709225563E-2</v>
      </c>
      <c r="K120" s="17">
        <f>732*(1+ 3.494458489%)*(1+3.4642805799902%)*(1+3.290290628%)*(1+3.690919588%)*(1+ 4.350272043%)/I120</f>
        <v>0.37662854515375938</v>
      </c>
      <c r="L120" s="17">
        <f>3660*(1+ 3.494458489%)*(1+3.4642805799902%)*(1+3.290290628%)*(1+3.690919588%)*(1+ 4.350272043%)/I120</f>
        <v>1.8831427257687965</v>
      </c>
      <c r="M120" s="17">
        <f>13054*(1+ 3.494458489%)*(1+3.4642805799902%)*(1+3.290290628%)*(1+3.690919588%)*(1+ 4.350272043%)/I120</f>
        <v>6.7165423885753741</v>
      </c>
      <c r="N120" s="17">
        <f>74542*(1+ 3.494458489%)*(1+3.4642805799902%)*(1+3.290290628%)*(1+3.690919588%)*(1+ 4.350272043%)/I120</f>
        <v>38.353340181491156</v>
      </c>
      <c r="O120" s="1" t="s">
        <v>189</v>
      </c>
    </row>
    <row r="121" spans="1:15">
      <c r="A121" s="8">
        <v>45</v>
      </c>
      <c r="B121" s="15" t="s">
        <v>44</v>
      </c>
      <c r="C121" s="15">
        <v>2022</v>
      </c>
      <c r="D121" s="122" t="s">
        <v>59</v>
      </c>
      <c r="E121" s="123"/>
      <c r="F121" s="15" t="s">
        <v>89</v>
      </c>
      <c r="G121" s="15" t="s">
        <v>174</v>
      </c>
      <c r="H121" s="63" t="s">
        <v>63</v>
      </c>
      <c r="I121" s="15" t="s">
        <v>63</v>
      </c>
      <c r="J121" s="15">
        <v>7.3497599999999996E-2</v>
      </c>
      <c r="K121" s="15">
        <v>1.22496</v>
      </c>
      <c r="L121" s="15">
        <v>6.1248000000000005</v>
      </c>
      <c r="M121" s="15">
        <v>20.82432</v>
      </c>
      <c r="N121" s="15">
        <v>50.22336</v>
      </c>
    </row>
    <row r="122" spans="1:15" ht="34">
      <c r="A122" s="16">
        <v>46</v>
      </c>
      <c r="B122" s="17" t="s">
        <v>45</v>
      </c>
      <c r="C122" s="17">
        <v>2024</v>
      </c>
      <c r="D122" s="132" t="s">
        <v>80</v>
      </c>
      <c r="E122" s="133"/>
      <c r="F122" s="17" t="s">
        <v>104</v>
      </c>
      <c r="G122" s="17" t="s">
        <v>173</v>
      </c>
      <c r="H122" s="75" t="s">
        <v>186</v>
      </c>
      <c r="I122" s="17">
        <v>3689.8173860000002</v>
      </c>
      <c r="J122" s="17">
        <f>(106.2/((1+5.35%)*(1+7.19%)))/I122</f>
        <v>2.5487710935190651E-2</v>
      </c>
      <c r="K122" s="17">
        <f>(1770/((1+5.35%)*(1+7.19%)))/I122</f>
        <v>0.42479518225317747</v>
      </c>
      <c r="L122" s="17">
        <f>(18928.38/((1+5.35%)*(1+7.19%)))/I122</f>
        <v>4.5427596790154805</v>
      </c>
      <c r="M122" s="17">
        <f>(77968.5/((1+5.35%)*(1+7.19%)))/I122</f>
        <v>18.712227778252469</v>
      </c>
      <c r="N122" s="17">
        <f>(194125.812/((1+5.35%)*(1+7.19%)))/I122</f>
        <v>46.589666490726593</v>
      </c>
      <c r="O122" s="1" t="s">
        <v>187</v>
      </c>
    </row>
    <row r="123" spans="1:15">
      <c r="A123" s="155">
        <v>47</v>
      </c>
      <c r="B123" s="135" t="s">
        <v>46</v>
      </c>
      <c r="C123" s="135">
        <v>2024</v>
      </c>
      <c r="D123" s="135" t="s">
        <v>59</v>
      </c>
      <c r="E123" s="22" t="s">
        <v>81</v>
      </c>
      <c r="F123" s="135" t="s">
        <v>105</v>
      </c>
      <c r="G123" s="135" t="s">
        <v>173</v>
      </c>
      <c r="H123" s="66">
        <v>2023</v>
      </c>
      <c r="I123" s="135">
        <v>16.93759433</v>
      </c>
      <c r="J123" s="26">
        <f>(0.188496/((1+H124)*(1+H126)))/I123</f>
        <v>9.0405715312405193E-3</v>
      </c>
      <c r="K123" s="26">
        <f>(3.1416/((1+H124)*(1+H126)))/I123</f>
        <v>0.15067619218734199</v>
      </c>
      <c r="L123" s="26">
        <f>(15.708/((1+H124)*(1+H126)))/I123</f>
        <v>0.75338096093670992</v>
      </c>
      <c r="M123" s="26" t="s">
        <v>63</v>
      </c>
      <c r="N123" s="22" t="s">
        <v>63</v>
      </c>
    </row>
    <row r="124" spans="1:15">
      <c r="A124" s="164"/>
      <c r="B124" s="136"/>
      <c r="C124" s="136"/>
      <c r="D124" s="136"/>
      <c r="E124" s="4" t="s">
        <v>82</v>
      </c>
      <c r="F124" s="136"/>
      <c r="G124" s="136"/>
      <c r="H124" s="59">
        <v>0.109</v>
      </c>
      <c r="I124" s="136"/>
      <c r="J124" s="4" t="s">
        <v>63</v>
      </c>
      <c r="K124" s="4" t="s">
        <v>63</v>
      </c>
      <c r="L124" s="4" t="s">
        <v>63</v>
      </c>
      <c r="M124" s="4">
        <f>(54.859/((1+H124)*(1+H126)))/I123</f>
        <v>2.631125931756237</v>
      </c>
      <c r="N124" s="4">
        <f>(234.787/((1+H124)*(1+H126)))/I123</f>
        <v>11.260762393394915</v>
      </c>
      <c r="O124" s="1" t="s">
        <v>185</v>
      </c>
    </row>
    <row r="125" spans="1:15">
      <c r="A125" s="164"/>
      <c r="B125" s="136"/>
      <c r="C125" s="136"/>
      <c r="D125" s="136"/>
      <c r="E125" s="4" t="s">
        <v>83</v>
      </c>
      <c r="F125" s="136"/>
      <c r="G125" s="136"/>
      <c r="H125" s="69">
        <v>2022</v>
      </c>
      <c r="I125" s="136"/>
      <c r="J125" s="4" t="s">
        <v>63</v>
      </c>
      <c r="K125" s="4" t="s">
        <v>63</v>
      </c>
      <c r="L125" s="4" t="s">
        <v>63</v>
      </c>
      <c r="M125" s="4" t="s">
        <v>63</v>
      </c>
      <c r="N125" s="4" t="s">
        <v>63</v>
      </c>
    </row>
    <row r="126" spans="1:15">
      <c r="A126" s="156"/>
      <c r="B126" s="137"/>
      <c r="C126" s="137"/>
      <c r="D126" s="137"/>
      <c r="E126" s="24" t="s">
        <v>84</v>
      </c>
      <c r="F126" s="137"/>
      <c r="G126" s="137"/>
      <c r="H126" s="76">
        <v>0.11</v>
      </c>
      <c r="I126" s="137"/>
      <c r="J126" s="24" t="s">
        <v>63</v>
      </c>
      <c r="K126" s="27" t="s">
        <v>63</v>
      </c>
      <c r="L126" s="27" t="s">
        <v>63</v>
      </c>
      <c r="M126" s="27" t="s">
        <v>63</v>
      </c>
      <c r="N126" s="27" t="s">
        <v>63</v>
      </c>
    </row>
    <row r="127" spans="1:15" ht="34" customHeight="1">
      <c r="A127" s="124">
        <v>48</v>
      </c>
      <c r="B127" s="127" t="s">
        <v>47</v>
      </c>
      <c r="C127" s="127">
        <v>2020</v>
      </c>
      <c r="D127" s="127" t="s">
        <v>59</v>
      </c>
      <c r="E127" s="12" t="s">
        <v>85</v>
      </c>
      <c r="F127" s="127" t="s">
        <v>89</v>
      </c>
      <c r="G127" s="127" t="s">
        <v>173</v>
      </c>
      <c r="H127" s="176" t="s">
        <v>184</v>
      </c>
      <c r="I127" s="161" t="s">
        <v>63</v>
      </c>
      <c r="J127" s="12">
        <f>LCU!F49*(1+98.54610509%)*(1+104.7051706%)</f>
        <v>3.4739789308641797</v>
      </c>
      <c r="K127" s="12">
        <f>LCU!G49*(1+98.54610509%)*(1+104.7051706%)</f>
        <v>57.899648847736337</v>
      </c>
      <c r="L127" s="12">
        <f>LCU!H49*(1+98.54610509%)*(1+104.7051706%)</f>
        <v>289.49824423868176</v>
      </c>
      <c r="M127" s="12">
        <f>LCU!I49*(1+98.54610509%)*(1+104.7051706%)</f>
        <v>1063.9087402033538</v>
      </c>
      <c r="N127" s="12">
        <f>LCU!J49*(1+98.54610509%)*(1+104.7051706%)</f>
        <v>4231.4995520321609</v>
      </c>
    </row>
    <row r="128" spans="1:15">
      <c r="A128" s="125"/>
      <c r="B128" s="128"/>
      <c r="C128" s="128"/>
      <c r="D128" s="128"/>
      <c r="E128" s="5" t="s">
        <v>86</v>
      </c>
      <c r="F128" s="128"/>
      <c r="G128" s="128"/>
      <c r="H128" s="177"/>
      <c r="I128" s="162"/>
      <c r="J128" s="12" t="e">
        <f>LCU!#REF!*(1+98.54610509%)*(1+104.7051706%)</f>
        <v>#REF!</v>
      </c>
      <c r="K128" s="12" t="e">
        <f>LCU!#REF!*(1+98.54610509%)*(1+104.7051706%)</f>
        <v>#REF!</v>
      </c>
      <c r="L128" s="12" t="e">
        <f>LCU!#REF!*(1+98.54610509%)*(1+104.7051706%)</f>
        <v>#REF!</v>
      </c>
      <c r="M128" s="12" t="e">
        <f>LCU!#REF!*(1+98.54610509%)*(1+104.7051706%)</f>
        <v>#REF!</v>
      </c>
      <c r="N128" s="12" t="e">
        <f>LCU!#REF!*(1+98.54610509%)*(1+104.7051706%)</f>
        <v>#REF!</v>
      </c>
    </row>
    <row r="129" spans="1:14">
      <c r="A129" s="126"/>
      <c r="B129" s="129"/>
      <c r="C129" s="129"/>
      <c r="D129" s="129"/>
      <c r="E129" s="14" t="s">
        <v>87</v>
      </c>
      <c r="F129" s="129"/>
      <c r="G129" s="129"/>
      <c r="H129" s="178"/>
      <c r="I129" s="163"/>
      <c r="J129" s="17" t="e">
        <f>LCU!#REF!*(1+98.54610509%)*(1+104.7051706%)</f>
        <v>#REF!</v>
      </c>
      <c r="K129" s="17" t="e">
        <f>LCU!#REF!*(1+98.54610509%)*(1+104.7051706%)</f>
        <v>#REF!</v>
      </c>
      <c r="L129" s="17" t="e">
        <f>LCU!#REF!*(1+98.54610509%)*(1+104.7051706%)</f>
        <v>#REF!</v>
      </c>
      <c r="M129" s="17" t="e">
        <f>LCU!#REF!*(1+98.54610509%)*(1+104.7051706%)</f>
        <v>#REF!</v>
      </c>
      <c r="N129" s="17" t="e">
        <f>LCU!#REF!*(1+98.54610509%)*(1+104.7051706%)</f>
        <v>#REF!</v>
      </c>
    </row>
  </sheetData>
  <mergeCells count="227">
    <mergeCell ref="I127:I129"/>
    <mergeCell ref="I123:I126"/>
    <mergeCell ref="I118:I119"/>
    <mergeCell ref="G123:G126"/>
    <mergeCell ref="G127:G129"/>
    <mergeCell ref="G66:G69"/>
    <mergeCell ref="G70:G71"/>
    <mergeCell ref="G72:G74"/>
    <mergeCell ref="G75:G80"/>
    <mergeCell ref="G81:G85"/>
    <mergeCell ref="G87:G106"/>
    <mergeCell ref="H127:H129"/>
    <mergeCell ref="H47:H49"/>
    <mergeCell ref="I66:I69"/>
    <mergeCell ref="I47:I49"/>
    <mergeCell ref="I50:I58"/>
    <mergeCell ref="H59:H62"/>
    <mergeCell ref="I59:I62"/>
    <mergeCell ref="G108:G110"/>
    <mergeCell ref="G111:G113"/>
    <mergeCell ref="G118:G119"/>
    <mergeCell ref="I70:I71"/>
    <mergeCell ref="H70:H71"/>
    <mergeCell ref="H72:H74"/>
    <mergeCell ref="I72:I74"/>
    <mergeCell ref="I75:I80"/>
    <mergeCell ref="H111:H113"/>
    <mergeCell ref="I111:I113"/>
    <mergeCell ref="I108:I110"/>
    <mergeCell ref="I87:I106"/>
    <mergeCell ref="I81:I85"/>
    <mergeCell ref="G3:G6"/>
    <mergeCell ref="G22:G31"/>
    <mergeCell ref="G34:G35"/>
    <mergeCell ref="G36:G39"/>
    <mergeCell ref="G41:G42"/>
    <mergeCell ref="H22:H31"/>
    <mergeCell ref="I22:I31"/>
    <mergeCell ref="I3:I6"/>
    <mergeCell ref="H8:H13"/>
    <mergeCell ref="I8:I13"/>
    <mergeCell ref="I34:I35"/>
    <mergeCell ref="H34:H35"/>
    <mergeCell ref="I36:I39"/>
    <mergeCell ref="H36:H39"/>
    <mergeCell ref="I41:I42"/>
    <mergeCell ref="G8:G13"/>
    <mergeCell ref="A127:A129"/>
    <mergeCell ref="B127:B129"/>
    <mergeCell ref="C127:C129"/>
    <mergeCell ref="D127:D129"/>
    <mergeCell ref="F127:F129"/>
    <mergeCell ref="H3:H6"/>
    <mergeCell ref="G47:G49"/>
    <mergeCell ref="G50:G58"/>
    <mergeCell ref="G59:G62"/>
    <mergeCell ref="G64:G65"/>
    <mergeCell ref="F118:F119"/>
    <mergeCell ref="D119:E119"/>
    <mergeCell ref="D120:E120"/>
    <mergeCell ref="D121:E121"/>
    <mergeCell ref="D122:E122"/>
    <mergeCell ref="A123:A126"/>
    <mergeCell ref="B123:B126"/>
    <mergeCell ref="C123:C126"/>
    <mergeCell ref="D123:D126"/>
    <mergeCell ref="F123:F126"/>
    <mergeCell ref="D114:E114"/>
    <mergeCell ref="D116:E116"/>
    <mergeCell ref="D117:E117"/>
    <mergeCell ref="A118:A119"/>
    <mergeCell ref="B118:B119"/>
    <mergeCell ref="C118:C119"/>
    <mergeCell ref="D118:E118"/>
    <mergeCell ref="A111:A113"/>
    <mergeCell ref="B111:B113"/>
    <mergeCell ref="C111:C113"/>
    <mergeCell ref="D111:E111"/>
    <mergeCell ref="F111:F113"/>
    <mergeCell ref="D112:E112"/>
    <mergeCell ref="D113:E113"/>
    <mergeCell ref="D107:E107"/>
    <mergeCell ref="A108:A110"/>
    <mergeCell ref="B108:B110"/>
    <mergeCell ref="C108:C110"/>
    <mergeCell ref="D108:D110"/>
    <mergeCell ref="F108:F110"/>
    <mergeCell ref="D86:E86"/>
    <mergeCell ref="A87:A106"/>
    <mergeCell ref="B87:B106"/>
    <mergeCell ref="C87:C106"/>
    <mergeCell ref="D87:D91"/>
    <mergeCell ref="F87:F106"/>
    <mergeCell ref="D92:D96"/>
    <mergeCell ref="D97:D101"/>
    <mergeCell ref="D102:D106"/>
    <mergeCell ref="A81:A85"/>
    <mergeCell ref="B81:B85"/>
    <mergeCell ref="C81:C85"/>
    <mergeCell ref="D81:E81"/>
    <mergeCell ref="F81:F85"/>
    <mergeCell ref="D82:E82"/>
    <mergeCell ref="D83:E83"/>
    <mergeCell ref="D84:E84"/>
    <mergeCell ref="D85:E85"/>
    <mergeCell ref="A75:A80"/>
    <mergeCell ref="B75:B80"/>
    <mergeCell ref="C75:C80"/>
    <mergeCell ref="D75:E75"/>
    <mergeCell ref="F75:F80"/>
    <mergeCell ref="D76:E76"/>
    <mergeCell ref="D77:E77"/>
    <mergeCell ref="D78:E78"/>
    <mergeCell ref="D79:E79"/>
    <mergeCell ref="D80:E80"/>
    <mergeCell ref="A72:A74"/>
    <mergeCell ref="B72:B74"/>
    <mergeCell ref="C72:C74"/>
    <mergeCell ref="D72:E72"/>
    <mergeCell ref="F72:F74"/>
    <mergeCell ref="D73:E73"/>
    <mergeCell ref="D74:E74"/>
    <mergeCell ref="A70:A71"/>
    <mergeCell ref="B70:B71"/>
    <mergeCell ref="C70:C71"/>
    <mergeCell ref="D70:E70"/>
    <mergeCell ref="F70:F71"/>
    <mergeCell ref="D71:E71"/>
    <mergeCell ref="A66:A69"/>
    <mergeCell ref="B66:B69"/>
    <mergeCell ref="C66:C69"/>
    <mergeCell ref="D66:E66"/>
    <mergeCell ref="F66:F69"/>
    <mergeCell ref="D67:E67"/>
    <mergeCell ref="D68:E68"/>
    <mergeCell ref="D69:E69"/>
    <mergeCell ref="D63:E63"/>
    <mergeCell ref="A64:A65"/>
    <mergeCell ref="B64:B65"/>
    <mergeCell ref="C64:C65"/>
    <mergeCell ref="D64:E64"/>
    <mergeCell ref="F64:F65"/>
    <mergeCell ref="D65:E65"/>
    <mergeCell ref="B50:B58"/>
    <mergeCell ref="C50:C58"/>
    <mergeCell ref="D50:D52"/>
    <mergeCell ref="F50:F58"/>
    <mergeCell ref="D53:D54"/>
    <mergeCell ref="D55:D56"/>
    <mergeCell ref="D57:D58"/>
    <mergeCell ref="A59:A62"/>
    <mergeCell ref="B59:B62"/>
    <mergeCell ref="C59:C62"/>
    <mergeCell ref="D59:E59"/>
    <mergeCell ref="F59:F62"/>
    <mergeCell ref="D60:E60"/>
    <mergeCell ref="D61:E61"/>
    <mergeCell ref="D62:E62"/>
    <mergeCell ref="A36:A39"/>
    <mergeCell ref="B36:B39"/>
    <mergeCell ref="C36:C39"/>
    <mergeCell ref="D36:D39"/>
    <mergeCell ref="F36:F39"/>
    <mergeCell ref="D43:E43"/>
    <mergeCell ref="H66:H69"/>
    <mergeCell ref="D44:E44"/>
    <mergeCell ref="D45:E45"/>
    <mergeCell ref="D46:E46"/>
    <mergeCell ref="A47:A49"/>
    <mergeCell ref="B47:B49"/>
    <mergeCell ref="C47:C49"/>
    <mergeCell ref="D47:E47"/>
    <mergeCell ref="D40:E40"/>
    <mergeCell ref="A41:A42"/>
    <mergeCell ref="B41:B42"/>
    <mergeCell ref="C41:C42"/>
    <mergeCell ref="D41:E41"/>
    <mergeCell ref="D42:E42"/>
    <mergeCell ref="F47:F49"/>
    <mergeCell ref="D48:E48"/>
    <mergeCell ref="D49:E49"/>
    <mergeCell ref="A50:A58"/>
    <mergeCell ref="F3:F6"/>
    <mergeCell ref="D7:E7"/>
    <mergeCell ref="A8:A13"/>
    <mergeCell ref="B8:B13"/>
    <mergeCell ref="C8:C13"/>
    <mergeCell ref="D8:E8"/>
    <mergeCell ref="F8:F13"/>
    <mergeCell ref="D3:E6"/>
    <mergeCell ref="F34:F35"/>
    <mergeCell ref="D35:E35"/>
    <mergeCell ref="D27:D31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Q5:W12"/>
    <mergeCell ref="Q14:W16"/>
    <mergeCell ref="D1:E1"/>
    <mergeCell ref="D2:E2"/>
    <mergeCell ref="A3:A6"/>
    <mergeCell ref="B3:B6"/>
    <mergeCell ref="C3:C6"/>
    <mergeCell ref="I64:I65"/>
    <mergeCell ref="H64:H65"/>
    <mergeCell ref="D13:E13"/>
    <mergeCell ref="D14:E14"/>
    <mergeCell ref="D32:E32"/>
    <mergeCell ref="D33:E33"/>
    <mergeCell ref="A34:A35"/>
    <mergeCell ref="B34:B35"/>
    <mergeCell ref="C34:C35"/>
    <mergeCell ref="D34:E34"/>
    <mergeCell ref="D21:E21"/>
    <mergeCell ref="A22:A31"/>
    <mergeCell ref="B22:B31"/>
    <mergeCell ref="C22:C31"/>
    <mergeCell ref="D22:D26"/>
    <mergeCell ref="F41:F42"/>
    <mergeCell ref="F22:F31"/>
  </mergeCells>
  <hyperlinks>
    <hyperlink ref="O2" r:id="rId1" xr:uid="{5F5F1B0D-3D10-E548-AF3F-C971D04B05D1}"/>
    <hyperlink ref="O43" r:id="rId2" xr:uid="{09E5A991-08AE-7C43-A30D-3EABF1A419DE}"/>
    <hyperlink ref="O46" r:id="rId3" xr:uid="{4E415761-285D-464E-AD09-A4581D24FFA9}"/>
    <hyperlink ref="O45" r:id="rId4" xr:uid="{9F34D907-5599-6C41-8F00-AEDE597BCE68}"/>
    <hyperlink ref="O40" r:id="rId5" xr:uid="{B24213B7-4F90-D54C-93C4-B361958368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LCU</vt:lpstr>
      <vt:lpstr>US</vt:lpstr>
      <vt:lpstr>US-1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Yidan</dc:creator>
  <cp:lastModifiedBy>Kou, Yidan</cp:lastModifiedBy>
  <dcterms:created xsi:type="dcterms:W3CDTF">2024-06-17T22:13:21Z</dcterms:created>
  <dcterms:modified xsi:type="dcterms:W3CDTF">2025-02-01T20:00:42Z</dcterms:modified>
</cp:coreProperties>
</file>