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orts betting\SportsBettingProject\"/>
    </mc:Choice>
  </mc:AlternateContent>
  <xr:revisionPtr revIDLastSave="0" documentId="13_ncr:1_{346710E1-B0ED-4C6C-AAF0-63BAD222C3CE}" xr6:coauthVersionLast="45" xr6:coauthVersionMax="45" xr10:uidLastSave="{00000000-0000-0000-0000-000000000000}"/>
  <bookViews>
    <workbookView xWindow="-110" yWindow="-110" windowWidth="19420" windowHeight="11020" tabRatio="618" xr2:uid="{E7F92368-D8C2-454E-BC53-E0B545E5A904}"/>
  </bookViews>
  <sheets>
    <sheet name="State_Odds" sheetId="5" r:id="rId1"/>
    <sheet name="National_Odds" sheetId="10" r:id="rId2"/>
    <sheet name="Betfair_Odds" sheetId="9" r:id="rId3"/>
    <sheet name="EV_Probs" sheetId="4" r:id="rId4"/>
    <sheet name="State_Topline" sheetId="3" r:id="rId5"/>
    <sheet name="National_Topline" sheetId="2" r:id="rId6"/>
  </sheets>
  <definedNames>
    <definedName name="ExternalData_1" localSheetId="5" hidden="1">National_Topline!$A$1:$AK$2</definedName>
    <definedName name="ExternalData_2" localSheetId="2" hidden="1">Betfair_Odds!$A$1:$M$101</definedName>
    <definedName name="ExternalData_2" localSheetId="4" hidden="1">State_Topline!$A$1:$AA$57</definedName>
    <definedName name="ExternalData_3" localSheetId="3" hidden="1">EV_Probs!$A$1:$D$540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0" l="1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2" i="10"/>
  <c r="J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2" i="10"/>
  <c r="D2" i="10" s="1"/>
  <c r="I38" i="5"/>
  <c r="I2" i="5"/>
  <c r="I10" i="5"/>
  <c r="I40" i="5"/>
  <c r="I17" i="5"/>
  <c r="I33" i="5"/>
  <c r="I15" i="5"/>
  <c r="I22" i="5"/>
  <c r="I51" i="5"/>
  <c r="I8" i="5"/>
  <c r="I20" i="5"/>
  <c r="I31" i="5"/>
  <c r="I49" i="5"/>
  <c r="I19" i="5"/>
  <c r="I41" i="5"/>
  <c r="I11" i="5"/>
  <c r="I36" i="5"/>
  <c r="I42" i="5"/>
  <c r="I37" i="5"/>
  <c r="I32" i="5"/>
  <c r="I16" i="5"/>
  <c r="I27" i="5"/>
  <c r="I6" i="5"/>
  <c r="I5" i="5"/>
  <c r="I30" i="5"/>
  <c r="I34" i="5"/>
  <c r="I35" i="5"/>
  <c r="I46" i="5"/>
  <c r="I18" i="5"/>
  <c r="I14" i="5"/>
  <c r="I29" i="5"/>
  <c r="I26" i="5"/>
  <c r="I21" i="5"/>
  <c r="I7" i="5"/>
  <c r="I44" i="5"/>
  <c r="I4" i="5"/>
  <c r="I50" i="5"/>
  <c r="I23" i="5"/>
  <c r="I9" i="5"/>
  <c r="I28" i="5"/>
  <c r="I12" i="5"/>
  <c r="I45" i="5"/>
  <c r="I39" i="5"/>
  <c r="I25" i="5"/>
  <c r="I43" i="5"/>
  <c r="I24" i="5"/>
  <c r="I13" i="5"/>
  <c r="I52" i="5"/>
  <c r="I48" i="5"/>
  <c r="I3" i="5"/>
  <c r="I47" i="5"/>
  <c r="H38" i="5"/>
  <c r="H2" i="5"/>
  <c r="H10" i="5"/>
  <c r="H40" i="5"/>
  <c r="H17" i="5"/>
  <c r="H33" i="5"/>
  <c r="H15" i="5"/>
  <c r="H22" i="5"/>
  <c r="H51" i="5"/>
  <c r="H8" i="5"/>
  <c r="H20" i="5"/>
  <c r="H31" i="5"/>
  <c r="H49" i="5"/>
  <c r="H19" i="5"/>
  <c r="H41" i="5"/>
  <c r="H11" i="5"/>
  <c r="H36" i="5"/>
  <c r="H42" i="5"/>
  <c r="H37" i="5"/>
  <c r="H32" i="5"/>
  <c r="H16" i="5"/>
  <c r="H27" i="5"/>
  <c r="H6" i="5"/>
  <c r="H5" i="5"/>
  <c r="H30" i="5"/>
  <c r="H34" i="5"/>
  <c r="H35" i="5"/>
  <c r="H46" i="5"/>
  <c r="H18" i="5"/>
  <c r="H14" i="5"/>
  <c r="H29" i="5"/>
  <c r="H26" i="5"/>
  <c r="H21" i="5"/>
  <c r="H7" i="5"/>
  <c r="H44" i="5"/>
  <c r="H4" i="5"/>
  <c r="H50" i="5"/>
  <c r="H23" i="5"/>
  <c r="H9" i="5"/>
  <c r="H28" i="5"/>
  <c r="H12" i="5"/>
  <c r="H45" i="5"/>
  <c r="H39" i="5"/>
  <c r="H25" i="5"/>
  <c r="H43" i="5"/>
  <c r="H24" i="5"/>
  <c r="H13" i="5"/>
  <c r="H52" i="5"/>
  <c r="H48" i="5"/>
  <c r="H3" i="5"/>
  <c r="H47" i="5"/>
  <c r="G38" i="5"/>
  <c r="G2" i="5"/>
  <c r="G10" i="5"/>
  <c r="G40" i="5"/>
  <c r="G17" i="5"/>
  <c r="G33" i="5"/>
  <c r="G15" i="5"/>
  <c r="G22" i="5"/>
  <c r="G51" i="5"/>
  <c r="G8" i="5"/>
  <c r="G20" i="5"/>
  <c r="G31" i="5"/>
  <c r="G49" i="5"/>
  <c r="G19" i="5"/>
  <c r="G41" i="5"/>
  <c r="G11" i="5"/>
  <c r="G36" i="5"/>
  <c r="G42" i="5"/>
  <c r="G37" i="5"/>
  <c r="G32" i="5"/>
  <c r="G16" i="5"/>
  <c r="G27" i="5"/>
  <c r="G6" i="5"/>
  <c r="G5" i="5"/>
  <c r="G30" i="5"/>
  <c r="G34" i="5"/>
  <c r="G35" i="5"/>
  <c r="G46" i="5"/>
  <c r="G18" i="5"/>
  <c r="G14" i="5"/>
  <c r="G29" i="5"/>
  <c r="G26" i="5"/>
  <c r="G21" i="5"/>
  <c r="G7" i="5"/>
  <c r="G44" i="5"/>
  <c r="G4" i="5"/>
  <c r="G50" i="5"/>
  <c r="G23" i="5"/>
  <c r="G9" i="5"/>
  <c r="G28" i="5"/>
  <c r="G12" i="5"/>
  <c r="G45" i="5"/>
  <c r="G39" i="5"/>
  <c r="G25" i="5"/>
  <c r="G43" i="5"/>
  <c r="G24" i="5"/>
  <c r="G13" i="5"/>
  <c r="G52" i="5"/>
  <c r="G48" i="5"/>
  <c r="G3" i="5"/>
  <c r="G47" i="5"/>
  <c r="F38" i="5"/>
  <c r="F2" i="5"/>
  <c r="F10" i="5"/>
  <c r="F40" i="5"/>
  <c r="F17" i="5"/>
  <c r="F33" i="5"/>
  <c r="F15" i="5"/>
  <c r="F22" i="5"/>
  <c r="F51" i="5"/>
  <c r="F8" i="5"/>
  <c r="F20" i="5"/>
  <c r="F31" i="5"/>
  <c r="F49" i="5"/>
  <c r="F19" i="5"/>
  <c r="F41" i="5"/>
  <c r="F11" i="5"/>
  <c r="F36" i="5"/>
  <c r="F42" i="5"/>
  <c r="F37" i="5"/>
  <c r="F32" i="5"/>
  <c r="F16" i="5"/>
  <c r="F27" i="5"/>
  <c r="F6" i="5"/>
  <c r="F5" i="5"/>
  <c r="F30" i="5"/>
  <c r="F34" i="5"/>
  <c r="F35" i="5"/>
  <c r="F46" i="5"/>
  <c r="F18" i="5"/>
  <c r="F14" i="5"/>
  <c r="F29" i="5"/>
  <c r="F26" i="5"/>
  <c r="F21" i="5"/>
  <c r="F7" i="5"/>
  <c r="F44" i="5"/>
  <c r="F4" i="5"/>
  <c r="F50" i="5"/>
  <c r="F23" i="5"/>
  <c r="F9" i="5"/>
  <c r="F28" i="5"/>
  <c r="F12" i="5"/>
  <c r="F45" i="5"/>
  <c r="F39" i="5"/>
  <c r="F25" i="5"/>
  <c r="F43" i="5"/>
  <c r="F24" i="5"/>
  <c r="F13" i="5"/>
  <c r="F52" i="5"/>
  <c r="F48" i="5"/>
  <c r="F3" i="5"/>
  <c r="F47" i="5"/>
  <c r="C38" i="5" l="1"/>
  <c r="C2" i="5"/>
  <c r="C10" i="5"/>
  <c r="C40" i="5"/>
  <c r="C17" i="5"/>
  <c r="C33" i="5"/>
  <c r="C15" i="5"/>
  <c r="C22" i="5"/>
  <c r="C51" i="5"/>
  <c r="C8" i="5"/>
  <c r="C20" i="5"/>
  <c r="C31" i="5"/>
  <c r="C49" i="5"/>
  <c r="C19" i="5"/>
  <c r="C41" i="5"/>
  <c r="C11" i="5"/>
  <c r="C36" i="5"/>
  <c r="C42" i="5"/>
  <c r="C37" i="5"/>
  <c r="C32" i="5"/>
  <c r="C16" i="5"/>
  <c r="C27" i="5"/>
  <c r="C6" i="5"/>
  <c r="C5" i="5"/>
  <c r="C30" i="5"/>
  <c r="C34" i="5"/>
  <c r="C35" i="5"/>
  <c r="C46" i="5"/>
  <c r="C18" i="5"/>
  <c r="C14" i="5"/>
  <c r="C29" i="5"/>
  <c r="C26" i="5"/>
  <c r="C21" i="5"/>
  <c r="C7" i="5"/>
  <c r="C44" i="5"/>
  <c r="C4" i="5"/>
  <c r="C50" i="5"/>
  <c r="C23" i="5"/>
  <c r="C9" i="5"/>
  <c r="C28" i="5"/>
  <c r="C12" i="5"/>
  <c r="C45" i="5"/>
  <c r="C39" i="5"/>
  <c r="C25" i="5"/>
  <c r="C43" i="5"/>
  <c r="C24" i="5"/>
  <c r="C13" i="5"/>
  <c r="C52" i="5"/>
  <c r="C48" i="5"/>
  <c r="C3" i="5"/>
  <c r="C47" i="5"/>
  <c r="B2" i="5"/>
  <c r="B10" i="5"/>
  <c r="B40" i="5"/>
  <c r="B17" i="5"/>
  <c r="B33" i="5"/>
  <c r="B15" i="5"/>
  <c r="B22" i="5"/>
  <c r="B51" i="5"/>
  <c r="B8" i="5"/>
  <c r="B20" i="5"/>
  <c r="B31" i="5"/>
  <c r="B49" i="5"/>
  <c r="B19" i="5"/>
  <c r="B41" i="5"/>
  <c r="B11" i="5"/>
  <c r="B36" i="5"/>
  <c r="B42" i="5"/>
  <c r="B37" i="5"/>
  <c r="B32" i="5"/>
  <c r="B16" i="5"/>
  <c r="B27" i="5"/>
  <c r="B6" i="5"/>
  <c r="B5" i="5"/>
  <c r="B30" i="5"/>
  <c r="B34" i="5"/>
  <c r="B35" i="5"/>
  <c r="B46" i="5"/>
  <c r="K46" i="5" s="1"/>
  <c r="B18" i="5"/>
  <c r="B14" i="5"/>
  <c r="B29" i="5"/>
  <c r="B26" i="5"/>
  <c r="B21" i="5"/>
  <c r="B7" i="5"/>
  <c r="B44" i="5"/>
  <c r="B4" i="5"/>
  <c r="B50" i="5"/>
  <c r="B23" i="5"/>
  <c r="B9" i="5"/>
  <c r="B28" i="5"/>
  <c r="B12" i="5"/>
  <c r="B45" i="5"/>
  <c r="B39" i="5"/>
  <c r="B25" i="5"/>
  <c r="B43" i="5"/>
  <c r="B24" i="5"/>
  <c r="B13" i="5"/>
  <c r="B52" i="5"/>
  <c r="B48" i="5"/>
  <c r="B3" i="5"/>
  <c r="B47" i="5"/>
  <c r="B38" i="5"/>
  <c r="M52" i="5" l="1"/>
  <c r="M28" i="5"/>
  <c r="M26" i="5"/>
  <c r="M5" i="5"/>
  <c r="M11" i="5"/>
  <c r="M22" i="5"/>
  <c r="M13" i="5"/>
  <c r="M9" i="5"/>
  <c r="M29" i="5"/>
  <c r="M6" i="5"/>
  <c r="M41" i="5"/>
  <c r="M15" i="5"/>
  <c r="M24" i="5"/>
  <c r="M23" i="5"/>
  <c r="M14" i="5"/>
  <c r="M27" i="5"/>
  <c r="M19" i="5"/>
  <c r="M33" i="5"/>
  <c r="M43" i="5"/>
  <c r="M50" i="5"/>
  <c r="M18" i="5"/>
  <c r="M16" i="5"/>
  <c r="M49" i="5"/>
  <c r="M17" i="5"/>
  <c r="M25" i="5"/>
  <c r="M4" i="5"/>
  <c r="M46" i="5"/>
  <c r="M32" i="5"/>
  <c r="M31" i="5"/>
  <c r="M40" i="5"/>
  <c r="M47" i="5"/>
  <c r="M39" i="5"/>
  <c r="M44" i="5"/>
  <c r="M35" i="5"/>
  <c r="M37" i="5"/>
  <c r="M20" i="5"/>
  <c r="M10" i="5"/>
  <c r="M3" i="5"/>
  <c r="M45" i="5"/>
  <c r="M7" i="5"/>
  <c r="M34" i="5"/>
  <c r="M42" i="5"/>
  <c r="M8" i="5"/>
  <c r="M2" i="5"/>
  <c r="M48" i="5"/>
  <c r="M12" i="5"/>
  <c r="M21" i="5"/>
  <c r="M30" i="5"/>
  <c r="M36" i="5"/>
  <c r="M51" i="5"/>
  <c r="M38" i="5"/>
  <c r="D48" i="5"/>
  <c r="L48" i="5" s="1"/>
  <c r="K48" i="5"/>
  <c r="D24" i="5"/>
  <c r="L24" i="5" s="1"/>
  <c r="K24" i="5"/>
  <c r="D23" i="5"/>
  <c r="L23" i="5" s="1"/>
  <c r="K23" i="5"/>
  <c r="D14" i="5"/>
  <c r="L14" i="5" s="1"/>
  <c r="K14" i="5"/>
  <c r="D27" i="5"/>
  <c r="L27" i="5" s="1"/>
  <c r="K27" i="5"/>
  <c r="D19" i="5"/>
  <c r="L19" i="5" s="1"/>
  <c r="K19" i="5"/>
  <c r="D33" i="5"/>
  <c r="L33" i="5" s="1"/>
  <c r="K33" i="5"/>
  <c r="D50" i="5"/>
  <c r="L50" i="5" s="1"/>
  <c r="K50" i="5"/>
  <c r="D18" i="5"/>
  <c r="L18" i="5" s="1"/>
  <c r="K18" i="5"/>
  <c r="D16" i="5"/>
  <c r="L16" i="5" s="1"/>
  <c r="K16" i="5"/>
  <c r="D49" i="5"/>
  <c r="L49" i="5" s="1"/>
  <c r="K49" i="5"/>
  <c r="D17" i="5"/>
  <c r="L17" i="5" s="1"/>
  <c r="K17" i="5"/>
  <c r="O13" i="5"/>
  <c r="O9" i="5"/>
  <c r="O29" i="5"/>
  <c r="O6" i="5"/>
  <c r="O41" i="5"/>
  <c r="O15" i="5"/>
  <c r="D38" i="5"/>
  <c r="L38" i="5" s="1"/>
  <c r="K38" i="5"/>
  <c r="D25" i="5"/>
  <c r="L25" i="5" s="1"/>
  <c r="K25" i="5"/>
  <c r="D4" i="5"/>
  <c r="L4" i="5" s="1"/>
  <c r="K4" i="5"/>
  <c r="D32" i="5"/>
  <c r="L32" i="5" s="1"/>
  <c r="K32" i="5"/>
  <c r="D31" i="5"/>
  <c r="L31" i="5" s="1"/>
  <c r="K31" i="5"/>
  <c r="D40" i="5"/>
  <c r="L40" i="5" s="1"/>
  <c r="K40" i="5"/>
  <c r="D39" i="5"/>
  <c r="L39" i="5" s="1"/>
  <c r="K39" i="5"/>
  <c r="D44" i="5"/>
  <c r="L44" i="5" s="1"/>
  <c r="K44" i="5"/>
  <c r="D35" i="5"/>
  <c r="L35" i="5" s="1"/>
  <c r="K35" i="5"/>
  <c r="D37" i="5"/>
  <c r="L37" i="5" s="1"/>
  <c r="K37" i="5"/>
  <c r="D20" i="5"/>
  <c r="L20" i="5" s="1"/>
  <c r="K20" i="5"/>
  <c r="D10" i="5"/>
  <c r="L10" i="5" s="1"/>
  <c r="K10" i="5"/>
  <c r="D3" i="5"/>
  <c r="L3" i="5" s="1"/>
  <c r="K3" i="5"/>
  <c r="D45" i="5"/>
  <c r="L45" i="5" s="1"/>
  <c r="K45" i="5"/>
  <c r="D7" i="5"/>
  <c r="L7" i="5" s="1"/>
  <c r="K7" i="5"/>
  <c r="D34" i="5"/>
  <c r="L34" i="5" s="1"/>
  <c r="K34" i="5"/>
  <c r="D42" i="5"/>
  <c r="L42" i="5" s="1"/>
  <c r="K42" i="5"/>
  <c r="D8" i="5"/>
  <c r="L8" i="5" s="1"/>
  <c r="K8" i="5"/>
  <c r="D2" i="5"/>
  <c r="L2" i="5" s="1"/>
  <c r="K2" i="5"/>
  <c r="D43" i="5"/>
  <c r="L43" i="5" s="1"/>
  <c r="K43" i="5"/>
  <c r="D12" i="5"/>
  <c r="L12" i="5" s="1"/>
  <c r="K12" i="5"/>
  <c r="D21" i="5"/>
  <c r="L21" i="5" s="1"/>
  <c r="K21" i="5"/>
  <c r="D30" i="5"/>
  <c r="L30" i="5" s="1"/>
  <c r="K30" i="5"/>
  <c r="D36" i="5"/>
  <c r="L36" i="5" s="1"/>
  <c r="K36" i="5"/>
  <c r="D51" i="5"/>
  <c r="L51" i="5" s="1"/>
  <c r="K51" i="5"/>
  <c r="D47" i="5"/>
  <c r="L47" i="5" s="1"/>
  <c r="K47" i="5"/>
  <c r="D52" i="5"/>
  <c r="L52" i="5" s="1"/>
  <c r="K52" i="5"/>
  <c r="D28" i="5"/>
  <c r="L28" i="5" s="1"/>
  <c r="K28" i="5"/>
  <c r="D26" i="5"/>
  <c r="L26" i="5" s="1"/>
  <c r="K26" i="5"/>
  <c r="D5" i="5"/>
  <c r="L5" i="5" s="1"/>
  <c r="K5" i="5"/>
  <c r="D11" i="5"/>
  <c r="L11" i="5" s="1"/>
  <c r="K11" i="5"/>
  <c r="D22" i="5"/>
  <c r="L22" i="5" s="1"/>
  <c r="K22" i="5"/>
  <c r="D13" i="5"/>
  <c r="L13" i="5" s="1"/>
  <c r="K13" i="5"/>
  <c r="D9" i="5"/>
  <c r="L9" i="5" s="1"/>
  <c r="K9" i="5"/>
  <c r="D29" i="5"/>
  <c r="L29" i="5" s="1"/>
  <c r="K29" i="5"/>
  <c r="D6" i="5"/>
  <c r="L6" i="5" s="1"/>
  <c r="K6" i="5"/>
  <c r="D41" i="5"/>
  <c r="L41" i="5" s="1"/>
  <c r="K41" i="5"/>
  <c r="D15" i="5"/>
  <c r="L15" i="5" s="1"/>
  <c r="K15" i="5"/>
  <c r="O52" i="5"/>
  <c r="O28" i="5"/>
  <c r="O26" i="5"/>
  <c r="O5" i="5"/>
  <c r="O11" i="5"/>
  <c r="O22" i="5"/>
  <c r="O24" i="5"/>
  <c r="O23" i="5"/>
  <c r="O14" i="5"/>
  <c r="O27" i="5"/>
  <c r="O19" i="5"/>
  <c r="O33" i="5"/>
  <c r="O43" i="5"/>
  <c r="O50" i="5"/>
  <c r="O18" i="5"/>
  <c r="O16" i="5"/>
  <c r="O49" i="5"/>
  <c r="O17" i="5"/>
  <c r="O25" i="5"/>
  <c r="O4" i="5"/>
  <c r="O46" i="5"/>
  <c r="O32" i="5"/>
  <c r="O31" i="5"/>
  <c r="O40" i="5"/>
  <c r="O47" i="5"/>
  <c r="O39" i="5"/>
  <c r="O44" i="5"/>
  <c r="O35" i="5"/>
  <c r="O37" i="5"/>
  <c r="O20" i="5"/>
  <c r="O10" i="5"/>
  <c r="O3" i="5"/>
  <c r="O45" i="5"/>
  <c r="O7" i="5"/>
  <c r="O34" i="5"/>
  <c r="O42" i="5"/>
  <c r="O8" i="5"/>
  <c r="O2" i="5"/>
  <c r="O48" i="5"/>
  <c r="O12" i="5"/>
  <c r="O21" i="5"/>
  <c r="O30" i="5"/>
  <c r="O36" i="5"/>
  <c r="O51" i="5"/>
  <c r="O38" i="5"/>
  <c r="E52" i="5"/>
  <c r="P52" i="5" s="1"/>
  <c r="E28" i="5"/>
  <c r="P28" i="5" s="1"/>
  <c r="E26" i="5"/>
  <c r="P26" i="5" s="1"/>
  <c r="E5" i="5"/>
  <c r="P5" i="5" s="1"/>
  <c r="E11" i="5"/>
  <c r="P11" i="5" s="1"/>
  <c r="E22" i="5"/>
  <c r="P22" i="5" s="1"/>
  <c r="E13" i="5"/>
  <c r="P13" i="5" s="1"/>
  <c r="E9" i="5"/>
  <c r="P9" i="5" s="1"/>
  <c r="E29" i="5"/>
  <c r="P29" i="5" s="1"/>
  <c r="E6" i="5"/>
  <c r="P6" i="5" s="1"/>
  <c r="E41" i="5"/>
  <c r="P41" i="5" s="1"/>
  <c r="E15" i="5"/>
  <c r="P15" i="5" s="1"/>
  <c r="E24" i="5"/>
  <c r="P24" i="5" s="1"/>
  <c r="E23" i="5"/>
  <c r="P23" i="5" s="1"/>
  <c r="E14" i="5"/>
  <c r="P14" i="5" s="1"/>
  <c r="E27" i="5"/>
  <c r="P27" i="5" s="1"/>
  <c r="E19" i="5"/>
  <c r="P19" i="5" s="1"/>
  <c r="E33" i="5"/>
  <c r="P33" i="5" s="1"/>
  <c r="E43" i="5"/>
  <c r="P43" i="5" s="1"/>
  <c r="E50" i="5"/>
  <c r="P50" i="5" s="1"/>
  <c r="E18" i="5"/>
  <c r="P18" i="5" s="1"/>
  <c r="E16" i="5"/>
  <c r="P16" i="5" s="1"/>
  <c r="E49" i="5"/>
  <c r="P49" i="5" s="1"/>
  <c r="E17" i="5"/>
  <c r="P17" i="5" s="1"/>
  <c r="E25" i="5"/>
  <c r="P25" i="5" s="1"/>
  <c r="E4" i="5"/>
  <c r="P4" i="5" s="1"/>
  <c r="E46" i="5"/>
  <c r="P46" i="5" s="1"/>
  <c r="E32" i="5"/>
  <c r="P32" i="5" s="1"/>
  <c r="E31" i="5"/>
  <c r="P31" i="5" s="1"/>
  <c r="E40" i="5"/>
  <c r="P40" i="5" s="1"/>
  <c r="E47" i="5"/>
  <c r="P47" i="5" s="1"/>
  <c r="E39" i="5"/>
  <c r="P39" i="5" s="1"/>
  <c r="E44" i="5"/>
  <c r="P44" i="5" s="1"/>
  <c r="E35" i="5"/>
  <c r="P35" i="5" s="1"/>
  <c r="E37" i="5"/>
  <c r="P37" i="5" s="1"/>
  <c r="E20" i="5"/>
  <c r="P20" i="5" s="1"/>
  <c r="E10" i="5"/>
  <c r="P10" i="5" s="1"/>
  <c r="E3" i="5"/>
  <c r="P3" i="5" s="1"/>
  <c r="E45" i="5"/>
  <c r="P45" i="5" s="1"/>
  <c r="E7" i="5"/>
  <c r="P7" i="5" s="1"/>
  <c r="E34" i="5"/>
  <c r="P34" i="5" s="1"/>
  <c r="E42" i="5"/>
  <c r="P42" i="5" s="1"/>
  <c r="E8" i="5"/>
  <c r="P8" i="5" s="1"/>
  <c r="E2" i="5"/>
  <c r="P2" i="5" s="1"/>
  <c r="E48" i="5"/>
  <c r="P48" i="5" s="1"/>
  <c r="E12" i="5"/>
  <c r="P12" i="5" s="1"/>
  <c r="E21" i="5"/>
  <c r="P21" i="5" s="1"/>
  <c r="E30" i="5"/>
  <c r="P30" i="5" s="1"/>
  <c r="E36" i="5"/>
  <c r="P36" i="5" s="1"/>
  <c r="E51" i="5"/>
  <c r="P51" i="5" s="1"/>
  <c r="E38" i="5"/>
  <c r="P38" i="5" s="1"/>
  <c r="D46" i="5"/>
  <c r="L46" i="5" s="1"/>
  <c r="J22" i="5"/>
  <c r="J36" i="5"/>
  <c r="J43" i="5"/>
  <c r="J34" i="5"/>
  <c r="J33" i="5"/>
  <c r="J28" i="5"/>
  <c r="J23" i="5"/>
  <c r="J6" i="5"/>
  <c r="J32" i="5"/>
  <c r="J10" i="5"/>
  <c r="N23" i="5"/>
  <c r="J49" i="5"/>
  <c r="J44" i="5"/>
  <c r="N14" i="5" l="1"/>
  <c r="J21" i="5"/>
  <c r="N10" i="5"/>
  <c r="J39" i="5"/>
  <c r="N40" i="5"/>
  <c r="J42" i="5"/>
  <c r="N46" i="5"/>
  <c r="J24" i="5"/>
  <c r="J19" i="5"/>
  <c r="J37" i="5"/>
  <c r="J48" i="5"/>
  <c r="J27" i="5"/>
  <c r="J25" i="5"/>
  <c r="J45" i="5"/>
  <c r="J47" i="5"/>
  <c r="J8" i="5"/>
  <c r="J40" i="5"/>
  <c r="J18" i="5"/>
  <c r="J4" i="5"/>
  <c r="N29" i="5"/>
  <c r="J20" i="5"/>
  <c r="N24" i="5"/>
  <c r="J52" i="5"/>
  <c r="N31" i="5"/>
  <c r="J16" i="5"/>
  <c r="N22" i="5"/>
  <c r="J15" i="5"/>
  <c r="N52" i="5"/>
  <c r="J9" i="5"/>
  <c r="N11" i="5"/>
  <c r="N44" i="5"/>
  <c r="N36" i="5"/>
  <c r="J2" i="5"/>
  <c r="N18" i="5"/>
  <c r="N48" i="5"/>
  <c r="J5" i="5"/>
  <c r="J11" i="5"/>
  <c r="J29" i="5"/>
  <c r="J7" i="5"/>
  <c r="N37" i="5"/>
  <c r="J30" i="5"/>
  <c r="J38" i="5"/>
  <c r="J13" i="5"/>
  <c r="J3" i="5"/>
  <c r="J14" i="5"/>
  <c r="N47" i="5"/>
  <c r="J17" i="5"/>
  <c r="J26" i="5"/>
  <c r="J51" i="5"/>
  <c r="J41" i="5"/>
  <c r="J31" i="5"/>
  <c r="J35" i="5"/>
  <c r="J12" i="5"/>
  <c r="J50" i="5"/>
  <c r="N17" i="5"/>
  <c r="N12" i="5"/>
  <c r="N3" i="5"/>
  <c r="N16" i="5"/>
  <c r="N21" i="5"/>
  <c r="N45" i="5"/>
  <c r="N13" i="5"/>
  <c r="N49" i="5"/>
  <c r="N43" i="5"/>
  <c r="N38" i="5"/>
  <c r="N26" i="5"/>
  <c r="N41" i="5"/>
  <c r="N8" i="5"/>
  <c r="N33" i="5"/>
  <c r="N6" i="5"/>
  <c r="N4" i="5"/>
  <c r="N34" i="5"/>
  <c r="N19" i="5"/>
  <c r="N42" i="5"/>
  <c r="N28" i="5"/>
  <c r="N25" i="5"/>
  <c r="N51" i="5"/>
  <c r="N35" i="5"/>
  <c r="N7" i="5"/>
  <c r="N20" i="5"/>
  <c r="N30" i="5"/>
  <c r="N15" i="5"/>
  <c r="N32" i="5"/>
  <c r="N2" i="5"/>
  <c r="N5" i="5"/>
  <c r="N9" i="5"/>
  <c r="N50" i="5"/>
  <c r="N27" i="5"/>
  <c r="N39" i="5"/>
  <c r="J4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57812E-852B-47A5-92F7-D19C379C6BBE}" keepAlive="1" name="Query - betfair_states_odds" description="Connection to the 'betfair_states_odds' query in the workbook." type="5" refreshedVersion="6" background="1" saveData="1">
    <dbPr connection="Provider=Microsoft.Mashup.OleDb.1;Data Source=$Workbook$;Location=betfair_states_odds;Extended Properties=&quot;&quot;" command="SELECT * FROM [betfair_states_odds]"/>
  </connection>
  <connection id="2" xr16:uid="{15AD34BB-A386-431C-BE3E-AC506DD8D2B5}" keepAlive="1" name="Query - presidential_ev_probabilities_2020" description="Connection to the 'presidential_ev_probabilities_2020' query in the workbook." type="5" refreshedVersion="6" background="1" saveData="1">
    <dbPr connection="Provider=Microsoft.Mashup.OleDb.1;Data Source=$Workbook$;Location=presidential_ev_probabilities_2020;Extended Properties=&quot;&quot;" command="SELECT * FROM [presidential_ev_probabilities_2020]"/>
  </connection>
  <connection id="3" xr16:uid="{AE08011A-6E5D-411B-B58F-42079343E4EF}" keepAlive="1" name="Query - presidential_national_toplines_2020" description="Connection to the 'presidential_national_toplines_2020' query in the workbook." type="5" refreshedVersion="6" background="1" saveData="1">
    <dbPr connection="Provider=Microsoft.Mashup.OleDb.1;Data Source=$Workbook$;Location=presidential_national_toplines_2020;Extended Properties=&quot;&quot;" command="SELECT * FROM [presidential_national_toplines_2020]"/>
  </connection>
  <connection id="4" xr16:uid="{C99DF6D2-A026-4CF1-990E-D2EAC279113A}" keepAlive="1" name="Query - presidential_state_toplines_2020" description="Connection to the 'presidential_state_toplines_2020' query in the workbook." type="5" refreshedVersion="6" background="1" saveData="1">
    <dbPr connection="Provider=Microsoft.Mashup.OleDb.1;Data Source=$Workbook$;Location=presidential_state_toplines_2020;Extended Properties=&quot;&quot;" command="SELECT * FROM [presidential_state_toplines_2020]"/>
  </connection>
</connections>
</file>

<file path=xl/sharedStrings.xml><?xml version="1.0" encoding="utf-8"?>
<sst xmlns="http://schemas.openxmlformats.org/spreadsheetml/2006/main" count="831" uniqueCount="219">
  <si>
    <t>cycle</t>
  </si>
  <si>
    <t>branch</t>
  </si>
  <si>
    <t>model</t>
  </si>
  <si>
    <t>modeldate</t>
  </si>
  <si>
    <t>candidate_inc</t>
  </si>
  <si>
    <t>candidate_chal</t>
  </si>
  <si>
    <t>candidate_3rd</t>
  </si>
  <si>
    <t>ecwin_inc</t>
  </si>
  <si>
    <t>ecwin_chal</t>
  </si>
  <si>
    <t>ecwin_3rd</t>
  </si>
  <si>
    <t>ec_nomajority</t>
  </si>
  <si>
    <t>popwin_inc</t>
  </si>
  <si>
    <t>popwin_chal</t>
  </si>
  <si>
    <t>popwin_3rd</t>
  </si>
  <si>
    <t>ev_inc</t>
  </si>
  <si>
    <t>ev_chal</t>
  </si>
  <si>
    <t>ev_3rd</t>
  </si>
  <si>
    <t>ev_inc_hi</t>
  </si>
  <si>
    <t>ev_chal_hi</t>
  </si>
  <si>
    <t>ev_3rd_hi</t>
  </si>
  <si>
    <t>ev_inc_lo</t>
  </si>
  <si>
    <t>ev_chal_lo</t>
  </si>
  <si>
    <t>ev_3rd_lo</t>
  </si>
  <si>
    <t>national_voteshare_inc</t>
  </si>
  <si>
    <t>national_voteshare_chal</t>
  </si>
  <si>
    <t>national_voteshare_3rd</t>
  </si>
  <si>
    <t>nat_voteshare_other</t>
  </si>
  <si>
    <t>national_voteshare_inc_hi</t>
  </si>
  <si>
    <t>national_voteshare_chal_hi</t>
  </si>
  <si>
    <t>national_voteshare_3rd_hi</t>
  </si>
  <si>
    <t>nat_voteshare_other_hi</t>
  </si>
  <si>
    <t>national_voteshare_inc_lo</t>
  </si>
  <si>
    <t>national_voteshare_chal_lo</t>
  </si>
  <si>
    <t>national_voteshare_3rd_lo</t>
  </si>
  <si>
    <t>nat_voteshare_other_lo</t>
  </si>
  <si>
    <t>timestamp</t>
  </si>
  <si>
    <t>simulations</t>
  </si>
  <si>
    <t>President</t>
  </si>
  <si>
    <t>polls-plus</t>
  </si>
  <si>
    <t>Trump</t>
  </si>
  <si>
    <t>Biden</t>
  </si>
  <si>
    <t/>
  </si>
  <si>
    <t>evprob_inc</t>
  </si>
  <si>
    <t>evprob_chal</t>
  </si>
  <si>
    <t>evprob_3rd</t>
  </si>
  <si>
    <t>total_ev</t>
  </si>
  <si>
    <t>state</t>
  </si>
  <si>
    <t>tipping</t>
  </si>
  <si>
    <t>vpi</t>
  </si>
  <si>
    <t>winstate_inc</t>
  </si>
  <si>
    <t>winstate_chal</t>
  </si>
  <si>
    <t>winstate_3rd</t>
  </si>
  <si>
    <t>voteshare_inc</t>
  </si>
  <si>
    <t>voteshare_chal</t>
  </si>
  <si>
    <t>voteshare_3rd</t>
  </si>
  <si>
    <t>voteshare_other</t>
  </si>
  <si>
    <t>voteshare_inc_hi</t>
  </si>
  <si>
    <t>voteshare_chal_hi</t>
  </si>
  <si>
    <t>voteshare_3rd_hi</t>
  </si>
  <si>
    <t>voteshare_other_hi</t>
  </si>
  <si>
    <t>voteshare_inc_lo</t>
  </si>
  <si>
    <t>voteshare_chal_lo</t>
  </si>
  <si>
    <t>voteshare_3rd_lo</t>
  </si>
  <si>
    <t>voteshare_other_lo</t>
  </si>
  <si>
    <t>margin</t>
  </si>
  <si>
    <t>margin_hi</t>
  </si>
  <si>
    <t>margin_lo</t>
  </si>
  <si>
    <t>win_EC_if_win_state_inc</t>
  </si>
  <si>
    <t>win_EC_if_win_state_chal</t>
  </si>
  <si>
    <t>win_state_if_win_EC_inc</t>
  </si>
  <si>
    <t>win_state_if_win_EC_chal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</si>
  <si>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</si>
  <si>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</si>
  <si>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</si>
  <si>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</si>
  <si>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</si>
  <si>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</si>
  <si>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</si>
  <si>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</si>
  <si>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</si>
  <si>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</si>
  <si>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</si>
  <si>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</si>
  <si>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</si>
  <si>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</si>
  <si>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</si>
  <si>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</si>
  <si>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</si>
  <si>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</si>
  <si>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</si>
  <si>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</si>
  <si>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</si>
  <si>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</si>
  <si>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</si>
  <si>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</si>
  <si>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NE-3</t>
  </si>
  <si>
    <t>NE-2</t>
  </si>
  <si>
    <t>NE-1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</si>
  <si>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</si>
  <si>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</si>
  <si>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</si>
  <si>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</si>
  <si>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</si>
  <si>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</si>
  <si>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</si>
  <si>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</si>
  <si>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ME-2</t>
  </si>
  <si>
    <t>ME-1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</si>
  <si>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</si>
  <si>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</si>
  <si>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</si>
  <si>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</si>
  <si>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</si>
  <si>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</si>
  <si>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</si>
  <si>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</si>
  <si>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</si>
  <si>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</si>
  <si>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</si>
  <si>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</si>
  <si>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</si>
  <si>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</si>
  <si>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</si>
  <si>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</si>
  <si>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</si>
  <si>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</si>
  <si>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</si>
  <si>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State</t>
  </si>
  <si>
    <t>40000</t>
  </si>
  <si>
    <t>Win_Trump</t>
  </si>
  <si>
    <t>Win_Biden</t>
  </si>
  <si>
    <t>True_odds_Trump</t>
  </si>
  <si>
    <t>True_odds_Biden</t>
  </si>
  <si>
    <t>Selection ID</t>
  </si>
  <si>
    <t>Best Back Price</t>
  </si>
  <si>
    <t>Best Back Size</t>
  </si>
  <si>
    <t>Best Lay Price</t>
  </si>
  <si>
    <t>Best Lay Size</t>
  </si>
  <si>
    <t>Last Price Traded</t>
  </si>
  <si>
    <t>Total Matched</t>
  </si>
  <si>
    <t>Status</t>
  </si>
  <si>
    <t>Removal Date</t>
  </si>
  <si>
    <t>Adjustment Factor</t>
  </si>
  <si>
    <t>Market Name</t>
  </si>
  <si>
    <t>Market ID</t>
  </si>
  <si>
    <t>Runner Name</t>
  </si>
  <si>
    <t>ACTIVE</t>
  </si>
  <si>
    <t>Florida Winner</t>
  </si>
  <si>
    <t>Republicans</t>
  </si>
  <si>
    <t>Democrats</t>
  </si>
  <si>
    <t>Massachusetts Winner</t>
  </si>
  <si>
    <t>Michigan Winner</t>
  </si>
  <si>
    <t>Minnesota Winner</t>
  </si>
  <si>
    <t>Mississippi Winner</t>
  </si>
  <si>
    <t>Missouri Winner</t>
  </si>
  <si>
    <t>Montana Winner</t>
  </si>
  <si>
    <t>North Dakota Winner</t>
  </si>
  <si>
    <t>Oklahoma Winner</t>
  </si>
  <si>
    <t>Oregon Winner</t>
  </si>
  <si>
    <t>Georgia Winner</t>
  </si>
  <si>
    <t>Idaho Winner</t>
  </si>
  <si>
    <t>Nebraska Winner</t>
  </si>
  <si>
    <t>New Hampshire Winner</t>
  </si>
  <si>
    <t>New Jersey Winner</t>
  </si>
  <si>
    <t>North Carolina Winner</t>
  </si>
  <si>
    <t>Rhode Island Winner</t>
  </si>
  <si>
    <t>South Carolina Winner</t>
  </si>
  <si>
    <t>South Dakota Winner</t>
  </si>
  <si>
    <t>Tennessee Winner</t>
  </si>
  <si>
    <t>Delaware Winner</t>
  </si>
  <si>
    <t>Hawaii Winner</t>
  </si>
  <si>
    <t>Kansas Winner</t>
  </si>
  <si>
    <t>Kentucky Winner</t>
  </si>
  <si>
    <t>Louisiana Winner</t>
  </si>
  <si>
    <t>Maine Winner</t>
  </si>
  <si>
    <t>Maryland Winner</t>
  </si>
  <si>
    <t>Nevada Winner</t>
  </si>
  <si>
    <t>New Mexico Winner</t>
  </si>
  <si>
    <t>Ohio Winner</t>
  </si>
  <si>
    <t>Arkansas Winner</t>
  </si>
  <si>
    <t>California Winner</t>
  </si>
  <si>
    <t>Colorado Winner</t>
  </si>
  <si>
    <t>Connecticut Winner</t>
  </si>
  <si>
    <t>Illinois Winner</t>
  </si>
  <si>
    <t>Indiana Winner</t>
  </si>
  <si>
    <t>Iowa Winner</t>
  </si>
  <si>
    <t>New York Winner</t>
  </si>
  <si>
    <t>Texas Winner</t>
  </si>
  <si>
    <t>Utah Winner</t>
  </si>
  <si>
    <t>Alabama Winner</t>
  </si>
  <si>
    <t>Alaska Winner</t>
  </si>
  <si>
    <t>Arizona Winner</t>
  </si>
  <si>
    <t>Pennsylvania Winner</t>
  </si>
  <si>
    <t>Vermont Winner</t>
  </si>
  <si>
    <t>Virginia Winner</t>
  </si>
  <si>
    <t>Washington State Winner</t>
  </si>
  <si>
    <t>West Virginia Winner</t>
  </si>
  <si>
    <t>Wisconsin Winner</t>
  </si>
  <si>
    <t>Wyoming Winner</t>
  </si>
  <si>
    <t>Betfair_Best_Back_Trump</t>
  </si>
  <si>
    <t>Betfair_Best_Lay_Trump</t>
  </si>
  <si>
    <t>Betfair_Best_Back_Biden</t>
  </si>
  <si>
    <t>Betfair_Best_Lay_Biden</t>
  </si>
  <si>
    <t>Opportunity Back Trump</t>
  </si>
  <si>
    <t>Opportunity Lay Trump</t>
  </si>
  <si>
    <t>Opportunity Back Biden</t>
  </si>
  <si>
    <t>Opportunity Lay Biden</t>
  </si>
  <si>
    <t>Probability</t>
  </si>
  <si>
    <t>True_Odds</t>
  </si>
  <si>
    <t>Biden_Votes_Min</t>
  </si>
  <si>
    <t>Biden_Votes_Max</t>
  </si>
  <si>
    <t>Trump_Votes_Min</t>
  </si>
  <si>
    <t>Trump_Votes_Max</t>
  </si>
  <si>
    <t>betfair percentage collumns</t>
  </si>
  <si>
    <t>expected value per dollar</t>
  </si>
  <si>
    <t>Expected Back Biden</t>
  </si>
  <si>
    <t>Expected Back Trump</t>
  </si>
  <si>
    <t>Expected Lay Trump</t>
  </si>
  <si>
    <t>21:07:03  4 Sep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</si>
</sst>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/>
    <xf numFmtId="10" fontId="0" fillId="0" borderId="0" xfId="1" applyNumberFormat="1" applyFont="1"/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Font="1"/>
    <xf numFmtId="164" fontId="2" fillId="3" borderId="0" xfId="1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8" fontId="0" fillId="0" borderId="0" xfId="0" applyNumberFormat="1" applyFont="1"/>
    <xf numFmtId="0" fontId="0" fillId="0" borderId="2" xfId="0" applyNumberFormat="1" applyFont="1" applyBorder="1"/>
    <xf numFmtId="2" fontId="0" fillId="0" borderId="0" xfId="0" applyNumberForma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EV_Probs!$B$1</c:f>
              <c:strCache>
                <c:ptCount val="1"/>
                <c:pt idx="0">
                  <c:v>evprob_inc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EV_Probs!$B$2:$B$540</c15:sqref>
                  </c15:fullRef>
                </c:ext>
              </c:extLst>
              <c:f>EV_Probs!$B$3:$B$540</c:f>
              <c:numCache>
                <c:formatCode>0.00%</c:formatCode>
                <c:ptCount val="538"/>
                <c:pt idx="0">
                  <c:v>2.5000000000000001E-4</c:v>
                </c:pt>
                <c:pt idx="1">
                  <c:v>0</c:v>
                </c:pt>
                <c:pt idx="2">
                  <c:v>2.5000000000000001E-5</c:v>
                </c:pt>
                <c:pt idx="3">
                  <c:v>3.7500000000000001E-4</c:v>
                </c:pt>
                <c:pt idx="4">
                  <c:v>1E-4</c:v>
                </c:pt>
                <c:pt idx="5">
                  <c:v>2.5000000000000001E-5</c:v>
                </c:pt>
                <c:pt idx="6">
                  <c:v>5.0000000000000002E-5</c:v>
                </c:pt>
                <c:pt idx="7">
                  <c:v>2.5000000000000001E-4</c:v>
                </c:pt>
                <c:pt idx="8">
                  <c:v>1.4999999999999999E-4</c:v>
                </c:pt>
                <c:pt idx="9">
                  <c:v>2.5000000000000001E-5</c:v>
                </c:pt>
                <c:pt idx="10">
                  <c:v>2.0000000000000001E-4</c:v>
                </c:pt>
                <c:pt idx="11">
                  <c:v>5.0000000000000002E-5</c:v>
                </c:pt>
                <c:pt idx="12">
                  <c:v>2.9999999999999997E-4</c:v>
                </c:pt>
                <c:pt idx="13">
                  <c:v>1.4999999999999999E-4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1E-4</c:v>
                </c:pt>
                <c:pt idx="17">
                  <c:v>5.0000000000000002E-5</c:v>
                </c:pt>
                <c:pt idx="18">
                  <c:v>5.0000000000000002E-5</c:v>
                </c:pt>
                <c:pt idx="19">
                  <c:v>5.0000000000000001E-4</c:v>
                </c:pt>
                <c:pt idx="20">
                  <c:v>1.25E-4</c:v>
                </c:pt>
                <c:pt idx="21">
                  <c:v>2.5000000000000001E-4</c:v>
                </c:pt>
                <c:pt idx="22">
                  <c:v>2.7500000000000002E-4</c:v>
                </c:pt>
                <c:pt idx="23">
                  <c:v>2.5000000000000001E-4</c:v>
                </c:pt>
                <c:pt idx="24">
                  <c:v>4.0000000000000002E-4</c:v>
                </c:pt>
                <c:pt idx="25">
                  <c:v>3.7500000000000001E-4</c:v>
                </c:pt>
                <c:pt idx="26">
                  <c:v>2.0000000000000001E-4</c:v>
                </c:pt>
                <c:pt idx="27">
                  <c:v>2.9999999999999997E-4</c:v>
                </c:pt>
                <c:pt idx="28">
                  <c:v>5.0000000000000001E-4</c:v>
                </c:pt>
                <c:pt idx="29">
                  <c:v>1E-4</c:v>
                </c:pt>
                <c:pt idx="30">
                  <c:v>4.0000000000000002E-4</c:v>
                </c:pt>
                <c:pt idx="31">
                  <c:v>5.2499999999999997E-4</c:v>
                </c:pt>
                <c:pt idx="32">
                  <c:v>2.2499999999999999E-4</c:v>
                </c:pt>
                <c:pt idx="33">
                  <c:v>5.7499999999999999E-4</c:v>
                </c:pt>
                <c:pt idx="34">
                  <c:v>4.4999999999999999E-4</c:v>
                </c:pt>
                <c:pt idx="35">
                  <c:v>2.0000000000000001E-4</c:v>
                </c:pt>
                <c:pt idx="36">
                  <c:v>5.5000000000000003E-4</c:v>
                </c:pt>
                <c:pt idx="37">
                  <c:v>6.2500000000000001E-4</c:v>
                </c:pt>
                <c:pt idx="38">
                  <c:v>3.7500000000000001E-4</c:v>
                </c:pt>
                <c:pt idx="39">
                  <c:v>5.9999999999999995E-4</c:v>
                </c:pt>
                <c:pt idx="40">
                  <c:v>4.4999999999999999E-4</c:v>
                </c:pt>
                <c:pt idx="41">
                  <c:v>6.2500000000000001E-4</c:v>
                </c:pt>
                <c:pt idx="42">
                  <c:v>1E-3</c:v>
                </c:pt>
                <c:pt idx="43">
                  <c:v>3.2499999999999999E-4</c:v>
                </c:pt>
                <c:pt idx="44">
                  <c:v>3.7500000000000001E-4</c:v>
                </c:pt>
                <c:pt idx="45">
                  <c:v>8.7500000000000002E-4</c:v>
                </c:pt>
                <c:pt idx="46">
                  <c:v>4.4999999999999999E-4</c:v>
                </c:pt>
                <c:pt idx="47">
                  <c:v>6.4999999999999997E-4</c:v>
                </c:pt>
                <c:pt idx="48">
                  <c:v>6.7500000000000004E-4</c:v>
                </c:pt>
                <c:pt idx="49">
                  <c:v>2.7500000000000002E-4</c:v>
                </c:pt>
                <c:pt idx="50">
                  <c:v>1.0499999999999999E-3</c:v>
                </c:pt>
                <c:pt idx="51">
                  <c:v>9.7499999999999996E-4</c:v>
                </c:pt>
                <c:pt idx="52">
                  <c:v>5.2499999999999997E-4</c:v>
                </c:pt>
                <c:pt idx="53">
                  <c:v>8.0000000000000004E-4</c:v>
                </c:pt>
                <c:pt idx="54">
                  <c:v>6.7500000000000004E-4</c:v>
                </c:pt>
                <c:pt idx="55">
                  <c:v>5.7499999999999999E-4</c:v>
                </c:pt>
                <c:pt idx="56">
                  <c:v>7.7499999999999997E-4</c:v>
                </c:pt>
                <c:pt idx="57">
                  <c:v>5.5000000000000003E-4</c:v>
                </c:pt>
                <c:pt idx="58">
                  <c:v>6.4999999999999997E-4</c:v>
                </c:pt>
                <c:pt idx="59">
                  <c:v>5.7499999999999999E-4</c:v>
                </c:pt>
                <c:pt idx="60">
                  <c:v>6.4999999999999997E-4</c:v>
                </c:pt>
                <c:pt idx="61">
                  <c:v>1.0499999999999999E-3</c:v>
                </c:pt>
                <c:pt idx="62">
                  <c:v>1.1249999999999999E-3</c:v>
                </c:pt>
                <c:pt idx="63">
                  <c:v>6.4999999999999997E-4</c:v>
                </c:pt>
                <c:pt idx="64">
                  <c:v>8.25E-4</c:v>
                </c:pt>
                <c:pt idx="65">
                  <c:v>1.225E-3</c:v>
                </c:pt>
                <c:pt idx="66">
                  <c:v>5.5000000000000003E-4</c:v>
                </c:pt>
                <c:pt idx="67">
                  <c:v>9.7499999999999996E-4</c:v>
                </c:pt>
                <c:pt idx="68">
                  <c:v>8.0000000000000004E-4</c:v>
                </c:pt>
                <c:pt idx="69">
                  <c:v>1.2999999999999999E-3</c:v>
                </c:pt>
                <c:pt idx="70">
                  <c:v>1.075E-3</c:v>
                </c:pt>
                <c:pt idx="71">
                  <c:v>1E-3</c:v>
                </c:pt>
                <c:pt idx="72">
                  <c:v>9.7499999999999996E-4</c:v>
                </c:pt>
                <c:pt idx="73">
                  <c:v>1.15E-3</c:v>
                </c:pt>
                <c:pt idx="74">
                  <c:v>1.175E-3</c:v>
                </c:pt>
                <c:pt idx="75">
                  <c:v>1.3500000000000001E-3</c:v>
                </c:pt>
                <c:pt idx="76">
                  <c:v>1.5E-3</c:v>
                </c:pt>
                <c:pt idx="77">
                  <c:v>6.9999999999999999E-4</c:v>
                </c:pt>
                <c:pt idx="78">
                  <c:v>5.5000000000000003E-4</c:v>
                </c:pt>
                <c:pt idx="79">
                  <c:v>9.2500000000000004E-4</c:v>
                </c:pt>
                <c:pt idx="80">
                  <c:v>8.4999999999999995E-4</c:v>
                </c:pt>
                <c:pt idx="81">
                  <c:v>1.6249999999999999E-3</c:v>
                </c:pt>
                <c:pt idx="82">
                  <c:v>1.9250000000000001E-3</c:v>
                </c:pt>
                <c:pt idx="83">
                  <c:v>6.4999999999999997E-4</c:v>
                </c:pt>
                <c:pt idx="84">
                  <c:v>1.3749999999999999E-3</c:v>
                </c:pt>
                <c:pt idx="85">
                  <c:v>1.475E-3</c:v>
                </c:pt>
                <c:pt idx="86">
                  <c:v>8.25E-4</c:v>
                </c:pt>
                <c:pt idx="87">
                  <c:v>1.9250000000000001E-3</c:v>
                </c:pt>
                <c:pt idx="88">
                  <c:v>1.2999999999999999E-3</c:v>
                </c:pt>
                <c:pt idx="89">
                  <c:v>8.9999999999999998E-4</c:v>
                </c:pt>
                <c:pt idx="90">
                  <c:v>1.6249999999999999E-3</c:v>
                </c:pt>
                <c:pt idx="91">
                  <c:v>1.5250000000000001E-3</c:v>
                </c:pt>
                <c:pt idx="92">
                  <c:v>1.8749999999999999E-3</c:v>
                </c:pt>
                <c:pt idx="93">
                  <c:v>2.3500000000000001E-3</c:v>
                </c:pt>
                <c:pt idx="94">
                  <c:v>1.075E-3</c:v>
                </c:pt>
                <c:pt idx="95">
                  <c:v>1.4499999999999999E-3</c:v>
                </c:pt>
                <c:pt idx="96">
                  <c:v>2.3999999999999998E-3</c:v>
                </c:pt>
                <c:pt idx="97">
                  <c:v>1.2999999999999999E-3</c:v>
                </c:pt>
                <c:pt idx="98">
                  <c:v>1.6249999999999999E-3</c:v>
                </c:pt>
                <c:pt idx="99">
                  <c:v>2.6250000000000002E-3</c:v>
                </c:pt>
                <c:pt idx="100">
                  <c:v>1.825E-3</c:v>
                </c:pt>
                <c:pt idx="101">
                  <c:v>2.3999999999999998E-3</c:v>
                </c:pt>
                <c:pt idx="102">
                  <c:v>4.4250000000000001E-3</c:v>
                </c:pt>
                <c:pt idx="103">
                  <c:v>1.825E-3</c:v>
                </c:pt>
                <c:pt idx="104">
                  <c:v>1.575E-3</c:v>
                </c:pt>
                <c:pt idx="105">
                  <c:v>3.1749999999999999E-3</c:v>
                </c:pt>
                <c:pt idx="106">
                  <c:v>2.8500000000000001E-3</c:v>
                </c:pt>
                <c:pt idx="107">
                  <c:v>1.65E-3</c:v>
                </c:pt>
                <c:pt idx="108">
                  <c:v>3.2000000000000002E-3</c:v>
                </c:pt>
                <c:pt idx="109">
                  <c:v>4.3499999999999997E-3</c:v>
                </c:pt>
                <c:pt idx="110">
                  <c:v>2.4750000000000002E-3</c:v>
                </c:pt>
                <c:pt idx="111">
                  <c:v>2.9250000000000001E-3</c:v>
                </c:pt>
                <c:pt idx="112">
                  <c:v>5.2750000000000002E-3</c:v>
                </c:pt>
                <c:pt idx="113">
                  <c:v>1.6999999999999999E-3</c:v>
                </c:pt>
                <c:pt idx="114">
                  <c:v>2.6749999999999999E-3</c:v>
                </c:pt>
                <c:pt idx="115">
                  <c:v>6.875E-3</c:v>
                </c:pt>
                <c:pt idx="116">
                  <c:v>4.2750000000000002E-3</c:v>
                </c:pt>
                <c:pt idx="117">
                  <c:v>1.75E-3</c:v>
                </c:pt>
                <c:pt idx="118">
                  <c:v>5.1250000000000002E-3</c:v>
                </c:pt>
                <c:pt idx="119">
                  <c:v>2.575E-3</c:v>
                </c:pt>
                <c:pt idx="120">
                  <c:v>1.5499999999999999E-3</c:v>
                </c:pt>
                <c:pt idx="121">
                  <c:v>1.1825E-2</c:v>
                </c:pt>
                <c:pt idx="122">
                  <c:v>4.3249999999999999E-3</c:v>
                </c:pt>
                <c:pt idx="123">
                  <c:v>1.4250000000000001E-3</c:v>
                </c:pt>
                <c:pt idx="124">
                  <c:v>1.9875E-2</c:v>
                </c:pt>
                <c:pt idx="125">
                  <c:v>1.1675E-2</c:v>
                </c:pt>
                <c:pt idx="126">
                  <c:v>1.1249999999999999E-3</c:v>
                </c:pt>
                <c:pt idx="127">
                  <c:v>2.0249999999999999E-3</c:v>
                </c:pt>
                <c:pt idx="128">
                  <c:v>2.575E-3</c:v>
                </c:pt>
                <c:pt idx="129">
                  <c:v>1.0499999999999999E-3</c:v>
                </c:pt>
                <c:pt idx="130">
                  <c:v>2.8249999999999998E-3</c:v>
                </c:pt>
                <c:pt idx="131">
                  <c:v>7.4250000000000002E-3</c:v>
                </c:pt>
                <c:pt idx="132">
                  <c:v>1.175E-3</c:v>
                </c:pt>
                <c:pt idx="133">
                  <c:v>1.4499999999999999E-3</c:v>
                </c:pt>
                <c:pt idx="134">
                  <c:v>2.3E-3</c:v>
                </c:pt>
                <c:pt idx="135">
                  <c:v>1.175E-3</c:v>
                </c:pt>
                <c:pt idx="136">
                  <c:v>1.25E-3</c:v>
                </c:pt>
                <c:pt idx="137">
                  <c:v>4.5250000000000004E-3</c:v>
                </c:pt>
                <c:pt idx="138">
                  <c:v>1.4499999999999999E-3</c:v>
                </c:pt>
                <c:pt idx="139">
                  <c:v>1.4250000000000001E-3</c:v>
                </c:pt>
                <c:pt idx="140">
                  <c:v>7.7000000000000002E-3</c:v>
                </c:pt>
                <c:pt idx="141">
                  <c:v>3.5249999999999999E-3</c:v>
                </c:pt>
                <c:pt idx="142">
                  <c:v>1.5499999999999999E-3</c:v>
                </c:pt>
                <c:pt idx="143">
                  <c:v>3.3500000000000001E-3</c:v>
                </c:pt>
                <c:pt idx="144">
                  <c:v>1.225E-3</c:v>
                </c:pt>
                <c:pt idx="145">
                  <c:v>1.075E-3</c:v>
                </c:pt>
                <c:pt idx="146">
                  <c:v>3.8249999999999998E-3</c:v>
                </c:pt>
                <c:pt idx="147">
                  <c:v>4.5999999999999999E-3</c:v>
                </c:pt>
                <c:pt idx="148">
                  <c:v>2E-3</c:v>
                </c:pt>
                <c:pt idx="149">
                  <c:v>5.025E-3</c:v>
                </c:pt>
                <c:pt idx="150">
                  <c:v>1.6999999999999999E-3</c:v>
                </c:pt>
                <c:pt idx="151">
                  <c:v>1.6999999999999999E-3</c:v>
                </c:pt>
                <c:pt idx="152">
                  <c:v>1.325E-3</c:v>
                </c:pt>
                <c:pt idx="153">
                  <c:v>1.8E-3</c:v>
                </c:pt>
                <c:pt idx="154">
                  <c:v>1.4250000000000001E-3</c:v>
                </c:pt>
                <c:pt idx="155">
                  <c:v>1.6249999999999999E-3</c:v>
                </c:pt>
                <c:pt idx="156">
                  <c:v>2.8999999999999998E-3</c:v>
                </c:pt>
                <c:pt idx="157">
                  <c:v>1.4250000000000001E-3</c:v>
                </c:pt>
                <c:pt idx="158">
                  <c:v>1.8749999999999999E-3</c:v>
                </c:pt>
                <c:pt idx="159">
                  <c:v>4.2750000000000002E-3</c:v>
                </c:pt>
                <c:pt idx="160">
                  <c:v>2.1749999999999999E-3</c:v>
                </c:pt>
                <c:pt idx="161">
                  <c:v>1.1249999999999999E-3</c:v>
                </c:pt>
                <c:pt idx="162">
                  <c:v>1.0525E-2</c:v>
                </c:pt>
                <c:pt idx="163">
                  <c:v>5.8500000000000002E-3</c:v>
                </c:pt>
                <c:pt idx="164">
                  <c:v>2.4499999999999999E-3</c:v>
                </c:pt>
                <c:pt idx="165">
                  <c:v>5.7000000000000002E-3</c:v>
                </c:pt>
                <c:pt idx="166">
                  <c:v>2.2499999999999998E-3</c:v>
                </c:pt>
                <c:pt idx="167">
                  <c:v>1.0250000000000001E-3</c:v>
                </c:pt>
                <c:pt idx="168">
                  <c:v>4.3499999999999997E-3</c:v>
                </c:pt>
                <c:pt idx="169">
                  <c:v>6.6E-3</c:v>
                </c:pt>
                <c:pt idx="170">
                  <c:v>1.325E-3</c:v>
                </c:pt>
                <c:pt idx="171">
                  <c:v>1.475E-3</c:v>
                </c:pt>
                <c:pt idx="172">
                  <c:v>2.8E-3</c:v>
                </c:pt>
                <c:pt idx="173">
                  <c:v>2.4250000000000001E-3</c:v>
                </c:pt>
                <c:pt idx="174">
                  <c:v>1.8E-3</c:v>
                </c:pt>
                <c:pt idx="175">
                  <c:v>4.8999999999999998E-3</c:v>
                </c:pt>
                <c:pt idx="176">
                  <c:v>2.4499999999999999E-3</c:v>
                </c:pt>
                <c:pt idx="177">
                  <c:v>1.6750000000000001E-3</c:v>
                </c:pt>
                <c:pt idx="178">
                  <c:v>1.3050000000000001E-2</c:v>
                </c:pt>
                <c:pt idx="179">
                  <c:v>5.9500000000000004E-3</c:v>
                </c:pt>
                <c:pt idx="180">
                  <c:v>3.7499999999999999E-3</c:v>
                </c:pt>
                <c:pt idx="181">
                  <c:v>3.8999999999999998E-3</c:v>
                </c:pt>
                <c:pt idx="182">
                  <c:v>1.825E-3</c:v>
                </c:pt>
                <c:pt idx="183">
                  <c:v>1.6999999999999999E-3</c:v>
                </c:pt>
                <c:pt idx="184">
                  <c:v>8.4250000000000002E-3</c:v>
                </c:pt>
                <c:pt idx="185">
                  <c:v>1.0574999999999999E-2</c:v>
                </c:pt>
                <c:pt idx="186">
                  <c:v>3.6749999999999999E-3</c:v>
                </c:pt>
                <c:pt idx="187">
                  <c:v>6.6E-3</c:v>
                </c:pt>
                <c:pt idx="188">
                  <c:v>2.3E-3</c:v>
                </c:pt>
                <c:pt idx="189">
                  <c:v>2.8500000000000001E-3</c:v>
                </c:pt>
                <c:pt idx="190">
                  <c:v>2.075E-3</c:v>
                </c:pt>
                <c:pt idx="191">
                  <c:v>2E-3</c:v>
                </c:pt>
                <c:pt idx="192">
                  <c:v>1.8E-3</c:v>
                </c:pt>
                <c:pt idx="193">
                  <c:v>3.5249999999999999E-3</c:v>
                </c:pt>
                <c:pt idx="194">
                  <c:v>2.65E-3</c:v>
                </c:pt>
                <c:pt idx="195">
                  <c:v>3.4499999999999999E-3</c:v>
                </c:pt>
                <c:pt idx="196">
                  <c:v>4.8999999999999998E-3</c:v>
                </c:pt>
                <c:pt idx="197">
                  <c:v>4.0249999999999999E-3</c:v>
                </c:pt>
                <c:pt idx="198">
                  <c:v>2.7499999999999998E-3</c:v>
                </c:pt>
                <c:pt idx="199">
                  <c:v>3.3999999999999998E-3</c:v>
                </c:pt>
                <c:pt idx="200">
                  <c:v>5.6750000000000004E-3</c:v>
                </c:pt>
                <c:pt idx="201">
                  <c:v>2.2000000000000001E-3</c:v>
                </c:pt>
                <c:pt idx="202">
                  <c:v>5.7250000000000001E-3</c:v>
                </c:pt>
                <c:pt idx="203">
                  <c:v>1.84E-2</c:v>
                </c:pt>
                <c:pt idx="204">
                  <c:v>6.1749999999999999E-3</c:v>
                </c:pt>
                <c:pt idx="205">
                  <c:v>1.6750000000000001E-3</c:v>
                </c:pt>
                <c:pt idx="206">
                  <c:v>1.3500000000000001E-3</c:v>
                </c:pt>
                <c:pt idx="207">
                  <c:v>2.5249999999999999E-3</c:v>
                </c:pt>
                <c:pt idx="208">
                  <c:v>2.7000000000000001E-3</c:v>
                </c:pt>
                <c:pt idx="209">
                  <c:v>2.075E-3</c:v>
                </c:pt>
                <c:pt idx="210">
                  <c:v>1.725E-3</c:v>
                </c:pt>
                <c:pt idx="211">
                  <c:v>2.6749999999999999E-3</c:v>
                </c:pt>
                <c:pt idx="212">
                  <c:v>2.6250000000000002E-3</c:v>
                </c:pt>
                <c:pt idx="213">
                  <c:v>4.3E-3</c:v>
                </c:pt>
                <c:pt idx="214">
                  <c:v>7.9500000000000005E-3</c:v>
                </c:pt>
                <c:pt idx="215">
                  <c:v>4.0749999999999996E-3</c:v>
                </c:pt>
                <c:pt idx="216">
                  <c:v>1.9250000000000001E-3</c:v>
                </c:pt>
                <c:pt idx="217">
                  <c:v>3.5999999999999999E-3</c:v>
                </c:pt>
                <c:pt idx="218">
                  <c:v>1.9199999999999998E-2</c:v>
                </c:pt>
                <c:pt idx="219">
                  <c:v>8.6750000000000004E-3</c:v>
                </c:pt>
                <c:pt idx="220">
                  <c:v>2.725E-3</c:v>
                </c:pt>
                <c:pt idx="221">
                  <c:v>2.075E-3</c:v>
                </c:pt>
                <c:pt idx="222">
                  <c:v>3.2499999999999999E-3</c:v>
                </c:pt>
                <c:pt idx="223">
                  <c:v>3.5500000000000002E-3</c:v>
                </c:pt>
                <c:pt idx="224">
                  <c:v>4.725E-3</c:v>
                </c:pt>
                <c:pt idx="225">
                  <c:v>3.65E-3</c:v>
                </c:pt>
                <c:pt idx="226">
                  <c:v>1.325E-3</c:v>
                </c:pt>
                <c:pt idx="227">
                  <c:v>1.65E-3</c:v>
                </c:pt>
                <c:pt idx="228">
                  <c:v>3.3249999999999998E-3</c:v>
                </c:pt>
                <c:pt idx="229">
                  <c:v>6.8500000000000002E-3</c:v>
                </c:pt>
                <c:pt idx="230">
                  <c:v>4.3750000000000004E-3</c:v>
                </c:pt>
                <c:pt idx="231">
                  <c:v>1.9E-3</c:v>
                </c:pt>
                <c:pt idx="232">
                  <c:v>4.7999999999999996E-3</c:v>
                </c:pt>
                <c:pt idx="233">
                  <c:v>3.8500000000000001E-3</c:v>
                </c:pt>
                <c:pt idx="234">
                  <c:v>1.9E-3</c:v>
                </c:pt>
                <c:pt idx="235">
                  <c:v>2.3749999999999999E-3</c:v>
                </c:pt>
                <c:pt idx="236">
                  <c:v>1.8500000000000001E-3</c:v>
                </c:pt>
                <c:pt idx="237">
                  <c:v>1.4250000000000001E-3</c:v>
                </c:pt>
                <c:pt idx="238">
                  <c:v>2.6250000000000002E-3</c:v>
                </c:pt>
                <c:pt idx="239">
                  <c:v>3.9500000000000004E-3</c:v>
                </c:pt>
                <c:pt idx="240">
                  <c:v>3.7750000000000001E-3</c:v>
                </c:pt>
                <c:pt idx="241">
                  <c:v>1.9250000000000001E-3</c:v>
                </c:pt>
                <c:pt idx="242">
                  <c:v>2.9750000000000002E-3</c:v>
                </c:pt>
                <c:pt idx="243">
                  <c:v>6.6E-3</c:v>
                </c:pt>
                <c:pt idx="244">
                  <c:v>5.3749999999999996E-3</c:v>
                </c:pt>
                <c:pt idx="245">
                  <c:v>2.8500000000000001E-3</c:v>
                </c:pt>
                <c:pt idx="246">
                  <c:v>2.4750000000000002E-3</c:v>
                </c:pt>
                <c:pt idx="247">
                  <c:v>1.0500000000000001E-2</c:v>
                </c:pt>
                <c:pt idx="248">
                  <c:v>7.1000000000000004E-3</c:v>
                </c:pt>
                <c:pt idx="249">
                  <c:v>3.1250000000000002E-3</c:v>
                </c:pt>
                <c:pt idx="250">
                  <c:v>2.2750000000000001E-3</c:v>
                </c:pt>
                <c:pt idx="251">
                  <c:v>2.3E-3</c:v>
                </c:pt>
                <c:pt idx="252">
                  <c:v>2.3999999999999998E-3</c:v>
                </c:pt>
                <c:pt idx="253">
                  <c:v>2.8500000000000001E-3</c:v>
                </c:pt>
                <c:pt idx="254">
                  <c:v>2.4499999999999999E-3</c:v>
                </c:pt>
                <c:pt idx="255">
                  <c:v>3.3249999999999998E-3</c:v>
                </c:pt>
                <c:pt idx="256">
                  <c:v>1.5250000000000001E-3</c:v>
                </c:pt>
                <c:pt idx="257">
                  <c:v>3.225E-3</c:v>
                </c:pt>
                <c:pt idx="258">
                  <c:v>1.3599999999999999E-2</c:v>
                </c:pt>
                <c:pt idx="259">
                  <c:v>9.4999999999999998E-3</c:v>
                </c:pt>
                <c:pt idx="260">
                  <c:v>1.4E-3</c:v>
                </c:pt>
                <c:pt idx="261">
                  <c:v>1.6249999999999999E-3</c:v>
                </c:pt>
                <c:pt idx="262">
                  <c:v>2.3249999999999998E-3</c:v>
                </c:pt>
                <c:pt idx="263">
                  <c:v>4.2500000000000003E-3</c:v>
                </c:pt>
                <c:pt idx="264">
                  <c:v>6.2750000000000002E-3</c:v>
                </c:pt>
                <c:pt idx="265">
                  <c:v>4.725E-3</c:v>
                </c:pt>
                <c:pt idx="266">
                  <c:v>1.6750000000000001E-3</c:v>
                </c:pt>
                <c:pt idx="267">
                  <c:v>3.0999999999999999E-3</c:v>
                </c:pt>
                <c:pt idx="268">
                  <c:v>4.3249999999999999E-3</c:v>
                </c:pt>
                <c:pt idx="269">
                  <c:v>3.5500000000000002E-3</c:v>
                </c:pt>
                <c:pt idx="270">
                  <c:v>1.825E-3</c:v>
                </c:pt>
                <c:pt idx="271">
                  <c:v>2.1749999999999999E-3</c:v>
                </c:pt>
                <c:pt idx="272">
                  <c:v>3.0500000000000002E-3</c:v>
                </c:pt>
                <c:pt idx="273">
                  <c:v>2.3249999999999998E-3</c:v>
                </c:pt>
                <c:pt idx="274">
                  <c:v>3.3500000000000001E-3</c:v>
                </c:pt>
                <c:pt idx="275">
                  <c:v>2.7750000000000001E-3</c:v>
                </c:pt>
                <c:pt idx="276">
                  <c:v>1.2999999999999999E-3</c:v>
                </c:pt>
                <c:pt idx="277">
                  <c:v>1.75E-3</c:v>
                </c:pt>
                <c:pt idx="278">
                  <c:v>5.3249999999999999E-3</c:v>
                </c:pt>
                <c:pt idx="279">
                  <c:v>6.9499999999999996E-3</c:v>
                </c:pt>
                <c:pt idx="280">
                  <c:v>2.0500000000000002E-3</c:v>
                </c:pt>
                <c:pt idx="281">
                  <c:v>2.15E-3</c:v>
                </c:pt>
                <c:pt idx="282">
                  <c:v>3.0249999999999999E-3</c:v>
                </c:pt>
                <c:pt idx="283">
                  <c:v>4.2249999999999996E-3</c:v>
                </c:pt>
                <c:pt idx="284">
                  <c:v>4.7999999999999996E-3</c:v>
                </c:pt>
                <c:pt idx="285">
                  <c:v>5.3749999999999996E-3</c:v>
                </c:pt>
                <c:pt idx="286">
                  <c:v>8.4999999999999995E-4</c:v>
                </c:pt>
                <c:pt idx="287">
                  <c:v>1.1000000000000001E-3</c:v>
                </c:pt>
                <c:pt idx="288">
                  <c:v>2.5999999999999999E-3</c:v>
                </c:pt>
                <c:pt idx="289">
                  <c:v>4.7999999999999996E-3</c:v>
                </c:pt>
                <c:pt idx="290">
                  <c:v>1.9750000000000002E-3</c:v>
                </c:pt>
                <c:pt idx="291">
                  <c:v>2.3500000000000001E-3</c:v>
                </c:pt>
                <c:pt idx="292">
                  <c:v>2.7499999999999998E-3</c:v>
                </c:pt>
                <c:pt idx="293">
                  <c:v>3.4250000000000001E-3</c:v>
                </c:pt>
                <c:pt idx="294">
                  <c:v>4.45E-3</c:v>
                </c:pt>
                <c:pt idx="295">
                  <c:v>5.5500000000000002E-3</c:v>
                </c:pt>
                <c:pt idx="296">
                  <c:v>1.325E-3</c:v>
                </c:pt>
                <c:pt idx="297">
                  <c:v>1.475E-3</c:v>
                </c:pt>
                <c:pt idx="298">
                  <c:v>2.3500000000000001E-3</c:v>
                </c:pt>
                <c:pt idx="299">
                  <c:v>4.3249999999999999E-3</c:v>
                </c:pt>
                <c:pt idx="300">
                  <c:v>2.3E-3</c:v>
                </c:pt>
                <c:pt idx="301">
                  <c:v>3.1749999999999999E-3</c:v>
                </c:pt>
                <c:pt idx="302">
                  <c:v>1.325E-3</c:v>
                </c:pt>
                <c:pt idx="303">
                  <c:v>3.375E-3</c:v>
                </c:pt>
                <c:pt idx="304">
                  <c:v>2.075E-3</c:v>
                </c:pt>
                <c:pt idx="305">
                  <c:v>6.025E-3</c:v>
                </c:pt>
                <c:pt idx="306">
                  <c:v>1.3500000000000001E-3</c:v>
                </c:pt>
                <c:pt idx="307">
                  <c:v>1.65E-3</c:v>
                </c:pt>
                <c:pt idx="308">
                  <c:v>2.1749999999999999E-3</c:v>
                </c:pt>
                <c:pt idx="309">
                  <c:v>3.875E-3</c:v>
                </c:pt>
                <c:pt idx="310">
                  <c:v>3.0999999999999999E-3</c:v>
                </c:pt>
                <c:pt idx="311">
                  <c:v>5.8500000000000002E-3</c:v>
                </c:pt>
                <c:pt idx="312">
                  <c:v>1.325E-3</c:v>
                </c:pt>
                <c:pt idx="313">
                  <c:v>1.3500000000000001E-3</c:v>
                </c:pt>
                <c:pt idx="314">
                  <c:v>1.9750000000000002E-3</c:v>
                </c:pt>
                <c:pt idx="315">
                  <c:v>3.4250000000000001E-3</c:v>
                </c:pt>
                <c:pt idx="316">
                  <c:v>2.3E-3</c:v>
                </c:pt>
                <c:pt idx="317">
                  <c:v>2.2000000000000001E-3</c:v>
                </c:pt>
                <c:pt idx="318">
                  <c:v>2.0500000000000002E-3</c:v>
                </c:pt>
                <c:pt idx="319">
                  <c:v>2.5249999999999999E-3</c:v>
                </c:pt>
                <c:pt idx="320">
                  <c:v>3.0249999999999999E-3</c:v>
                </c:pt>
                <c:pt idx="321">
                  <c:v>6.6E-3</c:v>
                </c:pt>
                <c:pt idx="322">
                  <c:v>1.8500000000000001E-3</c:v>
                </c:pt>
                <c:pt idx="323">
                  <c:v>1.6999999999999999E-3</c:v>
                </c:pt>
                <c:pt idx="324">
                  <c:v>2.0249999999999999E-3</c:v>
                </c:pt>
                <c:pt idx="325">
                  <c:v>5.3749999999999996E-3</c:v>
                </c:pt>
                <c:pt idx="326">
                  <c:v>2.2000000000000001E-3</c:v>
                </c:pt>
                <c:pt idx="327">
                  <c:v>9.5999999999999992E-3</c:v>
                </c:pt>
                <c:pt idx="328">
                  <c:v>2.0500000000000002E-3</c:v>
                </c:pt>
                <c:pt idx="329">
                  <c:v>9.7499999999999996E-4</c:v>
                </c:pt>
                <c:pt idx="330">
                  <c:v>2.9250000000000001E-3</c:v>
                </c:pt>
                <c:pt idx="331">
                  <c:v>1.5E-3</c:v>
                </c:pt>
                <c:pt idx="332">
                  <c:v>3.5750000000000001E-3</c:v>
                </c:pt>
                <c:pt idx="333">
                  <c:v>1.0499999999999999E-3</c:v>
                </c:pt>
                <c:pt idx="334">
                  <c:v>4.1250000000000002E-3</c:v>
                </c:pt>
                <c:pt idx="335">
                  <c:v>1.5499999999999999E-3</c:v>
                </c:pt>
                <c:pt idx="336">
                  <c:v>8.6999999999999994E-3</c:v>
                </c:pt>
                <c:pt idx="337">
                  <c:v>2.2750000000000001E-3</c:v>
                </c:pt>
                <c:pt idx="338">
                  <c:v>1.4499999999999999E-3</c:v>
                </c:pt>
                <c:pt idx="339">
                  <c:v>2.1250000000000002E-3</c:v>
                </c:pt>
                <c:pt idx="340">
                  <c:v>2.225E-3</c:v>
                </c:pt>
                <c:pt idx="341">
                  <c:v>6.45E-3</c:v>
                </c:pt>
                <c:pt idx="342">
                  <c:v>1.475E-3</c:v>
                </c:pt>
                <c:pt idx="343">
                  <c:v>3.5500000000000002E-3</c:v>
                </c:pt>
                <c:pt idx="344">
                  <c:v>1.9750000000000002E-3</c:v>
                </c:pt>
                <c:pt idx="345">
                  <c:v>8.9999999999999998E-4</c:v>
                </c:pt>
                <c:pt idx="346">
                  <c:v>1.325E-3</c:v>
                </c:pt>
                <c:pt idx="347">
                  <c:v>1.25E-3</c:v>
                </c:pt>
                <c:pt idx="348">
                  <c:v>4.1749999999999999E-3</c:v>
                </c:pt>
                <c:pt idx="349">
                  <c:v>5.1000000000000004E-3</c:v>
                </c:pt>
                <c:pt idx="350">
                  <c:v>1.5E-3</c:v>
                </c:pt>
                <c:pt idx="351">
                  <c:v>5.7499999999999999E-4</c:v>
                </c:pt>
                <c:pt idx="352">
                  <c:v>1.4E-3</c:v>
                </c:pt>
                <c:pt idx="353">
                  <c:v>7.2499999999999995E-4</c:v>
                </c:pt>
                <c:pt idx="354">
                  <c:v>4.0249999999999999E-3</c:v>
                </c:pt>
                <c:pt idx="355">
                  <c:v>1.6000000000000001E-3</c:v>
                </c:pt>
                <c:pt idx="356">
                  <c:v>1.8749999999999999E-3</c:v>
                </c:pt>
                <c:pt idx="357">
                  <c:v>1E-3</c:v>
                </c:pt>
                <c:pt idx="358">
                  <c:v>4.2499999999999998E-4</c:v>
                </c:pt>
                <c:pt idx="359">
                  <c:v>4.75E-4</c:v>
                </c:pt>
                <c:pt idx="360">
                  <c:v>5.7499999999999999E-4</c:v>
                </c:pt>
                <c:pt idx="361">
                  <c:v>3.8249999999999998E-3</c:v>
                </c:pt>
                <c:pt idx="362">
                  <c:v>3.8999999999999998E-3</c:v>
                </c:pt>
                <c:pt idx="363">
                  <c:v>5.5000000000000003E-4</c:v>
                </c:pt>
                <c:pt idx="364">
                  <c:v>4.0000000000000002E-4</c:v>
                </c:pt>
                <c:pt idx="365">
                  <c:v>7.2499999999999995E-4</c:v>
                </c:pt>
                <c:pt idx="366">
                  <c:v>8.9999999999999998E-4</c:v>
                </c:pt>
                <c:pt idx="367">
                  <c:v>2.9999999999999997E-4</c:v>
                </c:pt>
                <c:pt idx="368">
                  <c:v>6.9999999999999999E-4</c:v>
                </c:pt>
                <c:pt idx="369">
                  <c:v>1.1000000000000001E-3</c:v>
                </c:pt>
                <c:pt idx="370">
                  <c:v>5.2499999999999997E-4</c:v>
                </c:pt>
                <c:pt idx="371">
                  <c:v>3.2499999999999999E-4</c:v>
                </c:pt>
                <c:pt idx="372">
                  <c:v>2.9999999999999997E-4</c:v>
                </c:pt>
                <c:pt idx="373">
                  <c:v>5.9999999999999995E-4</c:v>
                </c:pt>
                <c:pt idx="374">
                  <c:v>5.5000000000000003E-4</c:v>
                </c:pt>
                <c:pt idx="375">
                  <c:v>1.0499999999999999E-3</c:v>
                </c:pt>
                <c:pt idx="376">
                  <c:v>8.25E-4</c:v>
                </c:pt>
                <c:pt idx="377">
                  <c:v>4.0000000000000002E-4</c:v>
                </c:pt>
                <c:pt idx="378">
                  <c:v>2.2499999999999999E-4</c:v>
                </c:pt>
                <c:pt idx="379">
                  <c:v>4.0000000000000002E-4</c:v>
                </c:pt>
                <c:pt idx="380">
                  <c:v>5.7499999999999999E-4</c:v>
                </c:pt>
                <c:pt idx="381">
                  <c:v>2.5000000000000001E-4</c:v>
                </c:pt>
                <c:pt idx="382">
                  <c:v>6.9999999999999999E-4</c:v>
                </c:pt>
                <c:pt idx="383">
                  <c:v>6.9999999999999999E-4</c:v>
                </c:pt>
                <c:pt idx="384">
                  <c:v>1.75E-4</c:v>
                </c:pt>
                <c:pt idx="385">
                  <c:v>2.0000000000000001E-4</c:v>
                </c:pt>
                <c:pt idx="386">
                  <c:v>3.5E-4</c:v>
                </c:pt>
                <c:pt idx="387">
                  <c:v>7.7499999999999997E-4</c:v>
                </c:pt>
                <c:pt idx="388">
                  <c:v>1.4999999999999999E-4</c:v>
                </c:pt>
                <c:pt idx="389">
                  <c:v>1.25E-4</c:v>
                </c:pt>
                <c:pt idx="390">
                  <c:v>3.2499999999999999E-4</c:v>
                </c:pt>
                <c:pt idx="391">
                  <c:v>1E-4</c:v>
                </c:pt>
                <c:pt idx="392">
                  <c:v>1.25E-4</c:v>
                </c:pt>
                <c:pt idx="393">
                  <c:v>2.2499999999999999E-4</c:v>
                </c:pt>
                <c:pt idx="394">
                  <c:v>5.0000000000000002E-5</c:v>
                </c:pt>
                <c:pt idx="395">
                  <c:v>2.0000000000000001E-4</c:v>
                </c:pt>
                <c:pt idx="396">
                  <c:v>1.4999999999999999E-4</c:v>
                </c:pt>
                <c:pt idx="397">
                  <c:v>7.4999999999999993E-5</c:v>
                </c:pt>
                <c:pt idx="398">
                  <c:v>1.4999999999999999E-4</c:v>
                </c:pt>
                <c:pt idx="399">
                  <c:v>3.5E-4</c:v>
                </c:pt>
                <c:pt idx="400">
                  <c:v>1.25E-4</c:v>
                </c:pt>
                <c:pt idx="401">
                  <c:v>1E-4</c:v>
                </c:pt>
                <c:pt idx="402">
                  <c:v>2.9999999999999997E-4</c:v>
                </c:pt>
                <c:pt idx="403">
                  <c:v>1.75E-4</c:v>
                </c:pt>
                <c:pt idx="404">
                  <c:v>2.5000000000000001E-5</c:v>
                </c:pt>
                <c:pt idx="405">
                  <c:v>2.5000000000000001E-5</c:v>
                </c:pt>
                <c:pt idx="406">
                  <c:v>2.2499999999999999E-4</c:v>
                </c:pt>
                <c:pt idx="407">
                  <c:v>5.0000000000000001E-4</c:v>
                </c:pt>
                <c:pt idx="408">
                  <c:v>0</c:v>
                </c:pt>
                <c:pt idx="409">
                  <c:v>2.5000000000000001E-5</c:v>
                </c:pt>
                <c:pt idx="410">
                  <c:v>1.25E-4</c:v>
                </c:pt>
                <c:pt idx="411">
                  <c:v>7.4999999999999993E-5</c:v>
                </c:pt>
                <c:pt idx="412">
                  <c:v>1.4999999999999999E-4</c:v>
                </c:pt>
                <c:pt idx="413">
                  <c:v>2.5000000000000001E-5</c:v>
                </c:pt>
                <c:pt idx="414">
                  <c:v>5.0000000000000002E-5</c:v>
                </c:pt>
                <c:pt idx="415">
                  <c:v>2.5000000000000001E-5</c:v>
                </c:pt>
                <c:pt idx="416">
                  <c:v>1E-4</c:v>
                </c:pt>
                <c:pt idx="417">
                  <c:v>5.0000000000000002E-5</c:v>
                </c:pt>
                <c:pt idx="418">
                  <c:v>5.0000000000000002E-5</c:v>
                </c:pt>
                <c:pt idx="419">
                  <c:v>2.0000000000000001E-4</c:v>
                </c:pt>
                <c:pt idx="420">
                  <c:v>5.0000000000000002E-5</c:v>
                </c:pt>
                <c:pt idx="421">
                  <c:v>5.0000000000000002E-5</c:v>
                </c:pt>
                <c:pt idx="422">
                  <c:v>2.0000000000000001E-4</c:v>
                </c:pt>
                <c:pt idx="423">
                  <c:v>2.5000000000000001E-5</c:v>
                </c:pt>
                <c:pt idx="424">
                  <c:v>0</c:v>
                </c:pt>
                <c:pt idx="425">
                  <c:v>5.0000000000000002E-5</c:v>
                </c:pt>
                <c:pt idx="426">
                  <c:v>1E-4</c:v>
                </c:pt>
                <c:pt idx="427">
                  <c:v>5.0000000000000002E-5</c:v>
                </c:pt>
                <c:pt idx="428">
                  <c:v>7.4999999999999993E-5</c:v>
                </c:pt>
                <c:pt idx="429">
                  <c:v>2.5000000000000001E-5</c:v>
                </c:pt>
                <c:pt idx="430">
                  <c:v>2.5000000000000001E-5</c:v>
                </c:pt>
                <c:pt idx="431">
                  <c:v>2.5000000000000001E-5</c:v>
                </c:pt>
                <c:pt idx="432">
                  <c:v>0</c:v>
                </c:pt>
                <c:pt idx="433">
                  <c:v>5.0000000000000002E-5</c:v>
                </c:pt>
                <c:pt idx="434">
                  <c:v>0</c:v>
                </c:pt>
                <c:pt idx="435">
                  <c:v>5.0000000000000002E-5</c:v>
                </c:pt>
                <c:pt idx="436">
                  <c:v>5.0000000000000002E-5</c:v>
                </c:pt>
                <c:pt idx="437">
                  <c:v>7.4999999999999993E-5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2.5000000000000001E-5</c:v>
                </c:pt>
                <c:pt idx="442">
                  <c:v>5.0000000000000002E-5</c:v>
                </c:pt>
                <c:pt idx="443">
                  <c:v>2.5000000000000001E-5</c:v>
                </c:pt>
                <c:pt idx="444">
                  <c:v>2.5000000000000001E-5</c:v>
                </c:pt>
                <c:pt idx="445">
                  <c:v>0</c:v>
                </c:pt>
                <c:pt idx="446">
                  <c:v>2.5000000000000001E-5</c:v>
                </c:pt>
                <c:pt idx="447">
                  <c:v>5.0000000000000002E-5</c:v>
                </c:pt>
                <c:pt idx="448">
                  <c:v>0</c:v>
                </c:pt>
                <c:pt idx="449">
                  <c:v>2.5000000000000001E-5</c:v>
                </c:pt>
                <c:pt idx="450">
                  <c:v>2.5000000000000001E-5</c:v>
                </c:pt>
                <c:pt idx="451">
                  <c:v>7.4999999999999993E-5</c:v>
                </c:pt>
                <c:pt idx="452">
                  <c:v>0</c:v>
                </c:pt>
                <c:pt idx="453">
                  <c:v>5.0000000000000002E-5</c:v>
                </c:pt>
                <c:pt idx="454">
                  <c:v>2.5000000000000001E-5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2.5000000000000001E-5</c:v>
                </c:pt>
                <c:pt idx="459">
                  <c:v>2.5000000000000001E-5</c:v>
                </c:pt>
                <c:pt idx="460">
                  <c:v>2.5000000000000001E-5</c:v>
                </c:pt>
                <c:pt idx="461">
                  <c:v>0</c:v>
                </c:pt>
                <c:pt idx="462">
                  <c:v>2.5000000000000001E-5</c:v>
                </c:pt>
                <c:pt idx="463">
                  <c:v>0</c:v>
                </c:pt>
                <c:pt idx="464">
                  <c:v>0</c:v>
                </c:pt>
                <c:pt idx="465">
                  <c:v>5.0000000000000002E-5</c:v>
                </c:pt>
                <c:pt idx="466">
                  <c:v>2.5000000000000001E-5</c:v>
                </c:pt>
                <c:pt idx="467">
                  <c:v>2.5000000000000001E-5</c:v>
                </c:pt>
                <c:pt idx="468">
                  <c:v>2.5000000000000001E-5</c:v>
                </c:pt>
                <c:pt idx="469">
                  <c:v>2.5000000000000001E-5</c:v>
                </c:pt>
                <c:pt idx="470">
                  <c:v>0</c:v>
                </c:pt>
                <c:pt idx="471">
                  <c:v>2.5000000000000001E-5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2.5000000000000001E-5</c:v>
                </c:pt>
                <c:pt idx="476">
                  <c:v>2.5000000000000001E-5</c:v>
                </c:pt>
                <c:pt idx="477">
                  <c:v>2.5000000000000001E-5</c:v>
                </c:pt>
                <c:pt idx="478">
                  <c:v>0</c:v>
                </c:pt>
                <c:pt idx="479">
                  <c:v>5.0000000000000002E-5</c:v>
                </c:pt>
                <c:pt idx="480">
                  <c:v>0</c:v>
                </c:pt>
                <c:pt idx="481">
                  <c:v>0</c:v>
                </c:pt>
                <c:pt idx="482">
                  <c:v>2.5000000000000001E-5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2.5000000000000001E-5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2.5000000000000001E-5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2.5000000000000001E-5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2.5000000000000001E-5</c:v>
                </c:pt>
                <c:pt idx="512">
                  <c:v>2.5000000000000001E-5</c:v>
                </c:pt>
                <c:pt idx="513">
                  <c:v>2.5000000000000001E-5</c:v>
                </c:pt>
                <c:pt idx="514">
                  <c:v>0</c:v>
                </c:pt>
                <c:pt idx="515">
                  <c:v>2.5000000000000001E-5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2.5000000000000001E-5</c:v>
                </c:pt>
                <c:pt idx="521">
                  <c:v>2.5000000000000001E-5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2.5000000000000001E-5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7.4999999999999993E-5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CEE-985E-8CC471287CBC}"/>
            </c:ext>
          </c:extLst>
        </c:ser>
        <c:ser>
          <c:idx val="2"/>
          <c:order val="1"/>
          <c:tx>
            <c:strRef>
              <c:f>EV_Probs!$C$1</c:f>
              <c:strCache>
                <c:ptCount val="1"/>
                <c:pt idx="0">
                  <c:v>evprob_chal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EV_Probs!$C$2:$C$540</c15:sqref>
                  </c15:fullRef>
                </c:ext>
              </c:extLst>
              <c:f>EV_Probs!$C$3:$C$540</c:f>
              <c:numCache>
                <c:formatCode>0.00%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7.4999999999999993E-5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2.5000000000000001E-5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2.5000000000000001E-5</c:v>
                </c:pt>
                <c:pt idx="16">
                  <c:v>2.5000000000000001E-5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2.5000000000000001E-5</c:v>
                </c:pt>
                <c:pt idx="22">
                  <c:v>0</c:v>
                </c:pt>
                <c:pt idx="23">
                  <c:v>2.5000000000000001E-5</c:v>
                </c:pt>
                <c:pt idx="24">
                  <c:v>2.5000000000000001E-5</c:v>
                </c:pt>
                <c:pt idx="25">
                  <c:v>2.5000000000000001E-5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2.5000000000000001E-5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2.5000000000000001E-5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2.5000000000000001E-5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2.5000000000000001E-5</c:v>
                </c:pt>
                <c:pt idx="55">
                  <c:v>0</c:v>
                </c:pt>
                <c:pt idx="56">
                  <c:v>0</c:v>
                </c:pt>
                <c:pt idx="57">
                  <c:v>5.0000000000000002E-5</c:v>
                </c:pt>
                <c:pt idx="58">
                  <c:v>0</c:v>
                </c:pt>
                <c:pt idx="59">
                  <c:v>2.5000000000000001E-5</c:v>
                </c:pt>
                <c:pt idx="60">
                  <c:v>2.5000000000000001E-5</c:v>
                </c:pt>
                <c:pt idx="61">
                  <c:v>2.5000000000000001E-5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2.5000000000000001E-5</c:v>
                </c:pt>
                <c:pt idx="66">
                  <c:v>0</c:v>
                </c:pt>
                <c:pt idx="67">
                  <c:v>2.5000000000000001E-5</c:v>
                </c:pt>
                <c:pt idx="68">
                  <c:v>2.5000000000000001E-5</c:v>
                </c:pt>
                <c:pt idx="69">
                  <c:v>2.5000000000000001E-5</c:v>
                </c:pt>
                <c:pt idx="70">
                  <c:v>2.5000000000000001E-5</c:v>
                </c:pt>
                <c:pt idx="71">
                  <c:v>5.0000000000000002E-5</c:v>
                </c:pt>
                <c:pt idx="72">
                  <c:v>0</c:v>
                </c:pt>
                <c:pt idx="73">
                  <c:v>0</c:v>
                </c:pt>
                <c:pt idx="74">
                  <c:v>2.5000000000000001E-5</c:v>
                </c:pt>
                <c:pt idx="75">
                  <c:v>0</c:v>
                </c:pt>
                <c:pt idx="76">
                  <c:v>2.5000000000000001E-5</c:v>
                </c:pt>
                <c:pt idx="77">
                  <c:v>2.5000000000000001E-5</c:v>
                </c:pt>
                <c:pt idx="78">
                  <c:v>2.5000000000000001E-5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2.5000000000000001E-5</c:v>
                </c:pt>
                <c:pt idx="83">
                  <c:v>5.0000000000000002E-5</c:v>
                </c:pt>
                <c:pt idx="84">
                  <c:v>0</c:v>
                </c:pt>
                <c:pt idx="85">
                  <c:v>7.4999999999999993E-5</c:v>
                </c:pt>
                <c:pt idx="86">
                  <c:v>2.5000000000000001E-5</c:v>
                </c:pt>
                <c:pt idx="87">
                  <c:v>2.5000000000000001E-5</c:v>
                </c:pt>
                <c:pt idx="88">
                  <c:v>0</c:v>
                </c:pt>
                <c:pt idx="89">
                  <c:v>5.0000000000000002E-5</c:v>
                </c:pt>
                <c:pt idx="90">
                  <c:v>2.5000000000000001E-5</c:v>
                </c:pt>
                <c:pt idx="91">
                  <c:v>0</c:v>
                </c:pt>
                <c:pt idx="92">
                  <c:v>2.5000000000000001E-5</c:v>
                </c:pt>
                <c:pt idx="93">
                  <c:v>2.5000000000000001E-5</c:v>
                </c:pt>
                <c:pt idx="94">
                  <c:v>5.0000000000000002E-5</c:v>
                </c:pt>
                <c:pt idx="95">
                  <c:v>2.5000000000000001E-5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7.4999999999999993E-5</c:v>
                </c:pt>
                <c:pt idx="100">
                  <c:v>5.0000000000000002E-5</c:v>
                </c:pt>
                <c:pt idx="101">
                  <c:v>5.0000000000000002E-5</c:v>
                </c:pt>
                <c:pt idx="102">
                  <c:v>0</c:v>
                </c:pt>
                <c:pt idx="103">
                  <c:v>5.0000000000000002E-5</c:v>
                </c:pt>
                <c:pt idx="104">
                  <c:v>0</c:v>
                </c:pt>
                <c:pt idx="105">
                  <c:v>2.5000000000000001E-5</c:v>
                </c:pt>
                <c:pt idx="106">
                  <c:v>2.5000000000000001E-5</c:v>
                </c:pt>
                <c:pt idx="107">
                  <c:v>2.5000000000000001E-5</c:v>
                </c:pt>
                <c:pt idx="108">
                  <c:v>7.4999999999999993E-5</c:v>
                </c:pt>
                <c:pt idx="109">
                  <c:v>5.0000000000000002E-5</c:v>
                </c:pt>
                <c:pt idx="110">
                  <c:v>1E-4</c:v>
                </c:pt>
                <c:pt idx="111">
                  <c:v>5.0000000000000002E-5</c:v>
                </c:pt>
                <c:pt idx="112">
                  <c:v>0</c:v>
                </c:pt>
                <c:pt idx="113">
                  <c:v>2.5000000000000001E-5</c:v>
                </c:pt>
                <c:pt idx="114">
                  <c:v>2.0000000000000001E-4</c:v>
                </c:pt>
                <c:pt idx="115">
                  <c:v>5.0000000000000002E-5</c:v>
                </c:pt>
                <c:pt idx="116">
                  <c:v>5.0000000000000002E-5</c:v>
                </c:pt>
                <c:pt idx="117">
                  <c:v>2.0000000000000001E-4</c:v>
                </c:pt>
                <c:pt idx="118">
                  <c:v>5.0000000000000002E-5</c:v>
                </c:pt>
                <c:pt idx="119">
                  <c:v>5.0000000000000002E-5</c:v>
                </c:pt>
                <c:pt idx="120">
                  <c:v>1E-4</c:v>
                </c:pt>
                <c:pt idx="121">
                  <c:v>2.5000000000000001E-5</c:v>
                </c:pt>
                <c:pt idx="122">
                  <c:v>5.0000000000000002E-5</c:v>
                </c:pt>
                <c:pt idx="123">
                  <c:v>2.5000000000000001E-5</c:v>
                </c:pt>
                <c:pt idx="124">
                  <c:v>1.4999999999999999E-4</c:v>
                </c:pt>
                <c:pt idx="125">
                  <c:v>7.4999999999999993E-5</c:v>
                </c:pt>
                <c:pt idx="126">
                  <c:v>1.25E-4</c:v>
                </c:pt>
                <c:pt idx="127">
                  <c:v>2.5000000000000001E-5</c:v>
                </c:pt>
                <c:pt idx="128">
                  <c:v>0</c:v>
                </c:pt>
                <c:pt idx="129">
                  <c:v>5.0000000000000001E-4</c:v>
                </c:pt>
                <c:pt idx="130">
                  <c:v>2.2499999999999999E-4</c:v>
                </c:pt>
                <c:pt idx="131">
                  <c:v>2.5000000000000001E-5</c:v>
                </c:pt>
                <c:pt idx="132">
                  <c:v>2.5000000000000001E-5</c:v>
                </c:pt>
                <c:pt idx="133">
                  <c:v>1.75E-4</c:v>
                </c:pt>
                <c:pt idx="134">
                  <c:v>2.9999999999999997E-4</c:v>
                </c:pt>
                <c:pt idx="135">
                  <c:v>1E-4</c:v>
                </c:pt>
                <c:pt idx="136">
                  <c:v>1.25E-4</c:v>
                </c:pt>
                <c:pt idx="137">
                  <c:v>3.5E-4</c:v>
                </c:pt>
                <c:pt idx="138">
                  <c:v>1.4999999999999999E-4</c:v>
                </c:pt>
                <c:pt idx="139">
                  <c:v>7.4999999999999993E-5</c:v>
                </c:pt>
                <c:pt idx="140">
                  <c:v>1.4999999999999999E-4</c:v>
                </c:pt>
                <c:pt idx="141">
                  <c:v>2.0000000000000001E-4</c:v>
                </c:pt>
                <c:pt idx="142">
                  <c:v>5.0000000000000002E-5</c:v>
                </c:pt>
                <c:pt idx="143">
                  <c:v>2.2499999999999999E-4</c:v>
                </c:pt>
                <c:pt idx="144">
                  <c:v>1.25E-4</c:v>
                </c:pt>
                <c:pt idx="145">
                  <c:v>1E-4</c:v>
                </c:pt>
                <c:pt idx="146">
                  <c:v>3.2499999999999999E-4</c:v>
                </c:pt>
                <c:pt idx="147">
                  <c:v>1.25E-4</c:v>
                </c:pt>
                <c:pt idx="148">
                  <c:v>1.4999999999999999E-4</c:v>
                </c:pt>
                <c:pt idx="149">
                  <c:v>7.7499999999999997E-4</c:v>
                </c:pt>
                <c:pt idx="150">
                  <c:v>3.5E-4</c:v>
                </c:pt>
                <c:pt idx="151">
                  <c:v>2.0000000000000001E-4</c:v>
                </c:pt>
                <c:pt idx="152">
                  <c:v>1.75E-4</c:v>
                </c:pt>
                <c:pt idx="153">
                  <c:v>6.9999999999999999E-4</c:v>
                </c:pt>
                <c:pt idx="154">
                  <c:v>6.9999999999999999E-4</c:v>
                </c:pt>
                <c:pt idx="155">
                  <c:v>2.5000000000000001E-4</c:v>
                </c:pt>
                <c:pt idx="156">
                  <c:v>5.7499999999999999E-4</c:v>
                </c:pt>
                <c:pt idx="157">
                  <c:v>4.0000000000000002E-4</c:v>
                </c:pt>
                <c:pt idx="158">
                  <c:v>2.2499999999999999E-4</c:v>
                </c:pt>
                <c:pt idx="159">
                  <c:v>4.0000000000000002E-4</c:v>
                </c:pt>
                <c:pt idx="160">
                  <c:v>8.25E-4</c:v>
                </c:pt>
                <c:pt idx="161">
                  <c:v>1.0499999999999999E-3</c:v>
                </c:pt>
                <c:pt idx="162">
                  <c:v>5.5000000000000003E-4</c:v>
                </c:pt>
                <c:pt idx="163">
                  <c:v>5.9999999999999995E-4</c:v>
                </c:pt>
                <c:pt idx="164">
                  <c:v>2.9999999999999997E-4</c:v>
                </c:pt>
                <c:pt idx="165">
                  <c:v>3.2499999999999999E-4</c:v>
                </c:pt>
                <c:pt idx="166">
                  <c:v>5.2499999999999997E-4</c:v>
                </c:pt>
                <c:pt idx="167">
                  <c:v>1.1000000000000001E-3</c:v>
                </c:pt>
                <c:pt idx="168">
                  <c:v>6.9999999999999999E-4</c:v>
                </c:pt>
                <c:pt idx="169">
                  <c:v>2.9999999999999997E-4</c:v>
                </c:pt>
                <c:pt idx="170">
                  <c:v>8.9999999999999998E-4</c:v>
                </c:pt>
                <c:pt idx="171">
                  <c:v>7.2499999999999995E-4</c:v>
                </c:pt>
                <c:pt idx="172">
                  <c:v>4.0000000000000002E-4</c:v>
                </c:pt>
                <c:pt idx="173">
                  <c:v>5.5000000000000003E-4</c:v>
                </c:pt>
                <c:pt idx="174">
                  <c:v>3.8999999999999998E-3</c:v>
                </c:pt>
                <c:pt idx="175">
                  <c:v>3.8249999999999998E-3</c:v>
                </c:pt>
                <c:pt idx="176">
                  <c:v>5.7499999999999999E-4</c:v>
                </c:pt>
                <c:pt idx="177">
                  <c:v>4.75E-4</c:v>
                </c:pt>
                <c:pt idx="178">
                  <c:v>4.2499999999999998E-4</c:v>
                </c:pt>
                <c:pt idx="179">
                  <c:v>1E-3</c:v>
                </c:pt>
                <c:pt idx="180">
                  <c:v>1.8749999999999999E-3</c:v>
                </c:pt>
                <c:pt idx="181">
                  <c:v>1.6000000000000001E-3</c:v>
                </c:pt>
                <c:pt idx="182">
                  <c:v>4.0249999999999999E-3</c:v>
                </c:pt>
                <c:pt idx="183">
                  <c:v>7.2499999999999995E-4</c:v>
                </c:pt>
                <c:pt idx="184">
                  <c:v>1.4E-3</c:v>
                </c:pt>
                <c:pt idx="185">
                  <c:v>5.7499999999999999E-4</c:v>
                </c:pt>
                <c:pt idx="186">
                  <c:v>1.5E-3</c:v>
                </c:pt>
                <c:pt idx="187">
                  <c:v>5.1000000000000004E-3</c:v>
                </c:pt>
                <c:pt idx="188">
                  <c:v>4.1749999999999999E-3</c:v>
                </c:pt>
                <c:pt idx="189">
                  <c:v>1.25E-3</c:v>
                </c:pt>
                <c:pt idx="190">
                  <c:v>1.325E-3</c:v>
                </c:pt>
                <c:pt idx="191">
                  <c:v>8.9999999999999998E-4</c:v>
                </c:pt>
                <c:pt idx="192">
                  <c:v>1.9750000000000002E-3</c:v>
                </c:pt>
                <c:pt idx="193">
                  <c:v>3.5500000000000002E-3</c:v>
                </c:pt>
                <c:pt idx="194">
                  <c:v>1.475E-3</c:v>
                </c:pt>
                <c:pt idx="195">
                  <c:v>6.45E-3</c:v>
                </c:pt>
                <c:pt idx="196">
                  <c:v>2.225E-3</c:v>
                </c:pt>
                <c:pt idx="197">
                  <c:v>2.1250000000000002E-3</c:v>
                </c:pt>
                <c:pt idx="198">
                  <c:v>1.4499999999999999E-3</c:v>
                </c:pt>
                <c:pt idx="199">
                  <c:v>2.2750000000000001E-3</c:v>
                </c:pt>
                <c:pt idx="200">
                  <c:v>8.6999999999999994E-3</c:v>
                </c:pt>
                <c:pt idx="201">
                  <c:v>1.5499999999999999E-3</c:v>
                </c:pt>
                <c:pt idx="202">
                  <c:v>4.1250000000000002E-3</c:v>
                </c:pt>
                <c:pt idx="203">
                  <c:v>1.0499999999999999E-3</c:v>
                </c:pt>
                <c:pt idx="204">
                  <c:v>3.5750000000000001E-3</c:v>
                </c:pt>
                <c:pt idx="205">
                  <c:v>1.5E-3</c:v>
                </c:pt>
                <c:pt idx="206">
                  <c:v>2.9250000000000001E-3</c:v>
                </c:pt>
                <c:pt idx="207">
                  <c:v>9.7499999999999996E-4</c:v>
                </c:pt>
                <c:pt idx="208">
                  <c:v>2.0500000000000002E-3</c:v>
                </c:pt>
                <c:pt idx="209">
                  <c:v>9.5999999999999992E-3</c:v>
                </c:pt>
                <c:pt idx="210">
                  <c:v>2.2000000000000001E-3</c:v>
                </c:pt>
                <c:pt idx="211">
                  <c:v>5.3749999999999996E-3</c:v>
                </c:pt>
                <c:pt idx="212">
                  <c:v>2.0249999999999999E-3</c:v>
                </c:pt>
                <c:pt idx="213">
                  <c:v>1.6999999999999999E-3</c:v>
                </c:pt>
                <c:pt idx="214">
                  <c:v>1.8500000000000001E-3</c:v>
                </c:pt>
                <c:pt idx="215">
                  <c:v>6.6E-3</c:v>
                </c:pt>
                <c:pt idx="216">
                  <c:v>3.0249999999999999E-3</c:v>
                </c:pt>
                <c:pt idx="217">
                  <c:v>2.5249999999999999E-3</c:v>
                </c:pt>
                <c:pt idx="218">
                  <c:v>2.0500000000000002E-3</c:v>
                </c:pt>
                <c:pt idx="219">
                  <c:v>2.2000000000000001E-3</c:v>
                </c:pt>
                <c:pt idx="220">
                  <c:v>2.3E-3</c:v>
                </c:pt>
                <c:pt idx="221">
                  <c:v>3.4250000000000001E-3</c:v>
                </c:pt>
                <c:pt idx="222">
                  <c:v>1.9750000000000002E-3</c:v>
                </c:pt>
                <c:pt idx="223">
                  <c:v>1.3500000000000001E-3</c:v>
                </c:pt>
                <c:pt idx="224">
                  <c:v>1.325E-3</c:v>
                </c:pt>
                <c:pt idx="225">
                  <c:v>5.8500000000000002E-3</c:v>
                </c:pt>
                <c:pt idx="226">
                  <c:v>3.0999999999999999E-3</c:v>
                </c:pt>
                <c:pt idx="227">
                  <c:v>3.875E-3</c:v>
                </c:pt>
                <c:pt idx="228">
                  <c:v>2.1749999999999999E-3</c:v>
                </c:pt>
                <c:pt idx="229">
                  <c:v>1.65E-3</c:v>
                </c:pt>
                <c:pt idx="230">
                  <c:v>1.3500000000000001E-3</c:v>
                </c:pt>
                <c:pt idx="231">
                  <c:v>6.025E-3</c:v>
                </c:pt>
                <c:pt idx="232">
                  <c:v>2.075E-3</c:v>
                </c:pt>
                <c:pt idx="233">
                  <c:v>3.375E-3</c:v>
                </c:pt>
                <c:pt idx="234">
                  <c:v>1.325E-3</c:v>
                </c:pt>
                <c:pt idx="235">
                  <c:v>3.1749999999999999E-3</c:v>
                </c:pt>
                <c:pt idx="236">
                  <c:v>2.3E-3</c:v>
                </c:pt>
                <c:pt idx="237">
                  <c:v>4.3249999999999999E-3</c:v>
                </c:pt>
                <c:pt idx="238">
                  <c:v>2.3500000000000001E-3</c:v>
                </c:pt>
                <c:pt idx="239">
                  <c:v>1.475E-3</c:v>
                </c:pt>
                <c:pt idx="240">
                  <c:v>1.325E-3</c:v>
                </c:pt>
                <c:pt idx="241">
                  <c:v>5.5500000000000002E-3</c:v>
                </c:pt>
                <c:pt idx="242">
                  <c:v>4.45E-3</c:v>
                </c:pt>
                <c:pt idx="243">
                  <c:v>3.4250000000000001E-3</c:v>
                </c:pt>
                <c:pt idx="244">
                  <c:v>2.7499999999999998E-3</c:v>
                </c:pt>
                <c:pt idx="245">
                  <c:v>2.3500000000000001E-3</c:v>
                </c:pt>
                <c:pt idx="246">
                  <c:v>1.9750000000000002E-3</c:v>
                </c:pt>
                <c:pt idx="247">
                  <c:v>4.7999999999999996E-3</c:v>
                </c:pt>
                <c:pt idx="248">
                  <c:v>2.5999999999999999E-3</c:v>
                </c:pt>
                <c:pt idx="249">
                  <c:v>1.1000000000000001E-3</c:v>
                </c:pt>
                <c:pt idx="250">
                  <c:v>8.4999999999999995E-4</c:v>
                </c:pt>
                <c:pt idx="251">
                  <c:v>5.3749999999999996E-3</c:v>
                </c:pt>
                <c:pt idx="252">
                  <c:v>4.7999999999999996E-3</c:v>
                </c:pt>
                <c:pt idx="253">
                  <c:v>4.2249999999999996E-3</c:v>
                </c:pt>
                <c:pt idx="254">
                  <c:v>3.0249999999999999E-3</c:v>
                </c:pt>
                <c:pt idx="255">
                  <c:v>2.15E-3</c:v>
                </c:pt>
                <c:pt idx="256">
                  <c:v>2.0500000000000002E-3</c:v>
                </c:pt>
                <c:pt idx="257">
                  <c:v>6.9499999999999996E-3</c:v>
                </c:pt>
                <c:pt idx="258">
                  <c:v>5.3249999999999999E-3</c:v>
                </c:pt>
                <c:pt idx="259">
                  <c:v>1.75E-3</c:v>
                </c:pt>
                <c:pt idx="260">
                  <c:v>1.2999999999999999E-3</c:v>
                </c:pt>
                <c:pt idx="261">
                  <c:v>2.7750000000000001E-3</c:v>
                </c:pt>
                <c:pt idx="262">
                  <c:v>3.3500000000000001E-3</c:v>
                </c:pt>
                <c:pt idx="263">
                  <c:v>2.3249999999999998E-3</c:v>
                </c:pt>
                <c:pt idx="264">
                  <c:v>3.0500000000000002E-3</c:v>
                </c:pt>
                <c:pt idx="265">
                  <c:v>2.1749999999999999E-3</c:v>
                </c:pt>
                <c:pt idx="266">
                  <c:v>1.825E-3</c:v>
                </c:pt>
                <c:pt idx="267">
                  <c:v>3.5500000000000002E-3</c:v>
                </c:pt>
                <c:pt idx="268">
                  <c:v>4.3249999999999999E-3</c:v>
                </c:pt>
                <c:pt idx="269">
                  <c:v>3.0999999999999999E-3</c:v>
                </c:pt>
                <c:pt idx="270">
                  <c:v>1.6750000000000001E-3</c:v>
                </c:pt>
                <c:pt idx="271">
                  <c:v>4.725E-3</c:v>
                </c:pt>
                <c:pt idx="272">
                  <c:v>6.2750000000000002E-3</c:v>
                </c:pt>
                <c:pt idx="273">
                  <c:v>4.2500000000000003E-3</c:v>
                </c:pt>
                <c:pt idx="274">
                  <c:v>2.3249999999999998E-3</c:v>
                </c:pt>
                <c:pt idx="275">
                  <c:v>1.6249999999999999E-3</c:v>
                </c:pt>
                <c:pt idx="276">
                  <c:v>1.4E-3</c:v>
                </c:pt>
                <c:pt idx="277">
                  <c:v>9.4999999999999998E-3</c:v>
                </c:pt>
                <c:pt idx="278">
                  <c:v>1.3599999999999999E-2</c:v>
                </c:pt>
                <c:pt idx="279">
                  <c:v>3.225E-3</c:v>
                </c:pt>
                <c:pt idx="280">
                  <c:v>1.5250000000000001E-3</c:v>
                </c:pt>
                <c:pt idx="281">
                  <c:v>3.3249999999999998E-3</c:v>
                </c:pt>
                <c:pt idx="282">
                  <c:v>2.4499999999999999E-3</c:v>
                </c:pt>
                <c:pt idx="283">
                  <c:v>2.8500000000000001E-3</c:v>
                </c:pt>
                <c:pt idx="284">
                  <c:v>2.3999999999999998E-3</c:v>
                </c:pt>
                <c:pt idx="285">
                  <c:v>2.3E-3</c:v>
                </c:pt>
                <c:pt idx="286">
                  <c:v>2.2750000000000001E-3</c:v>
                </c:pt>
                <c:pt idx="287">
                  <c:v>3.1250000000000002E-3</c:v>
                </c:pt>
                <c:pt idx="288">
                  <c:v>7.1000000000000004E-3</c:v>
                </c:pt>
                <c:pt idx="289">
                  <c:v>1.0500000000000001E-2</c:v>
                </c:pt>
                <c:pt idx="290">
                  <c:v>2.4750000000000002E-3</c:v>
                </c:pt>
                <c:pt idx="291">
                  <c:v>2.8500000000000001E-3</c:v>
                </c:pt>
                <c:pt idx="292">
                  <c:v>5.3749999999999996E-3</c:v>
                </c:pt>
                <c:pt idx="293">
                  <c:v>6.6E-3</c:v>
                </c:pt>
                <c:pt idx="294">
                  <c:v>2.9750000000000002E-3</c:v>
                </c:pt>
                <c:pt idx="295">
                  <c:v>1.9250000000000001E-3</c:v>
                </c:pt>
                <c:pt idx="296">
                  <c:v>3.7750000000000001E-3</c:v>
                </c:pt>
                <c:pt idx="297">
                  <c:v>3.9500000000000004E-3</c:v>
                </c:pt>
                <c:pt idx="298">
                  <c:v>2.6250000000000002E-3</c:v>
                </c:pt>
                <c:pt idx="299">
                  <c:v>1.4250000000000001E-3</c:v>
                </c:pt>
                <c:pt idx="300">
                  <c:v>1.8500000000000001E-3</c:v>
                </c:pt>
                <c:pt idx="301">
                  <c:v>2.3749999999999999E-3</c:v>
                </c:pt>
                <c:pt idx="302">
                  <c:v>1.9E-3</c:v>
                </c:pt>
                <c:pt idx="303">
                  <c:v>3.8500000000000001E-3</c:v>
                </c:pt>
                <c:pt idx="304">
                  <c:v>4.7999999999999996E-3</c:v>
                </c:pt>
                <c:pt idx="305">
                  <c:v>1.9E-3</c:v>
                </c:pt>
                <c:pt idx="306">
                  <c:v>4.3750000000000004E-3</c:v>
                </c:pt>
                <c:pt idx="307">
                  <c:v>6.8500000000000002E-3</c:v>
                </c:pt>
                <c:pt idx="308">
                  <c:v>3.3249999999999998E-3</c:v>
                </c:pt>
                <c:pt idx="309">
                  <c:v>1.65E-3</c:v>
                </c:pt>
                <c:pt idx="310">
                  <c:v>1.325E-3</c:v>
                </c:pt>
                <c:pt idx="311">
                  <c:v>3.65E-3</c:v>
                </c:pt>
                <c:pt idx="312">
                  <c:v>4.725E-3</c:v>
                </c:pt>
                <c:pt idx="313">
                  <c:v>3.5500000000000002E-3</c:v>
                </c:pt>
                <c:pt idx="314">
                  <c:v>3.2499999999999999E-3</c:v>
                </c:pt>
                <c:pt idx="315">
                  <c:v>2.075E-3</c:v>
                </c:pt>
                <c:pt idx="316">
                  <c:v>2.725E-3</c:v>
                </c:pt>
                <c:pt idx="317">
                  <c:v>8.6750000000000004E-3</c:v>
                </c:pt>
                <c:pt idx="318">
                  <c:v>1.9199999999999998E-2</c:v>
                </c:pt>
                <c:pt idx="319">
                  <c:v>3.5999999999999999E-3</c:v>
                </c:pt>
                <c:pt idx="320">
                  <c:v>1.9250000000000001E-3</c:v>
                </c:pt>
                <c:pt idx="321">
                  <c:v>4.0749999999999996E-3</c:v>
                </c:pt>
                <c:pt idx="322">
                  <c:v>7.9500000000000005E-3</c:v>
                </c:pt>
                <c:pt idx="323">
                  <c:v>4.3E-3</c:v>
                </c:pt>
                <c:pt idx="324">
                  <c:v>2.6250000000000002E-3</c:v>
                </c:pt>
                <c:pt idx="325">
                  <c:v>2.6749999999999999E-3</c:v>
                </c:pt>
                <c:pt idx="326">
                  <c:v>1.725E-3</c:v>
                </c:pt>
                <c:pt idx="327">
                  <c:v>2.075E-3</c:v>
                </c:pt>
                <c:pt idx="328">
                  <c:v>2.7000000000000001E-3</c:v>
                </c:pt>
                <c:pt idx="329">
                  <c:v>2.5249999999999999E-3</c:v>
                </c:pt>
                <c:pt idx="330">
                  <c:v>1.3500000000000001E-3</c:v>
                </c:pt>
                <c:pt idx="331">
                  <c:v>1.6750000000000001E-3</c:v>
                </c:pt>
                <c:pt idx="332">
                  <c:v>6.1749999999999999E-3</c:v>
                </c:pt>
                <c:pt idx="333">
                  <c:v>1.84E-2</c:v>
                </c:pt>
                <c:pt idx="334">
                  <c:v>5.7250000000000001E-3</c:v>
                </c:pt>
                <c:pt idx="335">
                  <c:v>2.2000000000000001E-3</c:v>
                </c:pt>
                <c:pt idx="336">
                  <c:v>5.6750000000000004E-3</c:v>
                </c:pt>
                <c:pt idx="337">
                  <c:v>3.3999999999999998E-3</c:v>
                </c:pt>
                <c:pt idx="338">
                  <c:v>2.7499999999999998E-3</c:v>
                </c:pt>
                <c:pt idx="339">
                  <c:v>4.0249999999999999E-3</c:v>
                </c:pt>
                <c:pt idx="340">
                  <c:v>4.8999999999999998E-3</c:v>
                </c:pt>
                <c:pt idx="341">
                  <c:v>3.4499999999999999E-3</c:v>
                </c:pt>
                <c:pt idx="342">
                  <c:v>2.65E-3</c:v>
                </c:pt>
                <c:pt idx="343">
                  <c:v>3.5249999999999999E-3</c:v>
                </c:pt>
                <c:pt idx="344">
                  <c:v>1.8E-3</c:v>
                </c:pt>
                <c:pt idx="345">
                  <c:v>2E-3</c:v>
                </c:pt>
                <c:pt idx="346">
                  <c:v>2.075E-3</c:v>
                </c:pt>
                <c:pt idx="347">
                  <c:v>2.8500000000000001E-3</c:v>
                </c:pt>
                <c:pt idx="348">
                  <c:v>2.3E-3</c:v>
                </c:pt>
                <c:pt idx="349">
                  <c:v>6.6E-3</c:v>
                </c:pt>
                <c:pt idx="350">
                  <c:v>3.6749999999999999E-3</c:v>
                </c:pt>
                <c:pt idx="351">
                  <c:v>1.0574999999999999E-2</c:v>
                </c:pt>
                <c:pt idx="352">
                  <c:v>8.4250000000000002E-3</c:v>
                </c:pt>
                <c:pt idx="353">
                  <c:v>1.6999999999999999E-3</c:v>
                </c:pt>
                <c:pt idx="354">
                  <c:v>1.825E-3</c:v>
                </c:pt>
                <c:pt idx="355">
                  <c:v>3.8999999999999998E-3</c:v>
                </c:pt>
                <c:pt idx="356">
                  <c:v>3.7499999999999999E-3</c:v>
                </c:pt>
                <c:pt idx="357">
                  <c:v>5.9500000000000004E-3</c:v>
                </c:pt>
                <c:pt idx="358">
                  <c:v>1.3050000000000001E-2</c:v>
                </c:pt>
                <c:pt idx="359">
                  <c:v>1.6750000000000001E-3</c:v>
                </c:pt>
                <c:pt idx="360">
                  <c:v>2.4499999999999999E-3</c:v>
                </c:pt>
                <c:pt idx="361">
                  <c:v>4.8999999999999998E-3</c:v>
                </c:pt>
                <c:pt idx="362">
                  <c:v>1.8E-3</c:v>
                </c:pt>
                <c:pt idx="363">
                  <c:v>2.4250000000000001E-3</c:v>
                </c:pt>
                <c:pt idx="364">
                  <c:v>2.8E-3</c:v>
                </c:pt>
                <c:pt idx="365">
                  <c:v>1.475E-3</c:v>
                </c:pt>
                <c:pt idx="366">
                  <c:v>1.325E-3</c:v>
                </c:pt>
                <c:pt idx="367">
                  <c:v>6.6E-3</c:v>
                </c:pt>
                <c:pt idx="368">
                  <c:v>4.3499999999999997E-3</c:v>
                </c:pt>
                <c:pt idx="369">
                  <c:v>1.0250000000000001E-3</c:v>
                </c:pt>
                <c:pt idx="370">
                  <c:v>2.2499999999999998E-3</c:v>
                </c:pt>
                <c:pt idx="371">
                  <c:v>5.7000000000000002E-3</c:v>
                </c:pt>
                <c:pt idx="372">
                  <c:v>2.4499999999999999E-3</c:v>
                </c:pt>
                <c:pt idx="373">
                  <c:v>5.8500000000000002E-3</c:v>
                </c:pt>
                <c:pt idx="374">
                  <c:v>1.0525E-2</c:v>
                </c:pt>
                <c:pt idx="375">
                  <c:v>1.1249999999999999E-3</c:v>
                </c:pt>
                <c:pt idx="376">
                  <c:v>2.1749999999999999E-3</c:v>
                </c:pt>
                <c:pt idx="377">
                  <c:v>4.2750000000000002E-3</c:v>
                </c:pt>
                <c:pt idx="378">
                  <c:v>1.8749999999999999E-3</c:v>
                </c:pt>
                <c:pt idx="379">
                  <c:v>1.4250000000000001E-3</c:v>
                </c:pt>
                <c:pt idx="380">
                  <c:v>2.8999999999999998E-3</c:v>
                </c:pt>
                <c:pt idx="381">
                  <c:v>1.6249999999999999E-3</c:v>
                </c:pt>
                <c:pt idx="382">
                  <c:v>1.4250000000000001E-3</c:v>
                </c:pt>
                <c:pt idx="383">
                  <c:v>1.8E-3</c:v>
                </c:pt>
                <c:pt idx="384">
                  <c:v>1.325E-3</c:v>
                </c:pt>
                <c:pt idx="385">
                  <c:v>1.6999999999999999E-3</c:v>
                </c:pt>
                <c:pt idx="386">
                  <c:v>1.6999999999999999E-3</c:v>
                </c:pt>
                <c:pt idx="387">
                  <c:v>5.025E-3</c:v>
                </c:pt>
                <c:pt idx="388">
                  <c:v>2E-3</c:v>
                </c:pt>
                <c:pt idx="389">
                  <c:v>4.5999999999999999E-3</c:v>
                </c:pt>
                <c:pt idx="390">
                  <c:v>3.8249999999999998E-3</c:v>
                </c:pt>
                <c:pt idx="391">
                  <c:v>1.075E-3</c:v>
                </c:pt>
                <c:pt idx="392">
                  <c:v>1.225E-3</c:v>
                </c:pt>
                <c:pt idx="393">
                  <c:v>3.3500000000000001E-3</c:v>
                </c:pt>
                <c:pt idx="394">
                  <c:v>1.5499999999999999E-3</c:v>
                </c:pt>
                <c:pt idx="395">
                  <c:v>3.5249999999999999E-3</c:v>
                </c:pt>
                <c:pt idx="396">
                  <c:v>7.7000000000000002E-3</c:v>
                </c:pt>
                <c:pt idx="397">
                  <c:v>1.4250000000000001E-3</c:v>
                </c:pt>
                <c:pt idx="398">
                  <c:v>1.4499999999999999E-3</c:v>
                </c:pt>
                <c:pt idx="399">
                  <c:v>4.5250000000000004E-3</c:v>
                </c:pt>
                <c:pt idx="400">
                  <c:v>1.25E-3</c:v>
                </c:pt>
                <c:pt idx="401">
                  <c:v>1.175E-3</c:v>
                </c:pt>
                <c:pt idx="402">
                  <c:v>2.3E-3</c:v>
                </c:pt>
                <c:pt idx="403">
                  <c:v>1.4499999999999999E-3</c:v>
                </c:pt>
                <c:pt idx="404">
                  <c:v>1.175E-3</c:v>
                </c:pt>
                <c:pt idx="405">
                  <c:v>7.4250000000000002E-3</c:v>
                </c:pt>
                <c:pt idx="406">
                  <c:v>2.8249999999999998E-3</c:v>
                </c:pt>
                <c:pt idx="407">
                  <c:v>1.0499999999999999E-3</c:v>
                </c:pt>
                <c:pt idx="408">
                  <c:v>2.575E-3</c:v>
                </c:pt>
                <c:pt idx="409">
                  <c:v>2.0249999999999999E-3</c:v>
                </c:pt>
                <c:pt idx="410">
                  <c:v>1.1249999999999999E-3</c:v>
                </c:pt>
                <c:pt idx="411">
                  <c:v>1.1675E-2</c:v>
                </c:pt>
                <c:pt idx="412">
                  <c:v>1.9875E-2</c:v>
                </c:pt>
                <c:pt idx="413">
                  <c:v>1.4250000000000001E-3</c:v>
                </c:pt>
                <c:pt idx="414">
                  <c:v>4.3249999999999999E-3</c:v>
                </c:pt>
                <c:pt idx="415">
                  <c:v>1.1825E-2</c:v>
                </c:pt>
                <c:pt idx="416">
                  <c:v>1.5499999999999999E-3</c:v>
                </c:pt>
                <c:pt idx="417">
                  <c:v>2.575E-3</c:v>
                </c:pt>
                <c:pt idx="418">
                  <c:v>5.1250000000000002E-3</c:v>
                </c:pt>
                <c:pt idx="419">
                  <c:v>1.75E-3</c:v>
                </c:pt>
                <c:pt idx="420">
                  <c:v>4.2750000000000002E-3</c:v>
                </c:pt>
                <c:pt idx="421">
                  <c:v>6.875E-3</c:v>
                </c:pt>
                <c:pt idx="422">
                  <c:v>2.6749999999999999E-3</c:v>
                </c:pt>
                <c:pt idx="423">
                  <c:v>1.6999999999999999E-3</c:v>
                </c:pt>
                <c:pt idx="424">
                  <c:v>5.2750000000000002E-3</c:v>
                </c:pt>
                <c:pt idx="425">
                  <c:v>2.9250000000000001E-3</c:v>
                </c:pt>
                <c:pt idx="426">
                  <c:v>2.4750000000000002E-3</c:v>
                </c:pt>
                <c:pt idx="427">
                  <c:v>4.3499999999999997E-3</c:v>
                </c:pt>
                <c:pt idx="428">
                  <c:v>3.2000000000000002E-3</c:v>
                </c:pt>
                <c:pt idx="429">
                  <c:v>1.65E-3</c:v>
                </c:pt>
                <c:pt idx="430">
                  <c:v>2.8500000000000001E-3</c:v>
                </c:pt>
                <c:pt idx="431">
                  <c:v>3.1749999999999999E-3</c:v>
                </c:pt>
                <c:pt idx="432">
                  <c:v>1.575E-3</c:v>
                </c:pt>
                <c:pt idx="433">
                  <c:v>1.825E-3</c:v>
                </c:pt>
                <c:pt idx="434">
                  <c:v>4.4250000000000001E-3</c:v>
                </c:pt>
                <c:pt idx="435">
                  <c:v>2.3999999999999998E-3</c:v>
                </c:pt>
                <c:pt idx="436">
                  <c:v>1.825E-3</c:v>
                </c:pt>
                <c:pt idx="437">
                  <c:v>2.6250000000000002E-3</c:v>
                </c:pt>
                <c:pt idx="438">
                  <c:v>1.6249999999999999E-3</c:v>
                </c:pt>
                <c:pt idx="439">
                  <c:v>1.2999999999999999E-3</c:v>
                </c:pt>
                <c:pt idx="440">
                  <c:v>2.3999999999999998E-3</c:v>
                </c:pt>
                <c:pt idx="441">
                  <c:v>1.4499999999999999E-3</c:v>
                </c:pt>
                <c:pt idx="442">
                  <c:v>1.075E-3</c:v>
                </c:pt>
                <c:pt idx="443">
                  <c:v>2.3500000000000001E-3</c:v>
                </c:pt>
                <c:pt idx="444">
                  <c:v>1.8749999999999999E-3</c:v>
                </c:pt>
                <c:pt idx="445">
                  <c:v>1.5250000000000001E-3</c:v>
                </c:pt>
                <c:pt idx="446">
                  <c:v>1.6249999999999999E-3</c:v>
                </c:pt>
                <c:pt idx="447">
                  <c:v>8.9999999999999998E-4</c:v>
                </c:pt>
                <c:pt idx="448">
                  <c:v>1.2999999999999999E-3</c:v>
                </c:pt>
                <c:pt idx="449">
                  <c:v>1.9250000000000001E-3</c:v>
                </c:pt>
                <c:pt idx="450">
                  <c:v>8.25E-4</c:v>
                </c:pt>
                <c:pt idx="451">
                  <c:v>1.475E-3</c:v>
                </c:pt>
                <c:pt idx="452">
                  <c:v>1.3749999999999999E-3</c:v>
                </c:pt>
                <c:pt idx="453">
                  <c:v>6.4999999999999997E-4</c:v>
                </c:pt>
                <c:pt idx="454">
                  <c:v>1.9250000000000001E-3</c:v>
                </c:pt>
                <c:pt idx="455">
                  <c:v>1.6249999999999999E-3</c:v>
                </c:pt>
                <c:pt idx="456">
                  <c:v>8.4999999999999995E-4</c:v>
                </c:pt>
                <c:pt idx="457">
                  <c:v>9.2500000000000004E-4</c:v>
                </c:pt>
                <c:pt idx="458">
                  <c:v>5.5000000000000003E-4</c:v>
                </c:pt>
                <c:pt idx="459">
                  <c:v>6.9999999999999999E-4</c:v>
                </c:pt>
                <c:pt idx="460">
                  <c:v>1.5E-3</c:v>
                </c:pt>
                <c:pt idx="461">
                  <c:v>1.3500000000000001E-3</c:v>
                </c:pt>
                <c:pt idx="462">
                  <c:v>1.175E-3</c:v>
                </c:pt>
                <c:pt idx="463">
                  <c:v>1.15E-3</c:v>
                </c:pt>
                <c:pt idx="464">
                  <c:v>9.7499999999999996E-4</c:v>
                </c:pt>
                <c:pt idx="465">
                  <c:v>1E-3</c:v>
                </c:pt>
                <c:pt idx="466">
                  <c:v>1.075E-3</c:v>
                </c:pt>
                <c:pt idx="467">
                  <c:v>1.2999999999999999E-3</c:v>
                </c:pt>
                <c:pt idx="468">
                  <c:v>8.0000000000000004E-4</c:v>
                </c:pt>
                <c:pt idx="469">
                  <c:v>9.7499999999999996E-4</c:v>
                </c:pt>
                <c:pt idx="470">
                  <c:v>5.5000000000000003E-4</c:v>
                </c:pt>
                <c:pt idx="471">
                  <c:v>1.225E-3</c:v>
                </c:pt>
                <c:pt idx="472">
                  <c:v>8.25E-4</c:v>
                </c:pt>
                <c:pt idx="473">
                  <c:v>6.4999999999999997E-4</c:v>
                </c:pt>
                <c:pt idx="474">
                  <c:v>1.1249999999999999E-3</c:v>
                </c:pt>
                <c:pt idx="475">
                  <c:v>1.0499999999999999E-3</c:v>
                </c:pt>
                <c:pt idx="476">
                  <c:v>6.4999999999999997E-4</c:v>
                </c:pt>
                <c:pt idx="477">
                  <c:v>5.7499999999999999E-4</c:v>
                </c:pt>
                <c:pt idx="478">
                  <c:v>6.4999999999999997E-4</c:v>
                </c:pt>
                <c:pt idx="479">
                  <c:v>5.5000000000000003E-4</c:v>
                </c:pt>
                <c:pt idx="480">
                  <c:v>7.7499999999999997E-4</c:v>
                </c:pt>
                <c:pt idx="481">
                  <c:v>5.7499999999999999E-4</c:v>
                </c:pt>
                <c:pt idx="482">
                  <c:v>6.7500000000000004E-4</c:v>
                </c:pt>
                <c:pt idx="483">
                  <c:v>8.0000000000000004E-4</c:v>
                </c:pt>
                <c:pt idx="484">
                  <c:v>5.2499999999999997E-4</c:v>
                </c:pt>
                <c:pt idx="485">
                  <c:v>9.7499999999999996E-4</c:v>
                </c:pt>
                <c:pt idx="486">
                  <c:v>1.0499999999999999E-3</c:v>
                </c:pt>
                <c:pt idx="487">
                  <c:v>2.7500000000000002E-4</c:v>
                </c:pt>
                <c:pt idx="488">
                  <c:v>6.7500000000000004E-4</c:v>
                </c:pt>
                <c:pt idx="489">
                  <c:v>6.4999999999999997E-4</c:v>
                </c:pt>
                <c:pt idx="490">
                  <c:v>4.4999999999999999E-4</c:v>
                </c:pt>
                <c:pt idx="491">
                  <c:v>8.7500000000000002E-4</c:v>
                </c:pt>
                <c:pt idx="492">
                  <c:v>3.7500000000000001E-4</c:v>
                </c:pt>
                <c:pt idx="493">
                  <c:v>3.2499999999999999E-4</c:v>
                </c:pt>
                <c:pt idx="494">
                  <c:v>1E-3</c:v>
                </c:pt>
                <c:pt idx="495">
                  <c:v>6.2500000000000001E-4</c:v>
                </c:pt>
                <c:pt idx="496">
                  <c:v>4.4999999999999999E-4</c:v>
                </c:pt>
                <c:pt idx="497">
                  <c:v>5.9999999999999995E-4</c:v>
                </c:pt>
                <c:pt idx="498">
                  <c:v>3.7500000000000001E-4</c:v>
                </c:pt>
                <c:pt idx="499">
                  <c:v>6.2500000000000001E-4</c:v>
                </c:pt>
                <c:pt idx="500">
                  <c:v>5.5000000000000003E-4</c:v>
                </c:pt>
                <c:pt idx="501">
                  <c:v>2.0000000000000001E-4</c:v>
                </c:pt>
                <c:pt idx="502">
                  <c:v>4.4999999999999999E-4</c:v>
                </c:pt>
                <c:pt idx="503">
                  <c:v>5.7499999999999999E-4</c:v>
                </c:pt>
                <c:pt idx="504">
                  <c:v>2.2499999999999999E-4</c:v>
                </c:pt>
                <c:pt idx="505">
                  <c:v>5.2499999999999997E-4</c:v>
                </c:pt>
                <c:pt idx="506">
                  <c:v>4.0000000000000002E-4</c:v>
                </c:pt>
                <c:pt idx="507">
                  <c:v>1E-4</c:v>
                </c:pt>
                <c:pt idx="508">
                  <c:v>5.0000000000000001E-4</c:v>
                </c:pt>
                <c:pt idx="509">
                  <c:v>2.9999999999999997E-4</c:v>
                </c:pt>
                <c:pt idx="510">
                  <c:v>2.0000000000000001E-4</c:v>
                </c:pt>
                <c:pt idx="511">
                  <c:v>3.7500000000000001E-4</c:v>
                </c:pt>
                <c:pt idx="512">
                  <c:v>4.0000000000000002E-4</c:v>
                </c:pt>
                <c:pt idx="513">
                  <c:v>2.5000000000000001E-4</c:v>
                </c:pt>
                <c:pt idx="514">
                  <c:v>2.7500000000000002E-4</c:v>
                </c:pt>
                <c:pt idx="515">
                  <c:v>2.5000000000000001E-4</c:v>
                </c:pt>
                <c:pt idx="516">
                  <c:v>1.25E-4</c:v>
                </c:pt>
                <c:pt idx="517">
                  <c:v>5.0000000000000001E-4</c:v>
                </c:pt>
                <c:pt idx="518">
                  <c:v>5.0000000000000002E-5</c:v>
                </c:pt>
                <c:pt idx="519">
                  <c:v>5.0000000000000002E-5</c:v>
                </c:pt>
                <c:pt idx="520">
                  <c:v>1E-4</c:v>
                </c:pt>
                <c:pt idx="521">
                  <c:v>2.9999999999999997E-4</c:v>
                </c:pt>
                <c:pt idx="522">
                  <c:v>1E-4</c:v>
                </c:pt>
                <c:pt idx="523">
                  <c:v>1.4999999999999999E-4</c:v>
                </c:pt>
                <c:pt idx="524">
                  <c:v>2.9999999999999997E-4</c:v>
                </c:pt>
                <c:pt idx="525">
                  <c:v>5.0000000000000002E-5</c:v>
                </c:pt>
                <c:pt idx="526">
                  <c:v>2.0000000000000001E-4</c:v>
                </c:pt>
                <c:pt idx="527">
                  <c:v>2.5000000000000001E-5</c:v>
                </c:pt>
                <c:pt idx="528">
                  <c:v>1.4999999999999999E-4</c:v>
                </c:pt>
                <c:pt idx="529">
                  <c:v>2.5000000000000001E-4</c:v>
                </c:pt>
                <c:pt idx="530">
                  <c:v>5.0000000000000002E-5</c:v>
                </c:pt>
                <c:pt idx="531">
                  <c:v>2.5000000000000001E-5</c:v>
                </c:pt>
                <c:pt idx="532">
                  <c:v>1E-4</c:v>
                </c:pt>
                <c:pt idx="533">
                  <c:v>3.7500000000000001E-4</c:v>
                </c:pt>
                <c:pt idx="534">
                  <c:v>2.5000000000000001E-5</c:v>
                </c:pt>
                <c:pt idx="535">
                  <c:v>0</c:v>
                </c:pt>
                <c:pt idx="536">
                  <c:v>2.5000000000000001E-4</c:v>
                </c:pt>
                <c:pt idx="537">
                  <c:v>1.25E-4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D-4CEE-985E-8CC471287CBC}"/>
            </c:ext>
          </c:extLst>
        </c:ser>
        <c:ser>
          <c:idx val="3"/>
          <c:order val="2"/>
          <c:tx>
            <c:strRef>
              <c:f>EV_Probs!$D$1</c:f>
              <c:strCache>
                <c:ptCount val="1"/>
                <c:pt idx="0">
                  <c:v>evprob_3rd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EV_Probs!$D$2:$D$540</c15:sqref>
                  </c15:fullRef>
                </c:ext>
              </c:extLst>
              <c:f>EV_Probs!$D$3:$D$540</c:f>
              <c:numCache>
                <c:formatCode>0.00%</c:formatCode>
                <c:ptCount val="5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D-4CEE-985E-8CC47128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16143"/>
        <c:axId val="1379704431"/>
      </c:lineChart>
      <c:catAx>
        <c:axId val="13895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04431"/>
        <c:crosses val="autoZero"/>
        <c:auto val="1"/>
        <c:lblAlgn val="ctr"/>
        <c:lblOffset val="100"/>
        <c:noMultiLvlLbl val="0"/>
      </c:catAx>
      <c:valAx>
        <c:axId val="13797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</xdr:row>
      <xdr:rowOff>175260</xdr:rowOff>
    </xdr:from>
    <xdr:to>
      <xdr:col>10</xdr:col>
      <xdr:colOff>365760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1902E-6EB2-40E3-9DF1-43B958AA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245ED23-B003-4ABA-8EA0-3A77ECDD82EB}" autoFormatId="16" applyNumberFormats="0" applyBorderFormats="0" applyFontFormats="0" applyPatternFormats="0" applyAlignmentFormats="0" applyWidthHeightFormats="0">
  <queryTableRefresh nextId="14">
    <queryTableFields count="13">
      <queryTableField id="1" name="Selection ID" tableColumnId="1"/>
      <queryTableField id="2" name="Best Back Price" tableColumnId="2"/>
      <queryTableField id="3" name="Best Back Size" tableColumnId="3"/>
      <queryTableField id="4" name="Best Lay Price" tableColumnId="4"/>
      <queryTableField id="5" name="Best Lay Size" tableColumnId="5"/>
      <queryTableField id="6" name="Last Price Traded" tableColumnId="6"/>
      <queryTableField id="7" name="Total Matched" tableColumnId="7"/>
      <queryTableField id="8" name="Status" tableColumnId="8"/>
      <queryTableField id="9" name="Removal Date" tableColumnId="9"/>
      <queryTableField id="10" name="Adjustment Factor" tableColumnId="10"/>
      <queryTableField id="11" name="Market Name" tableColumnId="11"/>
      <queryTableField id="12" name="Market ID" tableColumnId="12"/>
      <queryTableField id="13" name="Runner Nam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BB8F648-A801-4239-B81D-38F292391121}" autoFormatId="16" applyNumberFormats="0" applyBorderFormats="0" applyFontFormats="0" applyPatternFormats="0" applyAlignmentFormats="0" applyWidthHeightFormats="0">
  <queryTableRefresh nextId="15">
    <queryTableFields count="4">
      <queryTableField id="11" name="total_ev" tableColumnId="11"/>
      <queryTableField id="8" name="evprob_inc" tableColumnId="8"/>
      <queryTableField id="9" name="evprob_chal" tableColumnId="9"/>
      <queryTableField id="10" name="evprob_3r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EE87200-16CB-4AA0-B230-CE03D30EF67F}" autoFormatId="16" applyNumberFormats="0" applyBorderFormats="0" applyFontFormats="0" applyPatternFormats="0" applyAlignmentFormats="0" applyWidthHeightFormats="0">
  <queryTableRefresh nextId="35">
    <queryTableFields count="27">
      <queryTableField id="8" name="state" tableColumnId="8"/>
      <queryTableField id="9" name="tipping" tableColumnId="9"/>
      <queryTableField id="10" name="vpi" tableColumnId="10"/>
      <queryTableField id="11" name="winstate_inc" tableColumnId="11"/>
      <queryTableField id="12" name="winstate_chal" tableColumnId="12"/>
      <queryTableField id="13" name="winstate_3rd" tableColumnId="13"/>
      <queryTableField id="14" name="voteshare_inc" tableColumnId="14"/>
      <queryTableField id="15" name="voteshare_chal" tableColumnId="15"/>
      <queryTableField id="16" name="voteshare_3rd" tableColumnId="16"/>
      <queryTableField id="17" name="voteshare_other" tableColumnId="17"/>
      <queryTableField id="18" name="voteshare_inc_hi" tableColumnId="18"/>
      <queryTableField id="19" name="voteshare_chal_hi" tableColumnId="19"/>
      <queryTableField id="20" name="voteshare_3rd_hi" tableColumnId="20"/>
      <queryTableField id="21" name="voteshare_other_hi" tableColumnId="21"/>
      <queryTableField id="22" name="voteshare_inc_lo" tableColumnId="22"/>
      <queryTableField id="23" name="voteshare_chal_lo" tableColumnId="23"/>
      <queryTableField id="24" name="voteshare_3rd_lo" tableColumnId="24"/>
      <queryTableField id="25" name="voteshare_other_lo" tableColumnId="25"/>
      <queryTableField id="26" name="margin" tableColumnId="26"/>
      <queryTableField id="27" name="margin_hi" tableColumnId="27"/>
      <queryTableField id="28" name="margin_lo" tableColumnId="28"/>
      <queryTableField id="29" name="win_EC_if_win_state_inc" tableColumnId="29"/>
      <queryTableField id="30" name="win_EC_if_win_state_chal" tableColumnId="30"/>
      <queryTableField id="31" name="win_state_if_win_EC_inc" tableColumnId="31"/>
      <queryTableField id="32" name="win_state_if_win_EC_chal" tableColumnId="32"/>
      <queryTableField id="33" name="timestamp" tableColumnId="33"/>
      <queryTableField id="34" name="simulations" tableColumnId="3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02B4D4-BF8A-41BA-9197-9F73C097FFA6}" autoFormatId="16" applyNumberFormats="0" applyBorderFormats="0" applyFontFormats="0" applyPatternFormats="0" applyAlignmentFormats="0" applyWidthHeightFormats="0">
  <queryTableRefresh nextId="38">
    <queryTableFields count="37">
      <queryTableField id="1" name="cycle" tableColumnId="1"/>
      <queryTableField id="2" name="branch" tableColumnId="2"/>
      <queryTableField id="3" name="model" tableColumnId="3"/>
      <queryTableField id="4" name="modeldate" tableColumnId="4"/>
      <queryTableField id="5" name="candidate_inc" tableColumnId="5"/>
      <queryTableField id="6" name="candidate_chal" tableColumnId="6"/>
      <queryTableField id="7" name="candidate_3rd" tableColumnId="7"/>
      <queryTableField id="8" name="ecwin_inc" tableColumnId="8"/>
      <queryTableField id="9" name="ecwin_chal" tableColumnId="9"/>
      <queryTableField id="10" name="ecwin_3rd" tableColumnId="10"/>
      <queryTableField id="11" name="ec_nomajority" tableColumnId="11"/>
      <queryTableField id="12" name="popwin_inc" tableColumnId="12"/>
      <queryTableField id="13" name="popwin_chal" tableColumnId="13"/>
      <queryTableField id="14" name="popwin_3rd" tableColumnId="14"/>
      <queryTableField id="15" name="ev_inc" tableColumnId="15"/>
      <queryTableField id="16" name="ev_chal" tableColumnId="16"/>
      <queryTableField id="17" name="ev_3rd" tableColumnId="17"/>
      <queryTableField id="18" name="ev_inc_hi" tableColumnId="18"/>
      <queryTableField id="19" name="ev_chal_hi" tableColumnId="19"/>
      <queryTableField id="20" name="ev_3rd_hi" tableColumnId="20"/>
      <queryTableField id="21" name="ev_inc_lo" tableColumnId="21"/>
      <queryTableField id="22" name="ev_chal_lo" tableColumnId="22"/>
      <queryTableField id="23" name="ev_3rd_lo" tableColumnId="23"/>
      <queryTableField id="24" name="national_voteshare_inc" tableColumnId="24"/>
      <queryTableField id="25" name="national_voteshare_chal" tableColumnId="25"/>
      <queryTableField id="26" name="national_voteshare_3rd" tableColumnId="26"/>
      <queryTableField id="27" name="nat_voteshare_other" tableColumnId="27"/>
      <queryTableField id="28" name="national_voteshare_inc_hi" tableColumnId="28"/>
      <queryTableField id="29" name="national_voteshare_chal_hi" tableColumnId="29"/>
      <queryTableField id="30" name="national_voteshare_3rd_hi" tableColumnId="30"/>
      <queryTableField id="31" name="nat_voteshare_other_hi" tableColumnId="31"/>
      <queryTableField id="32" name="national_voteshare_inc_lo" tableColumnId="32"/>
      <queryTableField id="33" name="national_voteshare_chal_lo" tableColumnId="33"/>
      <queryTableField id="34" name="national_voteshare_3rd_lo" tableColumnId="34"/>
      <queryTableField id="35" name="nat_voteshare_other_lo" tableColumnId="35"/>
      <queryTableField id="36" name="timestamp" tableColumnId="36"/>
      <queryTableField id="37" name="simulations" tableColumnId="3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9D6CAB-EF54-41A7-8295-C81012BCE080}" name="State_Odds" displayName="State_Odds" ref="A1:P52" totalsRowShown="0" headerRowDxfId="18" dataDxfId="17" tableBorderDxfId="16">
  <autoFilter ref="A1:P52" xr:uid="{2FE1B6A0-12A7-4659-A1BE-1610C57D82D1}"/>
  <sortState xmlns:xlrd2="http://schemas.microsoft.com/office/spreadsheetml/2017/richdata2" ref="A2:P52">
    <sortCondition descending="1" ref="O1:O52"/>
  </sortState>
  <tableColumns count="16">
    <tableColumn id="1" xr3:uid="{5EDF7D28-9FE3-47CA-BD6E-5955939FA59A}" name="State" dataDxfId="15"/>
    <tableColumn id="2" xr3:uid="{26DF64EA-2896-4133-B0AC-58AE538EFE8A}" name="Win_Trump" dataDxfId="14" dataCellStyle="Percent">
      <calculatedColumnFormula>VLOOKUP($A2,presidential_state_toplines_2020[],4,FALSE)</calculatedColumnFormula>
    </tableColumn>
    <tableColumn id="3" xr3:uid="{80DDF267-2132-4A50-B32A-BCDEF45A8405}" name="Win_Biden" dataDxfId="13">
      <calculatedColumnFormula>VLOOKUP($A2,presidential_state_toplines_2020[],5,FALSE)</calculatedColumnFormula>
    </tableColumn>
    <tableColumn id="4" xr3:uid="{5BDEC45F-1280-49D0-A3F0-8C0C7BA5FE1E}" name="True_odds_Trump" dataDxfId="12">
      <calculatedColumnFormula>1/State_Odds[[#This Row],[Win_Trump]]</calculatedColumnFormula>
    </tableColumn>
    <tableColumn id="5" xr3:uid="{59E850CA-12B9-49DB-860B-755DA7213D13}" name="True_odds_Biden" dataDxfId="11">
      <calculatedColumnFormula>1/State_Odds[[#This Row],[Win_Biden]]</calculatedColumnFormula>
    </tableColumn>
    <tableColumn id="6" xr3:uid="{C45C9D35-D39A-4654-B2DF-7EC2F8475529}" name="Betfair_Best_Back_Trump" dataDxfId="10">
      <calculatedColumnFormula>SUMIFS(betfair_states_odds[Best Back Price],betfair_states_odds[Market Name],State_Odds[[#This Row],[State]]&amp;" Winner",betfair_states_odds[Runner Name],"Republicans")</calculatedColumnFormula>
    </tableColumn>
    <tableColumn id="7" xr3:uid="{C151ECA0-4DAC-4814-B7C4-735E2FB88233}" name="Betfair_Best_Lay_Trump" dataDxfId="9">
      <calculatedColumnFormula>SUMIFS(betfair_states_odds[Best Lay Price],betfair_states_odds[Market Name],State_Odds[[#This Row],[State]]&amp;" Winner",betfair_states_odds[Runner Name],"Republicans")</calculatedColumnFormula>
    </tableColumn>
    <tableColumn id="8" xr3:uid="{5AB65F5A-B0CA-42C2-B9E1-63047649EBEA}" name="Betfair_Best_Back_Biden" dataDxfId="8">
      <calculatedColumnFormula>SUMIFS(betfair_states_odds[Best Back Price],betfair_states_odds[Market Name],State_Odds[[#This Row],[State]]&amp;" Winner",betfair_states_odds[Runner Name],"Democrats")</calculatedColumnFormula>
    </tableColumn>
    <tableColumn id="9" xr3:uid="{9AE59063-B0B8-45C9-A181-68B8CDE9573D}" name="Betfair_Best_Lay_Biden" dataDxfId="7">
      <calculatedColumnFormula>SUMIFS(betfair_states_odds[Best Lay Price],betfair_states_odds[Market Name],State_Odds[[#This Row],[State]]&amp;" Winner",betfair_states_odds[Runner Name],"Democrats")</calculatedColumnFormula>
    </tableColumn>
    <tableColumn id="10" xr3:uid="{199DE936-F650-4419-80E1-E5DB4529344A}" name="Opportunity Back Trump" dataDxfId="6">
      <calculatedColumnFormula>MAX(State_Odds[[#This Row],[Betfair_Best_Back_Trump]]-State_Odds[[#This Row],[True_odds_Trump]],0)</calculatedColumnFormula>
    </tableColumn>
    <tableColumn id="15" xr3:uid="{CC44E11E-F141-47CD-80E1-28369C68D07D}" name="Expected Back Trump" dataDxfId="5">
      <calculatedColumnFormula>State_Odds[[#This Row],[Win_Trump]]*(State_Odds[[#This Row],[Betfair_Best_Back_Trump]]-1)-State_Odds[[#This Row],[Win_Biden]]</calculatedColumnFormula>
    </tableColumn>
    <tableColumn id="11" xr3:uid="{023518B4-75B6-4066-80D8-6F19318973D3}" name="Opportunity Lay Trump" dataDxfId="4">
      <calculatedColumnFormula>MAX(State_Odds[[#This Row],[True_odds_Trump]]-State_Odds[[#This Row],[Betfair_Best_Lay_Trump]],0)</calculatedColumnFormula>
    </tableColumn>
    <tableColumn id="16" xr3:uid="{82D0C7EE-F29F-45D2-9F19-0F278E4E2345}" name="Expected Lay Trump" dataDxfId="3">
      <calculatedColumnFormula>(State_Odds[[#This Row],[Win_Biden]]-State_Odds[[#This Row],[Win_Trump]]*(State_Odds[[#This Row],[Betfair_Best_Lay_Trump]]))/State_Odds[[#This Row],[Betfair_Best_Lay_Trump]]</calculatedColumnFormula>
    </tableColumn>
    <tableColumn id="12" xr3:uid="{AC21D658-DE98-4590-87D0-E376050CB634}" name="Opportunity Back Biden" dataDxfId="2">
      <calculatedColumnFormula>MAX(State_Odds[[#This Row],[Betfair_Best_Back_Biden]]-State_Odds[[#This Row],[True_odds_Biden]],0)</calculatedColumnFormula>
    </tableColumn>
    <tableColumn id="14" xr3:uid="{4E7739F0-C40F-4FCD-8255-ACA1AB4EBBA4}" name="Expected Back Biden" dataDxfId="1">
      <calculatedColumnFormula>State_Odds[[#This Row],[Win_Biden]]*(State_Odds[[#This Row],[Betfair_Best_Back_Biden]]-1)-State_Odds[[#This Row],[Win_Trump]]</calculatedColumnFormula>
    </tableColumn>
    <tableColumn id="13" xr3:uid="{D689593B-8A69-40C7-8DA4-32ABF65E6C98}" name="Opportunity Lay Biden" dataDxfId="0">
      <calculatedColumnFormula>MAX(State_Odds[[#This Row],[True_odds_Biden]]-State_Odds[[#This Row],[Betfair_Best_Lay_Biden]],0)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9F2282-65E7-43F7-9F4B-9BBFE6403308}" name="Table7" displayName="Table7" ref="A1:D11" totalsRowShown="0">
  <autoFilter ref="A1:D11" xr:uid="{7B5D1B7D-8C19-4F54-8B9A-FF9076007FFA}"/>
  <tableColumns count="4">
    <tableColumn id="1" xr3:uid="{0D802183-99CD-4468-A218-33B15BD1179E}" name="Biden_Votes_Min"/>
    <tableColumn id="2" xr3:uid="{82C0C8B4-7511-41F7-BF7F-4546A5E165CE}" name="Biden_Votes_Max"/>
    <tableColumn id="3" xr3:uid="{72DE70C3-EB83-4080-A6B4-40C1D86267A5}" name="Probability" dataDxfId="70">
      <calculatedColumnFormula>SUMIFS(presidential_ev_probabilities_2020[evprob_chal],presidential_ev_probabilities_2020[total_ev],"&gt;="&amp;A2,presidential_ev_probabilities_2020[total_ev],"&lt;="&amp;B2)</calculatedColumnFormula>
    </tableColumn>
    <tableColumn id="4" xr3:uid="{2FEB4C0E-30AA-44F9-90EC-1A0023044A36}" name="True_Odds" dataCellStyle="Currency">
      <calculatedColumnFormula>1/C2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6613E5-C66E-41AB-A3AF-28FEEA7AA941}" name="Table9" displayName="Table9" ref="G1:J12" totalsRowShown="0">
  <autoFilter ref="G1:J12" xr:uid="{8808A6FF-64B0-4C92-81F2-78E603C936A9}"/>
  <tableColumns count="4">
    <tableColumn id="1" xr3:uid="{95E5F827-1B89-451F-8F82-058D83AFDB40}" name="Trump_Votes_Min"/>
    <tableColumn id="2" xr3:uid="{AAB8F157-2EEF-4ED2-A4CD-D2285CD51AB8}" name="Trump_Votes_Max"/>
    <tableColumn id="3" xr3:uid="{D246B5D5-8235-45F5-B921-570DD304ADB0}" name="Probability" dataDxfId="69">
      <calculatedColumnFormula>SUMIFS(presidential_ev_probabilities_2020[evprob_inc],presidential_ev_probabilities_2020[total_ev],"&gt;="&amp;G2,presidential_ev_probabilities_2020[total_ev],"&lt;="&amp;H2)</calculatedColumnFormula>
    </tableColumn>
    <tableColumn id="4" xr3:uid="{2560ED6D-F085-4BDA-9F91-67D2274C7407}" name="True_Odds" dataCellStyle="Currency">
      <calculatedColumnFormula>1/I2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4C836A-0854-4A24-98BD-22F46933D870}" name="betfair_states_odds" displayName="betfair_states_odds" ref="A1:M101" tableType="queryTable" totalsRowShown="0">
  <autoFilter ref="A1:M101" xr:uid="{12942104-2769-40A7-92A0-EF8B36F307BF}"/>
  <tableColumns count="13">
    <tableColumn id="1" xr3:uid="{4B4EEA8A-DE73-476C-9F44-EC3FBD27B969}" uniqueName="1" name="Selection ID" queryTableFieldId="1"/>
    <tableColumn id="2" xr3:uid="{FCF02A28-867D-4351-89D5-A2F282F52C8C}" uniqueName="2" name="Best Back Price" queryTableFieldId="2"/>
    <tableColumn id="3" xr3:uid="{06FB9DF6-1C7F-4E76-8F14-D659EC4C30B7}" uniqueName="3" name="Best Back Size" queryTableFieldId="3"/>
    <tableColumn id="4" xr3:uid="{1B11A40B-97E2-4847-90F3-EABD224B7119}" uniqueName="4" name="Best Lay Price" queryTableFieldId="4"/>
    <tableColumn id="5" xr3:uid="{F8F53333-D96A-4D83-A8B5-3E645639BDD1}" uniqueName="5" name="Best Lay Size" queryTableFieldId="5"/>
    <tableColumn id="6" xr3:uid="{B2B3219C-6FEF-451F-9FB0-ACF13AC37564}" uniqueName="6" name="Last Price Traded" queryTableFieldId="6"/>
    <tableColumn id="7" xr3:uid="{3A92E02F-589B-49D3-B06B-4D13372B6F14}" uniqueName="7" name="Total Matched" queryTableFieldId="7"/>
    <tableColumn id="8" xr3:uid="{2F800420-6310-4122-AE90-FF17F04CB295}" uniqueName="8" name="Status" queryTableFieldId="8" dataDxfId="68"/>
    <tableColumn id="9" xr3:uid="{4E78A618-9CFB-4889-90DC-777321B38B64}" uniqueName="9" name="Removal Date" queryTableFieldId="9" dataDxfId="67"/>
    <tableColumn id="10" xr3:uid="{C0E4155E-5EF0-435B-BB3D-82EFA3560293}" uniqueName="10" name="Adjustment Factor" queryTableFieldId="10" dataDxfId="66"/>
    <tableColumn id="11" xr3:uid="{0ABDACD9-AC2C-42C6-829C-CAD9B7E21D22}" uniqueName="11" name="Market Name" queryTableFieldId="11" dataDxfId="65"/>
    <tableColumn id="12" xr3:uid="{84A6C78A-A96F-430B-9ECD-B2497398A59B}" uniqueName="12" name="Market ID" queryTableFieldId="12"/>
    <tableColumn id="13" xr3:uid="{CD406D2E-102F-4AF7-8EE8-E83104E97865}" uniqueName="13" name="Runner Name" queryTableFieldId="13" dataDxfId="6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9533F1-0759-4D39-BD6D-F145CB0804E9}" name="presidential_ev_probabilities_2020" displayName="presidential_ev_probabilities_2020" ref="A1:D540" tableType="queryTable" totalsRowShown="0">
  <autoFilter ref="A1:D540" xr:uid="{B241415E-2248-4C63-BD6F-08D918F23C43}"/>
  <tableColumns count="4">
    <tableColumn id="11" xr3:uid="{2977BC6C-7A9D-4AA4-AEA0-2AE3B05017F6}" uniqueName="11" name="total_ev" queryTableFieldId="11"/>
    <tableColumn id="8" xr3:uid="{C428BB56-A6DF-4D21-A880-CDD04E115121}" uniqueName="8" name="evprob_inc" queryTableFieldId="8" dataDxfId="48" dataCellStyle="Percent"/>
    <tableColumn id="9" xr3:uid="{F49E4D54-5DFC-4740-AE23-3FDDB37E95FA}" uniqueName="9" name="evprob_chal" queryTableFieldId="9" dataDxfId="47" dataCellStyle="Percent"/>
    <tableColumn id="10" xr3:uid="{22CCAFD5-5043-4B56-90D9-008EDC32A6BB}" uniqueName="10" name="evprob_3rd" queryTableFieldId="10" dataDxfId="46" dataCellStyle="Perc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E886E-F492-4490-8609-B0760FD3216A}" name="presidential_state_toplines_2020" displayName="presidential_state_toplines_2020" ref="A1:AA57" tableType="queryTable" totalsRowShown="0">
  <autoFilter ref="A1:AA57" xr:uid="{C201423D-C528-4C1D-B493-321B71018B3A}"/>
  <sortState xmlns:xlrd2="http://schemas.microsoft.com/office/spreadsheetml/2017/richdata2" ref="A2:AA57">
    <sortCondition ref="F1:F57"/>
  </sortState>
  <tableColumns count="27">
    <tableColumn id="8" xr3:uid="{CFD7EB02-F176-4DF3-AF30-07EC2992D717}" uniqueName="8" name="state" queryTableFieldId="8" dataDxfId="45"/>
    <tableColumn id="9" xr3:uid="{C654A04F-3AD9-40C7-A257-83E2343A87F6}" uniqueName="9" name="tipping" queryTableFieldId="9" dataDxfId="44"/>
    <tableColumn id="10" xr3:uid="{B23D839C-16F3-40AF-9E14-AC3F8F39F67C}" uniqueName="10" name="vpi" queryTableFieldId="10" dataDxfId="43"/>
    <tableColumn id="11" xr3:uid="{80608E19-17AC-4F0E-9745-535C89472A52}" uniqueName="11" name="winstate_inc" queryTableFieldId="11" dataDxfId="42"/>
    <tableColumn id="12" xr3:uid="{2692756A-949E-474A-9D82-5DF3271F8134}" uniqueName="12" name="winstate_chal" queryTableFieldId="12" dataDxfId="41"/>
    <tableColumn id="13" xr3:uid="{7C88035A-7887-44C1-9251-319EBA4F209F}" uniqueName="13" name="winstate_3rd" queryTableFieldId="13" dataDxfId="40"/>
    <tableColumn id="14" xr3:uid="{503F2795-E46A-4A57-9D2A-FB9FD724F4F9}" uniqueName="14" name="voteshare_inc" queryTableFieldId="14" dataDxfId="39"/>
    <tableColumn id="15" xr3:uid="{D5CC0621-5389-4F91-8833-4624CBE1D584}" uniqueName="15" name="voteshare_chal" queryTableFieldId="15" dataDxfId="38"/>
    <tableColumn id="16" xr3:uid="{C9320A40-53B4-431E-B291-AE4173BC2EB8}" uniqueName="16" name="voteshare_3rd" queryTableFieldId="16" dataDxfId="37"/>
    <tableColumn id="17" xr3:uid="{6D372CE6-C392-4411-BD16-05C3F162F956}" uniqueName="17" name="voteshare_other" queryTableFieldId="17" dataDxfId="36"/>
    <tableColumn id="18" xr3:uid="{0328838D-45FA-4E67-8B70-79FFC36CBB0A}" uniqueName="18" name="voteshare_inc_hi" queryTableFieldId="18" dataDxfId="35"/>
    <tableColumn id="19" xr3:uid="{F5A91E2D-8FA6-4A26-AC69-D7F2B070E922}" uniqueName="19" name="voteshare_chal_hi" queryTableFieldId="19" dataDxfId="34"/>
    <tableColumn id="20" xr3:uid="{A4FF733A-465A-411E-835F-FA321E3FA46A}" uniqueName="20" name="voteshare_3rd_hi" queryTableFieldId="20" dataDxfId="33"/>
    <tableColumn id="21" xr3:uid="{00E76025-24EB-47F9-B881-C3B2CE66FF00}" uniqueName="21" name="voteshare_other_hi" queryTableFieldId="21" dataDxfId="32"/>
    <tableColumn id="22" xr3:uid="{A0B3BFB3-CA11-4368-9FF4-EE01D07BAEB7}" uniqueName="22" name="voteshare_inc_lo" queryTableFieldId="22" dataDxfId="31"/>
    <tableColumn id="23" xr3:uid="{4793CD15-5BAB-4713-9F05-02597CA1B904}" uniqueName="23" name="voteshare_chal_lo" queryTableFieldId="23" dataDxfId="30"/>
    <tableColumn id="24" xr3:uid="{A506F5B5-1FA4-4927-8B90-354BF032273A}" uniqueName="24" name="voteshare_3rd_lo" queryTableFieldId="24" dataDxfId="29"/>
    <tableColumn id="25" xr3:uid="{17B36CDD-3A86-447A-95C9-691026DE22F3}" uniqueName="25" name="voteshare_other_lo" queryTableFieldId="25" dataDxfId="28"/>
    <tableColumn id="26" xr3:uid="{6DEE847D-3F18-4AE4-B99D-862EC664FF74}" uniqueName="26" name="margin" queryTableFieldId="26" dataDxfId="27"/>
    <tableColumn id="27" xr3:uid="{1FB6EC95-942C-4ADA-9E84-B3EDCC414DB9}" uniqueName="27" name="margin_hi" queryTableFieldId="27" dataDxfId="26"/>
    <tableColumn id="28" xr3:uid="{C392F41D-92AC-4BB6-ADC1-636FDB21604E}" uniqueName="28" name="margin_lo" queryTableFieldId="28" dataDxfId="25"/>
    <tableColumn id="29" xr3:uid="{6811E615-54EB-4707-A09C-DB73D0AAEC48}" uniqueName="29" name="win_EC_if_win_state_inc" queryTableFieldId="29" dataDxfId="24"/>
    <tableColumn id="30" xr3:uid="{D94F4F24-8BBA-4571-AD97-98B4AFF33226}" uniqueName="30" name="win_EC_if_win_state_chal" queryTableFieldId="30" dataDxfId="23"/>
    <tableColumn id="31" xr3:uid="{DCEE8D91-EB2C-490C-9DA7-9FE27DA9F217}" uniqueName="31" name="win_state_if_win_EC_inc" queryTableFieldId="31" dataDxfId="22"/>
    <tableColumn id="32" xr3:uid="{780A6459-7F11-4F32-BD63-B0E682313C6F}" uniqueName="32" name="win_state_if_win_EC_chal" queryTableFieldId="32" dataDxfId="21"/>
    <tableColumn id="33" xr3:uid="{93066F82-311F-4C22-BEFA-E42C7D6E310C}" uniqueName="33" name="timestamp" queryTableFieldId="33" dataDxfId="20"/>
    <tableColumn id="34" xr3:uid="{71B07B24-991D-4F66-BC1B-392323857FFE}" uniqueName="34" name="simulations" queryTableFieldId="34" dataDxfId="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8066C-CB95-4340-A47A-3F2CEEAD7626}" name="presidential_national_toplines_2020" displayName="presidential_national_toplines_2020" ref="A1:AK2" tableType="queryTable" totalsRowShown="0">
  <autoFilter ref="A1:AK2" xr:uid="{DAE10D5C-7C8D-430F-B83B-AFB08D2E7CB8}"/>
  <tableColumns count="37">
    <tableColumn id="1" xr3:uid="{152F1C7C-333C-4D8E-BAF5-1058AE0840A3}" uniqueName="1" name="cycle" queryTableFieldId="1"/>
    <tableColumn id="2" xr3:uid="{386D1759-3BDE-4CC2-BD51-B4363BDF7EA6}" uniqueName="2" name="branch" queryTableFieldId="2" dataDxfId="63"/>
    <tableColumn id="3" xr3:uid="{2EA7F1D0-9513-445D-8D47-9BC730DD2E8B}" uniqueName="3" name="model" queryTableFieldId="3" dataDxfId="62"/>
    <tableColumn id="4" xr3:uid="{F3DCD0E8-CCFF-4328-84FC-8C8FFD35D894}" uniqueName="4" name="modeldate" queryTableFieldId="4" dataDxfId="61"/>
    <tableColumn id="5" xr3:uid="{09415528-10B8-43D0-AE22-48718FF14ACA}" uniqueName="5" name="candidate_inc" queryTableFieldId="5" dataDxfId="60"/>
    <tableColumn id="6" xr3:uid="{2F97C1C3-E95B-4B95-BD0A-ED3C33AAFD76}" uniqueName="6" name="candidate_chal" queryTableFieldId="6" dataDxfId="59"/>
    <tableColumn id="7" xr3:uid="{31AA1E51-82B6-4BCF-A0CB-1FCA62FF05B8}" uniqueName="7" name="candidate_3rd" queryTableFieldId="7" dataDxfId="58"/>
    <tableColumn id="8" xr3:uid="{D6E84C46-0EA7-4B66-8C61-445FE57CF33F}" uniqueName="8" name="ecwin_inc" queryTableFieldId="8"/>
    <tableColumn id="9" xr3:uid="{F7AEC162-A6F8-4976-AEE7-0F66CD81C699}" uniqueName="9" name="ecwin_chal" queryTableFieldId="9"/>
    <tableColumn id="10" xr3:uid="{207C843C-9B7C-420A-87B6-189AF65A06A7}" uniqueName="10" name="ecwin_3rd" queryTableFieldId="10" dataDxfId="57"/>
    <tableColumn id="11" xr3:uid="{C8D377D8-1F64-4447-96E2-C2AFF1435585}" uniqueName="11" name="ec_nomajority" queryTableFieldId="11"/>
    <tableColumn id="12" xr3:uid="{03ADB034-EB8F-43D0-BACB-371F2B4B3691}" uniqueName="12" name="popwin_inc" queryTableFieldId="12"/>
    <tableColumn id="13" xr3:uid="{463AF163-6E71-4F20-AEBE-1842B887A6AB}" uniqueName="13" name="popwin_chal" queryTableFieldId="13"/>
    <tableColumn id="14" xr3:uid="{F703A796-7623-4323-87CD-A2DCE948CE30}" uniqueName="14" name="popwin_3rd" queryTableFieldId="14" dataDxfId="56"/>
    <tableColumn id="15" xr3:uid="{7ACFF378-4516-4A52-A53F-A1AD858FE36F}" uniqueName="15" name="ev_inc" queryTableFieldId="15"/>
    <tableColumn id="16" xr3:uid="{980540E8-A033-4368-B532-DE04CA91670D}" uniqueName="16" name="ev_chal" queryTableFieldId="16"/>
    <tableColumn id="17" xr3:uid="{68C51ABE-D32D-4838-AA96-34909B46ACA6}" uniqueName="17" name="ev_3rd" queryTableFieldId="17" dataDxfId="55"/>
    <tableColumn id="18" xr3:uid="{6F339C5F-6BF8-4927-9AC3-AC60229A6A23}" uniqueName="18" name="ev_inc_hi" queryTableFieldId="18"/>
    <tableColumn id="19" xr3:uid="{D399E479-F343-4C44-9ED3-CD556AC0A4FB}" uniqueName="19" name="ev_chal_hi" queryTableFieldId="19"/>
    <tableColumn id="20" xr3:uid="{26AD121D-FFA6-4454-8AEB-B03215387F0E}" uniqueName="20" name="ev_3rd_hi" queryTableFieldId="20" dataDxfId="54"/>
    <tableColumn id="21" xr3:uid="{F825787A-46B3-4299-9B65-22EE420CB120}" uniqueName="21" name="ev_inc_lo" queryTableFieldId="21"/>
    <tableColumn id="22" xr3:uid="{FB643BAB-AFEB-402F-BD67-BBE406C98D98}" uniqueName="22" name="ev_chal_lo" queryTableFieldId="22"/>
    <tableColumn id="23" xr3:uid="{DA40AC58-AD9B-4195-81FE-F214F1F2B2D9}" uniqueName="23" name="ev_3rd_lo" queryTableFieldId="23" dataDxfId="53"/>
    <tableColumn id="24" xr3:uid="{B1CE161F-EC15-40A9-9B62-FF2D54EA59C1}" uniqueName="24" name="national_voteshare_inc" queryTableFieldId="24"/>
    <tableColumn id="25" xr3:uid="{5D7C3273-EDF8-4101-838B-A833C7DA9422}" uniqueName="25" name="national_voteshare_chal" queryTableFieldId="25"/>
    <tableColumn id="26" xr3:uid="{5DE5C90D-847A-4691-9994-AED29DA05828}" uniqueName="26" name="national_voteshare_3rd" queryTableFieldId="26" dataDxfId="52"/>
    <tableColumn id="27" xr3:uid="{C20AF476-D1F0-462B-B13E-B42617DF7EAA}" uniqueName="27" name="nat_voteshare_other" queryTableFieldId="27"/>
    <tableColumn id="28" xr3:uid="{6B176F9E-E6AE-4535-BCE8-6BE79AAD4100}" uniqueName="28" name="national_voteshare_inc_hi" queryTableFieldId="28"/>
    <tableColumn id="29" xr3:uid="{68587804-B666-4939-A5DB-6A6143FC40F8}" uniqueName="29" name="national_voteshare_chal_hi" queryTableFieldId="29"/>
    <tableColumn id="30" xr3:uid="{3675CFD8-F89B-45AC-854D-EE67A15FE7DE}" uniqueName="30" name="national_voteshare_3rd_hi" queryTableFieldId="30" dataDxfId="51"/>
    <tableColumn id="31" xr3:uid="{70572D53-F80E-4E59-BDE1-9C8580DDC922}" uniqueName="31" name="nat_voteshare_other_hi" queryTableFieldId="31"/>
    <tableColumn id="32" xr3:uid="{CA835B62-46A4-4046-A63A-F17A2EE53BC3}" uniqueName="32" name="national_voteshare_inc_lo" queryTableFieldId="32"/>
    <tableColumn id="33" xr3:uid="{68829F99-C303-4511-B948-698C8879EB52}" uniqueName="33" name="national_voteshare_chal_lo" queryTableFieldId="33"/>
    <tableColumn id="34" xr3:uid="{C0F1615E-97C7-42EF-8FAF-828B1DB905EE}" uniqueName="34" name="national_voteshare_3rd_lo" queryTableFieldId="34" dataDxfId="50"/>
    <tableColumn id="35" xr3:uid="{4C6103BD-1880-40AB-8B2C-B1A15A1B480D}" uniqueName="35" name="nat_voteshare_other_lo" queryTableFieldId="35"/>
    <tableColumn id="36" xr3:uid="{D8BECFE4-1FA7-4CCE-8F44-D008B79AE627}" uniqueName="36" name="timestamp" queryTableFieldId="36" dataDxfId="49"/>
    <tableColumn id="37" xr3:uid="{EBAAD980-B039-44D5-B8F4-2ACC8C8B5425}" uniqueName="37" name="simulations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9F1A-CEB7-49B9-8EC9-FA3ABCA87832}">
  <dimension ref="A1:R52"/>
  <sheetViews>
    <sheetView tabSelected="1" zoomScale="115" zoomScaleNormal="115" workbookViewId="0">
      <selection activeCell="E4" sqref="E4"/>
    </sheetView>
  </sheetViews>
  <sheetFormatPr defaultColWidth="18.26953125" defaultRowHeight="14.5" x14ac:dyDescent="0.35"/>
  <cols>
    <col min="1" max="1" width="18.7265625" bestFit="1" customWidth="1"/>
    <col min="2" max="2" width="12.54296875" style="10" customWidth="1"/>
    <col min="3" max="3" width="12.54296875" style="11" customWidth="1"/>
    <col min="4" max="5" width="8.54296875" customWidth="1"/>
    <col min="6" max="9" width="10.81640625" customWidth="1"/>
    <col min="10" max="16" width="12.54296875" customWidth="1"/>
  </cols>
  <sheetData>
    <row r="1" spans="1:18" s="15" customFormat="1" ht="34.5" customHeight="1" x14ac:dyDescent="0.35">
      <c r="A1" s="14" t="s">
        <v>127</v>
      </c>
      <c r="B1" s="13" t="s">
        <v>129</v>
      </c>
      <c r="C1" s="14" t="s">
        <v>130</v>
      </c>
      <c r="D1" s="14" t="s">
        <v>131</v>
      </c>
      <c r="E1" s="14" t="s">
        <v>132</v>
      </c>
      <c r="F1" s="14" t="s">
        <v>199</v>
      </c>
      <c r="G1" s="14" t="s">
        <v>200</v>
      </c>
      <c r="H1" s="14" t="s">
        <v>201</v>
      </c>
      <c r="I1" s="14" t="s">
        <v>202</v>
      </c>
      <c r="J1" s="14" t="s">
        <v>203</v>
      </c>
      <c r="K1" s="14" t="s">
        <v>216</v>
      </c>
      <c r="L1" s="14" t="s">
        <v>204</v>
      </c>
      <c r="M1" s="14" t="s">
        <v>217</v>
      </c>
      <c r="N1" s="14" t="s">
        <v>205</v>
      </c>
      <c r="O1" s="14" t="s">
        <v>215</v>
      </c>
      <c r="P1" s="14" t="s">
        <v>206</v>
      </c>
    </row>
    <row r="2" spans="1:18" x14ac:dyDescent="0.35">
      <c r="A2" s="3" t="s">
        <v>125</v>
      </c>
      <c r="B2" s="7">
        <f>VLOOKUP($A2,presidential_state_toplines_2020[],4,FALSE)</f>
        <v>0.81200000000000006</v>
      </c>
      <c r="C2" s="8">
        <f>VLOOKUP($A2,presidential_state_toplines_2020[],5,FALSE)</f>
        <v>0.188</v>
      </c>
      <c r="D2" s="16">
        <f>1/State_Odds[[#This Row],[Win_Trump]]</f>
        <v>1.2315270935960589</v>
      </c>
      <c r="E2" s="16">
        <f>1/State_Odds[[#This Row],[Win_Biden]]</f>
        <v>5.3191489361702127</v>
      </c>
      <c r="F2" s="16">
        <f>SUMIFS(betfair_states_odds[Best Back Price],betfair_states_odds[Market Name],State_Odds[[#This Row],[State]]&amp;" Winner",betfair_states_odds[Runner Name],"Republicans")</f>
        <v>1.1100000000000001</v>
      </c>
      <c r="G2" s="16">
        <f>SUMIFS(betfair_states_odds[Best Lay Price],betfair_states_odds[Market Name],State_Odds[[#This Row],[State]]&amp;" Winner",betfair_states_odds[Runner Name],"Republicans")</f>
        <v>1.1499999999999999</v>
      </c>
      <c r="H2" s="16">
        <f>SUMIFS(betfair_states_odds[Best Back Price],betfair_states_odds[Market Name],State_Odds[[#This Row],[State]]&amp;" Winner",betfair_states_odds[Runner Name],"Democrats")</f>
        <v>7.6</v>
      </c>
      <c r="I2" s="16">
        <f>SUMIFS(betfair_states_odds[Best Lay Price],betfair_states_odds[Market Name],State_Odds[[#This Row],[State]]&amp;" Winner",betfair_states_odds[Runner Name],"Democrats")</f>
        <v>12</v>
      </c>
      <c r="J2" s="12">
        <f>MAX(State_Odds[[#This Row],[Betfair_Best_Back_Trump]]-State_Odds[[#This Row],[True_odds_Trump]],0)</f>
        <v>0</v>
      </c>
      <c r="K2" s="12">
        <f>State_Odds[[#This Row],[Win_Trump]]*(State_Odds[[#This Row],[Betfair_Best_Back_Trump]]-1)-State_Odds[[#This Row],[Win_Biden]]</f>
        <v>-9.8679999999999921E-2</v>
      </c>
      <c r="L2" s="12">
        <f>MAX(State_Odds[[#This Row],[True_odds_Trump]]-State_Odds[[#This Row],[Betfair_Best_Lay_Trump]],0)</f>
        <v>8.152709359605903E-2</v>
      </c>
      <c r="M2" s="12">
        <f>(State_Odds[[#This Row],[Win_Biden]]-State_Odds[[#This Row],[Win_Trump]]*(State_Odds[[#This Row],[Betfair_Best_Lay_Trump]]))/State_Odds[[#This Row],[Betfair_Best_Lay_Trump]]</f>
        <v>-0.64852173913043487</v>
      </c>
      <c r="N2" s="12">
        <f>MAX(State_Odds[[#This Row],[Betfair_Best_Back_Biden]]-State_Odds[[#This Row],[True_odds_Biden]],0)</f>
        <v>2.280851063829787</v>
      </c>
      <c r="O2" s="12">
        <f>State_Odds[[#This Row],[Win_Biden]]*(State_Odds[[#This Row],[Betfair_Best_Back_Biden]]-1)-State_Odds[[#This Row],[Win_Trump]]</f>
        <v>0.42879999999999985</v>
      </c>
      <c r="P2" s="12">
        <f>MAX(State_Odds[[#This Row],[True_odds_Biden]]-State_Odds[[#This Row],[Betfair_Best_Lay_Biden]],0)</f>
        <v>0</v>
      </c>
      <c r="R2" t="s">
        <v>213</v>
      </c>
    </row>
    <row r="3" spans="1:18" x14ac:dyDescent="0.35">
      <c r="A3" s="4" t="s">
        <v>72</v>
      </c>
      <c r="B3" s="7">
        <f>VLOOKUP($A3,presidential_state_toplines_2020[],4,FALSE)</f>
        <v>0.25292500000000001</v>
      </c>
      <c r="C3" s="8">
        <f>VLOOKUP($A3,presidential_state_toplines_2020[],5,FALSE)</f>
        <v>0.74707500000000004</v>
      </c>
      <c r="D3" s="16">
        <f>1/State_Odds[[#This Row],[Win_Trump]]</f>
        <v>3.9537412276366508</v>
      </c>
      <c r="E3" s="16">
        <f>1/State_Odds[[#This Row],[Win_Biden]]</f>
        <v>1.3385536927349997</v>
      </c>
      <c r="F3" s="16">
        <f>SUMIFS(betfair_states_odds[Best Back Price],betfair_states_odds[Market Name],State_Odds[[#This Row],[State]]&amp;" Winner",betfair_states_odds[Runner Name],"Republicans")</f>
        <v>2.2000000000000002</v>
      </c>
      <c r="G3" s="16">
        <f>SUMIFS(betfair_states_odds[Best Lay Price],betfair_states_odds[Market Name],State_Odds[[#This Row],[State]]&amp;" Winner",betfair_states_odds[Runner Name],"Republicans")</f>
        <v>2.38</v>
      </c>
      <c r="H3" s="16">
        <f>SUMIFS(betfair_states_odds[Best Back Price],betfair_states_odds[Market Name],State_Odds[[#This Row],[State]]&amp;" Winner",betfair_states_odds[Runner Name],"Democrats")</f>
        <v>1.73</v>
      </c>
      <c r="I3" s="16">
        <f>SUMIFS(betfair_states_odds[Best Lay Price],betfair_states_odds[Market Name],State_Odds[[#This Row],[State]]&amp;" Winner",betfair_states_odds[Runner Name],"Democrats")</f>
        <v>1.78</v>
      </c>
      <c r="J3" s="12">
        <f>MAX(State_Odds[[#This Row],[Betfair_Best_Back_Trump]]-State_Odds[[#This Row],[True_odds_Trump]],0)</f>
        <v>0</v>
      </c>
      <c r="K3" s="12">
        <f>State_Odds[[#This Row],[Win_Trump]]*(State_Odds[[#This Row],[Betfair_Best_Back_Trump]]-1)-State_Odds[[#This Row],[Win_Biden]]</f>
        <v>-0.44356499999999999</v>
      </c>
      <c r="L3" s="12">
        <f>MAX(State_Odds[[#This Row],[True_odds_Trump]]-State_Odds[[#This Row],[Betfair_Best_Lay_Trump]],0)</f>
        <v>1.5737412276366509</v>
      </c>
      <c r="M3" s="12">
        <f>(State_Odds[[#This Row],[Win_Biden]]-State_Odds[[#This Row],[Win_Trump]]*(State_Odds[[#This Row],[Betfair_Best_Lay_Trump]]))/State_Odds[[#This Row],[Betfair_Best_Lay_Trump]]</f>
        <v>6.0972058823529414E-2</v>
      </c>
      <c r="N3" s="12">
        <f>MAX(State_Odds[[#This Row],[Betfair_Best_Back_Biden]]-State_Odds[[#This Row],[True_odds_Biden]],0)</f>
        <v>0.39144630726500029</v>
      </c>
      <c r="O3" s="12">
        <f>State_Odds[[#This Row],[Win_Biden]]*(State_Odds[[#This Row],[Betfair_Best_Back_Biden]]-1)-State_Odds[[#This Row],[Win_Trump]]</f>
        <v>0.29243975000000005</v>
      </c>
      <c r="P3" s="12">
        <f>MAX(State_Odds[[#This Row],[True_odds_Biden]]-State_Odds[[#This Row],[Betfair_Best_Lay_Biden]],0)</f>
        <v>0</v>
      </c>
      <c r="R3" t="s">
        <v>214</v>
      </c>
    </row>
    <row r="4" spans="1:18" x14ac:dyDescent="0.35">
      <c r="A4" s="4" t="s">
        <v>86</v>
      </c>
      <c r="B4" s="7">
        <f>VLOOKUP($A4,presidential_state_toplines_2020[],4,FALSE)</f>
        <v>0.60489999999999999</v>
      </c>
      <c r="C4" s="8">
        <f>VLOOKUP($A4,presidential_state_toplines_2020[],5,FALSE)</f>
        <v>0.39510000000000001</v>
      </c>
      <c r="D4" s="16">
        <f>1/State_Odds[[#This Row],[Win_Trump]]</f>
        <v>1.6531658125309969</v>
      </c>
      <c r="E4" s="16">
        <f>1/State_Odds[[#This Row],[Win_Biden]]</f>
        <v>2.5310048089091368</v>
      </c>
      <c r="F4" s="16">
        <f>SUMIFS(betfair_states_odds[Best Back Price],betfair_states_odds[Market Name],State_Odds[[#This Row],[State]]&amp;" Winner",betfair_states_odds[Runner Name],"Republicans")</f>
        <v>1.43</v>
      </c>
      <c r="G4" s="16">
        <f>SUMIFS(betfair_states_odds[Best Lay Price],betfair_states_odds[Market Name],State_Odds[[#This Row],[State]]&amp;" Winner",betfair_states_odds[Runner Name],"Republicans")</f>
        <v>1.49</v>
      </c>
      <c r="H4" s="16">
        <f>SUMIFS(betfair_states_odds[Best Back Price],betfair_states_odds[Market Name],State_Odds[[#This Row],[State]]&amp;" Winner",betfair_states_odds[Runner Name],"Democrats")</f>
        <v>3.2</v>
      </c>
      <c r="I4" s="16">
        <f>SUMIFS(betfair_states_odds[Best Lay Price],betfair_states_odds[Market Name],State_Odds[[#This Row],[State]]&amp;" Winner",betfair_states_odds[Runner Name],"Democrats")</f>
        <v>1000</v>
      </c>
      <c r="J4" s="12">
        <f>MAX(State_Odds[[#This Row],[Betfair_Best_Back_Trump]]-State_Odds[[#This Row],[True_odds_Trump]],0)</f>
        <v>0</v>
      </c>
      <c r="K4" s="12">
        <f>State_Odds[[#This Row],[Win_Trump]]*(State_Odds[[#This Row],[Betfair_Best_Back_Trump]]-1)-State_Odds[[#This Row],[Win_Biden]]</f>
        <v>-0.13499300000000003</v>
      </c>
      <c r="L4" s="12">
        <f>MAX(State_Odds[[#This Row],[True_odds_Trump]]-State_Odds[[#This Row],[Betfair_Best_Lay_Trump]],0)</f>
        <v>0.16316581253099693</v>
      </c>
      <c r="M4" s="12">
        <f>(State_Odds[[#This Row],[Win_Biden]]-State_Odds[[#This Row],[Win_Trump]]*(State_Odds[[#This Row],[Betfair_Best_Lay_Trump]]))/State_Odds[[#This Row],[Betfair_Best_Lay_Trump]]</f>
        <v>-0.33973221476510068</v>
      </c>
      <c r="N4" s="12">
        <f>MAX(State_Odds[[#This Row],[Betfair_Best_Back_Biden]]-State_Odds[[#This Row],[True_odds_Biden]],0)</f>
        <v>0.66899519109086336</v>
      </c>
      <c r="O4" s="12">
        <f>State_Odds[[#This Row],[Win_Biden]]*(State_Odds[[#This Row],[Betfair_Best_Back_Biden]]-1)-State_Odds[[#This Row],[Win_Trump]]</f>
        <v>0.26432000000000011</v>
      </c>
      <c r="P4" s="12">
        <f>MAX(State_Odds[[#This Row],[True_odds_Biden]]-State_Odds[[#This Row],[Betfair_Best_Lay_Biden]],0)</f>
        <v>0</v>
      </c>
    </row>
    <row r="5" spans="1:18" x14ac:dyDescent="0.35">
      <c r="A5" s="3" t="s">
        <v>101</v>
      </c>
      <c r="B5" s="7">
        <f>VLOOKUP($A5,presidential_state_toplines_2020[],4,FALSE)</f>
        <v>0.235875</v>
      </c>
      <c r="C5" s="8">
        <f>VLOOKUP($A5,presidential_state_toplines_2020[],5,FALSE)</f>
        <v>0.76412500000000005</v>
      </c>
      <c r="D5" s="16">
        <f>1/State_Odds[[#This Row],[Win_Trump]]</f>
        <v>4.2395336512983572</v>
      </c>
      <c r="E5" s="16">
        <f>1/State_Odds[[#This Row],[Win_Biden]]</f>
        <v>1.3086864060199574</v>
      </c>
      <c r="F5" s="16">
        <f>SUMIFS(betfair_states_odds[Best Back Price],betfair_states_odds[Market Name],State_Odds[[#This Row],[State]]&amp;" Winner",betfair_states_odds[Runner Name],"Republicans")</f>
        <v>2.3199999999999998</v>
      </c>
      <c r="G5" s="16">
        <f>SUMIFS(betfair_states_odds[Best Lay Price],betfair_states_odds[Market Name],State_Odds[[#This Row],[State]]&amp;" Winner",betfair_states_odds[Runner Name],"Republicans")</f>
        <v>2.7</v>
      </c>
      <c r="H5" s="16">
        <f>SUMIFS(betfair_states_odds[Best Back Price],betfair_states_odds[Market Name],State_Odds[[#This Row],[State]]&amp;" Winner",betfair_states_odds[Runner Name],"Democrats")</f>
        <v>1.58</v>
      </c>
      <c r="I5" s="16">
        <f>SUMIFS(betfair_states_odds[Best Lay Price],betfair_states_odds[Market Name],State_Odds[[#This Row],[State]]&amp;" Winner",betfair_states_odds[Runner Name],"Democrats")</f>
        <v>1.83</v>
      </c>
      <c r="J5" s="12">
        <f>MAX(State_Odds[[#This Row],[Betfair_Best_Back_Trump]]-State_Odds[[#This Row],[True_odds_Trump]],0)</f>
        <v>0</v>
      </c>
      <c r="K5" s="12">
        <f>State_Odds[[#This Row],[Win_Trump]]*(State_Odds[[#This Row],[Betfair_Best_Back_Trump]]-1)-State_Odds[[#This Row],[Win_Biden]]</f>
        <v>-0.45277000000000012</v>
      </c>
      <c r="L5" s="12">
        <f>MAX(State_Odds[[#This Row],[True_odds_Trump]]-State_Odds[[#This Row],[Betfair_Best_Lay_Trump]],0)</f>
        <v>1.5395336512983571</v>
      </c>
      <c r="M5" s="12">
        <f>(State_Odds[[#This Row],[Win_Biden]]-State_Odds[[#This Row],[Win_Trump]]*(State_Odds[[#This Row],[Betfair_Best_Lay_Trump]]))/State_Odds[[#This Row],[Betfair_Best_Lay_Trump]]</f>
        <v>4.7134259259259279E-2</v>
      </c>
      <c r="N5" s="12">
        <f>MAX(State_Odds[[#This Row],[Betfair_Best_Back_Biden]]-State_Odds[[#This Row],[True_odds_Biden]],0)</f>
        <v>0.27131359398004262</v>
      </c>
      <c r="O5" s="12">
        <f>State_Odds[[#This Row],[Win_Biden]]*(State_Odds[[#This Row],[Betfair_Best_Back_Biden]]-1)-State_Odds[[#This Row],[Win_Trump]]</f>
        <v>0.2073175000000001</v>
      </c>
      <c r="P5" s="12">
        <f>MAX(State_Odds[[#This Row],[True_odds_Biden]]-State_Odds[[#This Row],[Betfair_Best_Lay_Biden]],0)</f>
        <v>0</v>
      </c>
    </row>
    <row r="6" spans="1:18" x14ac:dyDescent="0.35">
      <c r="A6" s="4" t="s">
        <v>102</v>
      </c>
      <c r="B6" s="7">
        <f>VLOOKUP($A6,presidential_state_toplines_2020[],4,FALSE)</f>
        <v>0.17577499999999999</v>
      </c>
      <c r="C6" s="8">
        <f>VLOOKUP($A6,presidential_state_toplines_2020[],5,FALSE)</f>
        <v>0.82422499999999999</v>
      </c>
      <c r="D6" s="16">
        <f>1/State_Odds[[#This Row],[Win_Trump]]</f>
        <v>5.6890911676859623</v>
      </c>
      <c r="E6" s="16">
        <f>1/State_Odds[[#This Row],[Win_Biden]]</f>
        <v>1.2132609420971217</v>
      </c>
      <c r="F6" s="16">
        <f>SUMIFS(betfair_states_odds[Best Back Price],betfair_states_odds[Market Name],State_Odds[[#This Row],[State]]&amp;" Winner",betfair_states_odds[Runner Name],"Republicans")</f>
        <v>2.98</v>
      </c>
      <c r="G6" s="16">
        <f>SUMIFS(betfair_states_odds[Best Lay Price],betfair_states_odds[Market Name],State_Odds[[#This Row],[State]]&amp;" Winner",betfair_states_odds[Runner Name],"Republicans")</f>
        <v>3.5</v>
      </c>
      <c r="H6" s="16">
        <f>SUMIFS(betfair_states_odds[Best Back Price],betfair_states_odds[Market Name],State_Odds[[#This Row],[State]]&amp;" Winner",betfair_states_odds[Runner Name],"Democrats")</f>
        <v>1.45</v>
      </c>
      <c r="I6" s="16">
        <f>SUMIFS(betfair_states_odds[Best Lay Price],betfair_states_odds[Market Name],State_Odds[[#This Row],[State]]&amp;" Winner",betfair_states_odds[Runner Name],"Democrats")</f>
        <v>1.49</v>
      </c>
      <c r="J6" s="12">
        <f>MAX(State_Odds[[#This Row],[Betfair_Best_Back_Trump]]-State_Odds[[#This Row],[True_odds_Trump]],0)</f>
        <v>0</v>
      </c>
      <c r="K6" s="12">
        <f>State_Odds[[#This Row],[Win_Trump]]*(State_Odds[[#This Row],[Betfair_Best_Back_Trump]]-1)-State_Odds[[#This Row],[Win_Biden]]</f>
        <v>-0.47619050000000002</v>
      </c>
      <c r="L6" s="12">
        <f>MAX(State_Odds[[#This Row],[True_odds_Trump]]-State_Odds[[#This Row],[Betfair_Best_Lay_Trump]],0)</f>
        <v>2.1890911676859623</v>
      </c>
      <c r="M6" s="12">
        <f>(State_Odds[[#This Row],[Win_Biden]]-State_Odds[[#This Row],[Win_Trump]]*(State_Odds[[#This Row],[Betfair_Best_Lay_Trump]]))/State_Odds[[#This Row],[Betfair_Best_Lay_Trump]]</f>
        <v>5.9717857142857156E-2</v>
      </c>
      <c r="N6" s="12">
        <f>MAX(State_Odds[[#This Row],[Betfair_Best_Back_Biden]]-State_Odds[[#This Row],[True_odds_Biden]],0)</f>
        <v>0.2367390579028783</v>
      </c>
      <c r="O6" s="12">
        <f>State_Odds[[#This Row],[Win_Biden]]*(State_Odds[[#This Row],[Betfair_Best_Back_Biden]]-1)-State_Odds[[#This Row],[Win_Trump]]</f>
        <v>0.19512624999999997</v>
      </c>
      <c r="P6" s="12">
        <f>MAX(State_Odds[[#This Row],[True_odds_Biden]]-State_Odds[[#This Row],[Betfair_Best_Lay_Biden]],0)</f>
        <v>0</v>
      </c>
    </row>
    <row r="7" spans="1:18" x14ac:dyDescent="0.35">
      <c r="A7" s="4" t="s">
        <v>88</v>
      </c>
      <c r="B7" s="7">
        <f>VLOOKUP($A7,presidential_state_toplines_2020[],4,FALSE)</f>
        <v>0.47284999999999999</v>
      </c>
      <c r="C7" s="8">
        <f>VLOOKUP($A7,presidential_state_toplines_2020[],5,FALSE)</f>
        <v>0.52715000000000001</v>
      </c>
      <c r="D7" s="16">
        <f>1/State_Odds[[#This Row],[Win_Trump]]</f>
        <v>2.1148355715343135</v>
      </c>
      <c r="E7" s="16">
        <f>1/State_Odds[[#This Row],[Win_Biden]]</f>
        <v>1.8969932656739068</v>
      </c>
      <c r="F7" s="16">
        <f>SUMIFS(betfair_states_odds[Best Back Price],betfair_states_odds[Market Name],State_Odds[[#This Row],[State]]&amp;" Winner",betfair_states_odds[Runner Name],"Republicans")</f>
        <v>1.74</v>
      </c>
      <c r="G7" s="16">
        <f>SUMIFS(betfair_states_odds[Best Lay Price],betfair_states_odds[Market Name],State_Odds[[#This Row],[State]]&amp;" Winner",betfair_states_odds[Runner Name],"Republicans")</f>
        <v>1.8</v>
      </c>
      <c r="H7" s="16">
        <f>SUMIFS(betfair_states_odds[Best Back Price],betfair_states_odds[Market Name],State_Odds[[#This Row],[State]]&amp;" Winner",betfair_states_odds[Runner Name],"Democrats")</f>
        <v>2.2200000000000002</v>
      </c>
      <c r="I7" s="16">
        <f>SUMIFS(betfair_states_odds[Best Lay Price],betfair_states_odds[Market Name],State_Odds[[#This Row],[State]]&amp;" Winner",betfair_states_odds[Runner Name],"Democrats")</f>
        <v>2.42</v>
      </c>
      <c r="J7" s="12">
        <f>MAX(State_Odds[[#This Row],[Betfair_Best_Back_Trump]]-State_Odds[[#This Row],[True_odds_Trump]],0)</f>
        <v>0</v>
      </c>
      <c r="K7" s="12">
        <f>State_Odds[[#This Row],[Win_Trump]]*(State_Odds[[#This Row],[Betfair_Best_Back_Trump]]-1)-State_Odds[[#This Row],[Win_Biden]]</f>
        <v>-0.17724100000000004</v>
      </c>
      <c r="L7" s="12">
        <f>MAX(State_Odds[[#This Row],[True_odds_Trump]]-State_Odds[[#This Row],[Betfair_Best_Lay_Trump]],0)</f>
        <v>0.31483557153431341</v>
      </c>
      <c r="M7" s="12">
        <f>(State_Odds[[#This Row],[Win_Biden]]-State_Odds[[#This Row],[Win_Trump]]*(State_Odds[[#This Row],[Betfair_Best_Lay_Trump]]))/State_Odds[[#This Row],[Betfair_Best_Lay_Trump]]</f>
        <v>-0.17998888888888892</v>
      </c>
      <c r="N7" s="12">
        <f>MAX(State_Odds[[#This Row],[Betfair_Best_Back_Biden]]-State_Odds[[#This Row],[True_odds_Biden]],0)</f>
        <v>0.32300673432609339</v>
      </c>
      <c r="O7" s="12">
        <f>State_Odds[[#This Row],[Win_Biden]]*(State_Odds[[#This Row],[Betfair_Best_Back_Biden]]-1)-State_Odds[[#This Row],[Win_Trump]]</f>
        <v>0.17027300000000012</v>
      </c>
      <c r="P7" s="12">
        <f>MAX(State_Odds[[#This Row],[True_odds_Biden]]-State_Odds[[#This Row],[Betfair_Best_Lay_Biden]],0)</f>
        <v>0</v>
      </c>
    </row>
    <row r="8" spans="1:18" x14ac:dyDescent="0.35">
      <c r="A8" s="3" t="s">
        <v>117</v>
      </c>
      <c r="B8" s="7">
        <f>VLOOKUP($A8,presidential_state_toplines_2020[],4,FALSE)</f>
        <v>0.41810000000000003</v>
      </c>
      <c r="C8" s="8">
        <f>VLOOKUP($A8,presidential_state_toplines_2020[],5,FALSE)</f>
        <v>0.58189999999999997</v>
      </c>
      <c r="D8" s="16">
        <f>1/State_Odds[[#This Row],[Win_Trump]]</f>
        <v>2.3917723032767277</v>
      </c>
      <c r="E8" s="16">
        <f>1/State_Odds[[#This Row],[Win_Biden]]</f>
        <v>1.7185083347654238</v>
      </c>
      <c r="F8" s="16">
        <f>SUMIFS(betfair_states_odds[Best Back Price],betfair_states_odds[Market Name],State_Odds[[#This Row],[State]]&amp;" Winner",betfair_states_odds[Runner Name],"Republicans")</f>
        <v>1.95</v>
      </c>
      <c r="G8" s="16">
        <f>SUMIFS(betfair_states_odds[Best Lay Price],betfair_states_odds[Market Name],State_Odds[[#This Row],[State]]&amp;" Winner",betfair_states_odds[Runner Name],"Republicans")</f>
        <v>2.04</v>
      </c>
      <c r="H8" s="16">
        <f>SUMIFS(betfair_states_odds[Best Back Price],betfair_states_odds[Market Name],State_Odds[[#This Row],[State]]&amp;" Winner",betfair_states_odds[Runner Name],"Democrats")</f>
        <v>1.99</v>
      </c>
      <c r="I8" s="16">
        <f>SUMIFS(betfair_states_odds[Best Lay Price],betfair_states_odds[Market Name],State_Odds[[#This Row],[State]]&amp;" Winner",betfair_states_odds[Runner Name],"Democrats")</f>
        <v>2.04</v>
      </c>
      <c r="J8" s="12">
        <f>MAX(State_Odds[[#This Row],[Betfair_Best_Back_Trump]]-State_Odds[[#This Row],[True_odds_Trump]],0)</f>
        <v>0</v>
      </c>
      <c r="K8" s="12">
        <f>State_Odds[[#This Row],[Win_Trump]]*(State_Odds[[#This Row],[Betfair_Best_Back_Trump]]-1)-State_Odds[[#This Row],[Win_Biden]]</f>
        <v>-0.18470499999999995</v>
      </c>
      <c r="L8" s="12">
        <f>MAX(State_Odds[[#This Row],[True_odds_Trump]]-State_Odds[[#This Row],[Betfair_Best_Lay_Trump]],0)</f>
        <v>0.3517723032767277</v>
      </c>
      <c r="M8" s="12">
        <f>(State_Odds[[#This Row],[Win_Biden]]-State_Odds[[#This Row],[Win_Trump]]*(State_Odds[[#This Row],[Betfair_Best_Lay_Trump]]))/State_Odds[[#This Row],[Betfair_Best_Lay_Trump]]</f>
        <v>-0.13285490196078434</v>
      </c>
      <c r="N8" s="12">
        <f>MAX(State_Odds[[#This Row],[Betfair_Best_Back_Biden]]-State_Odds[[#This Row],[True_odds_Biden]],0)</f>
        <v>0.27149166523457624</v>
      </c>
      <c r="O8" s="12">
        <f>State_Odds[[#This Row],[Win_Biden]]*(State_Odds[[#This Row],[Betfair_Best_Back_Biden]]-1)-State_Odds[[#This Row],[Win_Trump]]</f>
        <v>0.15798099999999993</v>
      </c>
      <c r="P8" s="12">
        <f>MAX(State_Odds[[#This Row],[True_odds_Biden]]-State_Odds[[#This Row],[Betfair_Best_Lay_Biden]],0)</f>
        <v>0</v>
      </c>
    </row>
    <row r="9" spans="1:18" x14ac:dyDescent="0.35">
      <c r="A9" s="3" t="s">
        <v>83</v>
      </c>
      <c r="B9" s="7">
        <f>VLOOKUP($A9,presidential_state_toplines_2020[],4,FALSE)</f>
        <v>0.29885</v>
      </c>
      <c r="C9" s="8">
        <f>VLOOKUP($A9,presidential_state_toplines_2020[],5,FALSE)</f>
        <v>0.70115000000000005</v>
      </c>
      <c r="D9" s="16">
        <f>1/State_Odds[[#This Row],[Win_Trump]]</f>
        <v>3.3461602810774638</v>
      </c>
      <c r="E9" s="16">
        <f>1/State_Odds[[#This Row],[Win_Biden]]</f>
        <v>1.4262283391570989</v>
      </c>
      <c r="F9" s="16">
        <f>SUMIFS(betfair_states_odds[Best Back Price],betfair_states_odds[Market Name],State_Odds[[#This Row],[State]]&amp;" Winner",betfair_states_odds[Runner Name],"Republicans")</f>
        <v>2.34</v>
      </c>
      <c r="G9" s="16">
        <f>SUMIFS(betfair_states_odds[Best Lay Price],betfair_states_odds[Market Name],State_Odds[[#This Row],[State]]&amp;" Winner",betfair_states_odds[Runner Name],"Republicans")</f>
        <v>2.46</v>
      </c>
      <c r="H9" s="16">
        <f>SUMIFS(betfair_states_odds[Best Back Price],betfair_states_odds[Market Name],State_Odds[[#This Row],[State]]&amp;" Winner",betfair_states_odds[Runner Name],"Democrats")</f>
        <v>1.65</v>
      </c>
      <c r="I9" s="16">
        <f>SUMIFS(betfair_states_odds[Best Lay Price],betfair_states_odds[Market Name],State_Odds[[#This Row],[State]]&amp;" Winner",betfair_states_odds[Runner Name],"Democrats")</f>
        <v>1.8</v>
      </c>
      <c r="J9" s="12">
        <f>MAX(State_Odds[[#This Row],[Betfair_Best_Back_Trump]]-State_Odds[[#This Row],[True_odds_Trump]],0)</f>
        <v>0</v>
      </c>
      <c r="K9" s="12">
        <f>State_Odds[[#This Row],[Win_Trump]]*(State_Odds[[#This Row],[Betfair_Best_Back_Trump]]-1)-State_Odds[[#This Row],[Win_Biden]]</f>
        <v>-0.3006910000000001</v>
      </c>
      <c r="L9" s="12">
        <f>MAX(State_Odds[[#This Row],[True_odds_Trump]]-State_Odds[[#This Row],[Betfair_Best_Lay_Trump]],0)</f>
        <v>0.88616028107746381</v>
      </c>
      <c r="M9" s="12">
        <f>(State_Odds[[#This Row],[Win_Biden]]-State_Odds[[#This Row],[Win_Trump]]*(State_Odds[[#This Row],[Betfair_Best_Lay_Trump]]))/State_Odds[[#This Row],[Betfair_Best_Lay_Trump]]</f>
        <v>-1.3829674796747954E-2</v>
      </c>
      <c r="N9" s="12">
        <f>MAX(State_Odds[[#This Row],[Betfair_Best_Back_Biden]]-State_Odds[[#This Row],[True_odds_Biden]],0)</f>
        <v>0.22377166084290101</v>
      </c>
      <c r="O9" s="12">
        <f>State_Odds[[#This Row],[Win_Biden]]*(State_Odds[[#This Row],[Betfair_Best_Back_Biden]]-1)-State_Odds[[#This Row],[Win_Trump]]</f>
        <v>0.15689749999999997</v>
      </c>
      <c r="P9" s="12">
        <f>MAX(State_Odds[[#This Row],[True_odds_Biden]]-State_Odds[[#This Row],[Betfair_Best_Lay_Biden]],0)</f>
        <v>0</v>
      </c>
    </row>
    <row r="10" spans="1:18" x14ac:dyDescent="0.35">
      <c r="A10" s="4" t="s">
        <v>124</v>
      </c>
      <c r="B10" s="7">
        <f>VLOOKUP($A10,presidential_state_toplines_2020[],4,FALSE)</f>
        <v>0.39977499999999999</v>
      </c>
      <c r="C10" s="8">
        <f>VLOOKUP($A10,presidential_state_toplines_2020[],5,FALSE)</f>
        <v>0.60022500000000001</v>
      </c>
      <c r="D10" s="16">
        <f>1/State_Odds[[#This Row],[Win_Trump]]</f>
        <v>2.5014070414608218</v>
      </c>
      <c r="E10" s="16">
        <f>1/State_Odds[[#This Row],[Win_Biden]]</f>
        <v>1.666041900953809</v>
      </c>
      <c r="F10" s="16">
        <f>SUMIFS(betfair_states_odds[Best Back Price],betfair_states_odds[Market Name],State_Odds[[#This Row],[State]]&amp;" Winner",betfair_states_odds[Runner Name],"Republicans")</f>
        <v>2</v>
      </c>
      <c r="G10" s="16">
        <f>SUMIFS(betfair_states_odds[Best Lay Price],betfair_states_odds[Market Name],State_Odds[[#This Row],[State]]&amp;" Winner",betfair_states_odds[Runner Name],"Republicans")</f>
        <v>2.1800000000000002</v>
      </c>
      <c r="H10" s="16">
        <f>SUMIFS(betfair_states_odds[Best Back Price],betfair_states_odds[Market Name],State_Odds[[#This Row],[State]]&amp;" Winner",betfair_states_odds[Runner Name],"Democrats")</f>
        <v>1.88</v>
      </c>
      <c r="I10" s="16">
        <f>SUMIFS(betfair_states_odds[Best Lay Price],betfair_states_odds[Market Name],State_Odds[[#This Row],[State]]&amp;" Winner",betfair_states_odds[Runner Name],"Democrats")</f>
        <v>1.97</v>
      </c>
      <c r="J10" s="12">
        <f>MAX(State_Odds[[#This Row],[Betfair_Best_Back_Trump]]-State_Odds[[#This Row],[True_odds_Trump]],0)</f>
        <v>0</v>
      </c>
      <c r="K10" s="12">
        <f>State_Odds[[#This Row],[Win_Trump]]*(State_Odds[[#This Row],[Betfair_Best_Back_Trump]]-1)-State_Odds[[#This Row],[Win_Biden]]</f>
        <v>-0.20045000000000002</v>
      </c>
      <c r="L10" s="12">
        <f>MAX(State_Odds[[#This Row],[True_odds_Trump]]-State_Odds[[#This Row],[Betfair_Best_Lay_Trump]],0)</f>
        <v>0.32140704146082166</v>
      </c>
      <c r="M10" s="12">
        <f>(State_Odds[[#This Row],[Win_Biden]]-State_Odds[[#This Row],[Win_Trump]]*(State_Odds[[#This Row],[Betfair_Best_Lay_Trump]]))/State_Odds[[#This Row],[Betfair_Best_Lay_Trump]]</f>
        <v>-0.12444243119266056</v>
      </c>
      <c r="N10" s="12">
        <f>MAX(State_Odds[[#This Row],[Betfair_Best_Back_Biden]]-State_Odds[[#This Row],[True_odds_Biden]],0)</f>
        <v>0.2139580990461909</v>
      </c>
      <c r="O10" s="12">
        <f>State_Odds[[#This Row],[Win_Biden]]*(State_Odds[[#This Row],[Betfair_Best_Back_Biden]]-1)-State_Odds[[#This Row],[Win_Trump]]</f>
        <v>0.12842299999999995</v>
      </c>
      <c r="P10" s="12">
        <f>MAX(State_Odds[[#This Row],[True_odds_Biden]]-State_Odds[[#This Row],[Betfair_Best_Lay_Biden]],0)</f>
        <v>0</v>
      </c>
    </row>
    <row r="11" spans="1:18" x14ac:dyDescent="0.35">
      <c r="A11" s="3" t="s">
        <v>111</v>
      </c>
      <c r="B11" s="7">
        <f>VLOOKUP($A11,presidential_state_toplines_2020[],4,FALSE)</f>
        <v>0.68879999999999997</v>
      </c>
      <c r="C11" s="8">
        <f>VLOOKUP($A11,presidential_state_toplines_2020[],5,FALSE)</f>
        <v>0.31119999999999998</v>
      </c>
      <c r="D11" s="16">
        <f>1/State_Odds[[#This Row],[Win_Trump]]</f>
        <v>1.4518002322880372</v>
      </c>
      <c r="E11" s="16">
        <f>1/State_Odds[[#This Row],[Win_Biden]]</f>
        <v>3.2133676092544992</v>
      </c>
      <c r="F11" s="16">
        <f>SUMIFS(betfair_states_odds[Best Back Price],betfair_states_odds[Market Name],State_Odds[[#This Row],[State]]&amp;" Winner",betfair_states_odds[Runner Name],"Republicans")</f>
        <v>1.36</v>
      </c>
      <c r="G11" s="16">
        <f>SUMIFS(betfair_states_odds[Best Lay Price],betfair_states_odds[Market Name],State_Odds[[#This Row],[State]]&amp;" Winner",betfair_states_odds[Runner Name],"Republicans")</f>
        <v>1.41</v>
      </c>
      <c r="H11" s="16">
        <f>SUMIFS(betfair_states_odds[Best Back Price],betfair_states_odds[Market Name],State_Odds[[#This Row],[State]]&amp;" Winner",betfair_states_odds[Runner Name],"Democrats")</f>
        <v>3.55</v>
      </c>
      <c r="I11" s="16">
        <f>SUMIFS(betfair_states_odds[Best Lay Price],betfair_states_odds[Market Name],State_Odds[[#This Row],[State]]&amp;" Winner",betfair_states_odds[Runner Name],"Democrats")</f>
        <v>3.8</v>
      </c>
      <c r="J11" s="12">
        <f>MAX(State_Odds[[#This Row],[Betfair_Best_Back_Trump]]-State_Odds[[#This Row],[True_odds_Trump]],0)</f>
        <v>0</v>
      </c>
      <c r="K11" s="12">
        <f>State_Odds[[#This Row],[Win_Trump]]*(State_Odds[[#This Row],[Betfair_Best_Back_Trump]]-1)-State_Odds[[#This Row],[Win_Biden]]</f>
        <v>-6.3231999999999927E-2</v>
      </c>
      <c r="L11" s="12">
        <f>MAX(State_Odds[[#This Row],[True_odds_Trump]]-State_Odds[[#This Row],[Betfair_Best_Lay_Trump]],0)</f>
        <v>4.1800232288037309E-2</v>
      </c>
      <c r="M11" s="12">
        <f>(State_Odds[[#This Row],[Win_Biden]]-State_Odds[[#This Row],[Win_Trump]]*(State_Odds[[#This Row],[Betfair_Best_Lay_Trump]]))/State_Odds[[#This Row],[Betfair_Best_Lay_Trump]]</f>
        <v>-0.46809078014184397</v>
      </c>
      <c r="N11" s="12">
        <f>MAX(State_Odds[[#This Row],[Betfair_Best_Back_Biden]]-State_Odds[[#This Row],[True_odds_Biden]],0)</f>
        <v>0.33663239074550066</v>
      </c>
      <c r="O11" s="12">
        <f>State_Odds[[#This Row],[Win_Biden]]*(State_Odds[[#This Row],[Betfair_Best_Back_Biden]]-1)-State_Odds[[#This Row],[Win_Trump]]</f>
        <v>0.10475999999999996</v>
      </c>
      <c r="P11" s="12">
        <f>MAX(State_Odds[[#This Row],[True_odds_Biden]]-State_Odds[[#This Row],[Betfair_Best_Lay_Biden]],0)</f>
        <v>0</v>
      </c>
    </row>
    <row r="12" spans="1:18" x14ac:dyDescent="0.35">
      <c r="A12" s="3" t="s">
        <v>81</v>
      </c>
      <c r="B12" s="7">
        <f>VLOOKUP($A12,presidential_state_toplines_2020[],4,FALSE)</f>
        <v>0.87477499999999997</v>
      </c>
      <c r="C12" s="8">
        <f>VLOOKUP($A12,presidential_state_toplines_2020[],5,FALSE)</f>
        <v>0.125225</v>
      </c>
      <c r="D12" s="16">
        <f>1/State_Odds[[#This Row],[Win_Trump]]</f>
        <v>1.1431510959961133</v>
      </c>
      <c r="E12" s="16">
        <f>1/State_Odds[[#This Row],[Win_Biden]]</f>
        <v>7.9856258734278294</v>
      </c>
      <c r="F12" s="16">
        <f>SUMIFS(betfair_states_odds[Best Back Price],betfair_states_odds[Market Name],State_Odds[[#This Row],[State]]&amp;" Winner",betfair_states_odds[Runner Name],"Republicans")</f>
        <v>1.05</v>
      </c>
      <c r="G12" s="16">
        <f>SUMIFS(betfair_states_odds[Best Lay Price],betfair_states_odds[Market Name],State_Odds[[#This Row],[State]]&amp;" Winner",betfair_states_odds[Runner Name],"Republicans")</f>
        <v>1.1000000000000001</v>
      </c>
      <c r="H12" s="16">
        <f>SUMIFS(betfair_states_odds[Best Back Price],betfair_states_odds[Market Name],State_Odds[[#This Row],[State]]&amp;" Winner",betfair_states_odds[Runner Name],"Democrats")</f>
        <v>8.8000000000000007</v>
      </c>
      <c r="I12" s="16">
        <f>SUMIFS(betfair_states_odds[Best Lay Price],betfair_states_odds[Market Name],State_Odds[[#This Row],[State]]&amp;" Winner",betfair_states_odds[Runner Name],"Democrats")</f>
        <v>15</v>
      </c>
      <c r="J12" s="12">
        <f>MAX(State_Odds[[#This Row],[Betfair_Best_Back_Trump]]-State_Odds[[#This Row],[True_odds_Trump]],0)</f>
        <v>0</v>
      </c>
      <c r="K12" s="12">
        <f>State_Odds[[#This Row],[Win_Trump]]*(State_Odds[[#This Row],[Betfair_Best_Back_Trump]]-1)-State_Odds[[#This Row],[Win_Biden]]</f>
        <v>-8.1486249999999968E-2</v>
      </c>
      <c r="L12" s="12">
        <f>MAX(State_Odds[[#This Row],[True_odds_Trump]]-State_Odds[[#This Row],[Betfair_Best_Lay_Trump]],0)</f>
        <v>4.315109599611322E-2</v>
      </c>
      <c r="M12" s="12">
        <f>(State_Odds[[#This Row],[Win_Biden]]-State_Odds[[#This Row],[Win_Trump]]*(State_Odds[[#This Row],[Betfair_Best_Lay_Trump]]))/State_Odds[[#This Row],[Betfair_Best_Lay_Trump]]</f>
        <v>-0.76093409090909092</v>
      </c>
      <c r="N12" s="12">
        <f>MAX(State_Odds[[#This Row],[Betfair_Best_Back_Biden]]-State_Odds[[#This Row],[True_odds_Biden]],0)</f>
        <v>0.81437412657217134</v>
      </c>
      <c r="O12" s="12">
        <f>State_Odds[[#This Row],[Win_Biden]]*(State_Odds[[#This Row],[Betfair_Best_Back_Biden]]-1)-State_Odds[[#This Row],[Win_Trump]]</f>
        <v>0.10198000000000018</v>
      </c>
      <c r="P12" s="12">
        <f>MAX(State_Odds[[#This Row],[True_odds_Biden]]-State_Odds[[#This Row],[Betfair_Best_Lay_Biden]],0)</f>
        <v>0</v>
      </c>
    </row>
    <row r="13" spans="1:18" x14ac:dyDescent="0.35">
      <c r="A13" s="3" t="s">
        <v>75</v>
      </c>
      <c r="B13" s="7">
        <f>VLOOKUP($A13,presidential_state_toplines_2020[],4,FALSE)</f>
        <v>6.1225000000000002E-2</v>
      </c>
      <c r="C13" s="8">
        <f>VLOOKUP($A13,presidential_state_toplines_2020[],5,FALSE)</f>
        <v>0.93877500000000003</v>
      </c>
      <c r="D13" s="16">
        <f>1/State_Odds[[#This Row],[Win_Trump]]</f>
        <v>16.333197223356471</v>
      </c>
      <c r="E13" s="16">
        <f>1/State_Odds[[#This Row],[Win_Biden]]</f>
        <v>1.0652179702271578</v>
      </c>
      <c r="F13" s="16">
        <f>SUMIFS(betfair_states_odds[Best Back Price],betfair_states_odds[Market Name],State_Odds[[#This Row],[State]]&amp;" Winner",betfair_states_odds[Runner Name],"Republicans")</f>
        <v>7.4</v>
      </c>
      <c r="G13" s="16">
        <f>SUMIFS(betfair_states_odds[Best Lay Price],betfair_states_odds[Market Name],State_Odds[[#This Row],[State]]&amp;" Winner",betfair_states_odds[Runner Name],"Republicans")</f>
        <v>7.6</v>
      </c>
      <c r="H13" s="16">
        <f>SUMIFS(betfair_states_odds[Best Back Price],betfair_states_odds[Market Name],State_Odds[[#This Row],[State]]&amp;" Winner",betfair_states_odds[Runner Name],"Democrats")</f>
        <v>1.1499999999999999</v>
      </c>
      <c r="I13" s="16">
        <f>SUMIFS(betfair_states_odds[Best Lay Price],betfair_states_odds[Market Name],State_Odds[[#This Row],[State]]&amp;" Winner",betfair_states_odds[Runner Name],"Democrats")</f>
        <v>1.1599999999999999</v>
      </c>
      <c r="J13" s="12">
        <f>MAX(State_Odds[[#This Row],[Betfair_Best_Back_Trump]]-State_Odds[[#This Row],[True_odds_Trump]],0)</f>
        <v>0</v>
      </c>
      <c r="K13" s="12">
        <f>State_Odds[[#This Row],[Win_Trump]]*(State_Odds[[#This Row],[Betfair_Best_Back_Trump]]-1)-State_Odds[[#This Row],[Win_Biden]]</f>
        <v>-0.54693499999999995</v>
      </c>
      <c r="L13" s="12">
        <f>MAX(State_Odds[[#This Row],[True_odds_Trump]]-State_Odds[[#This Row],[Betfair_Best_Lay_Trump]],0)</f>
        <v>8.7331972233564716</v>
      </c>
      <c r="M13" s="12">
        <f>(State_Odds[[#This Row],[Win_Biden]]-State_Odds[[#This Row],[Win_Trump]]*(State_Odds[[#This Row],[Betfair_Best_Lay_Trump]]))/State_Odds[[#This Row],[Betfair_Best_Lay_Trump]]</f>
        <v>6.2298026315789477E-2</v>
      </c>
      <c r="N13" s="12">
        <f>MAX(State_Odds[[#This Row],[Betfair_Best_Back_Biden]]-State_Odds[[#This Row],[True_odds_Biden]],0)</f>
        <v>8.4782029772842105E-2</v>
      </c>
      <c r="O13" s="12">
        <f>State_Odds[[#This Row],[Win_Biden]]*(State_Odds[[#This Row],[Betfair_Best_Back_Biden]]-1)-State_Odds[[#This Row],[Win_Trump]]</f>
        <v>7.9591249999999919E-2</v>
      </c>
      <c r="P13" s="12">
        <f>MAX(State_Odds[[#This Row],[True_odds_Biden]]-State_Odds[[#This Row],[Betfair_Best_Lay_Biden]],0)</f>
        <v>0</v>
      </c>
    </row>
    <row r="14" spans="1:18" x14ac:dyDescent="0.35">
      <c r="A14" s="4" t="s">
        <v>92</v>
      </c>
      <c r="B14" s="7">
        <f>VLOOKUP($A14,presidential_state_toplines_2020[],4,FALSE)</f>
        <v>0.28394999999999998</v>
      </c>
      <c r="C14" s="8">
        <f>VLOOKUP($A14,presidential_state_toplines_2020[],5,FALSE)</f>
        <v>0.71604999999999996</v>
      </c>
      <c r="D14" s="16">
        <f>1/State_Odds[[#This Row],[Win_Trump]]</f>
        <v>3.5217467864060579</v>
      </c>
      <c r="E14" s="16">
        <f>1/State_Odds[[#This Row],[Win_Biden]]</f>
        <v>1.3965505202150688</v>
      </c>
      <c r="F14" s="16">
        <f>SUMIFS(betfair_states_odds[Best Back Price],betfair_states_odds[Market Name],State_Odds[[#This Row],[State]]&amp;" Winner",betfair_states_odds[Runner Name],"Republicans")</f>
        <v>2.7</v>
      </c>
      <c r="G14" s="16">
        <f>SUMIFS(betfair_states_odds[Best Lay Price],betfair_states_odds[Market Name],State_Odds[[#This Row],[State]]&amp;" Winner",betfair_states_odds[Runner Name],"Republicans")</f>
        <v>3</v>
      </c>
      <c r="H14" s="16">
        <f>SUMIFS(betfair_states_odds[Best Back Price],betfair_states_odds[Market Name],State_Odds[[#This Row],[State]]&amp;" Winner",betfair_states_odds[Runner Name],"Democrats")</f>
        <v>1.49</v>
      </c>
      <c r="I14" s="16">
        <f>SUMIFS(betfair_states_odds[Best Lay Price],betfair_states_odds[Market Name],State_Odds[[#This Row],[State]]&amp;" Winner",betfair_states_odds[Runner Name],"Democrats")</f>
        <v>1.83</v>
      </c>
      <c r="J14" s="12">
        <f>MAX(State_Odds[[#This Row],[Betfair_Best_Back_Trump]]-State_Odds[[#This Row],[True_odds_Trump]],0)</f>
        <v>0</v>
      </c>
      <c r="K14" s="12">
        <f>State_Odds[[#This Row],[Win_Trump]]*(State_Odds[[#This Row],[Betfair_Best_Back_Trump]]-1)-State_Odds[[#This Row],[Win_Biden]]</f>
        <v>-0.23333499999999996</v>
      </c>
      <c r="L14" s="12">
        <f>MAX(State_Odds[[#This Row],[True_odds_Trump]]-State_Odds[[#This Row],[Betfair_Best_Lay_Trump]],0)</f>
        <v>0.52174678640605787</v>
      </c>
      <c r="M14" s="12">
        <f>(State_Odds[[#This Row],[Win_Biden]]-State_Odds[[#This Row],[Win_Trump]]*(State_Odds[[#This Row],[Betfair_Best_Lay_Trump]]))/State_Odds[[#This Row],[Betfair_Best_Lay_Trump]]</f>
        <v>-4.5266666666666677E-2</v>
      </c>
      <c r="N14" s="12">
        <f>MAX(State_Odds[[#This Row],[Betfair_Best_Back_Biden]]-State_Odds[[#This Row],[True_odds_Biden]],0)</f>
        <v>9.3449479784931233E-2</v>
      </c>
      <c r="O14" s="12">
        <f>State_Odds[[#This Row],[Win_Biden]]*(State_Odds[[#This Row],[Betfair_Best_Back_Biden]]-1)-State_Odds[[#This Row],[Win_Trump]]</f>
        <v>6.6914499999999988E-2</v>
      </c>
      <c r="P14" s="12">
        <f>MAX(State_Odds[[#This Row],[True_odds_Biden]]-State_Odds[[#This Row],[Betfair_Best_Lay_Biden]],0)</f>
        <v>0</v>
      </c>
    </row>
    <row r="15" spans="1:18" x14ac:dyDescent="0.35">
      <c r="A15" s="4" t="s">
        <v>120</v>
      </c>
      <c r="B15" s="7">
        <f>VLOOKUP($A15,presidential_state_toplines_2020[],4,FALSE)</f>
        <v>1.8624999999999999E-2</v>
      </c>
      <c r="C15" s="8">
        <f>VLOOKUP($A15,presidential_state_toplines_2020[],5,FALSE)</f>
        <v>0.981375</v>
      </c>
      <c r="D15" s="16">
        <f>1/State_Odds[[#This Row],[Win_Trump]]</f>
        <v>53.691275167785236</v>
      </c>
      <c r="E15" s="16">
        <f>1/State_Odds[[#This Row],[Win_Biden]]</f>
        <v>1.018978474079735</v>
      </c>
      <c r="F15" s="16">
        <f>SUMIFS(betfair_states_odds[Best Back Price],betfair_states_odds[Market Name],State_Odds[[#This Row],[State]]&amp;" Winner",betfair_states_odds[Runner Name],"Republicans")</f>
        <v>12</v>
      </c>
      <c r="G15" s="16">
        <f>SUMIFS(betfair_states_odds[Best Lay Price],betfair_states_odds[Market Name],State_Odds[[#This Row],[State]]&amp;" Winner",betfair_states_odds[Runner Name],"Republicans")</f>
        <v>70</v>
      </c>
      <c r="H15" s="16">
        <f>SUMIFS(betfair_states_odds[Best Back Price],betfair_states_odds[Market Name],State_Odds[[#This Row],[State]]&amp;" Winner",betfair_states_odds[Runner Name],"Democrats")</f>
        <v>1.07</v>
      </c>
      <c r="I15" s="16">
        <f>SUMIFS(betfair_states_odds[Best Lay Price],betfair_states_odds[Market Name],State_Odds[[#This Row],[State]]&amp;" Winner",betfair_states_odds[Runner Name],"Democrats")</f>
        <v>1.0900000000000001</v>
      </c>
      <c r="J15" s="12">
        <f>MAX(State_Odds[[#This Row],[Betfair_Best_Back_Trump]]-State_Odds[[#This Row],[True_odds_Trump]],0)</f>
        <v>0</v>
      </c>
      <c r="K15" s="12">
        <f>State_Odds[[#This Row],[Win_Trump]]*(State_Odds[[#This Row],[Betfair_Best_Back_Trump]]-1)-State_Odds[[#This Row],[Win_Biden]]</f>
        <v>-0.77649999999999997</v>
      </c>
      <c r="L15" s="12">
        <f>MAX(State_Odds[[#This Row],[True_odds_Trump]]-State_Odds[[#This Row],[Betfair_Best_Lay_Trump]],0)</f>
        <v>0</v>
      </c>
      <c r="M15" s="12">
        <f>(State_Odds[[#This Row],[Win_Biden]]-State_Odds[[#This Row],[Win_Trump]]*(State_Odds[[#This Row],[Betfair_Best_Lay_Trump]]))/State_Odds[[#This Row],[Betfair_Best_Lay_Trump]]</f>
        <v>-4.6053571428571428E-3</v>
      </c>
      <c r="N15" s="12">
        <f>MAX(State_Odds[[#This Row],[Betfair_Best_Back_Biden]]-State_Odds[[#This Row],[True_odds_Biden]],0)</f>
        <v>5.1021525920265098E-2</v>
      </c>
      <c r="O15" s="12">
        <f>State_Odds[[#This Row],[Win_Biden]]*(State_Odds[[#This Row],[Betfair_Best_Back_Biden]]-1)-State_Odds[[#This Row],[Win_Trump]]</f>
        <v>5.0071250000000053E-2</v>
      </c>
      <c r="P15" s="12">
        <f>MAX(State_Odds[[#This Row],[True_odds_Biden]]-State_Odds[[#This Row],[Betfair_Best_Lay_Biden]],0)</f>
        <v>0</v>
      </c>
    </row>
    <row r="16" spans="1:18" x14ac:dyDescent="0.35">
      <c r="A16" s="4" t="s">
        <v>104</v>
      </c>
      <c r="B16" s="7">
        <f>VLOOKUP($A16,presidential_state_toplines_2020[],4,FALSE)</f>
        <v>2.1250000000000002E-3</v>
      </c>
      <c r="C16" s="8">
        <f>VLOOKUP($A16,presidential_state_toplines_2020[],5,FALSE)</f>
        <v>0.99787499999999996</v>
      </c>
      <c r="D16" s="16">
        <f>1/State_Odds[[#This Row],[Win_Trump]]</f>
        <v>470.58823529411762</v>
      </c>
      <c r="E16" s="16">
        <f>1/State_Odds[[#This Row],[Win_Biden]]</f>
        <v>1.0021295252411375</v>
      </c>
      <c r="F16" s="16">
        <f>SUMIFS(betfair_states_odds[Best Back Price],betfair_states_odds[Market Name],State_Odds[[#This Row],[State]]&amp;" Winner",betfair_states_odds[Runner Name],"Republicans")</f>
        <v>14.5</v>
      </c>
      <c r="G16" s="16">
        <f>SUMIFS(betfair_states_odds[Best Lay Price],betfair_states_odds[Market Name],State_Odds[[#This Row],[State]]&amp;" Winner",betfair_states_odds[Runner Name],"Republicans")</f>
        <v>38</v>
      </c>
      <c r="H16" s="16">
        <f>SUMIFS(betfair_states_odds[Best Back Price],betfair_states_odds[Market Name],State_Odds[[#This Row],[State]]&amp;" Winner",betfair_states_odds[Runner Name],"Democrats")</f>
        <v>1.04</v>
      </c>
      <c r="I16" s="16">
        <f>SUMIFS(betfair_states_odds[Best Lay Price],betfair_states_odds[Market Name],State_Odds[[#This Row],[State]]&amp;" Winner",betfair_states_odds[Runner Name],"Democrats")</f>
        <v>1.05</v>
      </c>
      <c r="J16" s="12">
        <f>MAX(State_Odds[[#This Row],[Betfair_Best_Back_Trump]]-State_Odds[[#This Row],[True_odds_Trump]],0)</f>
        <v>0</v>
      </c>
      <c r="K16" s="12">
        <f>State_Odds[[#This Row],[Win_Trump]]*(State_Odds[[#This Row],[Betfair_Best_Back_Trump]]-1)-State_Odds[[#This Row],[Win_Biden]]</f>
        <v>-0.96918749999999998</v>
      </c>
      <c r="L16" s="12">
        <f>MAX(State_Odds[[#This Row],[True_odds_Trump]]-State_Odds[[#This Row],[Betfair_Best_Lay_Trump]],0)</f>
        <v>432.58823529411762</v>
      </c>
      <c r="M16" s="12">
        <f>(State_Odds[[#This Row],[Win_Biden]]-State_Odds[[#This Row],[Win_Trump]]*(State_Odds[[#This Row],[Betfair_Best_Lay_Trump]]))/State_Odds[[#This Row],[Betfair_Best_Lay_Trump]]</f>
        <v>2.4134868421052631E-2</v>
      </c>
      <c r="N16" s="12">
        <f>MAX(State_Odds[[#This Row],[Betfair_Best_Back_Biden]]-State_Odds[[#This Row],[True_odds_Biden]],0)</f>
        <v>3.7870474758862516E-2</v>
      </c>
      <c r="O16" s="12">
        <f>State_Odds[[#This Row],[Win_Biden]]*(State_Odds[[#This Row],[Betfair_Best_Back_Biden]]-1)-State_Odds[[#This Row],[Win_Trump]]</f>
        <v>3.7790000000000032E-2</v>
      </c>
      <c r="P16" s="12">
        <f>MAX(State_Odds[[#This Row],[True_odds_Biden]]-State_Odds[[#This Row],[Betfair_Best_Lay_Biden]],0)</f>
        <v>0</v>
      </c>
    </row>
    <row r="17" spans="1:16" x14ac:dyDescent="0.35">
      <c r="A17" s="4" t="s">
        <v>122</v>
      </c>
      <c r="B17" s="7">
        <f>VLOOKUP($A17,presidential_state_toplines_2020[],4,FALSE)</f>
        <v>2.3999999999999998E-3</v>
      </c>
      <c r="C17" s="8">
        <f>VLOOKUP($A17,presidential_state_toplines_2020[],5,FALSE)</f>
        <v>0.99760000000000004</v>
      </c>
      <c r="D17" s="16">
        <f>1/State_Odds[[#This Row],[Win_Trump]]</f>
        <v>416.66666666666669</v>
      </c>
      <c r="E17" s="16">
        <f>1/State_Odds[[#This Row],[Win_Biden]]</f>
        <v>1.0024057738572574</v>
      </c>
      <c r="F17" s="16">
        <f>SUMIFS(betfair_states_odds[Best Back Price],betfair_states_odds[Market Name],State_Odds[[#This Row],[State]]&amp;" Winner",betfair_states_odds[Runner Name],"Republicans")</f>
        <v>23</v>
      </c>
      <c r="G17" s="16">
        <f>SUMIFS(betfair_states_odds[Best Lay Price],betfair_states_odds[Market Name],State_Odds[[#This Row],[State]]&amp;" Winner",betfair_states_odds[Runner Name],"Republicans")</f>
        <v>25</v>
      </c>
      <c r="H17" s="16">
        <f>SUMIFS(betfair_states_odds[Best Back Price],betfair_states_odds[Market Name],State_Odds[[#This Row],[State]]&amp;" Winner",betfair_states_odds[Runner Name],"Democrats")</f>
        <v>1.04</v>
      </c>
      <c r="I17" s="16">
        <f>SUMIFS(betfair_states_odds[Best Lay Price],betfair_states_odds[Market Name],State_Odds[[#This Row],[State]]&amp;" Winner",betfair_states_odds[Runner Name],"Democrats")</f>
        <v>1.05</v>
      </c>
      <c r="J17" s="12">
        <f>MAX(State_Odds[[#This Row],[Betfair_Best_Back_Trump]]-State_Odds[[#This Row],[True_odds_Trump]],0)</f>
        <v>0</v>
      </c>
      <c r="K17" s="12">
        <f>State_Odds[[#This Row],[Win_Trump]]*(State_Odds[[#This Row],[Betfair_Best_Back_Trump]]-1)-State_Odds[[#This Row],[Win_Biden]]</f>
        <v>-0.94480000000000008</v>
      </c>
      <c r="L17" s="12">
        <f>MAX(State_Odds[[#This Row],[True_odds_Trump]]-State_Odds[[#This Row],[Betfair_Best_Lay_Trump]],0)</f>
        <v>391.66666666666669</v>
      </c>
      <c r="M17" s="12">
        <f>(State_Odds[[#This Row],[Win_Biden]]-State_Odds[[#This Row],[Win_Trump]]*(State_Odds[[#This Row],[Betfair_Best_Lay_Trump]]))/State_Odds[[#This Row],[Betfair_Best_Lay_Trump]]</f>
        <v>3.7504000000000003E-2</v>
      </c>
      <c r="N17" s="12">
        <f>MAX(State_Odds[[#This Row],[Betfair_Best_Back_Biden]]-State_Odds[[#This Row],[True_odds_Biden]],0)</f>
        <v>3.7594226142742659E-2</v>
      </c>
      <c r="O17" s="12">
        <f>State_Odds[[#This Row],[Win_Biden]]*(State_Odds[[#This Row],[Betfair_Best_Back_Biden]]-1)-State_Odds[[#This Row],[Win_Trump]]</f>
        <v>3.7504000000000037E-2</v>
      </c>
      <c r="P17" s="12">
        <f>MAX(State_Odds[[#This Row],[True_odds_Biden]]-State_Odds[[#This Row],[Betfair_Best_Lay_Biden]],0)</f>
        <v>0</v>
      </c>
    </row>
    <row r="18" spans="1:16" x14ac:dyDescent="0.35">
      <c r="A18" s="3" t="s">
        <v>93</v>
      </c>
      <c r="B18" s="7">
        <f>VLOOKUP($A18,presidential_state_toplines_2020[],4,FALSE)</f>
        <v>0.21617500000000001</v>
      </c>
      <c r="C18" s="8">
        <f>VLOOKUP($A18,presidential_state_toplines_2020[],5,FALSE)</f>
        <v>0.78382499999999999</v>
      </c>
      <c r="D18" s="16">
        <f>1/State_Odds[[#This Row],[Win_Trump]]</f>
        <v>4.6258818087197868</v>
      </c>
      <c r="E18" s="16">
        <f>1/State_Odds[[#This Row],[Win_Biden]]</f>
        <v>1.2757949797467547</v>
      </c>
      <c r="F18" s="16">
        <f>SUMIFS(betfair_states_odds[Best Back Price],betfair_states_odds[Market Name],State_Odds[[#This Row],[State]]&amp;" Winner",betfair_states_odds[Runner Name],"Republicans")</f>
        <v>3.5</v>
      </c>
      <c r="G18" s="16">
        <f>SUMIFS(betfair_states_odds[Best Lay Price],betfair_states_odds[Market Name],State_Odds[[#This Row],[State]]&amp;" Winner",betfair_states_odds[Runner Name],"Republicans")</f>
        <v>4</v>
      </c>
      <c r="H18" s="16">
        <f>SUMIFS(betfair_states_odds[Best Back Price],betfair_states_odds[Market Name],State_Odds[[#This Row],[State]]&amp;" Winner",betfair_states_odds[Runner Name],"Democrats")</f>
        <v>1.32</v>
      </c>
      <c r="I18" s="16">
        <f>SUMIFS(betfair_states_odds[Best Lay Price],betfair_states_odds[Market Name],State_Odds[[#This Row],[State]]&amp;" Winner",betfair_states_odds[Runner Name],"Democrats")</f>
        <v>1.38</v>
      </c>
      <c r="J18" s="12">
        <f>MAX(State_Odds[[#This Row],[Betfair_Best_Back_Trump]]-State_Odds[[#This Row],[True_odds_Trump]],0)</f>
        <v>0</v>
      </c>
      <c r="K18" s="12">
        <f>State_Odds[[#This Row],[Win_Trump]]*(State_Odds[[#This Row],[Betfair_Best_Back_Trump]]-1)-State_Odds[[#This Row],[Win_Biden]]</f>
        <v>-0.24338749999999998</v>
      </c>
      <c r="L18" s="12">
        <f>MAX(State_Odds[[#This Row],[True_odds_Trump]]-State_Odds[[#This Row],[Betfair_Best_Lay_Trump]],0)</f>
        <v>0.62588180871978683</v>
      </c>
      <c r="M18" s="12">
        <f>(State_Odds[[#This Row],[Win_Biden]]-State_Odds[[#This Row],[Win_Trump]]*(State_Odds[[#This Row],[Betfair_Best_Lay_Trump]]))/State_Odds[[#This Row],[Betfair_Best_Lay_Trump]]</f>
        <v>-2.0218750000000008E-2</v>
      </c>
      <c r="N18" s="12">
        <f>MAX(State_Odds[[#This Row],[Betfair_Best_Back_Biden]]-State_Odds[[#This Row],[True_odds_Biden]],0)</f>
        <v>4.4205020253245353E-2</v>
      </c>
      <c r="O18" s="12">
        <f>State_Odds[[#This Row],[Win_Biden]]*(State_Odds[[#This Row],[Betfair_Best_Back_Biden]]-1)-State_Odds[[#This Row],[Win_Trump]]</f>
        <v>3.4649000000000041E-2</v>
      </c>
      <c r="P18" s="12">
        <f>MAX(State_Odds[[#This Row],[True_odds_Biden]]-State_Odds[[#This Row],[Betfair_Best_Lay_Biden]],0)</f>
        <v>0</v>
      </c>
    </row>
    <row r="19" spans="1:16" x14ac:dyDescent="0.35">
      <c r="A19" s="3" t="s">
        <v>113</v>
      </c>
      <c r="B19" s="7">
        <f>VLOOKUP($A19,presidential_state_toplines_2020[],4,FALSE)</f>
        <v>5.5999999999999999E-3</v>
      </c>
      <c r="C19" s="8">
        <f>VLOOKUP($A19,presidential_state_toplines_2020[],5,FALSE)</f>
        <v>0.99439999999999995</v>
      </c>
      <c r="D19" s="16">
        <f>1/State_Odds[[#This Row],[Win_Trump]]</f>
        <v>178.57142857142858</v>
      </c>
      <c r="E19" s="16">
        <f>1/State_Odds[[#This Row],[Win_Biden]]</f>
        <v>1.0056315366049879</v>
      </c>
      <c r="F19" s="16">
        <f>SUMIFS(betfair_states_odds[Best Back Price],betfair_states_odds[Market Name],State_Odds[[#This Row],[State]]&amp;" Winner",betfair_states_odds[Runner Name],"Republicans")</f>
        <v>17.5</v>
      </c>
      <c r="G19" s="16">
        <f>SUMIFS(betfair_states_odds[Best Lay Price],betfair_states_odds[Market Name],State_Odds[[#This Row],[State]]&amp;" Winner",betfair_states_odds[Runner Name],"Republicans")</f>
        <v>30</v>
      </c>
      <c r="H19" s="16">
        <f>SUMIFS(betfair_states_odds[Best Back Price],betfair_states_odds[Market Name],State_Odds[[#This Row],[State]]&amp;" Winner",betfair_states_odds[Runner Name],"Democrats")</f>
        <v>1.04</v>
      </c>
      <c r="I19" s="16">
        <f>SUMIFS(betfair_states_odds[Best Lay Price],betfair_states_odds[Market Name],State_Odds[[#This Row],[State]]&amp;" Winner",betfair_states_odds[Runner Name],"Democrats")</f>
        <v>1.05</v>
      </c>
      <c r="J19" s="12">
        <f>MAX(State_Odds[[#This Row],[Betfair_Best_Back_Trump]]-State_Odds[[#This Row],[True_odds_Trump]],0)</f>
        <v>0</v>
      </c>
      <c r="K19" s="12">
        <f>State_Odds[[#This Row],[Win_Trump]]*(State_Odds[[#This Row],[Betfair_Best_Back_Trump]]-1)-State_Odds[[#This Row],[Win_Biden]]</f>
        <v>-0.90199999999999991</v>
      </c>
      <c r="L19" s="12">
        <f>MAX(State_Odds[[#This Row],[True_odds_Trump]]-State_Odds[[#This Row],[Betfair_Best_Lay_Trump]],0)</f>
        <v>148.57142857142858</v>
      </c>
      <c r="M19" s="12">
        <f>(State_Odds[[#This Row],[Win_Biden]]-State_Odds[[#This Row],[Win_Trump]]*(State_Odds[[#This Row],[Betfair_Best_Lay_Trump]]))/State_Odds[[#This Row],[Betfair_Best_Lay_Trump]]</f>
        <v>2.7546666666666664E-2</v>
      </c>
      <c r="N19" s="12">
        <f>MAX(State_Odds[[#This Row],[Betfair_Best_Back_Biden]]-State_Odds[[#This Row],[True_odds_Biden]],0)</f>
        <v>3.4368463395012094E-2</v>
      </c>
      <c r="O19" s="12">
        <f>State_Odds[[#This Row],[Win_Biden]]*(State_Odds[[#This Row],[Betfair_Best_Back_Biden]]-1)-State_Odds[[#This Row],[Win_Trump]]</f>
        <v>3.4176000000000033E-2</v>
      </c>
      <c r="P19" s="12">
        <f>MAX(State_Odds[[#This Row],[True_odds_Biden]]-State_Odds[[#This Row],[Betfair_Best_Lay_Biden]],0)</f>
        <v>0</v>
      </c>
    </row>
    <row r="20" spans="1:16" x14ac:dyDescent="0.35">
      <c r="A20" s="4" t="s">
        <v>116</v>
      </c>
      <c r="B20" s="7">
        <f>VLOOKUP($A20,presidential_state_toplines_2020[],4,FALSE)</f>
        <v>0.67805000000000004</v>
      </c>
      <c r="C20" s="8">
        <f>VLOOKUP($A20,presidential_state_toplines_2020[],5,FALSE)</f>
        <v>0.32195000000000001</v>
      </c>
      <c r="D20" s="16">
        <f>1/State_Odds[[#This Row],[Win_Trump]]</f>
        <v>1.474817491335447</v>
      </c>
      <c r="E20" s="16">
        <f>1/State_Odds[[#This Row],[Win_Biden]]</f>
        <v>3.1060723714862557</v>
      </c>
      <c r="F20" s="16">
        <f>SUMIFS(betfair_states_odds[Best Back Price],betfair_states_odds[Market Name],State_Odds[[#This Row],[State]]&amp;" Winner",betfair_states_odds[Runner Name],"Republicans")</f>
        <v>1.41</v>
      </c>
      <c r="G20" s="16">
        <f>SUMIFS(betfair_states_odds[Best Lay Price],betfair_states_odds[Market Name],State_Odds[[#This Row],[State]]&amp;" Winner",betfair_states_odds[Runner Name],"Republicans")</f>
        <v>1.43</v>
      </c>
      <c r="H20" s="16">
        <f>SUMIFS(betfair_states_odds[Best Back Price],betfair_states_odds[Market Name],State_Odds[[#This Row],[State]]&amp;" Winner",betfair_states_odds[Runner Name],"Democrats")</f>
        <v>3.2</v>
      </c>
      <c r="I20" s="16">
        <f>SUMIFS(betfair_states_odds[Best Lay Price],betfair_states_odds[Market Name],State_Odds[[#This Row],[State]]&amp;" Winner",betfair_states_odds[Runner Name],"Democrats")</f>
        <v>3.9</v>
      </c>
      <c r="J20" s="12">
        <f>MAX(State_Odds[[#This Row],[Betfair_Best_Back_Trump]]-State_Odds[[#This Row],[True_odds_Trump]],0)</f>
        <v>0</v>
      </c>
      <c r="K20" s="12">
        <f>State_Odds[[#This Row],[Win_Trump]]*(State_Odds[[#This Row],[Betfair_Best_Back_Trump]]-1)-State_Odds[[#This Row],[Win_Biden]]</f>
        <v>-4.394950000000003E-2</v>
      </c>
      <c r="L20" s="12">
        <f>MAX(State_Odds[[#This Row],[True_odds_Trump]]-State_Odds[[#This Row],[Betfair_Best_Lay_Trump]],0)</f>
        <v>4.4817491335447102E-2</v>
      </c>
      <c r="M20" s="12">
        <f>(State_Odds[[#This Row],[Win_Biden]]-State_Odds[[#This Row],[Win_Trump]]*(State_Odds[[#This Row],[Betfair_Best_Lay_Trump]]))/State_Odds[[#This Row],[Betfair_Best_Lay_Trump]]</f>
        <v>-0.45291013986013995</v>
      </c>
      <c r="N20" s="12">
        <f>MAX(State_Odds[[#This Row],[Betfair_Best_Back_Biden]]-State_Odds[[#This Row],[True_odds_Biden]],0)</f>
        <v>9.3927628513744477E-2</v>
      </c>
      <c r="O20" s="12">
        <f>State_Odds[[#This Row],[Win_Biden]]*(State_Odds[[#This Row],[Betfair_Best_Back_Biden]]-1)-State_Odds[[#This Row],[Win_Trump]]</f>
        <v>3.0240000000000045E-2</v>
      </c>
      <c r="P20" s="12">
        <f>MAX(State_Odds[[#This Row],[True_odds_Biden]]-State_Odds[[#This Row],[Betfair_Best_Lay_Biden]],0)</f>
        <v>0</v>
      </c>
    </row>
    <row r="21" spans="1:16" x14ac:dyDescent="0.35">
      <c r="A21" s="3" t="s">
        <v>89</v>
      </c>
      <c r="B21" s="7">
        <f>VLOOKUP($A21,presidential_state_toplines_2020[],4,FALSE)</f>
        <v>1.9750000000000002E-3</v>
      </c>
      <c r="C21" s="8">
        <f>VLOOKUP($A21,presidential_state_toplines_2020[],5,FALSE)</f>
        <v>0.99802500000000005</v>
      </c>
      <c r="D21" s="16">
        <f>1/State_Odds[[#This Row],[Win_Trump]]</f>
        <v>506.3291139240506</v>
      </c>
      <c r="E21" s="16">
        <f>1/State_Odds[[#This Row],[Win_Biden]]</f>
        <v>1.0019789083439794</v>
      </c>
      <c r="F21" s="16">
        <f>SUMIFS(betfair_states_odds[Best Back Price],betfair_states_odds[Market Name],State_Odds[[#This Row],[State]]&amp;" Winner",betfair_states_odds[Runner Name],"Republicans")</f>
        <v>19.5</v>
      </c>
      <c r="G21" s="16">
        <f>SUMIFS(betfair_states_odds[Best Lay Price],betfair_states_odds[Market Name],State_Odds[[#This Row],[State]]&amp;" Winner",betfair_states_odds[Runner Name],"Republicans")</f>
        <v>27</v>
      </c>
      <c r="H21" s="16">
        <f>SUMIFS(betfair_states_odds[Best Back Price],betfair_states_odds[Market Name],State_Odds[[#This Row],[State]]&amp;" Winner",betfair_states_odds[Runner Name],"Democrats")</f>
        <v>1.03</v>
      </c>
      <c r="I21" s="16">
        <f>SUMIFS(betfair_states_odds[Best Lay Price],betfair_states_odds[Market Name],State_Odds[[#This Row],[State]]&amp;" Winner",betfair_states_odds[Runner Name],"Democrats")</f>
        <v>1.04</v>
      </c>
      <c r="J21" s="12">
        <f>MAX(State_Odds[[#This Row],[Betfair_Best_Back_Trump]]-State_Odds[[#This Row],[True_odds_Trump]],0)</f>
        <v>0</v>
      </c>
      <c r="K21" s="12">
        <f>State_Odds[[#This Row],[Win_Trump]]*(State_Odds[[#This Row],[Betfair_Best_Back_Trump]]-1)-State_Odds[[#This Row],[Win_Biden]]</f>
        <v>-0.96148750000000005</v>
      </c>
      <c r="L21" s="12">
        <f>MAX(State_Odds[[#This Row],[True_odds_Trump]]-State_Odds[[#This Row],[Betfair_Best_Lay_Trump]],0)</f>
        <v>479.3291139240506</v>
      </c>
      <c r="M21" s="12">
        <f>(State_Odds[[#This Row],[Win_Biden]]-State_Odds[[#This Row],[Win_Trump]]*(State_Odds[[#This Row],[Betfair_Best_Lay_Trump]]))/State_Odds[[#This Row],[Betfair_Best_Lay_Trump]]</f>
        <v>3.4988888888888896E-2</v>
      </c>
      <c r="N21" s="12">
        <f>MAX(State_Odds[[#This Row],[Betfair_Best_Back_Biden]]-State_Odds[[#This Row],[True_odds_Biden]],0)</f>
        <v>2.8021091656020625E-2</v>
      </c>
      <c r="O21" s="12">
        <f>State_Odds[[#This Row],[Win_Biden]]*(State_Odds[[#This Row],[Betfair_Best_Back_Biden]]-1)-State_Odds[[#This Row],[Win_Trump]]</f>
        <v>2.7965750000000029E-2</v>
      </c>
      <c r="P21" s="12">
        <f>MAX(State_Odds[[#This Row],[True_odds_Biden]]-State_Odds[[#This Row],[Betfair_Best_Lay_Biden]],0)</f>
        <v>0</v>
      </c>
    </row>
    <row r="22" spans="1:16" x14ac:dyDescent="0.35">
      <c r="A22" s="3" t="s">
        <v>119</v>
      </c>
      <c r="B22" s="7">
        <f>VLOOKUP($A22,presidential_state_toplines_2020[],4,FALSE)</f>
        <v>2.7499999999999998E-3</v>
      </c>
      <c r="C22" s="8">
        <f>VLOOKUP($A22,presidential_state_toplines_2020[],5,FALSE)</f>
        <v>0.99724999999999997</v>
      </c>
      <c r="D22" s="16">
        <f>1/State_Odds[[#This Row],[Win_Trump]]</f>
        <v>363.63636363636368</v>
      </c>
      <c r="E22" s="16">
        <f>1/State_Odds[[#This Row],[Win_Biden]]</f>
        <v>1.0027575833542242</v>
      </c>
      <c r="F22" s="16">
        <f>SUMIFS(betfair_states_odds[Best Back Price],betfair_states_odds[Market Name],State_Odds[[#This Row],[State]]&amp;" Winner",betfair_states_odds[Runner Name],"Republicans")</f>
        <v>17</v>
      </c>
      <c r="G22" s="16">
        <f>SUMIFS(betfair_states_odds[Best Lay Price],betfair_states_odds[Market Name],State_Odds[[#This Row],[State]]&amp;" Winner",betfair_states_odds[Runner Name],"Republicans")</f>
        <v>34</v>
      </c>
      <c r="H22" s="16">
        <f>SUMIFS(betfair_states_odds[Best Back Price],betfair_states_odds[Market Name],State_Odds[[#This Row],[State]]&amp;" Winner",betfair_states_odds[Runner Name],"Democrats")</f>
        <v>1.03</v>
      </c>
      <c r="I22" s="16">
        <f>SUMIFS(betfair_states_odds[Best Lay Price],betfair_states_odds[Market Name],State_Odds[[#This Row],[State]]&amp;" Winner",betfair_states_odds[Runner Name],"Democrats")</f>
        <v>1.04</v>
      </c>
      <c r="J22" s="12">
        <f>MAX(State_Odds[[#This Row],[Betfair_Best_Back_Trump]]-State_Odds[[#This Row],[True_odds_Trump]],0)</f>
        <v>0</v>
      </c>
      <c r="K22" s="12">
        <f>State_Odds[[#This Row],[Win_Trump]]*(State_Odds[[#This Row],[Betfair_Best_Back_Trump]]-1)-State_Odds[[#This Row],[Win_Biden]]</f>
        <v>-0.95324999999999993</v>
      </c>
      <c r="L22" s="12">
        <f>MAX(State_Odds[[#This Row],[True_odds_Trump]]-State_Odds[[#This Row],[Betfair_Best_Lay_Trump]],0)</f>
        <v>329.63636363636368</v>
      </c>
      <c r="M22" s="12">
        <f>(State_Odds[[#This Row],[Win_Biden]]-State_Odds[[#This Row],[Win_Trump]]*(State_Odds[[#This Row],[Betfair_Best_Lay_Trump]]))/State_Odds[[#This Row],[Betfair_Best_Lay_Trump]]</f>
        <v>2.6580882352941176E-2</v>
      </c>
      <c r="N22" s="12">
        <f>MAX(State_Odds[[#This Row],[Betfair_Best_Back_Biden]]-State_Odds[[#This Row],[True_odds_Biden]],0)</f>
        <v>2.7242416645775869E-2</v>
      </c>
      <c r="O22" s="12">
        <f>State_Odds[[#This Row],[Win_Biden]]*(State_Odds[[#This Row],[Betfair_Best_Back_Biden]]-1)-State_Odds[[#This Row],[Win_Trump]]</f>
        <v>2.7167500000000025E-2</v>
      </c>
      <c r="P22" s="12">
        <f>MAX(State_Odds[[#This Row],[True_odds_Biden]]-State_Odds[[#This Row],[Betfair_Best_Lay_Biden]],0)</f>
        <v>0</v>
      </c>
    </row>
    <row r="23" spans="1:16" x14ac:dyDescent="0.35">
      <c r="A23" s="4" t="s">
        <v>84</v>
      </c>
      <c r="B23" s="7">
        <f>VLOOKUP($A23,presidential_state_toplines_2020[],4,FALSE)</f>
        <v>8.3775000000000002E-2</v>
      </c>
      <c r="C23" s="8">
        <f>VLOOKUP($A23,presidential_state_toplines_2020[],5,FALSE)</f>
        <v>0.91622499999999996</v>
      </c>
      <c r="D23" s="16">
        <f>1/State_Odds[[#This Row],[Win_Trump]]</f>
        <v>11.936735302894657</v>
      </c>
      <c r="E23" s="16">
        <f>1/State_Odds[[#This Row],[Win_Biden]]</f>
        <v>1.0914349641190757</v>
      </c>
      <c r="F23" s="16">
        <f>SUMIFS(betfair_states_odds[Best Back Price],betfair_states_odds[Market Name],State_Odds[[#This Row],[State]]&amp;" Winner",betfair_states_odds[Runner Name],"Republicans")</f>
        <v>8</v>
      </c>
      <c r="G23" s="16">
        <f>SUMIFS(betfair_states_odds[Best Lay Price],betfair_states_odds[Market Name],State_Odds[[#This Row],[State]]&amp;" Winner",betfair_states_odds[Runner Name],"Republicans")</f>
        <v>12</v>
      </c>
      <c r="H23" s="16">
        <f>SUMIFS(betfair_states_odds[Best Back Price],betfair_states_odds[Market Name],State_Odds[[#This Row],[State]]&amp;" Winner",betfair_states_odds[Runner Name],"Democrats")</f>
        <v>1.1200000000000001</v>
      </c>
      <c r="I23" s="16">
        <f>SUMIFS(betfair_states_odds[Best Lay Price],betfair_states_odds[Market Name],State_Odds[[#This Row],[State]]&amp;" Winner",betfair_states_odds[Runner Name],"Democrats")</f>
        <v>1.1299999999999999</v>
      </c>
      <c r="J23" s="12">
        <f>MAX(State_Odds[[#This Row],[Betfair_Best_Back_Trump]]-State_Odds[[#This Row],[True_odds_Trump]],0)</f>
        <v>0</v>
      </c>
      <c r="K23" s="12">
        <f>State_Odds[[#This Row],[Win_Trump]]*(State_Odds[[#This Row],[Betfair_Best_Back_Trump]]-1)-State_Odds[[#This Row],[Win_Biden]]</f>
        <v>-0.32979999999999998</v>
      </c>
      <c r="L23" s="12">
        <f>MAX(State_Odds[[#This Row],[True_odds_Trump]]-State_Odds[[#This Row],[Betfair_Best_Lay_Trump]],0)</f>
        <v>0</v>
      </c>
      <c r="M23" s="12">
        <f>(State_Odds[[#This Row],[Win_Biden]]-State_Odds[[#This Row],[Win_Trump]]*(State_Odds[[#This Row],[Betfair_Best_Lay_Trump]]))/State_Odds[[#This Row],[Betfair_Best_Lay_Trump]]</f>
        <v>-7.4229166666666775E-3</v>
      </c>
      <c r="N23" s="12">
        <f>MAX(State_Odds[[#This Row],[Betfair_Best_Back_Biden]]-State_Odds[[#This Row],[True_odds_Biden]],0)</f>
        <v>2.8565035880924405E-2</v>
      </c>
      <c r="O23" s="12">
        <f>State_Odds[[#This Row],[Win_Biden]]*(State_Odds[[#This Row],[Betfair_Best_Back_Biden]]-1)-State_Odds[[#This Row],[Win_Trump]]</f>
        <v>2.6172000000000084E-2</v>
      </c>
      <c r="P23" s="12">
        <f>MAX(State_Odds[[#This Row],[True_odds_Biden]]-State_Odds[[#This Row],[Betfair_Best_Lay_Biden]],0)</f>
        <v>0</v>
      </c>
    </row>
    <row r="24" spans="1:16" x14ac:dyDescent="0.35">
      <c r="A24" s="4" t="s">
        <v>76</v>
      </c>
      <c r="B24" s="7">
        <f>VLOOKUP($A24,presidential_state_toplines_2020[],4,FALSE)</f>
        <v>8.4749999999999999E-3</v>
      </c>
      <c r="C24" s="8">
        <f>VLOOKUP($A24,presidential_state_toplines_2020[],5,FALSE)</f>
        <v>0.99152499999999999</v>
      </c>
      <c r="D24" s="16">
        <f>1/State_Odds[[#This Row],[Win_Trump]]</f>
        <v>117.99410029498526</v>
      </c>
      <c r="E24" s="16">
        <f>1/State_Odds[[#This Row],[Win_Biden]]</f>
        <v>1.0085474395501879</v>
      </c>
      <c r="F24" s="16">
        <f>SUMIFS(betfair_states_odds[Best Back Price],betfair_states_odds[Market Name],State_Odds[[#This Row],[State]]&amp;" Winner",betfair_states_odds[Runner Name],"Republicans")</f>
        <v>17.5</v>
      </c>
      <c r="G24" s="16">
        <f>SUMIFS(betfair_states_odds[Best Lay Price],betfair_states_odds[Market Name],State_Odds[[#This Row],[State]]&amp;" Winner",betfair_states_odds[Runner Name],"Republicans")</f>
        <v>95</v>
      </c>
      <c r="H24" s="16">
        <f>SUMIFS(betfair_states_odds[Best Back Price],betfair_states_odds[Market Name],State_Odds[[#This Row],[State]]&amp;" Winner",betfair_states_odds[Runner Name],"Democrats")</f>
        <v>1.03</v>
      </c>
      <c r="I24" s="16">
        <f>SUMIFS(betfair_states_odds[Best Lay Price],betfair_states_odds[Market Name],State_Odds[[#This Row],[State]]&amp;" Winner",betfair_states_odds[Runner Name],"Democrats")</f>
        <v>1.04</v>
      </c>
      <c r="J24" s="12">
        <f>MAX(State_Odds[[#This Row],[Betfair_Best_Back_Trump]]-State_Odds[[#This Row],[True_odds_Trump]],0)</f>
        <v>0</v>
      </c>
      <c r="K24" s="12">
        <f>State_Odds[[#This Row],[Win_Trump]]*(State_Odds[[#This Row],[Betfair_Best_Back_Trump]]-1)-State_Odds[[#This Row],[Win_Biden]]</f>
        <v>-0.85168749999999993</v>
      </c>
      <c r="L24" s="12">
        <f>MAX(State_Odds[[#This Row],[True_odds_Trump]]-State_Odds[[#This Row],[Betfair_Best_Lay_Trump]],0)</f>
        <v>22.994100294985259</v>
      </c>
      <c r="M24" s="12">
        <f>(State_Odds[[#This Row],[Win_Biden]]-State_Odds[[#This Row],[Win_Trump]]*(State_Odds[[#This Row],[Betfair_Best_Lay_Trump]]))/State_Odds[[#This Row],[Betfair_Best_Lay_Trump]]</f>
        <v>1.9621052631578948E-3</v>
      </c>
      <c r="N24" s="12">
        <f>MAX(State_Odds[[#This Row],[Betfair_Best_Back_Biden]]-State_Odds[[#This Row],[True_odds_Biden]],0)</f>
        <v>2.1452560449812141E-2</v>
      </c>
      <c r="O24" s="12">
        <f>State_Odds[[#This Row],[Win_Biden]]*(State_Odds[[#This Row],[Betfair_Best_Back_Biden]]-1)-State_Odds[[#This Row],[Win_Trump]]</f>
        <v>2.1270750000000026E-2</v>
      </c>
      <c r="P24" s="12">
        <f>MAX(State_Odds[[#This Row],[True_odds_Biden]]-State_Odds[[#This Row],[Betfair_Best_Lay_Biden]],0)</f>
        <v>0</v>
      </c>
    </row>
    <row r="25" spans="1:16" x14ac:dyDescent="0.35">
      <c r="A25" s="4" t="s">
        <v>78</v>
      </c>
      <c r="B25" s="7">
        <f>VLOOKUP($A25,presidential_state_toplines_2020[],4,FALSE)</f>
        <v>0.71645000000000003</v>
      </c>
      <c r="C25" s="8">
        <f>VLOOKUP($A25,presidential_state_toplines_2020[],5,FALSE)</f>
        <v>0.28355000000000002</v>
      </c>
      <c r="D25" s="16">
        <f>1/State_Odds[[#This Row],[Win_Trump]]</f>
        <v>1.3957708144322702</v>
      </c>
      <c r="E25" s="16">
        <f>1/State_Odds[[#This Row],[Win_Biden]]</f>
        <v>3.5267148651031559</v>
      </c>
      <c r="F25" s="16">
        <f>SUMIFS(betfair_states_odds[Best Back Price],betfair_states_odds[Market Name],State_Odds[[#This Row],[State]]&amp;" Winner",betfair_states_odds[Runner Name],"Republicans")</f>
        <v>1.31</v>
      </c>
      <c r="G25" s="16">
        <f>SUMIFS(betfair_states_odds[Best Lay Price],betfair_states_odds[Market Name],State_Odds[[#This Row],[State]]&amp;" Winner",betfair_states_odds[Runner Name],"Republicans")</f>
        <v>1.36</v>
      </c>
      <c r="H25" s="16">
        <f>SUMIFS(betfair_states_odds[Best Back Price],betfair_states_odds[Market Name],State_Odds[[#This Row],[State]]&amp;" Winner",betfair_states_odds[Runner Name],"Democrats")</f>
        <v>3.6</v>
      </c>
      <c r="I25" s="16">
        <f>SUMIFS(betfair_states_odds[Best Lay Price],betfair_states_odds[Market Name],State_Odds[[#This Row],[State]]&amp;" Winner",betfair_states_odds[Runner Name],"Democrats")</f>
        <v>4</v>
      </c>
      <c r="J25" s="12">
        <f>MAX(State_Odds[[#This Row],[Betfair_Best_Back_Trump]]-State_Odds[[#This Row],[True_odds_Trump]],0)</f>
        <v>0</v>
      </c>
      <c r="K25" s="12">
        <f>State_Odds[[#This Row],[Win_Trump]]*(State_Odds[[#This Row],[Betfair_Best_Back_Trump]]-1)-State_Odds[[#This Row],[Win_Biden]]</f>
        <v>-6.1450499999999963E-2</v>
      </c>
      <c r="L25" s="12">
        <f>MAX(State_Odds[[#This Row],[True_odds_Trump]]-State_Odds[[#This Row],[Betfair_Best_Lay_Trump]],0)</f>
        <v>3.5770814432270148E-2</v>
      </c>
      <c r="M25" s="12">
        <f>(State_Odds[[#This Row],[Win_Biden]]-State_Odds[[#This Row],[Win_Trump]]*(State_Odds[[#This Row],[Betfair_Best_Lay_Trump]]))/State_Odds[[#This Row],[Betfair_Best_Lay_Trump]]</f>
        <v>-0.5079573529411765</v>
      </c>
      <c r="N25" s="12">
        <f>MAX(State_Odds[[#This Row],[Betfair_Best_Back_Biden]]-State_Odds[[#This Row],[True_odds_Biden]],0)</f>
        <v>7.3285134896844184E-2</v>
      </c>
      <c r="O25" s="12">
        <f>State_Odds[[#This Row],[Win_Biden]]*(State_Odds[[#This Row],[Betfair_Best_Back_Biden]]-1)-State_Odds[[#This Row],[Win_Trump]]</f>
        <v>2.0780000000000021E-2</v>
      </c>
      <c r="P25" s="12">
        <f>MAX(State_Odds[[#This Row],[True_odds_Biden]]-State_Odds[[#This Row],[Betfair_Best_Lay_Biden]],0)</f>
        <v>0</v>
      </c>
    </row>
    <row r="26" spans="1:16" x14ac:dyDescent="0.35">
      <c r="A26" s="4" t="s">
        <v>90</v>
      </c>
      <c r="B26" s="7">
        <f>VLOOKUP($A26,presidential_state_toplines_2020[],4,FALSE)</f>
        <v>8.2574999999999996E-2</v>
      </c>
      <c r="C26" s="8">
        <f>VLOOKUP($A26,presidential_state_toplines_2020[],5,FALSE)</f>
        <v>0.91742500000000005</v>
      </c>
      <c r="D26" s="16">
        <f>1/State_Odds[[#This Row],[Win_Trump]]</f>
        <v>12.110202845897669</v>
      </c>
      <c r="E26" s="16">
        <f>1/State_Odds[[#This Row],[Win_Biden]]</f>
        <v>1.0900073575496634</v>
      </c>
      <c r="F26" s="16">
        <f>SUMIFS(betfair_states_odds[Best Back Price],betfair_states_odds[Market Name],State_Odds[[#This Row],[State]]&amp;" Winner",betfair_states_odds[Runner Name],"Republicans")</f>
        <v>8</v>
      </c>
      <c r="G26" s="16">
        <f>SUMIFS(betfair_states_odds[Best Lay Price],betfair_states_odds[Market Name],State_Odds[[#This Row],[State]]&amp;" Winner",betfair_states_odds[Runner Name],"Republicans")</f>
        <v>36</v>
      </c>
      <c r="H26" s="16">
        <f>SUMIFS(betfair_states_odds[Best Back Price],betfair_states_odds[Market Name],State_Odds[[#This Row],[State]]&amp;" Winner",betfair_states_odds[Runner Name],"Democrats")</f>
        <v>1.1100000000000001</v>
      </c>
      <c r="I26" s="16">
        <f>SUMIFS(betfair_states_odds[Best Lay Price],betfair_states_odds[Market Name],State_Odds[[#This Row],[State]]&amp;" Winner",betfair_states_odds[Runner Name],"Democrats")</f>
        <v>1.1200000000000001</v>
      </c>
      <c r="J26" s="12">
        <f>MAX(State_Odds[[#This Row],[Betfair_Best_Back_Trump]]-State_Odds[[#This Row],[True_odds_Trump]],0)</f>
        <v>0</v>
      </c>
      <c r="K26" s="12">
        <f>State_Odds[[#This Row],[Win_Trump]]*(State_Odds[[#This Row],[Betfair_Best_Back_Trump]]-1)-State_Odds[[#This Row],[Win_Biden]]</f>
        <v>-0.33940000000000003</v>
      </c>
      <c r="L26" s="12">
        <f>MAX(State_Odds[[#This Row],[True_odds_Trump]]-State_Odds[[#This Row],[Betfair_Best_Lay_Trump]],0)</f>
        <v>0</v>
      </c>
      <c r="M26" s="12">
        <f>(State_Odds[[#This Row],[Win_Biden]]-State_Odds[[#This Row],[Win_Trump]]*(State_Odds[[#This Row],[Betfair_Best_Lay_Trump]]))/State_Odds[[#This Row],[Betfair_Best_Lay_Trump]]</f>
        <v>-5.709097222222221E-2</v>
      </c>
      <c r="N26" s="12">
        <f>MAX(State_Odds[[#This Row],[Betfair_Best_Back_Biden]]-State_Odds[[#This Row],[True_odds_Biden]],0)</f>
        <v>1.9992642450336717E-2</v>
      </c>
      <c r="O26" s="12">
        <f>State_Odds[[#This Row],[Win_Biden]]*(State_Odds[[#This Row],[Betfair_Best_Back_Biden]]-1)-State_Odds[[#This Row],[Win_Trump]]</f>
        <v>1.8341750000000101E-2</v>
      </c>
      <c r="P26" s="12">
        <f>MAX(State_Odds[[#This Row],[True_odds_Biden]]-State_Odds[[#This Row],[Betfair_Best_Lay_Biden]],0)</f>
        <v>0</v>
      </c>
    </row>
    <row r="27" spans="1:16" x14ac:dyDescent="0.35">
      <c r="A27" s="3" t="s">
        <v>103</v>
      </c>
      <c r="B27" s="7">
        <f>VLOOKUP($A27,presidential_state_toplines_2020[],4,FALSE)</f>
        <v>2.725E-3</v>
      </c>
      <c r="C27" s="8">
        <f>VLOOKUP($A27,presidential_state_toplines_2020[],5,FALSE)</f>
        <v>0.99727500000000002</v>
      </c>
      <c r="D27" s="16">
        <f>1/State_Odds[[#This Row],[Win_Trump]]</f>
        <v>366.97247706422019</v>
      </c>
      <c r="E27" s="16">
        <f>1/State_Odds[[#This Row],[Win_Biden]]</f>
        <v>1.0027324459151188</v>
      </c>
      <c r="F27" s="16">
        <f>SUMIFS(betfair_states_odds[Best Back Price],betfair_states_odds[Market Name],State_Odds[[#This Row],[State]]&amp;" Winner",betfair_states_odds[Runner Name],"Republicans")</f>
        <v>20</v>
      </c>
      <c r="G27" s="16">
        <f>SUMIFS(betfair_states_odds[Best Lay Price],betfair_states_odds[Market Name],State_Odds[[#This Row],[State]]&amp;" Winner",betfair_states_odds[Runner Name],"Republicans")</f>
        <v>38</v>
      </c>
      <c r="H27" s="16">
        <f>SUMIFS(betfair_states_odds[Best Back Price],betfair_states_odds[Market Name],State_Odds[[#This Row],[State]]&amp;" Winner",betfair_states_odds[Runner Name],"Democrats")</f>
        <v>1.02</v>
      </c>
      <c r="I27" s="16">
        <f>SUMIFS(betfair_states_odds[Best Lay Price],betfair_states_odds[Market Name],State_Odds[[#This Row],[State]]&amp;" Winner",betfair_states_odds[Runner Name],"Democrats")</f>
        <v>1.04</v>
      </c>
      <c r="J27" s="12">
        <f>MAX(State_Odds[[#This Row],[Betfair_Best_Back_Trump]]-State_Odds[[#This Row],[True_odds_Trump]],0)</f>
        <v>0</v>
      </c>
      <c r="K27" s="12">
        <f>State_Odds[[#This Row],[Win_Trump]]*(State_Odds[[#This Row],[Betfair_Best_Back_Trump]]-1)-State_Odds[[#This Row],[Win_Biden]]</f>
        <v>-0.94550000000000001</v>
      </c>
      <c r="L27" s="12">
        <f>MAX(State_Odds[[#This Row],[True_odds_Trump]]-State_Odds[[#This Row],[Betfair_Best_Lay_Trump]],0)</f>
        <v>328.97247706422019</v>
      </c>
      <c r="M27" s="12">
        <f>(State_Odds[[#This Row],[Win_Biden]]-State_Odds[[#This Row],[Win_Trump]]*(State_Odds[[#This Row],[Betfair_Best_Lay_Trump]]))/State_Odds[[#This Row],[Betfair_Best_Lay_Trump]]</f>
        <v>2.3519078947368422E-2</v>
      </c>
      <c r="N27" s="12">
        <f>MAX(State_Odds[[#This Row],[Betfair_Best_Back_Biden]]-State_Odds[[#This Row],[True_odds_Biden]],0)</f>
        <v>1.7267554084881231E-2</v>
      </c>
      <c r="O27" s="12">
        <f>State_Odds[[#This Row],[Win_Biden]]*(State_Odds[[#This Row],[Betfair_Best_Back_Biden]]-1)-State_Odds[[#This Row],[Win_Trump]]</f>
        <v>1.7220500000000021E-2</v>
      </c>
      <c r="P27" s="12">
        <f>MAX(State_Odds[[#This Row],[True_odds_Biden]]-State_Odds[[#This Row],[Betfair_Best_Lay_Biden]],0)</f>
        <v>0</v>
      </c>
    </row>
    <row r="28" spans="1:16" x14ac:dyDescent="0.35">
      <c r="A28" s="4" t="s">
        <v>82</v>
      </c>
      <c r="B28" s="7">
        <f>VLOOKUP($A28,presidential_state_toplines_2020[],4,FALSE)</f>
        <v>1.4375000000000001E-2</v>
      </c>
      <c r="C28" s="8">
        <f>VLOOKUP($A28,presidential_state_toplines_2020[],5,FALSE)</f>
        <v>0.98562499999999997</v>
      </c>
      <c r="D28" s="16">
        <f>1/State_Odds[[#This Row],[Win_Trump]]</f>
        <v>69.565217391304344</v>
      </c>
      <c r="E28" s="16">
        <f>1/State_Odds[[#This Row],[Win_Biden]]</f>
        <v>1.0145846544071022</v>
      </c>
      <c r="F28" s="16">
        <f>SUMIFS(betfair_states_odds[Best Back Price],betfair_states_odds[Market Name],State_Odds[[#This Row],[State]]&amp;" Winner",betfair_states_odds[Runner Name],"Republicans")</f>
        <v>5.3</v>
      </c>
      <c r="G28" s="16">
        <f>SUMIFS(betfair_states_odds[Best Lay Price],betfair_states_odds[Market Name],State_Odds[[#This Row],[State]]&amp;" Winner",betfair_states_odds[Runner Name],"Republicans")</f>
        <v>95</v>
      </c>
      <c r="H28" s="16">
        <f>SUMIFS(betfair_states_odds[Best Back Price],betfair_states_odds[Market Name],State_Odds[[#This Row],[State]]&amp;" Winner",betfair_states_odds[Runner Name],"Democrats")</f>
        <v>1.03</v>
      </c>
      <c r="I28" s="16">
        <f>SUMIFS(betfair_states_odds[Best Lay Price],betfair_states_odds[Market Name],State_Odds[[#This Row],[State]]&amp;" Winner",betfair_states_odds[Runner Name],"Democrats")</f>
        <v>1.04</v>
      </c>
      <c r="J28" s="12">
        <f>MAX(State_Odds[[#This Row],[Betfair_Best_Back_Trump]]-State_Odds[[#This Row],[True_odds_Trump]],0)</f>
        <v>0</v>
      </c>
      <c r="K28" s="12">
        <f>State_Odds[[#This Row],[Win_Trump]]*(State_Odds[[#This Row],[Betfair_Best_Back_Trump]]-1)-State_Odds[[#This Row],[Win_Biden]]</f>
        <v>-0.92381249999999993</v>
      </c>
      <c r="L28" s="12">
        <f>MAX(State_Odds[[#This Row],[True_odds_Trump]]-State_Odds[[#This Row],[Betfair_Best_Lay_Trump]],0)</f>
        <v>0</v>
      </c>
      <c r="M28" s="12">
        <f>(State_Odds[[#This Row],[Win_Biden]]-State_Odds[[#This Row],[Win_Trump]]*(State_Odds[[#This Row],[Betfair_Best_Lay_Trump]]))/State_Odds[[#This Row],[Betfair_Best_Lay_Trump]]</f>
        <v>-4.000000000000001E-3</v>
      </c>
      <c r="N28" s="12">
        <f>MAX(State_Odds[[#This Row],[Betfair_Best_Back_Biden]]-State_Odds[[#This Row],[True_odds_Biden]],0)</f>
        <v>1.5415345592897811E-2</v>
      </c>
      <c r="O28" s="12">
        <f>State_Odds[[#This Row],[Win_Biden]]*(State_Odds[[#This Row],[Betfair_Best_Back_Biden]]-1)-State_Odds[[#This Row],[Win_Trump]]</f>
        <v>1.5193750000000025E-2</v>
      </c>
      <c r="P28" s="12">
        <f>MAX(State_Odds[[#This Row],[True_odds_Biden]]-State_Odds[[#This Row],[Betfair_Best_Lay_Biden]],0)</f>
        <v>0</v>
      </c>
    </row>
    <row r="29" spans="1:16" x14ac:dyDescent="0.35">
      <c r="A29" s="3" t="s">
        <v>91</v>
      </c>
      <c r="B29" s="7">
        <f>VLOOKUP($A29,presidential_state_toplines_2020[],4,FALSE)</f>
        <v>3.6674999999999999E-2</v>
      </c>
      <c r="C29" s="8">
        <f>VLOOKUP($A29,presidential_state_toplines_2020[],5,FALSE)</f>
        <v>0.96332499999999999</v>
      </c>
      <c r="D29" s="16">
        <f>1/State_Odds[[#This Row],[Win_Trump]]</f>
        <v>27.266530334014998</v>
      </c>
      <c r="E29" s="16">
        <f>1/State_Odds[[#This Row],[Win_Biden]]</f>
        <v>1.0380712635922456</v>
      </c>
      <c r="F29" s="16">
        <f>SUMIFS(betfair_states_odds[Best Back Price],betfair_states_odds[Market Name],State_Odds[[#This Row],[State]]&amp;" Winner",betfair_states_odds[Runner Name],"Republicans")</f>
        <v>14.5</v>
      </c>
      <c r="G29" s="16">
        <f>SUMIFS(betfair_states_odds[Best Lay Price],betfair_states_odds[Market Name],State_Odds[[#This Row],[State]]&amp;" Winner",betfair_states_odds[Runner Name],"Republicans")</f>
        <v>23</v>
      </c>
      <c r="H29" s="16">
        <f>SUMIFS(betfair_states_odds[Best Back Price],betfair_states_odds[Market Name],State_Odds[[#This Row],[State]]&amp;" Winner",betfair_states_odds[Runner Name],"Democrats")</f>
        <v>1.05</v>
      </c>
      <c r="I29" s="16">
        <f>SUMIFS(betfair_states_odds[Best Lay Price],betfair_states_odds[Market Name],State_Odds[[#This Row],[State]]&amp;" Winner",betfair_states_odds[Runner Name],"Democrats")</f>
        <v>1.08</v>
      </c>
      <c r="J29" s="12">
        <f>MAX(State_Odds[[#This Row],[Betfair_Best_Back_Trump]]-State_Odds[[#This Row],[True_odds_Trump]],0)</f>
        <v>0</v>
      </c>
      <c r="K29" s="12">
        <f>State_Odds[[#This Row],[Win_Trump]]*(State_Odds[[#This Row],[Betfair_Best_Back_Trump]]-1)-State_Odds[[#This Row],[Win_Biden]]</f>
        <v>-0.46821249999999998</v>
      </c>
      <c r="L29" s="12">
        <f>MAX(State_Odds[[#This Row],[True_odds_Trump]]-State_Odds[[#This Row],[Betfair_Best_Lay_Trump]],0)</f>
        <v>4.2665303340149983</v>
      </c>
      <c r="M29" s="12">
        <f>(State_Odds[[#This Row],[Win_Biden]]-State_Odds[[#This Row],[Win_Trump]]*(State_Odds[[#This Row],[Betfair_Best_Lay_Trump]]))/State_Odds[[#This Row],[Betfair_Best_Lay_Trump]]</f>
        <v>5.208695652173914E-3</v>
      </c>
      <c r="N29" s="12">
        <f>MAX(State_Odds[[#This Row],[Betfair_Best_Back_Biden]]-State_Odds[[#This Row],[True_odds_Biden]],0)</f>
        <v>1.1928736407754492E-2</v>
      </c>
      <c r="O29" s="12">
        <f>State_Odds[[#This Row],[Win_Biden]]*(State_Odds[[#This Row],[Betfair_Best_Back_Biden]]-1)-State_Odds[[#This Row],[Win_Trump]]</f>
        <v>1.1491250000000043E-2</v>
      </c>
      <c r="P29" s="12">
        <f>MAX(State_Odds[[#This Row],[True_odds_Biden]]-State_Odds[[#This Row],[Betfair_Best_Lay_Biden]],0)</f>
        <v>0</v>
      </c>
    </row>
    <row r="30" spans="1:16" x14ac:dyDescent="0.35">
      <c r="A30" s="4" t="s">
        <v>100</v>
      </c>
      <c r="B30" s="7">
        <f>VLOOKUP($A30,presidential_state_toplines_2020[],4,FALSE)</f>
        <v>0.87360000000000004</v>
      </c>
      <c r="C30" s="8">
        <f>VLOOKUP($A30,presidential_state_toplines_2020[],5,FALSE)</f>
        <v>0.12640000000000001</v>
      </c>
      <c r="D30" s="16">
        <f>1/State_Odds[[#This Row],[Win_Trump]]</f>
        <v>1.1446886446886446</v>
      </c>
      <c r="E30" s="16">
        <f>1/State_Odds[[#This Row],[Win_Biden]]</f>
        <v>7.9113924050632907</v>
      </c>
      <c r="F30" s="16">
        <f>SUMIFS(betfair_states_odds[Best Back Price],betfair_states_odds[Market Name],State_Odds[[#This Row],[State]]&amp;" Winner",betfair_states_odds[Runner Name],"Republicans")</f>
        <v>1.03</v>
      </c>
      <c r="G30" s="16">
        <f>SUMIFS(betfair_states_odds[Best Lay Price],betfair_states_odds[Market Name],State_Odds[[#This Row],[State]]&amp;" Winner",betfair_states_odds[Runner Name],"Republicans")</f>
        <v>1.1000000000000001</v>
      </c>
      <c r="H30" s="16">
        <f>SUMIFS(betfair_states_odds[Best Back Price],betfair_states_odds[Market Name],State_Odds[[#This Row],[State]]&amp;" Winner",betfair_states_odds[Runner Name],"Democrats")</f>
        <v>8</v>
      </c>
      <c r="I30" s="16">
        <f>SUMIFS(betfair_states_odds[Best Lay Price],betfair_states_odds[Market Name],State_Odds[[#This Row],[State]]&amp;" Winner",betfair_states_odds[Runner Name],"Democrats")</f>
        <v>40</v>
      </c>
      <c r="J30" s="12">
        <f>MAX(State_Odds[[#This Row],[Betfair_Best_Back_Trump]]-State_Odds[[#This Row],[True_odds_Trump]],0)</f>
        <v>0</v>
      </c>
      <c r="K30" s="12">
        <f>State_Odds[[#This Row],[Win_Trump]]*(State_Odds[[#This Row],[Betfair_Best_Back_Trump]]-1)-State_Odds[[#This Row],[Win_Biden]]</f>
        <v>-0.10019199999999999</v>
      </c>
      <c r="L30" s="12">
        <f>MAX(State_Odds[[#This Row],[True_odds_Trump]]-State_Odds[[#This Row],[Betfair_Best_Lay_Trump]],0)</f>
        <v>4.468864468864453E-2</v>
      </c>
      <c r="M30" s="12">
        <f>(State_Odds[[#This Row],[Win_Biden]]-State_Odds[[#This Row],[Win_Trump]]*(State_Odds[[#This Row],[Betfair_Best_Lay_Trump]]))/State_Odds[[#This Row],[Betfair_Best_Lay_Trump]]</f>
        <v>-0.75869090909090919</v>
      </c>
      <c r="N30" s="12">
        <f>MAX(State_Odds[[#This Row],[Betfair_Best_Back_Biden]]-State_Odds[[#This Row],[True_odds_Biden]],0)</f>
        <v>8.8607594936709333E-2</v>
      </c>
      <c r="O30" s="12">
        <f>State_Odds[[#This Row],[Win_Biden]]*(State_Odds[[#This Row],[Betfair_Best_Back_Biden]]-1)-State_Odds[[#This Row],[Win_Trump]]</f>
        <v>1.1199999999999988E-2</v>
      </c>
      <c r="P30" s="12">
        <f>MAX(State_Odds[[#This Row],[True_odds_Biden]]-State_Odds[[#This Row],[Betfair_Best_Lay_Biden]],0)</f>
        <v>0</v>
      </c>
    </row>
    <row r="31" spans="1:16" x14ac:dyDescent="0.35">
      <c r="A31" s="3" t="s">
        <v>115</v>
      </c>
      <c r="B31" s="7">
        <f>VLOOKUP($A31,presidential_state_toplines_2020[],4,FALSE)</f>
        <v>1.3050000000000001E-2</v>
      </c>
      <c r="C31" s="8">
        <f>VLOOKUP($A31,presidential_state_toplines_2020[],5,FALSE)</f>
        <v>0.98694999999999999</v>
      </c>
      <c r="D31" s="16">
        <f>1/State_Odds[[#This Row],[Win_Trump]]</f>
        <v>76.628352490421449</v>
      </c>
      <c r="E31" s="16">
        <f>1/State_Odds[[#This Row],[Win_Biden]]</f>
        <v>1.0132225543340594</v>
      </c>
      <c r="F31" s="16">
        <f>SUMIFS(betfair_states_odds[Best Back Price],betfair_states_odds[Market Name],State_Odds[[#This Row],[State]]&amp;" Winner",betfair_states_odds[Runner Name],"Republicans")</f>
        <v>12.5</v>
      </c>
      <c r="G31" s="16">
        <f>SUMIFS(betfair_states_odds[Best Lay Price],betfair_states_odds[Market Name],State_Odds[[#This Row],[State]]&amp;" Winner",betfair_states_odds[Runner Name],"Republicans")</f>
        <v>990</v>
      </c>
      <c r="H31" s="16">
        <f>SUMIFS(betfair_states_odds[Best Back Price],betfair_states_odds[Market Name],State_Odds[[#This Row],[State]]&amp;" Winner",betfair_states_odds[Runner Name],"Democrats")</f>
        <v>1.02</v>
      </c>
      <c r="I31" s="16">
        <f>SUMIFS(betfair_states_odds[Best Lay Price],betfair_states_odds[Market Name],State_Odds[[#This Row],[State]]&amp;" Winner",betfair_states_odds[Runner Name],"Democrats")</f>
        <v>1.03</v>
      </c>
      <c r="J31" s="12">
        <f>MAX(State_Odds[[#This Row],[Betfair_Best_Back_Trump]]-State_Odds[[#This Row],[True_odds_Trump]],0)</f>
        <v>0</v>
      </c>
      <c r="K31" s="12">
        <f>State_Odds[[#This Row],[Win_Trump]]*(State_Odds[[#This Row],[Betfair_Best_Back_Trump]]-1)-State_Odds[[#This Row],[Win_Biden]]</f>
        <v>-0.83687500000000004</v>
      </c>
      <c r="L31" s="12">
        <f>MAX(State_Odds[[#This Row],[True_odds_Trump]]-State_Odds[[#This Row],[Betfair_Best_Lay_Trump]],0)</f>
        <v>0</v>
      </c>
      <c r="M31" s="12">
        <f>(State_Odds[[#This Row],[Win_Biden]]-State_Odds[[#This Row],[Win_Trump]]*(State_Odds[[#This Row],[Betfair_Best_Lay_Trump]]))/State_Odds[[#This Row],[Betfair_Best_Lay_Trump]]</f>
        <v>-1.205308080808081E-2</v>
      </c>
      <c r="N31" s="12">
        <f>MAX(State_Odds[[#This Row],[Betfair_Best_Back_Biden]]-State_Odds[[#This Row],[True_odds_Biden]],0)</f>
        <v>6.777445665940629E-3</v>
      </c>
      <c r="O31" s="12">
        <f>State_Odds[[#This Row],[Win_Biden]]*(State_Odds[[#This Row],[Betfair_Best_Back_Biden]]-1)-State_Odds[[#This Row],[Win_Trump]]</f>
        <v>6.6890000000000161E-3</v>
      </c>
      <c r="P31" s="12">
        <f>MAX(State_Odds[[#This Row],[True_odds_Biden]]-State_Odds[[#This Row],[Betfair_Best_Lay_Biden]],0)</f>
        <v>0</v>
      </c>
    </row>
    <row r="32" spans="1:16" x14ac:dyDescent="0.35">
      <c r="A32" s="3" t="s">
        <v>105</v>
      </c>
      <c r="B32" s="7">
        <f>VLOOKUP($A32,presidential_state_toplines_2020[],4,FALSE)</f>
        <v>0.22065000000000001</v>
      </c>
      <c r="C32" s="8">
        <f>VLOOKUP($A32,presidential_state_toplines_2020[],5,FALSE)</f>
        <v>0.77934999999999999</v>
      </c>
      <c r="D32" s="16">
        <f>1/State_Odds[[#This Row],[Win_Trump]]</f>
        <v>4.5320643553138451</v>
      </c>
      <c r="E32" s="16">
        <f>1/State_Odds[[#This Row],[Win_Biden]]</f>
        <v>1.283120549175595</v>
      </c>
      <c r="F32" s="16">
        <f>SUMIFS(betfair_states_odds[Best Back Price],betfair_states_odds[Market Name],State_Odds[[#This Row],[State]]&amp;" Winner",betfair_states_odds[Runner Name],"Republicans")</f>
        <v>4.5</v>
      </c>
      <c r="G32" s="16">
        <f>SUMIFS(betfair_states_odds[Best Lay Price],betfair_states_odds[Market Name],State_Odds[[#This Row],[State]]&amp;" Winner",betfair_states_odds[Runner Name],"Republicans")</f>
        <v>5</v>
      </c>
      <c r="H32" s="16">
        <f>SUMIFS(betfair_states_odds[Best Back Price],betfair_states_odds[Market Name],State_Odds[[#This Row],[State]]&amp;" Winner",betfair_states_odds[Runner Name],"Democrats")</f>
        <v>1.25</v>
      </c>
      <c r="I32" s="16">
        <f>SUMIFS(betfair_states_odds[Best Lay Price],betfair_states_odds[Market Name],State_Odds[[#This Row],[State]]&amp;" Winner",betfair_states_odds[Runner Name],"Democrats")</f>
        <v>1.3</v>
      </c>
      <c r="J32" s="12">
        <f>MAX(State_Odds[[#This Row],[Betfair_Best_Back_Trump]]-State_Odds[[#This Row],[True_odds_Trump]],0)</f>
        <v>0</v>
      </c>
      <c r="K32" s="12">
        <f>State_Odds[[#This Row],[Win_Trump]]*(State_Odds[[#This Row],[Betfair_Best_Back_Trump]]-1)-State_Odds[[#This Row],[Win_Biden]]</f>
        <v>-7.0749999999999424E-3</v>
      </c>
      <c r="L32" s="12">
        <f>MAX(State_Odds[[#This Row],[True_odds_Trump]]-State_Odds[[#This Row],[Betfair_Best_Lay_Trump]],0)</f>
        <v>0</v>
      </c>
      <c r="M32" s="12">
        <f>(State_Odds[[#This Row],[Win_Biden]]-State_Odds[[#This Row],[Win_Trump]]*(State_Odds[[#This Row],[Betfair_Best_Lay_Trump]]))/State_Odds[[#This Row],[Betfair_Best_Lay_Trump]]</f>
        <v>-6.4780000000000018E-2</v>
      </c>
      <c r="N32" s="12">
        <f>MAX(State_Odds[[#This Row],[Betfair_Best_Back_Biden]]-State_Odds[[#This Row],[True_odds_Biden]],0)</f>
        <v>0</v>
      </c>
      <c r="O32" s="12">
        <f>State_Odds[[#This Row],[Win_Biden]]*(State_Odds[[#This Row],[Betfair_Best_Back_Biden]]-1)-State_Odds[[#This Row],[Win_Trump]]</f>
        <v>-2.5812500000000016E-2</v>
      </c>
      <c r="P32" s="12">
        <f>MAX(State_Odds[[#This Row],[True_odds_Biden]]-State_Odds[[#This Row],[Betfair_Best_Lay_Biden]],0)</f>
        <v>0</v>
      </c>
    </row>
    <row r="33" spans="1:16" x14ac:dyDescent="0.35">
      <c r="A33" s="3" t="s">
        <v>121</v>
      </c>
      <c r="B33" s="7">
        <f>VLOOKUP($A33,presidential_state_toplines_2020[],4,FALSE)</f>
        <v>0.142175</v>
      </c>
      <c r="C33" s="8">
        <f>VLOOKUP($A33,presidential_state_toplines_2020[],5,FALSE)</f>
        <v>0.85782499999999995</v>
      </c>
      <c r="D33" s="16">
        <f>1/State_Odds[[#This Row],[Win_Trump]]</f>
        <v>7.03358537014243</v>
      </c>
      <c r="E33" s="16">
        <f>1/State_Odds[[#This Row],[Win_Biden]]</f>
        <v>1.165738932766007</v>
      </c>
      <c r="F33" s="16">
        <f>SUMIFS(betfair_states_odds[Best Back Price],betfair_states_odds[Market Name],State_Odds[[#This Row],[State]]&amp;" Winner",betfair_states_odds[Runner Name],"Republicans")</f>
        <v>7.4</v>
      </c>
      <c r="G33" s="16">
        <f>SUMIFS(betfair_states_odds[Best Lay Price],betfair_states_odds[Market Name],State_Odds[[#This Row],[State]]&amp;" Winner",betfair_states_odds[Runner Name],"Republicans")</f>
        <v>40</v>
      </c>
      <c r="H33" s="16">
        <f>SUMIFS(betfair_states_odds[Best Back Price],betfair_states_odds[Market Name],State_Odds[[#This Row],[State]]&amp;" Winner",betfair_states_odds[Runner Name],"Democrats")</f>
        <v>1.1200000000000001</v>
      </c>
      <c r="I33" s="16">
        <f>SUMIFS(betfair_states_odds[Best Lay Price],betfair_states_odds[Market Name],State_Odds[[#This Row],[State]]&amp;" Winner",betfair_states_odds[Runner Name],"Democrats")</f>
        <v>1.1599999999999999</v>
      </c>
      <c r="J33" s="12">
        <f>MAX(State_Odds[[#This Row],[Betfair_Best_Back_Trump]]-State_Odds[[#This Row],[True_odds_Trump]],0)</f>
        <v>0.36641462985757034</v>
      </c>
      <c r="K33" s="12">
        <f>State_Odds[[#This Row],[Win_Trump]]*(State_Odds[[#This Row],[Betfair_Best_Back_Trump]]-1)-State_Odds[[#This Row],[Win_Biden]]</f>
        <v>5.2095000000000113E-2</v>
      </c>
      <c r="L33" s="12">
        <f>MAX(State_Odds[[#This Row],[True_odds_Trump]]-State_Odds[[#This Row],[Betfair_Best_Lay_Trump]],0)</f>
        <v>0</v>
      </c>
      <c r="M33" s="12">
        <f>(State_Odds[[#This Row],[Win_Biden]]-State_Odds[[#This Row],[Win_Trump]]*(State_Odds[[#This Row],[Betfair_Best_Lay_Trump]]))/State_Odds[[#This Row],[Betfair_Best_Lay_Trump]]</f>
        <v>-0.12072937499999999</v>
      </c>
      <c r="N33" s="12">
        <f>MAX(State_Odds[[#This Row],[Betfair_Best_Back_Biden]]-State_Odds[[#This Row],[True_odds_Biden]],0)</f>
        <v>0</v>
      </c>
      <c r="O33" s="12">
        <f>State_Odds[[#This Row],[Win_Biden]]*(State_Odds[[#This Row],[Betfair_Best_Back_Biden]]-1)-State_Odds[[#This Row],[Win_Trump]]</f>
        <v>-3.923599999999991E-2</v>
      </c>
      <c r="P33" s="12">
        <f>MAX(State_Odds[[#This Row],[True_odds_Biden]]-State_Odds[[#This Row],[Betfair_Best_Lay_Biden]],0)</f>
        <v>5.738932766007121E-3</v>
      </c>
    </row>
    <row r="34" spans="1:16" x14ac:dyDescent="0.35">
      <c r="A34" s="3" t="s">
        <v>99</v>
      </c>
      <c r="B34" s="7">
        <f>VLOOKUP($A34,presidential_state_toplines_2020[],4,FALSE)</f>
        <v>0.90007499999999996</v>
      </c>
      <c r="C34" s="8">
        <f>VLOOKUP($A34,presidential_state_toplines_2020[],5,FALSE)</f>
        <v>9.9925E-2</v>
      </c>
      <c r="D34" s="16">
        <f>1/State_Odds[[#This Row],[Win_Trump]]</f>
        <v>1.1110185262339249</v>
      </c>
      <c r="E34" s="16">
        <f>1/State_Odds[[#This Row],[Win_Biden]]</f>
        <v>10.007505629221917</v>
      </c>
      <c r="F34" s="16">
        <f>SUMIFS(betfair_states_odds[Best Back Price],betfair_states_odds[Market Name],State_Odds[[#This Row],[State]]&amp;" Winner",betfair_states_odds[Runner Name],"Republicans")</f>
        <v>1.04</v>
      </c>
      <c r="G34" s="16">
        <f>SUMIFS(betfair_states_odds[Best Lay Price],betfair_states_odds[Market Name],State_Odds[[#This Row],[State]]&amp;" Winner",betfair_states_odds[Runner Name],"Republicans")</f>
        <v>1.1000000000000001</v>
      </c>
      <c r="H34" s="16">
        <f>SUMIFS(betfair_states_odds[Best Back Price],betfair_states_odds[Market Name],State_Odds[[#This Row],[State]]&amp;" Winner",betfair_states_odds[Runner Name],"Democrats")</f>
        <v>8.6</v>
      </c>
      <c r="I34" s="16">
        <f>SUMIFS(betfair_states_odds[Best Lay Price],betfair_states_odds[Market Name],State_Odds[[#This Row],[State]]&amp;" Winner",betfair_states_odds[Runner Name],"Democrats")</f>
        <v>30</v>
      </c>
      <c r="J34" s="12">
        <f>MAX(State_Odds[[#This Row],[Betfair_Best_Back_Trump]]-State_Odds[[#This Row],[True_odds_Trump]],0)</f>
        <v>0</v>
      </c>
      <c r="K34" s="12">
        <f>State_Odds[[#This Row],[Win_Trump]]*(State_Odds[[#This Row],[Betfair_Best_Back_Trump]]-1)-State_Odds[[#This Row],[Win_Biden]]</f>
        <v>-6.3921999999999979E-2</v>
      </c>
      <c r="L34" s="12">
        <f>MAX(State_Odds[[#This Row],[True_odds_Trump]]-State_Odds[[#This Row],[Betfair_Best_Lay_Trump]],0)</f>
        <v>1.1018526233924852E-2</v>
      </c>
      <c r="M34" s="12">
        <f>(State_Odds[[#This Row],[Win_Biden]]-State_Odds[[#This Row],[Win_Trump]]*(State_Odds[[#This Row],[Betfair_Best_Lay_Trump]]))/State_Odds[[#This Row],[Betfair_Best_Lay_Trump]]</f>
        <v>-0.80923409090909093</v>
      </c>
      <c r="N34" s="12">
        <f>MAX(State_Odds[[#This Row],[Betfair_Best_Back_Biden]]-State_Odds[[#This Row],[True_odds_Biden]],0)</f>
        <v>0</v>
      </c>
      <c r="O34" s="12">
        <f>State_Odds[[#This Row],[Win_Biden]]*(State_Odds[[#This Row],[Betfair_Best_Back_Biden]]-1)-State_Odds[[#This Row],[Win_Trump]]</f>
        <v>-0.14064500000000002</v>
      </c>
      <c r="P34" s="12">
        <f>MAX(State_Odds[[#This Row],[True_odds_Biden]]-State_Odds[[#This Row],[Betfair_Best_Lay_Biden]],0)</f>
        <v>0</v>
      </c>
    </row>
    <row r="35" spans="1:16" x14ac:dyDescent="0.35">
      <c r="A35" s="4" t="s">
        <v>98</v>
      </c>
      <c r="B35" s="7">
        <f>VLOOKUP($A35,presidential_state_toplines_2020[],4,FALSE)</f>
        <v>0.88732500000000003</v>
      </c>
      <c r="C35" s="8">
        <f>VLOOKUP($A35,presidential_state_toplines_2020[],5,FALSE)</f>
        <v>0.112675</v>
      </c>
      <c r="D35" s="16">
        <f>1/State_Odds[[#This Row],[Win_Trump]]</f>
        <v>1.1269827853379539</v>
      </c>
      <c r="E35" s="16">
        <f>1/State_Odds[[#This Row],[Win_Biden]]</f>
        <v>8.8750832039050369</v>
      </c>
      <c r="F35" s="16">
        <f>SUMIFS(betfair_states_odds[Best Back Price],betfair_states_odds[Market Name],State_Odds[[#This Row],[State]]&amp;" Winner",betfair_states_odds[Runner Name],"Republicans")</f>
        <v>1.07</v>
      </c>
      <c r="G35" s="16">
        <f>SUMIFS(betfair_states_odds[Best Lay Price],betfair_states_odds[Market Name],State_Odds[[#This Row],[State]]&amp;" Winner",betfair_states_odds[Runner Name],"Republicans")</f>
        <v>1.1000000000000001</v>
      </c>
      <c r="H35" s="16">
        <f>SUMIFS(betfair_states_odds[Best Back Price],betfair_states_odds[Market Name],State_Odds[[#This Row],[State]]&amp;" Winner",betfair_states_odds[Runner Name],"Democrats")</f>
        <v>7.6</v>
      </c>
      <c r="I35" s="16">
        <f>SUMIFS(betfair_states_odds[Best Lay Price],betfair_states_odds[Market Name],State_Odds[[#This Row],[State]]&amp;" Winner",betfair_states_odds[Runner Name],"Democrats")</f>
        <v>16</v>
      </c>
      <c r="J35" s="12">
        <f>MAX(State_Odds[[#This Row],[Betfair_Best_Back_Trump]]-State_Odds[[#This Row],[True_odds_Trump]],0)</f>
        <v>0</v>
      </c>
      <c r="K35" s="12">
        <f>State_Odds[[#This Row],[Win_Trump]]*(State_Odds[[#This Row],[Betfair_Best_Back_Trump]]-1)-State_Odds[[#This Row],[Win_Biden]]</f>
        <v>-5.0562249999999941E-2</v>
      </c>
      <c r="L35" s="12">
        <f>MAX(State_Odds[[#This Row],[True_odds_Trump]]-State_Odds[[#This Row],[Betfair_Best_Lay_Trump]],0)</f>
        <v>2.6982785337953841E-2</v>
      </c>
      <c r="M35" s="12">
        <f>(State_Odds[[#This Row],[Win_Biden]]-State_Odds[[#This Row],[Win_Trump]]*(State_Odds[[#This Row],[Betfair_Best_Lay_Trump]]))/State_Odds[[#This Row],[Betfair_Best_Lay_Trump]]</f>
        <v>-0.78489318181818191</v>
      </c>
      <c r="N35" s="12">
        <f>MAX(State_Odds[[#This Row],[Betfair_Best_Back_Biden]]-State_Odds[[#This Row],[True_odds_Biden]],0)</f>
        <v>0</v>
      </c>
      <c r="O35" s="12">
        <f>State_Odds[[#This Row],[Win_Biden]]*(State_Odds[[#This Row],[Betfair_Best_Back_Biden]]-1)-State_Odds[[#This Row],[Win_Trump]]</f>
        <v>-0.14367000000000008</v>
      </c>
      <c r="P35" s="12">
        <f>MAX(State_Odds[[#This Row],[True_odds_Biden]]-State_Odds[[#This Row],[Betfair_Best_Lay_Biden]],0)</f>
        <v>0</v>
      </c>
    </row>
    <row r="36" spans="1:16" x14ac:dyDescent="0.35">
      <c r="A36" s="4" t="s">
        <v>110</v>
      </c>
      <c r="B36" s="7">
        <f>VLOOKUP($A36,presidential_state_toplines_2020[],4,FALSE)</f>
        <v>0.92949999999999999</v>
      </c>
      <c r="C36" s="8">
        <f>VLOOKUP($A36,presidential_state_toplines_2020[],5,FALSE)</f>
        <v>7.0499999999999993E-2</v>
      </c>
      <c r="D36" s="16">
        <f>1/State_Odds[[#This Row],[Win_Trump]]</f>
        <v>1.0758472296933836</v>
      </c>
      <c r="E36" s="16">
        <f>1/State_Odds[[#This Row],[Win_Biden]]</f>
        <v>14.184397163120568</v>
      </c>
      <c r="F36" s="16">
        <f>SUMIFS(betfair_states_odds[Best Back Price],betfair_states_odds[Market Name],State_Odds[[#This Row],[State]]&amp;" Winner",betfair_states_odds[Runner Name],"Republicans")</f>
        <v>1.05</v>
      </c>
      <c r="G36" s="16">
        <f>SUMIFS(betfair_states_odds[Best Lay Price],betfair_states_odds[Market Name],State_Odds[[#This Row],[State]]&amp;" Winner",betfair_states_odds[Runner Name],"Republicans")</f>
        <v>1.08</v>
      </c>
      <c r="H36" s="16">
        <f>SUMIFS(betfair_states_odds[Best Back Price],betfair_states_odds[Market Name],State_Odds[[#This Row],[State]]&amp;" Winner",betfair_states_odds[Runner Name],"Democrats")</f>
        <v>12</v>
      </c>
      <c r="I36" s="16">
        <f>SUMIFS(betfair_states_odds[Best Lay Price],betfair_states_odds[Market Name],State_Odds[[#This Row],[State]]&amp;" Winner",betfair_states_odds[Runner Name],"Democrats")</f>
        <v>24</v>
      </c>
      <c r="J36" s="12">
        <f>MAX(State_Odds[[#This Row],[Betfair_Best_Back_Trump]]-State_Odds[[#This Row],[True_odds_Trump]],0)</f>
        <v>0</v>
      </c>
      <c r="K36" s="12">
        <f>State_Odds[[#This Row],[Win_Trump]]*(State_Odds[[#This Row],[Betfair_Best_Back_Trump]]-1)-State_Odds[[#This Row],[Win_Biden]]</f>
        <v>-2.4024999999999949E-2</v>
      </c>
      <c r="L36" s="12">
        <f>MAX(State_Odds[[#This Row],[True_odds_Trump]]-State_Odds[[#This Row],[Betfair_Best_Lay_Trump]],0)</f>
        <v>0</v>
      </c>
      <c r="M36" s="12">
        <f>(State_Odds[[#This Row],[Win_Biden]]-State_Odds[[#This Row],[Win_Trump]]*(State_Odds[[#This Row],[Betfair_Best_Lay_Trump]]))/State_Odds[[#This Row],[Betfair_Best_Lay_Trump]]</f>
        <v>-0.86422222222222211</v>
      </c>
      <c r="N36" s="12">
        <f>MAX(State_Odds[[#This Row],[Betfair_Best_Back_Biden]]-State_Odds[[#This Row],[True_odds_Biden]],0)</f>
        <v>0</v>
      </c>
      <c r="O36" s="12">
        <f>State_Odds[[#This Row],[Win_Biden]]*(State_Odds[[#This Row],[Betfair_Best_Back_Biden]]-1)-State_Odds[[#This Row],[Win_Trump]]</f>
        <v>-0.15400000000000003</v>
      </c>
      <c r="P36" s="12">
        <f>MAX(State_Odds[[#This Row],[True_odds_Biden]]-State_Odds[[#This Row],[Betfair_Best_Lay_Biden]],0)</f>
        <v>0</v>
      </c>
    </row>
    <row r="37" spans="1:16" x14ac:dyDescent="0.35">
      <c r="A37" s="4" t="s">
        <v>108</v>
      </c>
      <c r="B37" s="7">
        <f>VLOOKUP($A37,presidential_state_toplines_2020[],4,FALSE)</f>
        <v>0.92272500000000002</v>
      </c>
      <c r="C37" s="8">
        <f>VLOOKUP($A37,presidential_state_toplines_2020[],5,FALSE)</f>
        <v>7.7274999999999996E-2</v>
      </c>
      <c r="D37" s="16">
        <f>1/State_Odds[[#This Row],[Win_Trump]]</f>
        <v>1.0837465116909155</v>
      </c>
      <c r="E37" s="16">
        <f>1/State_Odds[[#This Row],[Win_Biden]]</f>
        <v>12.940795858945325</v>
      </c>
      <c r="F37" s="16">
        <f>SUMIFS(betfair_states_odds[Best Back Price],betfair_states_odds[Market Name],State_Odds[[#This Row],[State]]&amp;" Winner",betfair_states_odds[Runner Name],"Republicans")</f>
        <v>1.04</v>
      </c>
      <c r="G37" s="16">
        <f>SUMIFS(betfair_states_odds[Best Lay Price],betfair_states_odds[Market Name],State_Odds[[#This Row],[State]]&amp;" Winner",betfair_states_odds[Runner Name],"Republicans")</f>
        <v>1.06</v>
      </c>
      <c r="H37" s="16">
        <f>SUMIFS(betfair_states_odds[Best Back Price],betfair_states_odds[Market Name],State_Odds[[#This Row],[State]]&amp;" Winner",betfair_states_odds[Runner Name],"Democrats")</f>
        <v>9.1999999999999993</v>
      </c>
      <c r="I37" s="16">
        <f>SUMIFS(betfair_states_odds[Best Lay Price],betfair_states_odds[Market Name],State_Odds[[#This Row],[State]]&amp;" Winner",betfair_states_odds[Runner Name],"Democrats")</f>
        <v>34</v>
      </c>
      <c r="J37" s="12">
        <f>MAX(State_Odds[[#This Row],[Betfair_Best_Back_Trump]]-State_Odds[[#This Row],[True_odds_Trump]],0)</f>
        <v>0</v>
      </c>
      <c r="K37" s="12">
        <f>State_Odds[[#This Row],[Win_Trump]]*(State_Odds[[#This Row],[Betfair_Best_Back_Trump]]-1)-State_Odds[[#This Row],[Win_Biden]]</f>
        <v>-4.0365999999999964E-2</v>
      </c>
      <c r="L37" s="12">
        <f>MAX(State_Odds[[#This Row],[True_odds_Trump]]-State_Odds[[#This Row],[Betfair_Best_Lay_Trump]],0)</f>
        <v>2.3746511690915462E-2</v>
      </c>
      <c r="M37" s="12">
        <f>(State_Odds[[#This Row],[Win_Biden]]-State_Odds[[#This Row],[Win_Trump]]*(State_Odds[[#This Row],[Betfair_Best_Lay_Trump]]))/State_Odds[[#This Row],[Betfair_Best_Lay_Trump]]</f>
        <v>-0.84982405660377358</v>
      </c>
      <c r="N37" s="12">
        <f>MAX(State_Odds[[#This Row],[Betfair_Best_Back_Biden]]-State_Odds[[#This Row],[True_odds_Biden]],0)</f>
        <v>0</v>
      </c>
      <c r="O37" s="12">
        <f>State_Odds[[#This Row],[Win_Biden]]*(State_Odds[[#This Row],[Betfair_Best_Back_Biden]]-1)-State_Odds[[#This Row],[Win_Trump]]</f>
        <v>-0.28907000000000005</v>
      </c>
      <c r="P37" s="12">
        <f>MAX(State_Odds[[#This Row],[True_odds_Biden]]-State_Odds[[#This Row],[Betfair_Best_Lay_Biden]],0)</f>
        <v>0</v>
      </c>
    </row>
    <row r="38" spans="1:16" x14ac:dyDescent="0.35">
      <c r="A38" s="4" t="s">
        <v>126</v>
      </c>
      <c r="B38" s="7">
        <f>VLOOKUP($A38,presidential_state_toplines_2020[],4,FALSE)</f>
        <v>0.97899999999999998</v>
      </c>
      <c r="C38" s="7">
        <f>VLOOKUP($A38,presidential_state_toplines_2020[],5,FALSE)</f>
        <v>2.1000000000000001E-2</v>
      </c>
      <c r="D38" s="16">
        <f>1/State_Odds[[#This Row],[Win_Trump]]</f>
        <v>1.0214504596527068</v>
      </c>
      <c r="E38" s="16">
        <f>1/State_Odds[[#This Row],[Win_Biden]]</f>
        <v>47.619047619047613</v>
      </c>
      <c r="F38" s="16">
        <f>SUMIFS(betfair_states_odds[Best Back Price],betfair_states_odds[Market Name],State_Odds[[#This Row],[State]]&amp;" Winner",betfair_states_odds[Runner Name],"Republicans")</f>
        <v>1.03</v>
      </c>
      <c r="G38" s="16">
        <f>SUMIFS(betfair_states_odds[Best Lay Price],betfair_states_odds[Market Name],State_Odds[[#This Row],[State]]&amp;" Winner",betfair_states_odds[Runner Name],"Republicans")</f>
        <v>1.04</v>
      </c>
      <c r="H38" s="16">
        <f>SUMIFS(betfair_states_odds[Best Back Price],betfair_states_odds[Market Name],State_Odds[[#This Row],[State]]&amp;" Winner",betfair_states_odds[Runner Name],"Democrats")</f>
        <v>26</v>
      </c>
      <c r="I38" s="16">
        <f>SUMIFS(betfair_states_odds[Best Lay Price],betfair_states_odds[Market Name],State_Odds[[#This Row],[State]]&amp;" Winner",betfair_states_odds[Runner Name],"Democrats")</f>
        <v>60</v>
      </c>
      <c r="J38" s="12">
        <f>MAX(State_Odds[[#This Row],[Betfair_Best_Back_Trump]]-State_Odds[[#This Row],[True_odds_Trump]],0)</f>
        <v>8.5495403472932718E-3</v>
      </c>
      <c r="K38" s="12">
        <f>State_Odds[[#This Row],[Win_Trump]]*(State_Odds[[#This Row],[Betfair_Best_Back_Trump]]-1)-State_Odds[[#This Row],[Win_Biden]]</f>
        <v>8.3700000000000233E-3</v>
      </c>
      <c r="L38" s="12">
        <f>MAX(State_Odds[[#This Row],[True_odds_Trump]]-State_Odds[[#This Row],[Betfair_Best_Lay_Trump]],0)</f>
        <v>0</v>
      </c>
      <c r="M38" s="12">
        <f>(State_Odds[[#This Row],[Win_Biden]]-State_Odds[[#This Row],[Win_Trump]]*(State_Odds[[#This Row],[Betfair_Best_Lay_Trump]]))/State_Odds[[#This Row],[Betfair_Best_Lay_Trump]]</f>
        <v>-0.95880769230769225</v>
      </c>
      <c r="N38" s="12">
        <f>MAX(State_Odds[[#This Row],[Betfair_Best_Back_Biden]]-State_Odds[[#This Row],[True_odds_Biden]],0)</f>
        <v>0</v>
      </c>
      <c r="O38" s="12">
        <f>State_Odds[[#This Row],[Win_Biden]]*(State_Odds[[#This Row],[Betfair_Best_Back_Biden]]-1)-State_Odds[[#This Row],[Win_Trump]]</f>
        <v>-0.45399999999999996</v>
      </c>
      <c r="P38" s="12">
        <f>MAX(State_Odds[[#This Row],[True_odds_Biden]]-State_Odds[[#This Row],[Betfair_Best_Lay_Biden]],0)</f>
        <v>0</v>
      </c>
    </row>
    <row r="39" spans="1:16" x14ac:dyDescent="0.35">
      <c r="A39" s="3" t="s">
        <v>79</v>
      </c>
      <c r="B39" s="7">
        <f>VLOOKUP($A39,presidential_state_toplines_2020[],4,FALSE)</f>
        <v>0.95382500000000003</v>
      </c>
      <c r="C39" s="8">
        <f>VLOOKUP($A39,presidential_state_toplines_2020[],5,FALSE)</f>
        <v>4.6175000000000001E-2</v>
      </c>
      <c r="D39" s="16">
        <f>1/State_Odds[[#This Row],[Win_Trump]]</f>
        <v>1.0484103478101328</v>
      </c>
      <c r="E39" s="16">
        <f>1/State_Odds[[#This Row],[Win_Biden]]</f>
        <v>21.656740660530591</v>
      </c>
      <c r="F39" s="16">
        <f>SUMIFS(betfair_states_odds[Best Back Price],betfair_states_odds[Market Name],State_Odds[[#This Row],[State]]&amp;" Winner",betfair_states_odds[Runner Name],"Republicans")</f>
        <v>1.02</v>
      </c>
      <c r="G39" s="16">
        <f>SUMIFS(betfair_states_odds[Best Lay Price],betfair_states_odds[Market Name],State_Odds[[#This Row],[State]]&amp;" Winner",betfair_states_odds[Runner Name],"Republicans")</f>
        <v>1.07</v>
      </c>
      <c r="H39" s="16">
        <f>SUMIFS(betfair_states_odds[Best Back Price],betfair_states_odds[Market Name],State_Odds[[#This Row],[State]]&amp;" Winner",betfair_states_odds[Runner Name],"Democrats")</f>
        <v>11</v>
      </c>
      <c r="I39" s="16">
        <f>SUMIFS(betfair_states_odds[Best Lay Price],betfair_states_odds[Market Name],State_Odds[[#This Row],[State]]&amp;" Winner",betfair_states_odds[Runner Name],"Democrats")</f>
        <v>80</v>
      </c>
      <c r="J39" s="12">
        <f>MAX(State_Odds[[#This Row],[Betfair_Best_Back_Trump]]-State_Odds[[#This Row],[True_odds_Trump]],0)</f>
        <v>0</v>
      </c>
      <c r="K39" s="12">
        <f>State_Odds[[#This Row],[Win_Trump]]*(State_Odds[[#This Row],[Betfair_Best_Back_Trump]]-1)-State_Odds[[#This Row],[Win_Biden]]</f>
        <v>-2.7098499999999984E-2</v>
      </c>
      <c r="L39" s="12">
        <f>MAX(State_Odds[[#This Row],[True_odds_Trump]]-State_Odds[[#This Row],[Betfair_Best_Lay_Trump]],0)</f>
        <v>0</v>
      </c>
      <c r="M39" s="12">
        <f>(State_Odds[[#This Row],[Win_Biden]]-State_Odds[[#This Row],[Win_Trump]]*(State_Odds[[#This Row],[Betfair_Best_Lay_Trump]]))/State_Odds[[#This Row],[Betfair_Best_Lay_Trump]]</f>
        <v>-0.91067079439252341</v>
      </c>
      <c r="N39" s="12">
        <f>MAX(State_Odds[[#This Row],[Betfair_Best_Back_Biden]]-State_Odds[[#This Row],[True_odds_Biden]],0)</f>
        <v>0</v>
      </c>
      <c r="O39" s="12">
        <f>State_Odds[[#This Row],[Win_Biden]]*(State_Odds[[#This Row],[Betfair_Best_Back_Biden]]-1)-State_Odds[[#This Row],[Win_Trump]]</f>
        <v>-0.49207500000000004</v>
      </c>
      <c r="P39" s="12">
        <f>MAX(State_Odds[[#This Row],[True_odds_Biden]]-State_Odds[[#This Row],[Betfair_Best_Lay_Biden]],0)</f>
        <v>0</v>
      </c>
    </row>
    <row r="40" spans="1:16" x14ac:dyDescent="0.35">
      <c r="A40" s="3" t="s">
        <v>123</v>
      </c>
      <c r="B40" s="7">
        <f>VLOOKUP($A40,presidential_state_toplines_2020[],4,FALSE)</f>
        <v>0.93637499999999996</v>
      </c>
      <c r="C40" s="8">
        <f>VLOOKUP($A40,presidential_state_toplines_2020[],5,FALSE)</f>
        <v>6.3625000000000001E-2</v>
      </c>
      <c r="D40" s="16">
        <f>1/State_Odds[[#This Row],[Win_Trump]]</f>
        <v>1.0679482045120812</v>
      </c>
      <c r="E40" s="16">
        <f>1/State_Odds[[#This Row],[Win_Biden]]</f>
        <v>15.717092337917485</v>
      </c>
      <c r="F40" s="16">
        <f>SUMIFS(betfair_states_odds[Best Back Price],betfair_states_odds[Market Name],State_Odds[[#This Row],[State]]&amp;" Winner",betfair_states_odds[Runner Name],"Republicans")</f>
        <v>1.03</v>
      </c>
      <c r="G40" s="16">
        <f>SUMIFS(betfair_states_odds[Best Lay Price],betfair_states_odds[Market Name],State_Odds[[#This Row],[State]]&amp;" Winner",betfair_states_odds[Runner Name],"Republicans")</f>
        <v>1.08</v>
      </c>
      <c r="H40" s="16">
        <f>SUMIFS(betfair_states_odds[Best Back Price],betfair_states_odds[Market Name],State_Odds[[#This Row],[State]]&amp;" Winner",betfair_states_odds[Runner Name],"Democrats")</f>
        <v>7.4</v>
      </c>
      <c r="I40" s="16">
        <f>SUMIFS(betfair_states_odds[Best Lay Price],betfair_states_odds[Market Name],State_Odds[[#This Row],[State]]&amp;" Winner",betfair_states_odds[Runner Name],"Democrats")</f>
        <v>48</v>
      </c>
      <c r="J40" s="12">
        <f>MAX(State_Odds[[#This Row],[Betfair_Best_Back_Trump]]-State_Odds[[#This Row],[True_odds_Trump]],0)</f>
        <v>0</v>
      </c>
      <c r="K40" s="12">
        <f>State_Odds[[#This Row],[Win_Trump]]*(State_Odds[[#This Row],[Betfair_Best_Back_Trump]]-1)-State_Odds[[#This Row],[Win_Biden]]</f>
        <v>-3.5533749999999975E-2</v>
      </c>
      <c r="L40" s="12">
        <f>MAX(State_Odds[[#This Row],[True_odds_Trump]]-State_Odds[[#This Row],[Betfair_Best_Lay_Trump]],0)</f>
        <v>0</v>
      </c>
      <c r="M40" s="12">
        <f>(State_Odds[[#This Row],[Win_Biden]]-State_Odds[[#This Row],[Win_Trump]]*(State_Odds[[#This Row],[Betfair_Best_Lay_Trump]]))/State_Odds[[#This Row],[Betfair_Best_Lay_Trump]]</f>
        <v>-0.87746296296296289</v>
      </c>
      <c r="N40" s="12">
        <f>MAX(State_Odds[[#This Row],[Betfair_Best_Back_Biden]]-State_Odds[[#This Row],[True_odds_Biden]],0)</f>
        <v>0</v>
      </c>
      <c r="O40" s="12">
        <f>State_Odds[[#This Row],[Win_Biden]]*(State_Odds[[#This Row],[Betfair_Best_Back_Biden]]-1)-State_Odds[[#This Row],[Win_Trump]]</f>
        <v>-0.52917499999999995</v>
      </c>
      <c r="P40" s="12">
        <f>MAX(State_Odds[[#This Row],[True_odds_Biden]]-State_Odds[[#This Row],[Betfair_Best_Lay_Biden]],0)</f>
        <v>0</v>
      </c>
    </row>
    <row r="41" spans="1:16" x14ac:dyDescent="0.35">
      <c r="A41" s="4" t="s">
        <v>112</v>
      </c>
      <c r="B41" s="7">
        <f>VLOOKUP($A41,presidential_state_toplines_2020[],4,FALSE)</f>
        <v>0.9526</v>
      </c>
      <c r="C41" s="8">
        <f>VLOOKUP($A41,presidential_state_toplines_2020[],5,FALSE)</f>
        <v>4.7399999999999998E-2</v>
      </c>
      <c r="D41" s="16">
        <f>1/State_Odds[[#This Row],[Win_Trump]]</f>
        <v>1.0497585555322275</v>
      </c>
      <c r="E41" s="16">
        <f>1/State_Odds[[#This Row],[Win_Biden]]</f>
        <v>21.09704641350211</v>
      </c>
      <c r="F41" s="16">
        <f>SUMIFS(betfair_states_odds[Best Back Price],betfair_states_odds[Market Name],State_Odds[[#This Row],[State]]&amp;" Winner",betfair_states_odds[Runner Name],"Republicans")</f>
        <v>1.05</v>
      </c>
      <c r="G41" s="16">
        <f>SUMIFS(betfair_states_odds[Best Lay Price],betfair_states_odds[Market Name],State_Odds[[#This Row],[State]]&amp;" Winner",betfair_states_odds[Runner Name],"Republicans")</f>
        <v>1.1000000000000001</v>
      </c>
      <c r="H41" s="16">
        <f>SUMIFS(betfair_states_odds[Best Back Price],betfair_states_odds[Market Name],State_Odds[[#This Row],[State]]&amp;" Winner",betfair_states_odds[Runner Name],"Democrats")</f>
        <v>8.4</v>
      </c>
      <c r="I41" s="16">
        <f>SUMIFS(betfair_states_odds[Best Lay Price],betfair_states_odds[Market Name],State_Odds[[#This Row],[State]]&amp;" Winner",betfair_states_odds[Runner Name],"Democrats")</f>
        <v>30</v>
      </c>
      <c r="J41" s="12">
        <f>MAX(State_Odds[[#This Row],[Betfair_Best_Back_Trump]]-State_Odds[[#This Row],[True_odds_Trump]],0)</f>
        <v>2.4144446777252249E-4</v>
      </c>
      <c r="K41" s="12">
        <f>State_Odds[[#This Row],[Win_Trump]]*(State_Odds[[#This Row],[Betfair_Best_Back_Trump]]-1)-State_Odds[[#This Row],[Win_Biden]]</f>
        <v>2.3000000000004267E-4</v>
      </c>
      <c r="L41" s="12">
        <f>MAX(State_Odds[[#This Row],[True_odds_Trump]]-State_Odds[[#This Row],[Betfair_Best_Lay_Trump]],0)</f>
        <v>0</v>
      </c>
      <c r="M41" s="12">
        <f>(State_Odds[[#This Row],[Win_Biden]]-State_Odds[[#This Row],[Win_Trump]]*(State_Odds[[#This Row],[Betfair_Best_Lay_Trump]]))/State_Odds[[#This Row],[Betfair_Best_Lay_Trump]]</f>
        <v>-0.90950909090909071</v>
      </c>
      <c r="N41" s="12">
        <f>MAX(State_Odds[[#This Row],[Betfair_Best_Back_Biden]]-State_Odds[[#This Row],[True_odds_Biden]],0)</f>
        <v>0</v>
      </c>
      <c r="O41" s="12">
        <f>State_Odds[[#This Row],[Win_Biden]]*(State_Odds[[#This Row],[Betfair_Best_Back_Biden]]-1)-State_Odds[[#This Row],[Win_Trump]]</f>
        <v>-0.60183999999999993</v>
      </c>
      <c r="P41" s="12">
        <f>MAX(State_Odds[[#This Row],[True_odds_Biden]]-State_Odds[[#This Row],[Betfair_Best_Lay_Biden]],0)</f>
        <v>0</v>
      </c>
    </row>
    <row r="42" spans="1:16" x14ac:dyDescent="0.35">
      <c r="A42" s="3" t="s">
        <v>109</v>
      </c>
      <c r="B42" s="7">
        <f>VLOOKUP($A42,presidential_state_toplines_2020[],4,FALSE)</f>
        <v>0.97567499999999996</v>
      </c>
      <c r="C42" s="8">
        <f>VLOOKUP($A42,presidential_state_toplines_2020[],5,FALSE)</f>
        <v>2.4324999999999999E-2</v>
      </c>
      <c r="D42" s="16">
        <f>1/State_Odds[[#This Row],[Win_Trump]]</f>
        <v>1.0249314577087658</v>
      </c>
      <c r="E42" s="16">
        <f>1/State_Odds[[#This Row],[Win_Biden]]</f>
        <v>41.109969167523126</v>
      </c>
      <c r="F42" s="16">
        <f>SUMIFS(betfair_states_odds[Best Back Price],betfair_states_odds[Market Name],State_Odds[[#This Row],[State]]&amp;" Winner",betfair_states_odds[Runner Name],"Republicans")</f>
        <v>1.02</v>
      </c>
      <c r="G42" s="16">
        <f>SUMIFS(betfair_states_odds[Best Lay Price],betfair_states_odds[Market Name],State_Odds[[#This Row],[State]]&amp;" Winner",betfair_states_odds[Runner Name],"Republicans")</f>
        <v>1.1000000000000001</v>
      </c>
      <c r="H42" s="16">
        <f>SUMIFS(betfair_states_odds[Best Back Price],betfair_states_odds[Market Name],State_Odds[[#This Row],[State]]&amp;" Winner",betfair_states_odds[Runner Name],"Democrats")</f>
        <v>15</v>
      </c>
      <c r="I42" s="16">
        <f>SUMIFS(betfair_states_odds[Best Lay Price],betfair_states_odds[Market Name],State_Odds[[#This Row],[State]]&amp;" Winner",betfair_states_odds[Runner Name],"Democrats")</f>
        <v>80</v>
      </c>
      <c r="J42" s="12">
        <f>MAX(State_Odds[[#This Row],[Betfair_Best_Back_Trump]]-State_Odds[[#This Row],[True_odds_Trump]],0)</f>
        <v>0</v>
      </c>
      <c r="K42" s="12">
        <f>State_Odds[[#This Row],[Win_Trump]]*(State_Odds[[#This Row],[Betfair_Best_Back_Trump]]-1)-State_Odds[[#This Row],[Win_Biden]]</f>
        <v>-4.8114999999999825E-3</v>
      </c>
      <c r="L42" s="12">
        <f>MAX(State_Odds[[#This Row],[True_odds_Trump]]-State_Odds[[#This Row],[Betfair_Best_Lay_Trump]],0)</f>
        <v>0</v>
      </c>
      <c r="M42" s="12">
        <f>(State_Odds[[#This Row],[Win_Biden]]-State_Odds[[#This Row],[Win_Trump]]*(State_Odds[[#This Row],[Betfair_Best_Lay_Trump]]))/State_Odds[[#This Row],[Betfair_Best_Lay_Trump]]</f>
        <v>-0.95356136363636368</v>
      </c>
      <c r="N42" s="12">
        <f>MAX(State_Odds[[#This Row],[Betfair_Best_Back_Biden]]-State_Odds[[#This Row],[True_odds_Biden]],0)</f>
        <v>0</v>
      </c>
      <c r="O42" s="12">
        <f>State_Odds[[#This Row],[Win_Biden]]*(State_Odds[[#This Row],[Betfair_Best_Back_Biden]]-1)-State_Odds[[#This Row],[Win_Trump]]</f>
        <v>-0.63512499999999994</v>
      </c>
      <c r="P42" s="12">
        <f>MAX(State_Odds[[#This Row],[True_odds_Biden]]-State_Odds[[#This Row],[Betfair_Best_Lay_Biden]],0)</f>
        <v>0</v>
      </c>
    </row>
    <row r="43" spans="1:16" x14ac:dyDescent="0.35">
      <c r="A43" s="3" t="s">
        <v>77</v>
      </c>
      <c r="B43" s="7">
        <f>VLOOKUP($A43,presidential_state_toplines_2020[],4,FALSE)</f>
        <v>0.95502500000000001</v>
      </c>
      <c r="C43" s="8">
        <f>VLOOKUP($A43,presidential_state_toplines_2020[],5,FALSE)</f>
        <v>4.4975000000000001E-2</v>
      </c>
      <c r="D43" s="16">
        <f>1/State_Odds[[#This Row],[Win_Trump]]</f>
        <v>1.0470930080364389</v>
      </c>
      <c r="E43" s="16">
        <f>1/State_Odds[[#This Row],[Win_Biden]]</f>
        <v>22.234574763757642</v>
      </c>
      <c r="F43" s="16">
        <f>SUMIFS(betfair_states_odds[Best Back Price],betfair_states_odds[Market Name],State_Odds[[#This Row],[State]]&amp;" Winner",betfair_states_odds[Runner Name],"Republicans")</f>
        <v>1.04</v>
      </c>
      <c r="G43" s="16">
        <f>SUMIFS(betfair_states_odds[Best Lay Price],betfair_states_odds[Market Name],State_Odds[[#This Row],[State]]&amp;" Winner",betfair_states_odds[Runner Name],"Republicans")</f>
        <v>1.08</v>
      </c>
      <c r="H43" s="16">
        <f>SUMIFS(betfair_states_odds[Best Back Price],betfair_states_odds[Market Name],State_Odds[[#This Row],[State]]&amp;" Winner",betfair_states_odds[Runner Name],"Democrats")</f>
        <v>8</v>
      </c>
      <c r="I43" s="16">
        <f>SUMIFS(betfair_states_odds[Best Lay Price],betfair_states_odds[Market Name],State_Odds[[#This Row],[State]]&amp;" Winner",betfair_states_odds[Runner Name],"Democrats")</f>
        <v>1000</v>
      </c>
      <c r="J43" s="12">
        <f>MAX(State_Odds[[#This Row],[Betfair_Best_Back_Trump]]-State_Odds[[#This Row],[True_odds_Trump]],0)</f>
        <v>0</v>
      </c>
      <c r="K43" s="12">
        <f>State_Odds[[#This Row],[Win_Trump]]*(State_Odds[[#This Row],[Betfair_Best_Back_Trump]]-1)-State_Odds[[#This Row],[Win_Biden]]</f>
        <v>-6.7739999999999675E-3</v>
      </c>
      <c r="L43" s="12">
        <f>MAX(State_Odds[[#This Row],[True_odds_Trump]]-State_Odds[[#This Row],[Betfair_Best_Lay_Trump]],0)</f>
        <v>0</v>
      </c>
      <c r="M43" s="12">
        <f>(State_Odds[[#This Row],[Win_Biden]]-State_Odds[[#This Row],[Win_Trump]]*(State_Odds[[#This Row],[Betfair_Best_Lay_Trump]]))/State_Odds[[#This Row],[Betfair_Best_Lay_Trump]]</f>
        <v>-0.91338148148148157</v>
      </c>
      <c r="N43" s="12">
        <f>MAX(State_Odds[[#This Row],[Betfair_Best_Back_Biden]]-State_Odds[[#This Row],[True_odds_Biden]],0)</f>
        <v>0</v>
      </c>
      <c r="O43" s="12">
        <f>State_Odds[[#This Row],[Win_Biden]]*(State_Odds[[#This Row],[Betfair_Best_Back_Biden]]-1)-State_Odds[[#This Row],[Win_Trump]]</f>
        <v>-0.64019999999999999</v>
      </c>
      <c r="P43" s="12">
        <f>MAX(State_Odds[[#This Row],[True_odds_Biden]]-State_Odds[[#This Row],[Betfair_Best_Lay_Biden]],0)</f>
        <v>0</v>
      </c>
    </row>
    <row r="44" spans="1:16" x14ac:dyDescent="0.35">
      <c r="A44" s="3" t="s">
        <v>87</v>
      </c>
      <c r="B44" s="7">
        <f>VLOOKUP($A44,presidential_state_toplines_2020[],4,FALSE)</f>
        <v>0.98834999999999995</v>
      </c>
      <c r="C44" s="8">
        <f>VLOOKUP($A44,presidential_state_toplines_2020[],5,FALSE)</f>
        <v>1.1650000000000001E-2</v>
      </c>
      <c r="D44" s="16">
        <f>1/State_Odds[[#This Row],[Win_Trump]]</f>
        <v>1.0117873223048515</v>
      </c>
      <c r="E44" s="16">
        <f>1/State_Odds[[#This Row],[Win_Biden]]</f>
        <v>85.836909871244629</v>
      </c>
      <c r="F44" s="16">
        <f>SUMIFS(betfair_states_odds[Best Back Price],betfair_states_odds[Market Name],State_Odds[[#This Row],[State]]&amp;" Winner",betfair_states_odds[Runner Name],"Republicans")</f>
        <v>1.02</v>
      </c>
      <c r="G44" s="16">
        <f>SUMIFS(betfair_states_odds[Best Lay Price],betfair_states_odds[Market Name],State_Odds[[#This Row],[State]]&amp;" Winner",betfair_states_odds[Runner Name],"Republicans")</f>
        <v>1.04</v>
      </c>
      <c r="H44" s="16">
        <f>SUMIFS(betfair_states_odds[Best Back Price],betfair_states_odds[Market Name],State_Odds[[#This Row],[State]]&amp;" Winner",betfair_states_odds[Runner Name],"Democrats")</f>
        <v>26</v>
      </c>
      <c r="I44" s="16">
        <f>SUMIFS(betfair_states_odds[Best Lay Price],betfair_states_odds[Market Name],State_Odds[[#This Row],[State]]&amp;" Winner",betfair_states_odds[Runner Name],"Democrats")</f>
        <v>430</v>
      </c>
      <c r="J44" s="12">
        <f>MAX(State_Odds[[#This Row],[Betfair_Best_Back_Trump]]-State_Odds[[#This Row],[True_odds_Trump]],0)</f>
        <v>8.2126776951485514E-3</v>
      </c>
      <c r="K44" s="12">
        <f>State_Odds[[#This Row],[Win_Trump]]*(State_Odds[[#This Row],[Betfair_Best_Back_Trump]]-1)-State_Odds[[#This Row],[Win_Biden]]</f>
        <v>8.1170000000000166E-3</v>
      </c>
      <c r="L44" s="12">
        <f>MAX(State_Odds[[#This Row],[True_odds_Trump]]-State_Odds[[#This Row],[Betfair_Best_Lay_Trump]],0)</f>
        <v>0</v>
      </c>
      <c r="M44" s="12">
        <f>(State_Odds[[#This Row],[Win_Biden]]-State_Odds[[#This Row],[Win_Trump]]*(State_Odds[[#This Row],[Betfair_Best_Lay_Trump]]))/State_Odds[[#This Row],[Betfair_Best_Lay_Trump]]</f>
        <v>-0.97714807692307692</v>
      </c>
      <c r="N44" s="12">
        <f>MAX(State_Odds[[#This Row],[Betfair_Best_Back_Biden]]-State_Odds[[#This Row],[True_odds_Biden]],0)</f>
        <v>0</v>
      </c>
      <c r="O44" s="12">
        <f>State_Odds[[#This Row],[Win_Biden]]*(State_Odds[[#This Row],[Betfair_Best_Back_Biden]]-1)-State_Odds[[#This Row],[Win_Trump]]</f>
        <v>-0.69709999999999994</v>
      </c>
      <c r="P44" s="12">
        <f>MAX(State_Odds[[#This Row],[True_odds_Biden]]-State_Odds[[#This Row],[Betfair_Best_Lay_Biden]],0)</f>
        <v>0</v>
      </c>
    </row>
    <row r="45" spans="1:16" x14ac:dyDescent="0.35">
      <c r="A45" s="4" t="s">
        <v>80</v>
      </c>
      <c r="B45" s="7">
        <f>VLOOKUP($A45,presidential_state_toplines_2020[],4,FALSE)</f>
        <v>0.96440000000000003</v>
      </c>
      <c r="C45" s="8">
        <f>VLOOKUP($A45,presidential_state_toplines_2020[],5,FALSE)</f>
        <v>3.56E-2</v>
      </c>
      <c r="D45" s="16">
        <f>1/State_Odds[[#This Row],[Win_Trump]]</f>
        <v>1.0369141435089175</v>
      </c>
      <c r="E45" s="16">
        <f>1/State_Odds[[#This Row],[Win_Biden]]</f>
        <v>28.08988764044944</v>
      </c>
      <c r="F45" s="16">
        <f>SUMIFS(betfair_states_odds[Best Back Price],betfair_states_odds[Market Name],State_Odds[[#This Row],[State]]&amp;" Winner",betfair_states_odds[Runner Name],"Republicans")</f>
        <v>1.01</v>
      </c>
      <c r="G45" s="16">
        <f>SUMIFS(betfair_states_odds[Best Lay Price],betfair_states_odds[Market Name],State_Odds[[#This Row],[State]]&amp;" Winner",betfair_states_odds[Runner Name],"Republicans")</f>
        <v>1.04</v>
      </c>
      <c r="H45" s="16">
        <f>SUMIFS(betfair_states_odds[Best Back Price],betfair_states_odds[Market Name],State_Odds[[#This Row],[State]]&amp;" Winner",betfair_states_odds[Runner Name],"Democrats")</f>
        <v>3</v>
      </c>
      <c r="I45" s="16">
        <f>SUMIFS(betfair_states_odds[Best Lay Price],betfair_states_odds[Market Name],State_Odds[[#This Row],[State]]&amp;" Winner",betfair_states_odds[Runner Name],"Democrats")</f>
        <v>470</v>
      </c>
      <c r="J45" s="12">
        <f>MAX(State_Odds[[#This Row],[Betfair_Best_Back_Trump]]-State_Odds[[#This Row],[True_odds_Trump]],0)</f>
        <v>0</v>
      </c>
      <c r="K45" s="12">
        <f>State_Odds[[#This Row],[Win_Trump]]*(State_Odds[[#This Row],[Betfair_Best_Back_Trump]]-1)-State_Odds[[#This Row],[Win_Biden]]</f>
        <v>-2.5955999999999993E-2</v>
      </c>
      <c r="L45" s="12">
        <f>MAX(State_Odds[[#This Row],[True_odds_Trump]]-State_Odds[[#This Row],[Betfair_Best_Lay_Trump]],0)</f>
        <v>0</v>
      </c>
      <c r="M45" s="12">
        <f>(State_Odds[[#This Row],[Win_Biden]]-State_Odds[[#This Row],[Win_Trump]]*(State_Odds[[#This Row],[Betfair_Best_Lay_Trump]]))/State_Odds[[#This Row],[Betfair_Best_Lay_Trump]]</f>
        <v>-0.93016923076923086</v>
      </c>
      <c r="N45" s="12">
        <f>MAX(State_Odds[[#This Row],[Betfair_Best_Back_Biden]]-State_Odds[[#This Row],[True_odds_Biden]],0)</f>
        <v>0</v>
      </c>
      <c r="O45" s="12">
        <f>State_Odds[[#This Row],[Win_Biden]]*(State_Odds[[#This Row],[Betfair_Best_Back_Biden]]-1)-State_Odds[[#This Row],[Win_Trump]]</f>
        <v>-0.89319999999999999</v>
      </c>
      <c r="P45" s="12">
        <f>MAX(State_Odds[[#This Row],[True_odds_Biden]]-State_Odds[[#This Row],[Betfair_Best_Lay_Biden]],0)</f>
        <v>0</v>
      </c>
    </row>
    <row r="46" spans="1:16" x14ac:dyDescent="0.35">
      <c r="A46" s="4" t="s">
        <v>94</v>
      </c>
      <c r="B46" s="7">
        <f>VLOOKUP($A46,presidential_state_toplines_2020[],4,FALSE)</f>
        <v>0.98517500000000002</v>
      </c>
      <c r="C46" s="8">
        <f>VLOOKUP($A46,presidential_state_toplines_2020[],5,FALSE)</f>
        <v>1.4825E-2</v>
      </c>
      <c r="D46" s="16">
        <f>1/State_Odds[[#This Row],[Win_Trump]]</f>
        <v>1.0150480879031645</v>
      </c>
      <c r="E46" s="16">
        <f>1/State_Odds[[#This Row],[Win_Biden]]</f>
        <v>67.453625632377737</v>
      </c>
      <c r="F46" s="16">
        <f>SUMIFS(betfair_states_odds[Best Back Price],betfair_states_odds[Market Name],State_Odds[[#This Row],[State]]&amp;" Winner",betfair_states_odds[Runner Name],"Republicans")</f>
        <v>1.02</v>
      </c>
      <c r="G46" s="16">
        <f>SUMIFS(betfair_states_odds[Best Lay Price],betfair_states_odds[Market Name],State_Odds[[#This Row],[State]]&amp;" Winner",betfair_states_odds[Runner Name],"Republicans")</f>
        <v>1.04</v>
      </c>
      <c r="H46" s="16">
        <f>SUMIFS(betfair_states_odds[Best Back Price],betfair_states_odds[Market Name],State_Odds[[#This Row],[State]]&amp;" Winner",betfair_states_odds[Runner Name],"Democrats")</f>
        <v>3.3</v>
      </c>
      <c r="I46" s="16">
        <f>SUMIFS(betfair_states_odds[Best Lay Price],betfair_states_odds[Market Name],State_Odds[[#This Row],[State]]&amp;" Winner",betfair_states_odds[Runner Name],"Democrats")</f>
        <v>90</v>
      </c>
      <c r="J46" s="12">
        <f>MAX(State_Odds[[#This Row],[Betfair_Best_Back_Trump]]-State_Odds[[#This Row],[True_odds_Trump]],0)</f>
        <v>4.9519120968355423E-3</v>
      </c>
      <c r="K46" s="12">
        <f>State_Odds[[#This Row],[Win_Trump]]*(State_Odds[[#This Row],[Betfair_Best_Back_Trump]]-1)-State_Odds[[#This Row],[Win_Biden]]</f>
        <v>4.87850000000002E-3</v>
      </c>
      <c r="L46" s="12">
        <f>MAX(State_Odds[[#This Row],[True_odds_Trump]]-State_Odds[[#This Row],[Betfair_Best_Lay_Trump]],0)</f>
        <v>0</v>
      </c>
      <c r="M46" s="12">
        <f>(State_Odds[[#This Row],[Win_Biden]]-State_Odds[[#This Row],[Win_Trump]]*(State_Odds[[#This Row],[Betfair_Best_Lay_Trump]]))/State_Odds[[#This Row],[Betfair_Best_Lay_Trump]]</f>
        <v>-0.97092019230769233</v>
      </c>
      <c r="N46" s="12">
        <f>MAX(State_Odds[[#This Row],[Betfair_Best_Back_Biden]]-State_Odds[[#This Row],[True_odds_Biden]],0)</f>
        <v>0</v>
      </c>
      <c r="O46" s="12">
        <f>State_Odds[[#This Row],[Win_Biden]]*(State_Odds[[#This Row],[Betfair_Best_Back_Biden]]-1)-State_Odds[[#This Row],[Win_Trump]]</f>
        <v>-0.95107750000000002</v>
      </c>
      <c r="P46" s="12">
        <f>MAX(State_Odds[[#This Row],[True_odds_Biden]]-State_Odds[[#This Row],[Betfair_Best_Lay_Biden]],0)</f>
        <v>0</v>
      </c>
    </row>
    <row r="47" spans="1:16" x14ac:dyDescent="0.35">
      <c r="A47" s="3" t="s">
        <v>71</v>
      </c>
      <c r="B47" s="7">
        <f>VLOOKUP($A47,presidential_state_toplines_2020[],4,FALSE)</f>
        <v>0.99834999999999996</v>
      </c>
      <c r="C47" s="8">
        <f>VLOOKUP($A47,presidential_state_toplines_2020[],5,FALSE)</f>
        <v>1.65E-3</v>
      </c>
      <c r="D47" s="16">
        <f>1/State_Odds[[#This Row],[Win_Trump]]</f>
        <v>1.0016527269995492</v>
      </c>
      <c r="E47" s="16">
        <f>1/State_Odds[[#This Row],[Win_Biden]]</f>
        <v>606.06060606060612</v>
      </c>
      <c r="F47" s="16">
        <f>SUMIFS(betfair_states_odds[Best Back Price],betfair_states_odds[Market Name],State_Odds[[#This Row],[State]]&amp;" Winner",betfair_states_odds[Runner Name],"Republicans")</f>
        <v>1.01</v>
      </c>
      <c r="G47" s="16">
        <f>SUMIFS(betfair_states_odds[Best Lay Price],betfair_states_odds[Market Name],State_Odds[[#This Row],[State]]&amp;" Winner",betfair_states_odds[Runner Name],"Republicans")</f>
        <v>1.02</v>
      </c>
      <c r="H47" s="16">
        <f>SUMIFS(betfair_states_odds[Best Back Price],betfair_states_odds[Market Name],State_Odds[[#This Row],[State]]&amp;" Winner",betfair_states_odds[Runner Name],"Democrats")</f>
        <v>28</v>
      </c>
      <c r="I47" s="16">
        <f>SUMIFS(betfair_states_odds[Best Lay Price],betfair_states_odds[Market Name],State_Odds[[#This Row],[State]]&amp;" Winner",betfair_states_odds[Runner Name],"Democrats")</f>
        <v>370</v>
      </c>
      <c r="J47" s="12">
        <f>MAX(State_Odds[[#This Row],[Betfair_Best_Back_Trump]]-State_Odds[[#This Row],[True_odds_Trump]],0)</f>
        <v>8.3472730004507945E-3</v>
      </c>
      <c r="K47" s="12">
        <f>State_Odds[[#This Row],[Win_Trump]]*(State_Odds[[#This Row],[Betfair_Best_Back_Trump]]-1)-State_Odds[[#This Row],[Win_Biden]]</f>
        <v>8.3335000000000076E-3</v>
      </c>
      <c r="L47" s="12">
        <f>MAX(State_Odds[[#This Row],[True_odds_Trump]]-State_Odds[[#This Row],[Betfair_Best_Lay_Trump]],0)</f>
        <v>0</v>
      </c>
      <c r="M47" s="12">
        <f>(State_Odds[[#This Row],[Win_Biden]]-State_Odds[[#This Row],[Win_Trump]]*(State_Odds[[#This Row],[Betfair_Best_Lay_Trump]]))/State_Odds[[#This Row],[Betfair_Best_Lay_Trump]]</f>
        <v>-0.99673235294117646</v>
      </c>
      <c r="N47" s="12">
        <f>MAX(State_Odds[[#This Row],[Betfair_Best_Back_Biden]]-State_Odds[[#This Row],[True_odds_Biden]],0)</f>
        <v>0</v>
      </c>
      <c r="O47" s="12">
        <f>State_Odds[[#This Row],[Win_Biden]]*(State_Odds[[#This Row],[Betfair_Best_Back_Biden]]-1)-State_Odds[[#This Row],[Win_Trump]]</f>
        <v>-0.95379999999999998</v>
      </c>
      <c r="P47" s="12">
        <f>MAX(State_Odds[[#This Row],[True_odds_Biden]]-State_Odds[[#This Row],[Betfair_Best_Lay_Biden]],0)</f>
        <v>236.06060606060612</v>
      </c>
    </row>
    <row r="48" spans="1:16" x14ac:dyDescent="0.35">
      <c r="A48" s="3" t="s">
        <v>73</v>
      </c>
      <c r="B48" s="7">
        <f>VLOOKUP($A48,presidential_state_toplines_2020[],4,FALSE)</f>
        <v>0.99317500000000003</v>
      </c>
      <c r="C48" s="8">
        <f>VLOOKUP($A48,presidential_state_toplines_2020[],5,FALSE)</f>
        <v>6.8250000000000003E-3</v>
      </c>
      <c r="D48" s="16">
        <f>1/State_Odds[[#This Row],[Win_Trump]]</f>
        <v>1.0068719007224305</v>
      </c>
      <c r="E48" s="16">
        <f>1/State_Odds[[#This Row],[Win_Biden]]</f>
        <v>146.52014652014651</v>
      </c>
      <c r="F48" s="16">
        <f>SUMIFS(betfair_states_odds[Best Back Price],betfair_states_odds[Market Name],State_Odds[[#This Row],[State]]&amp;" Winner",betfair_states_odds[Runner Name],"Republicans")</f>
        <v>1.02</v>
      </c>
      <c r="G48" s="16">
        <f>SUMIFS(betfair_states_odds[Best Lay Price],betfair_states_odds[Market Name],State_Odds[[#This Row],[State]]&amp;" Winner",betfair_states_odds[Runner Name],"Republicans")</f>
        <v>1.03</v>
      </c>
      <c r="H48" s="16">
        <f>SUMIFS(betfair_states_odds[Best Back Price],betfair_states_odds[Market Name],State_Odds[[#This Row],[State]]&amp;" Winner",betfair_states_odds[Runner Name],"Democrats")</f>
        <v>4</v>
      </c>
      <c r="I48" s="16">
        <f>SUMIFS(betfair_states_odds[Best Lay Price],betfair_states_odds[Market Name],State_Odds[[#This Row],[State]]&amp;" Winner",betfair_states_odds[Runner Name],"Democrats")</f>
        <v>530</v>
      </c>
      <c r="J48" s="12">
        <f>MAX(State_Odds[[#This Row],[Betfair_Best_Back_Trump]]-State_Odds[[#This Row],[True_odds_Trump]],0)</f>
        <v>1.3128099277569527E-2</v>
      </c>
      <c r="K48" s="12">
        <f>State_Odds[[#This Row],[Win_Trump]]*(State_Odds[[#This Row],[Betfair_Best_Back_Trump]]-1)-State_Odds[[#This Row],[Win_Biden]]</f>
        <v>1.3038500000000015E-2</v>
      </c>
      <c r="L48" s="12">
        <f>MAX(State_Odds[[#This Row],[True_odds_Trump]]-State_Odds[[#This Row],[Betfair_Best_Lay_Trump]],0)</f>
        <v>0</v>
      </c>
      <c r="M48" s="12">
        <f>(State_Odds[[#This Row],[Win_Biden]]-State_Odds[[#This Row],[Win_Trump]]*(State_Odds[[#This Row],[Betfair_Best_Lay_Trump]]))/State_Odds[[#This Row],[Betfair_Best_Lay_Trump]]</f>
        <v>-0.98654878640776689</v>
      </c>
      <c r="N48" s="12">
        <f>MAX(State_Odds[[#This Row],[Betfair_Best_Back_Biden]]-State_Odds[[#This Row],[True_odds_Biden]],0)</f>
        <v>0</v>
      </c>
      <c r="O48" s="12">
        <f>State_Odds[[#This Row],[Win_Biden]]*(State_Odds[[#This Row],[Betfair_Best_Back_Biden]]-1)-State_Odds[[#This Row],[Win_Trump]]</f>
        <v>-0.97270000000000001</v>
      </c>
      <c r="P48" s="12">
        <f>MAX(State_Odds[[#This Row],[True_odds_Biden]]-State_Odds[[#This Row],[Betfair_Best_Lay_Biden]],0)</f>
        <v>0</v>
      </c>
    </row>
    <row r="49" spans="1:16" x14ac:dyDescent="0.35">
      <c r="A49" s="4" t="s">
        <v>114</v>
      </c>
      <c r="B49" s="7">
        <f>VLOOKUP($A49,presidential_state_toplines_2020[],4,FALSE)</f>
        <v>0.99492499999999995</v>
      </c>
      <c r="C49" s="8">
        <f>VLOOKUP($A49,presidential_state_toplines_2020[],5,FALSE)</f>
        <v>5.0749999999999997E-3</v>
      </c>
      <c r="D49" s="16">
        <f>1/State_Odds[[#This Row],[Win_Trump]]</f>
        <v>1.0051008870015328</v>
      </c>
      <c r="E49" s="16">
        <f>1/State_Odds[[#This Row],[Win_Biden]]</f>
        <v>197.04433497536948</v>
      </c>
      <c r="F49" s="16">
        <f>SUMIFS(betfair_states_odds[Best Back Price],betfair_states_odds[Market Name],State_Odds[[#This Row],[State]]&amp;" Winner",betfair_states_odds[Runner Name],"Republicans")</f>
        <v>1.01</v>
      </c>
      <c r="G49" s="16">
        <f>SUMIFS(betfair_states_odds[Best Lay Price],betfair_states_odds[Market Name],State_Odds[[#This Row],[State]]&amp;" Winner",betfair_states_odds[Runner Name],"Republicans")</f>
        <v>1.03</v>
      </c>
      <c r="H49" s="16">
        <f>SUMIFS(betfair_states_odds[Best Back Price],betfair_states_odds[Market Name],State_Odds[[#This Row],[State]]&amp;" Winner",betfair_states_odds[Runner Name],"Democrats")</f>
        <v>5</v>
      </c>
      <c r="I49" s="16">
        <f>SUMIFS(betfair_states_odds[Best Lay Price],betfair_states_odds[Market Name],State_Odds[[#This Row],[State]]&amp;" Winner",betfair_states_odds[Runner Name],"Democrats")</f>
        <v>150</v>
      </c>
      <c r="J49" s="12">
        <f>MAX(State_Odds[[#This Row],[Betfair_Best_Back_Trump]]-State_Odds[[#This Row],[True_odds_Trump]],0)</f>
        <v>4.8991129984672366E-3</v>
      </c>
      <c r="K49" s="12">
        <f>State_Odds[[#This Row],[Win_Trump]]*(State_Odds[[#This Row],[Betfair_Best_Back_Trump]]-1)-State_Odds[[#This Row],[Win_Biden]]</f>
        <v>4.8742500000000088E-3</v>
      </c>
      <c r="L49" s="12">
        <f>MAX(State_Odds[[#This Row],[True_odds_Trump]]-State_Odds[[#This Row],[Betfair_Best_Lay_Trump]],0)</f>
        <v>0</v>
      </c>
      <c r="M49" s="12">
        <f>(State_Odds[[#This Row],[Win_Biden]]-State_Odds[[#This Row],[Win_Trump]]*(State_Odds[[#This Row],[Betfair_Best_Lay_Trump]]))/State_Odds[[#This Row],[Betfair_Best_Lay_Trump]]</f>
        <v>-0.98999781553398047</v>
      </c>
      <c r="N49" s="12">
        <f>MAX(State_Odds[[#This Row],[Betfair_Best_Back_Biden]]-State_Odds[[#This Row],[True_odds_Biden]],0)</f>
        <v>0</v>
      </c>
      <c r="O49" s="12">
        <f>State_Odds[[#This Row],[Win_Biden]]*(State_Odds[[#This Row],[Betfair_Best_Back_Biden]]-1)-State_Odds[[#This Row],[Win_Trump]]</f>
        <v>-0.97462499999999996</v>
      </c>
      <c r="P49" s="12">
        <f>MAX(State_Odds[[#This Row],[True_odds_Biden]]-State_Odds[[#This Row],[Betfair_Best_Lay_Biden]],0)</f>
        <v>47.04433497536948</v>
      </c>
    </row>
    <row r="50" spans="1:16" x14ac:dyDescent="0.35">
      <c r="A50" s="3" t="s">
        <v>85</v>
      </c>
      <c r="B50" s="7">
        <f>VLOOKUP($A50,presidential_state_toplines_2020[],4,FALSE)</f>
        <v>0.99297500000000005</v>
      </c>
      <c r="C50" s="8">
        <f>VLOOKUP($A50,presidential_state_toplines_2020[],5,FALSE)</f>
        <v>7.025E-3</v>
      </c>
      <c r="D50" s="16">
        <f>1/State_Odds[[#This Row],[Win_Trump]]</f>
        <v>1.0070746997658551</v>
      </c>
      <c r="E50" s="16">
        <f>1/State_Odds[[#This Row],[Win_Biden]]</f>
        <v>142.34875444839858</v>
      </c>
      <c r="F50" s="16">
        <f>SUMIFS(betfair_states_odds[Best Back Price],betfair_states_odds[Market Name],State_Odds[[#This Row],[State]]&amp;" Winner",betfair_states_odds[Runner Name],"Republicans")</f>
        <v>1.02</v>
      </c>
      <c r="G50" s="16">
        <f>SUMIFS(betfair_states_odds[Best Lay Price],betfair_states_odds[Market Name],State_Odds[[#This Row],[State]]&amp;" Winner",betfair_states_odds[Runner Name],"Republicans")</f>
        <v>1.03</v>
      </c>
      <c r="H50" s="16">
        <f>SUMIFS(betfair_states_odds[Best Back Price],betfair_states_odds[Market Name],State_Odds[[#This Row],[State]]&amp;" Winner",betfair_states_odds[Runner Name],"Democrats")</f>
        <v>3</v>
      </c>
      <c r="I50" s="16">
        <f>SUMIFS(betfair_states_odds[Best Lay Price],betfair_states_odds[Market Name],State_Odds[[#This Row],[State]]&amp;" Winner",betfair_states_odds[Runner Name],"Democrats")</f>
        <v>32</v>
      </c>
      <c r="J50" s="12">
        <f>MAX(State_Odds[[#This Row],[Betfair_Best_Back_Trump]]-State_Odds[[#This Row],[True_odds_Trump]],0)</f>
        <v>1.2925300234144954E-2</v>
      </c>
      <c r="K50" s="12">
        <f>State_Odds[[#This Row],[Win_Trump]]*(State_Odds[[#This Row],[Betfair_Best_Back_Trump]]-1)-State_Odds[[#This Row],[Win_Biden]]</f>
        <v>1.283450000000002E-2</v>
      </c>
      <c r="L50" s="12">
        <f>MAX(State_Odds[[#This Row],[True_odds_Trump]]-State_Odds[[#This Row],[Betfair_Best_Lay_Trump]],0)</f>
        <v>0</v>
      </c>
      <c r="M50" s="12">
        <f>(State_Odds[[#This Row],[Win_Biden]]-State_Odds[[#This Row],[Win_Trump]]*(State_Odds[[#This Row],[Betfair_Best_Lay_Trump]]))/State_Odds[[#This Row],[Betfair_Best_Lay_Trump]]</f>
        <v>-0.98615461165048535</v>
      </c>
      <c r="N50" s="12">
        <f>MAX(State_Odds[[#This Row],[Betfair_Best_Back_Biden]]-State_Odds[[#This Row],[True_odds_Biden]],0)</f>
        <v>0</v>
      </c>
      <c r="O50" s="12">
        <f>State_Odds[[#This Row],[Win_Biden]]*(State_Odds[[#This Row],[Betfair_Best_Back_Biden]]-1)-State_Odds[[#This Row],[Win_Trump]]</f>
        <v>-0.97892500000000005</v>
      </c>
      <c r="P50" s="12">
        <f>MAX(State_Odds[[#This Row],[True_odds_Biden]]-State_Odds[[#This Row],[Betfair_Best_Lay_Biden]],0)</f>
        <v>110.34875444839858</v>
      </c>
    </row>
    <row r="51" spans="1:16" x14ac:dyDescent="0.35">
      <c r="A51" s="4" t="s">
        <v>118</v>
      </c>
      <c r="B51" s="7">
        <f>VLOOKUP($A51,presidential_state_toplines_2020[],4,FALSE)</f>
        <v>0</v>
      </c>
      <c r="C51" s="8">
        <f>VLOOKUP($A51,presidential_state_toplines_2020[],5,FALSE)</f>
        <v>1</v>
      </c>
      <c r="D51" s="16" t="e">
        <f>1/State_Odds[[#This Row],[Win_Trump]]</f>
        <v>#DIV/0!</v>
      </c>
      <c r="E51" s="16">
        <f>1/State_Odds[[#This Row],[Win_Biden]]</f>
        <v>1</v>
      </c>
      <c r="F51" s="16">
        <f>SUMIFS(betfair_states_odds[Best Back Price],betfair_states_odds[Market Name],State_Odds[[#This Row],[State]]&amp;" Winner",betfair_states_odds[Runner Name],"Republicans")</f>
        <v>0</v>
      </c>
      <c r="G51" s="16">
        <f>SUMIFS(betfair_states_odds[Best Lay Price],betfair_states_odds[Market Name],State_Odds[[#This Row],[State]]&amp;" Winner",betfair_states_odds[Runner Name],"Republicans")</f>
        <v>0</v>
      </c>
      <c r="H51" s="16">
        <f>SUMIFS(betfair_states_odds[Best Back Price],betfair_states_odds[Market Name],State_Odds[[#This Row],[State]]&amp;" Winner",betfair_states_odds[Runner Name],"Democrats")</f>
        <v>0</v>
      </c>
      <c r="I51" s="16">
        <f>SUMIFS(betfair_states_odds[Best Lay Price],betfair_states_odds[Market Name],State_Odds[[#This Row],[State]]&amp;" Winner",betfair_states_odds[Runner Name],"Democrats")</f>
        <v>0</v>
      </c>
      <c r="J51" s="12" t="e">
        <f>MAX(State_Odds[[#This Row],[Betfair_Best_Back_Trump]]-State_Odds[[#This Row],[True_odds_Trump]],0)</f>
        <v>#DIV/0!</v>
      </c>
      <c r="K51" s="12">
        <f>State_Odds[[#This Row],[Win_Trump]]*(State_Odds[[#This Row],[Betfair_Best_Back_Trump]]-1)-State_Odds[[#This Row],[Win_Biden]]</f>
        <v>-1</v>
      </c>
      <c r="L51" s="12" t="e">
        <f>MAX(State_Odds[[#This Row],[True_odds_Trump]]-State_Odds[[#This Row],[Betfair_Best_Lay_Trump]],0)</f>
        <v>#DIV/0!</v>
      </c>
      <c r="M51" s="12" t="e">
        <f>(State_Odds[[#This Row],[Win_Biden]]-State_Odds[[#This Row],[Win_Trump]]*(State_Odds[[#This Row],[Betfair_Best_Lay_Trump]]))/State_Odds[[#This Row],[Betfair_Best_Lay_Trump]]</f>
        <v>#DIV/0!</v>
      </c>
      <c r="N51" s="12">
        <f>MAX(State_Odds[[#This Row],[Betfair_Best_Back_Biden]]-State_Odds[[#This Row],[True_odds_Biden]],0)</f>
        <v>0</v>
      </c>
      <c r="O51" s="12">
        <f>State_Odds[[#This Row],[Win_Biden]]*(State_Odds[[#This Row],[Betfair_Best_Back_Biden]]-1)-State_Odds[[#This Row],[Win_Trump]]</f>
        <v>-1</v>
      </c>
      <c r="P51" s="12">
        <f>MAX(State_Odds[[#This Row],[True_odds_Biden]]-State_Odds[[#This Row],[Betfair_Best_Lay_Biden]],0)</f>
        <v>1</v>
      </c>
    </row>
    <row r="52" spans="1:16" x14ac:dyDescent="0.35">
      <c r="A52" s="17" t="s">
        <v>74</v>
      </c>
      <c r="B52" s="7">
        <f>VLOOKUP($A52,presidential_state_toplines_2020[],4,FALSE)</f>
        <v>1.2E-2</v>
      </c>
      <c r="C52" s="9">
        <f>VLOOKUP($A52,presidential_state_toplines_2020[],5,FALSE)</f>
        <v>0.98799999999999999</v>
      </c>
      <c r="D52" s="16">
        <f>1/State_Odds[[#This Row],[Win_Trump]]</f>
        <v>83.333333333333329</v>
      </c>
      <c r="E52" s="16">
        <f>1/State_Odds[[#This Row],[Win_Biden]]</f>
        <v>1.0121457489878543</v>
      </c>
      <c r="F52" s="16">
        <f>SUMIFS(betfair_states_odds[Best Back Price],betfair_states_odds[Market Name],State_Odds[[#This Row],[State]]&amp;" Winner",betfair_states_odds[Runner Name],"Republicans")</f>
        <v>0</v>
      </c>
      <c r="G52" s="16">
        <f>SUMIFS(betfair_states_odds[Best Lay Price],betfair_states_odds[Market Name],State_Odds[[#This Row],[State]]&amp;" Winner",betfair_states_odds[Runner Name],"Republicans")</f>
        <v>0</v>
      </c>
      <c r="H52" s="16">
        <f>SUMIFS(betfair_states_odds[Best Back Price],betfair_states_odds[Market Name],State_Odds[[#This Row],[State]]&amp;" Winner",betfair_states_odds[Runner Name],"Democrats")</f>
        <v>0</v>
      </c>
      <c r="I52" s="16">
        <f>SUMIFS(betfair_states_odds[Best Lay Price],betfair_states_odds[Market Name],State_Odds[[#This Row],[State]]&amp;" Winner",betfair_states_odds[Runner Name],"Democrats")</f>
        <v>0</v>
      </c>
      <c r="J52" s="12">
        <f>MAX(State_Odds[[#This Row],[Betfair_Best_Back_Trump]]-State_Odds[[#This Row],[True_odds_Trump]],0)</f>
        <v>0</v>
      </c>
      <c r="K52" s="12">
        <f>State_Odds[[#This Row],[Win_Trump]]*(State_Odds[[#This Row],[Betfair_Best_Back_Trump]]-1)-State_Odds[[#This Row],[Win_Biden]]</f>
        <v>-1</v>
      </c>
      <c r="L52" s="12">
        <f>MAX(State_Odds[[#This Row],[True_odds_Trump]]-State_Odds[[#This Row],[Betfair_Best_Lay_Trump]],0)</f>
        <v>83.333333333333329</v>
      </c>
      <c r="M52" s="12" t="e">
        <f>(State_Odds[[#This Row],[Win_Biden]]-State_Odds[[#This Row],[Win_Trump]]*(State_Odds[[#This Row],[Betfair_Best_Lay_Trump]]))/State_Odds[[#This Row],[Betfair_Best_Lay_Trump]]</f>
        <v>#DIV/0!</v>
      </c>
      <c r="N52" s="12">
        <f>MAX(State_Odds[[#This Row],[Betfair_Best_Back_Biden]]-State_Odds[[#This Row],[True_odds_Biden]],0)</f>
        <v>0</v>
      </c>
      <c r="O52" s="12">
        <f>State_Odds[[#This Row],[Win_Biden]]*(State_Odds[[#This Row],[Betfair_Best_Back_Biden]]-1)-State_Odds[[#This Row],[Win_Trump]]</f>
        <v>-1</v>
      </c>
      <c r="P52" s="12">
        <f>MAX(State_Odds[[#This Row],[True_odds_Biden]]-State_Odds[[#This Row],[Betfair_Best_Lay_Biden]],0)</f>
        <v>1.0121457489878543</v>
      </c>
    </row>
  </sheetData>
  <sortState xmlns:xlrd2="http://schemas.microsoft.com/office/spreadsheetml/2017/richdata2" ref="A3:A52">
    <sortCondition ref="A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C881-4CCB-4D5F-BF99-B645486F7773}">
  <dimension ref="A1:J12"/>
  <sheetViews>
    <sheetView workbookViewId="0">
      <selection activeCell="J7" sqref="J7"/>
    </sheetView>
  </sheetViews>
  <sheetFormatPr defaultRowHeight="14.5" x14ac:dyDescent="0.35"/>
  <cols>
    <col min="1" max="1" width="19" customWidth="1"/>
    <col min="2" max="2" width="19.26953125" customWidth="1"/>
    <col min="3" max="3" width="12.81640625" customWidth="1"/>
    <col min="4" max="5" width="12.7265625" customWidth="1"/>
    <col min="7" max="7" width="19.54296875" customWidth="1"/>
    <col min="8" max="8" width="19.81640625" customWidth="1"/>
    <col min="9" max="9" width="12.81640625" customWidth="1"/>
    <col min="10" max="10" width="12.7265625" customWidth="1"/>
  </cols>
  <sheetData>
    <row r="1" spans="1:10" x14ac:dyDescent="0.35">
      <c r="A1" t="s">
        <v>209</v>
      </c>
      <c r="B1" t="s">
        <v>210</v>
      </c>
      <c r="C1" t="s">
        <v>207</v>
      </c>
      <c r="D1" t="s">
        <v>208</v>
      </c>
      <c r="G1" t="s">
        <v>211</v>
      </c>
      <c r="H1" t="s">
        <v>212</v>
      </c>
      <c r="I1" t="s">
        <v>207</v>
      </c>
      <c r="J1" t="s">
        <v>208</v>
      </c>
    </row>
    <row r="2" spans="1:10" x14ac:dyDescent="0.35">
      <c r="A2">
        <v>0</v>
      </c>
      <c r="B2">
        <v>179</v>
      </c>
      <c r="C2" s="18">
        <f>SUMIFS(presidential_ev_probabilities_2020[evprob_chal],presidential_ev_probabilities_2020[total_ev],"&gt;="&amp;A2,presidential_ev_probabilities_2020[total_ev],"&lt;="&amp;B2)</f>
        <v>2.9224999999999991E-2</v>
      </c>
      <c r="D2" s="19">
        <f>1/C2</f>
        <v>34.217279726261772</v>
      </c>
      <c r="E2" s="19"/>
      <c r="G2">
        <v>0</v>
      </c>
      <c r="H2">
        <v>119</v>
      </c>
      <c r="I2" s="18">
        <f>SUMIFS(presidential_ev_probabilities_2020[evprob_inc],presidential_ev_probabilities_2020[total_ev],"&gt;="&amp;G2,presidential_ev_probabilities_2020[total_ev],"&lt;="&amp;H2)</f>
        <v>0.13392499999999999</v>
      </c>
      <c r="J2" s="19">
        <f t="shared" ref="J2:J12" si="0">1/I2</f>
        <v>7.4668657830875498</v>
      </c>
    </row>
    <row r="3" spans="1:10" x14ac:dyDescent="0.35">
      <c r="A3">
        <v>180</v>
      </c>
      <c r="B3">
        <v>209</v>
      </c>
      <c r="C3" s="18">
        <f>SUMIFS(presidential_ev_probabilities_2020[evprob_chal],presidential_ev_probabilities_2020[total_ev],"&gt;="&amp;A3,presidential_ev_probabilities_2020[total_ev],"&lt;="&amp;B3)</f>
        <v>7.3425000000000004E-2</v>
      </c>
      <c r="D3" s="19">
        <f t="shared" ref="D3:D11" si="1">1/C3</f>
        <v>13.619339462036091</v>
      </c>
      <c r="E3" s="19"/>
      <c r="G3">
        <v>120</v>
      </c>
      <c r="H3">
        <v>149</v>
      </c>
      <c r="I3" s="18">
        <f>SUMIFS(presidential_ev_probabilities_2020[evprob_inc],presidential_ev_probabilities_2020[total_ev],"&gt;="&amp;G3,presidential_ev_probabilities_2020[total_ev],"&lt;="&amp;H3)</f>
        <v>0.11387499999999998</v>
      </c>
      <c r="J3" s="19">
        <f t="shared" si="0"/>
        <v>8.7815587266739872</v>
      </c>
    </row>
    <row r="4" spans="1:10" x14ac:dyDescent="0.35">
      <c r="A4">
        <v>210</v>
      </c>
      <c r="B4">
        <v>239</v>
      </c>
      <c r="C4" s="18">
        <f>SUMIFS(presidential_ev_probabilities_2020[evprob_chal],presidential_ev_probabilities_2020[total_ev],"&gt;="&amp;A4,presidential_ev_probabilities_2020[total_ev],"&lt;="&amp;B4)</f>
        <v>9.2474999999999988E-2</v>
      </c>
      <c r="D4" s="19">
        <f t="shared" si="1"/>
        <v>10.813733441470669</v>
      </c>
      <c r="E4" s="19"/>
      <c r="G4">
        <v>150</v>
      </c>
      <c r="H4">
        <v>179</v>
      </c>
      <c r="I4" s="18">
        <f>SUMIFS(presidential_ev_probabilities_2020[evprob_inc],presidential_ev_probabilities_2020[total_ev],"&gt;="&amp;G4,presidential_ev_probabilities_2020[total_ev],"&lt;="&amp;H4)</f>
        <v>9.9025000000000002E-2</v>
      </c>
      <c r="J4" s="19">
        <f t="shared" si="0"/>
        <v>10.09845998485231</v>
      </c>
    </row>
    <row r="5" spans="1:10" x14ac:dyDescent="0.35">
      <c r="A5">
        <v>240</v>
      </c>
      <c r="B5">
        <v>269</v>
      </c>
      <c r="C5" s="18">
        <f>SUMIFS(presidential_ev_probabilities_2020[evprob_chal],presidential_ev_probabilities_2020[total_ev],"&gt;="&amp;A5,presidential_ev_probabilities_2020[total_ev],"&lt;="&amp;B5)</f>
        <v>9.297499999999996E-2</v>
      </c>
      <c r="D5" s="19">
        <f t="shared" si="1"/>
        <v>10.755579456843241</v>
      </c>
      <c r="E5" s="19"/>
      <c r="G5">
        <v>180</v>
      </c>
      <c r="H5">
        <v>209</v>
      </c>
      <c r="I5" s="18">
        <f>SUMIFS(presidential_ev_probabilities_2020[evprob_inc],presidential_ev_probabilities_2020[total_ev],"&gt;="&amp;G5,presidential_ev_probabilities_2020[total_ev],"&lt;="&amp;H5)</f>
        <v>0.12855000000000003</v>
      </c>
      <c r="J5" s="19">
        <f t="shared" si="0"/>
        <v>7.7790742901594694</v>
      </c>
    </row>
    <row r="6" spans="1:10" x14ac:dyDescent="0.35">
      <c r="A6">
        <v>270</v>
      </c>
      <c r="B6">
        <v>299</v>
      </c>
      <c r="C6" s="18">
        <f>SUMIFS(presidential_ev_probabilities_2020[evprob_chal],presidential_ev_probabilities_2020[total_ev],"&gt;="&amp;A6,presidential_ev_probabilities_2020[total_ev],"&lt;="&amp;B6)</f>
        <v>0.1221</v>
      </c>
      <c r="D6" s="19">
        <f t="shared" si="1"/>
        <v>8.1900081900081894</v>
      </c>
      <c r="E6" s="19"/>
      <c r="G6">
        <v>210</v>
      </c>
      <c r="H6">
        <v>239</v>
      </c>
      <c r="I6" s="18">
        <f>SUMIFS(presidential_ev_probabilities_2020[evprob_inc],presidential_ev_probabilities_2020[total_ev],"&gt;="&amp;G6,presidential_ev_probabilities_2020[total_ev],"&lt;="&amp;H6)</f>
        <v>0.11705</v>
      </c>
      <c r="J6" s="19">
        <f t="shared" si="0"/>
        <v>8.5433575395130283</v>
      </c>
    </row>
    <row r="7" spans="1:10" x14ac:dyDescent="0.35">
      <c r="A7">
        <v>300</v>
      </c>
      <c r="B7">
        <v>329</v>
      </c>
      <c r="C7" s="18">
        <f>SUMIFS(presidential_ev_probabilities_2020[evprob_chal],presidential_ev_probabilities_2020[total_ev],"&gt;="&amp;A7,presidential_ev_probabilities_2020[total_ev],"&lt;="&amp;B7)</f>
        <v>0.11712499999999998</v>
      </c>
      <c r="D7" s="19">
        <f t="shared" si="1"/>
        <v>8.5378868729989339</v>
      </c>
      <c r="E7" s="19"/>
      <c r="G7">
        <v>240</v>
      </c>
      <c r="H7">
        <v>269</v>
      </c>
      <c r="I7" s="18">
        <f>SUMIFS(presidential_ev_probabilities_2020[evprob_inc],presidential_ev_probabilities_2020[total_ev],"&gt;="&amp;G7,presidential_ev_probabilities_2020[total_ev],"&lt;="&amp;H7)</f>
        <v>0.12379999999999999</v>
      </c>
      <c r="J7" s="19">
        <f t="shared" si="0"/>
        <v>8.077544426494347</v>
      </c>
    </row>
    <row r="8" spans="1:10" x14ac:dyDescent="0.35">
      <c r="A8">
        <v>330</v>
      </c>
      <c r="B8">
        <v>359</v>
      </c>
      <c r="C8" s="18">
        <f>SUMIFS(presidential_ev_probabilities_2020[evprob_chal],presidential_ev_probabilities_2020[total_ev],"&gt;="&amp;A8,presidential_ev_probabilities_2020[total_ev],"&lt;="&amp;B8)</f>
        <v>0.1389</v>
      </c>
      <c r="D8" s="19">
        <f t="shared" si="1"/>
        <v>7.1994240460763139</v>
      </c>
      <c r="E8" s="19"/>
      <c r="G8">
        <v>270</v>
      </c>
      <c r="H8">
        <v>299</v>
      </c>
      <c r="I8" s="18">
        <f>SUMIFS(presidential_ev_probabilities_2020[evprob_inc],presidential_ev_probabilities_2020[total_ev],"&gt;="&amp;G8,presidential_ev_probabilities_2020[total_ev],"&lt;="&amp;H8)</f>
        <v>9.1000000000000011E-2</v>
      </c>
      <c r="J8" s="19">
        <f t="shared" si="0"/>
        <v>10.989010989010987</v>
      </c>
    </row>
    <row r="9" spans="1:10" x14ac:dyDescent="0.35">
      <c r="A9">
        <v>360</v>
      </c>
      <c r="B9">
        <v>389</v>
      </c>
      <c r="C9" s="18">
        <f>SUMIFS(presidential_ev_probabilities_2020[evprob_chal],presidential_ev_probabilities_2020[total_ev],"&gt;="&amp;A9,presidential_ev_probabilities_2020[total_ev],"&lt;="&amp;B9)</f>
        <v>8.7974999999999998E-2</v>
      </c>
      <c r="D9" s="19">
        <f t="shared" si="1"/>
        <v>11.366865586814436</v>
      </c>
      <c r="E9" s="19"/>
      <c r="G9">
        <v>300</v>
      </c>
      <c r="H9">
        <v>329</v>
      </c>
      <c r="I9" s="18">
        <f>SUMIFS(presidential_ev_probabilities_2020[evprob_inc],presidential_ev_probabilities_2020[total_ev],"&gt;="&amp;G9,presidential_ev_probabilities_2020[total_ev],"&lt;="&amp;H9)</f>
        <v>9.2174999999999979E-2</v>
      </c>
      <c r="J9" s="19">
        <f t="shared" si="0"/>
        <v>10.848928668294008</v>
      </c>
    </row>
    <row r="10" spans="1:10" x14ac:dyDescent="0.35">
      <c r="A10">
        <v>390</v>
      </c>
      <c r="B10">
        <v>419</v>
      </c>
      <c r="C10" s="18">
        <f>SUMIFS(presidential_ev_probabilities_2020[evprob_chal],presidential_ev_probabilities_2020[total_ev],"&gt;="&amp;A10,presidential_ev_probabilities_2020[total_ev],"&lt;="&amp;B10)</f>
        <v>0.11699999999999999</v>
      </c>
      <c r="D10" s="19">
        <f t="shared" si="1"/>
        <v>8.5470085470085468</v>
      </c>
      <c r="E10" s="19"/>
      <c r="G10">
        <v>330</v>
      </c>
      <c r="H10">
        <v>359</v>
      </c>
      <c r="I10" s="18">
        <f>SUMIFS(presidential_ev_probabilities_2020[evprob_inc],presidential_ev_probabilities_2020[total_ev],"&gt;="&amp;G10,presidential_ev_probabilities_2020[total_ev],"&lt;="&amp;H10)</f>
        <v>7.1799999999999989E-2</v>
      </c>
      <c r="J10" s="19">
        <f t="shared" si="0"/>
        <v>13.927576601671312</v>
      </c>
    </row>
    <row r="11" spans="1:10" x14ac:dyDescent="0.35">
      <c r="A11">
        <v>420</v>
      </c>
      <c r="B11">
        <v>538</v>
      </c>
      <c r="C11" s="18">
        <f>SUMIFS(presidential_ev_probabilities_2020[evprob_chal],presidential_ev_probabilities_2020[total_ev],"&gt;="&amp;A11,presidential_ev_probabilities_2020[total_ev],"&lt;="&amp;B11)</f>
        <v>0.12879999999999997</v>
      </c>
      <c r="D11" s="19">
        <f t="shared" si="1"/>
        <v>7.7639751552795051</v>
      </c>
      <c r="E11" s="19"/>
      <c r="G11">
        <v>360</v>
      </c>
      <c r="H11">
        <v>389</v>
      </c>
      <c r="I11" s="18">
        <f>SUMIFS(presidential_ev_probabilities_2020[evprob_inc],presidential_ev_probabilities_2020[total_ev],"&gt;="&amp;G11,presidential_ev_probabilities_2020[total_ev],"&lt;="&amp;H11)</f>
        <v>2.2524999999999996E-2</v>
      </c>
      <c r="J11" s="19">
        <f t="shared" si="0"/>
        <v>44.395116537180918</v>
      </c>
    </row>
    <row r="12" spans="1:10" x14ac:dyDescent="0.35">
      <c r="G12">
        <v>390</v>
      </c>
      <c r="H12">
        <v>538</v>
      </c>
      <c r="I12" s="18">
        <f>SUMIFS(presidential_ev_probabilities_2020[evprob_inc],presidential_ev_probabilities_2020[total_ev],"&gt;="&amp;G12,presidential_ev_probabilities_2020[total_ev],"&lt;="&amp;H12)</f>
        <v>6.2749999999999907E-3</v>
      </c>
      <c r="J12" s="19">
        <f t="shared" si="0"/>
        <v>159.36254980079704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33D9-9ACD-49EA-A6CB-E8F333B4E10C}">
  <dimension ref="A1:M101"/>
  <sheetViews>
    <sheetView workbookViewId="0">
      <selection sqref="A1:M101"/>
    </sheetView>
  </sheetViews>
  <sheetFormatPr defaultRowHeight="14.5" x14ac:dyDescent="0.35"/>
  <cols>
    <col min="1" max="1" width="12.90625" bestFit="1" customWidth="1"/>
    <col min="2" max="2" width="15.7265625" bestFit="1" customWidth="1"/>
    <col min="3" max="3" width="14.7265625" bestFit="1" customWidth="1"/>
    <col min="4" max="4" width="14.453125" bestFit="1" customWidth="1"/>
    <col min="5" max="5" width="13.54296875" bestFit="1" customWidth="1"/>
    <col min="6" max="6" width="17.453125" bestFit="1" customWidth="1"/>
    <col min="7" max="7" width="15.36328125" bestFit="1" customWidth="1"/>
    <col min="8" max="8" width="8.36328125" bestFit="1" customWidth="1"/>
    <col min="9" max="9" width="14.7265625" bestFit="1" customWidth="1"/>
    <col min="10" max="10" width="18.81640625" bestFit="1" customWidth="1"/>
    <col min="11" max="11" width="22.36328125" bestFit="1" customWidth="1"/>
    <col min="12" max="12" width="11.81640625" bestFit="1" customWidth="1"/>
    <col min="13" max="13" width="14.54296875" bestFit="1" customWidth="1"/>
  </cols>
  <sheetData>
    <row r="1" spans="1:13" x14ac:dyDescent="0.3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</row>
    <row r="2" spans="1:13" x14ac:dyDescent="0.35">
      <c r="A2">
        <v>1171580</v>
      </c>
      <c r="B2">
        <v>1.95</v>
      </c>
      <c r="C2">
        <v>25</v>
      </c>
      <c r="D2">
        <v>2.04</v>
      </c>
      <c r="E2">
        <v>222.28</v>
      </c>
      <c r="F2">
        <v>2.04</v>
      </c>
      <c r="G2">
        <v>0</v>
      </c>
      <c r="H2" s="1" t="s">
        <v>146</v>
      </c>
      <c r="I2" s="1" t="s">
        <v>41</v>
      </c>
      <c r="J2" s="1" t="s">
        <v>41</v>
      </c>
      <c r="K2" s="1" t="s">
        <v>147</v>
      </c>
      <c r="L2">
        <v>1.1703513640000001</v>
      </c>
      <c r="M2" s="1" t="s">
        <v>148</v>
      </c>
    </row>
    <row r="3" spans="1:13" x14ac:dyDescent="0.35">
      <c r="A3">
        <v>1171581</v>
      </c>
      <c r="B3">
        <v>1.99</v>
      </c>
      <c r="C3">
        <v>90.34</v>
      </c>
      <c r="D3">
        <v>2.04</v>
      </c>
      <c r="E3">
        <v>36.479999999999997</v>
      </c>
      <c r="F3">
        <v>2</v>
      </c>
      <c r="G3">
        <v>0</v>
      </c>
      <c r="H3" s="1" t="s">
        <v>146</v>
      </c>
      <c r="I3" s="1" t="s">
        <v>41</v>
      </c>
      <c r="J3" s="1" t="s">
        <v>41</v>
      </c>
      <c r="K3" s="1" t="s">
        <v>147</v>
      </c>
      <c r="L3">
        <v>1.1703513640000001</v>
      </c>
      <c r="M3" s="1" t="s">
        <v>149</v>
      </c>
    </row>
    <row r="4" spans="1:13" x14ac:dyDescent="0.35">
      <c r="A4">
        <v>1171580</v>
      </c>
      <c r="B4">
        <v>20</v>
      </c>
      <c r="C4">
        <v>57.77</v>
      </c>
      <c r="D4">
        <v>38</v>
      </c>
      <c r="E4">
        <v>45.6</v>
      </c>
      <c r="F4">
        <v>20</v>
      </c>
      <c r="G4">
        <v>0</v>
      </c>
      <c r="H4" s="1" t="s">
        <v>146</v>
      </c>
      <c r="I4" s="1" t="s">
        <v>41</v>
      </c>
      <c r="J4" s="1" t="s">
        <v>41</v>
      </c>
      <c r="K4" s="1" t="s">
        <v>150</v>
      </c>
      <c r="L4">
        <v>1.1703596810000001</v>
      </c>
      <c r="M4" s="1" t="s">
        <v>148</v>
      </c>
    </row>
    <row r="5" spans="1:13" x14ac:dyDescent="0.35">
      <c r="A5">
        <v>1171581</v>
      </c>
      <c r="B5">
        <v>1.02</v>
      </c>
      <c r="C5">
        <v>10797.25</v>
      </c>
      <c r="D5">
        <v>1.04</v>
      </c>
      <c r="E5">
        <v>533.94000000000005</v>
      </c>
      <c r="F5">
        <v>1.03</v>
      </c>
      <c r="G5">
        <v>0</v>
      </c>
      <c r="H5" s="1" t="s">
        <v>146</v>
      </c>
      <c r="I5" s="1" t="s">
        <v>41</v>
      </c>
      <c r="J5" s="1" t="s">
        <v>41</v>
      </c>
      <c r="K5" s="1" t="s">
        <v>150</v>
      </c>
      <c r="L5">
        <v>1.1703596810000001</v>
      </c>
      <c r="M5" s="1" t="s">
        <v>149</v>
      </c>
    </row>
    <row r="6" spans="1:13" x14ac:dyDescent="0.35">
      <c r="A6">
        <v>1171580</v>
      </c>
      <c r="B6">
        <v>2.98</v>
      </c>
      <c r="C6">
        <v>41.25</v>
      </c>
      <c r="D6">
        <v>3.5</v>
      </c>
      <c r="E6">
        <v>22.9</v>
      </c>
      <c r="F6">
        <v>3</v>
      </c>
      <c r="G6">
        <v>0</v>
      </c>
      <c r="H6" s="1" t="s">
        <v>146</v>
      </c>
      <c r="I6" s="1" t="s">
        <v>41</v>
      </c>
      <c r="J6" s="1" t="s">
        <v>41</v>
      </c>
      <c r="K6" s="1" t="s">
        <v>151</v>
      </c>
      <c r="L6">
        <v>1.170359682</v>
      </c>
      <c r="M6" s="1" t="s">
        <v>148</v>
      </c>
    </row>
    <row r="7" spans="1:13" x14ac:dyDescent="0.35">
      <c r="A7">
        <v>1171581</v>
      </c>
      <c r="B7">
        <v>1.45</v>
      </c>
      <c r="C7">
        <v>296.67</v>
      </c>
      <c r="D7">
        <v>1.49</v>
      </c>
      <c r="E7">
        <v>40.229999999999997</v>
      </c>
      <c r="F7">
        <v>1.45</v>
      </c>
      <c r="G7">
        <v>0</v>
      </c>
      <c r="H7" s="1" t="s">
        <v>146</v>
      </c>
      <c r="I7" s="1" t="s">
        <v>41</v>
      </c>
      <c r="J7" s="1" t="s">
        <v>41</v>
      </c>
      <c r="K7" s="1" t="s">
        <v>151</v>
      </c>
      <c r="L7">
        <v>1.170359682</v>
      </c>
      <c r="M7" s="1" t="s">
        <v>149</v>
      </c>
    </row>
    <row r="8" spans="1:13" x14ac:dyDescent="0.35">
      <c r="A8">
        <v>1171580</v>
      </c>
      <c r="B8">
        <v>2.3199999999999998</v>
      </c>
      <c r="C8">
        <v>142.16999999999999</v>
      </c>
      <c r="D8">
        <v>2.7</v>
      </c>
      <c r="E8">
        <v>1213.8900000000001</v>
      </c>
      <c r="F8">
        <v>2.7</v>
      </c>
      <c r="G8">
        <v>0</v>
      </c>
      <c r="H8" s="1" t="s">
        <v>146</v>
      </c>
      <c r="I8" s="1" t="s">
        <v>41</v>
      </c>
      <c r="J8" s="1" t="s">
        <v>41</v>
      </c>
      <c r="K8" s="1" t="s">
        <v>152</v>
      </c>
      <c r="L8">
        <v>1.170359683</v>
      </c>
      <c r="M8" s="1" t="s">
        <v>148</v>
      </c>
    </row>
    <row r="9" spans="1:13" x14ac:dyDescent="0.35">
      <c r="A9">
        <v>1171581</v>
      </c>
      <c r="B9">
        <v>1.58</v>
      </c>
      <c r="C9">
        <v>83</v>
      </c>
      <c r="D9">
        <v>1.83</v>
      </c>
      <c r="E9">
        <v>114.92</v>
      </c>
      <c r="F9">
        <v>1.56</v>
      </c>
      <c r="G9">
        <v>0</v>
      </c>
      <c r="H9" s="1" t="s">
        <v>146</v>
      </c>
      <c r="I9" s="1" t="s">
        <v>41</v>
      </c>
      <c r="J9" s="1" t="s">
        <v>41</v>
      </c>
      <c r="K9" s="1" t="s">
        <v>152</v>
      </c>
      <c r="L9">
        <v>1.170359683</v>
      </c>
      <c r="M9" s="1" t="s">
        <v>149</v>
      </c>
    </row>
    <row r="10" spans="1:13" x14ac:dyDescent="0.35">
      <c r="A10">
        <v>1171580</v>
      </c>
      <c r="B10">
        <v>1.03</v>
      </c>
      <c r="C10">
        <v>619.12</v>
      </c>
      <c r="D10">
        <v>1.1000000000000001</v>
      </c>
      <c r="E10">
        <v>1094.46</v>
      </c>
      <c r="F10">
        <v>1.04</v>
      </c>
      <c r="G10">
        <v>0</v>
      </c>
      <c r="H10" s="1" t="s">
        <v>146</v>
      </c>
      <c r="I10" s="1" t="s">
        <v>41</v>
      </c>
      <c r="J10" s="1" t="s">
        <v>41</v>
      </c>
      <c r="K10" s="1" t="s">
        <v>153</v>
      </c>
      <c r="L10">
        <v>1.170365375</v>
      </c>
      <c r="M10" s="1" t="s">
        <v>148</v>
      </c>
    </row>
    <row r="11" spans="1:13" x14ac:dyDescent="0.35">
      <c r="A11">
        <v>1171581</v>
      </c>
      <c r="B11">
        <v>8</v>
      </c>
      <c r="C11">
        <v>19.46</v>
      </c>
      <c r="D11">
        <v>40</v>
      </c>
      <c r="E11">
        <v>72.959999999999994</v>
      </c>
      <c r="F11">
        <v>14</v>
      </c>
      <c r="G11">
        <v>0</v>
      </c>
      <c r="H11" s="1" t="s">
        <v>146</v>
      </c>
      <c r="I11" s="1" t="s">
        <v>41</v>
      </c>
      <c r="J11" s="1" t="s">
        <v>41</v>
      </c>
      <c r="K11" s="1" t="s">
        <v>153</v>
      </c>
      <c r="L11">
        <v>1.170365375</v>
      </c>
      <c r="M11" s="1" t="s">
        <v>149</v>
      </c>
    </row>
    <row r="12" spans="1:13" x14ac:dyDescent="0.35">
      <c r="A12">
        <v>1171580</v>
      </c>
      <c r="B12">
        <v>1.04</v>
      </c>
      <c r="C12">
        <v>1382.79</v>
      </c>
      <c r="D12">
        <v>1.1000000000000001</v>
      </c>
      <c r="E12">
        <v>921.61</v>
      </c>
      <c r="F12">
        <v>1.08</v>
      </c>
      <c r="G12">
        <v>0</v>
      </c>
      <c r="H12" s="1" t="s">
        <v>146</v>
      </c>
      <c r="I12" s="1" t="s">
        <v>41</v>
      </c>
      <c r="J12" s="1" t="s">
        <v>41</v>
      </c>
      <c r="K12" s="1" t="s">
        <v>154</v>
      </c>
      <c r="L12">
        <v>1.170365377</v>
      </c>
      <c r="M12" s="1" t="s">
        <v>148</v>
      </c>
    </row>
    <row r="13" spans="1:13" x14ac:dyDescent="0.35">
      <c r="A13">
        <v>1171581</v>
      </c>
      <c r="B13">
        <v>8.6</v>
      </c>
      <c r="C13">
        <v>48.96</v>
      </c>
      <c r="D13">
        <v>30</v>
      </c>
      <c r="E13">
        <v>73.569999999999993</v>
      </c>
      <c r="F13">
        <v>11</v>
      </c>
      <c r="G13">
        <v>0</v>
      </c>
      <c r="H13" s="1" t="s">
        <v>146</v>
      </c>
      <c r="I13" s="1" t="s">
        <v>41</v>
      </c>
      <c r="J13" s="1" t="s">
        <v>41</v>
      </c>
      <c r="K13" s="1" t="s">
        <v>154</v>
      </c>
      <c r="L13">
        <v>1.170365377</v>
      </c>
      <c r="M13" s="1" t="s">
        <v>149</v>
      </c>
    </row>
    <row r="14" spans="1:13" x14ac:dyDescent="0.35">
      <c r="A14">
        <v>1171580</v>
      </c>
      <c r="B14">
        <v>1.07</v>
      </c>
      <c r="C14">
        <v>187.76</v>
      </c>
      <c r="D14">
        <v>1.1000000000000001</v>
      </c>
      <c r="E14">
        <v>1672.31</v>
      </c>
      <c r="F14">
        <v>1.07</v>
      </c>
      <c r="G14">
        <v>0</v>
      </c>
      <c r="H14" s="1" t="s">
        <v>146</v>
      </c>
      <c r="I14" s="1" t="s">
        <v>41</v>
      </c>
      <c r="J14" s="1" t="s">
        <v>41</v>
      </c>
      <c r="K14" s="1" t="s">
        <v>155</v>
      </c>
      <c r="L14">
        <v>1.1703653780000001</v>
      </c>
      <c r="M14" s="1" t="s">
        <v>148</v>
      </c>
    </row>
    <row r="15" spans="1:13" x14ac:dyDescent="0.35">
      <c r="A15">
        <v>1171581</v>
      </c>
      <c r="B15">
        <v>7.6</v>
      </c>
      <c r="C15">
        <v>21.26</v>
      </c>
      <c r="D15">
        <v>16</v>
      </c>
      <c r="E15">
        <v>101.82</v>
      </c>
      <c r="F15">
        <v>13.5</v>
      </c>
      <c r="G15">
        <v>0</v>
      </c>
      <c r="H15" s="1" t="s">
        <v>146</v>
      </c>
      <c r="I15" s="1" t="s">
        <v>41</v>
      </c>
      <c r="J15" s="1" t="s">
        <v>41</v>
      </c>
      <c r="K15" s="1" t="s">
        <v>155</v>
      </c>
      <c r="L15">
        <v>1.1703653780000001</v>
      </c>
      <c r="M15" s="1" t="s">
        <v>149</v>
      </c>
    </row>
    <row r="16" spans="1:13" x14ac:dyDescent="0.35">
      <c r="A16">
        <v>1171580</v>
      </c>
      <c r="B16">
        <v>1.02</v>
      </c>
      <c r="C16">
        <v>379.41</v>
      </c>
      <c r="D16">
        <v>1.04</v>
      </c>
      <c r="E16">
        <v>407.29</v>
      </c>
      <c r="F16">
        <v>1.02</v>
      </c>
      <c r="G16">
        <v>0</v>
      </c>
      <c r="H16" s="1" t="s">
        <v>146</v>
      </c>
      <c r="I16" s="1" t="s">
        <v>41</v>
      </c>
      <c r="J16" s="1" t="s">
        <v>41</v>
      </c>
      <c r="K16" s="1" t="s">
        <v>156</v>
      </c>
      <c r="L16">
        <v>1.1703661299999999</v>
      </c>
      <c r="M16" s="1" t="s">
        <v>148</v>
      </c>
    </row>
    <row r="17" spans="1:13" x14ac:dyDescent="0.35">
      <c r="A17">
        <v>1171581</v>
      </c>
      <c r="B17">
        <v>26</v>
      </c>
      <c r="C17">
        <v>19.77</v>
      </c>
      <c r="D17">
        <v>430</v>
      </c>
      <c r="E17">
        <v>11.9</v>
      </c>
      <c r="G17">
        <v>0</v>
      </c>
      <c r="H17" s="1" t="s">
        <v>146</v>
      </c>
      <c r="I17" s="1" t="s">
        <v>41</v>
      </c>
      <c r="J17" s="1" t="s">
        <v>41</v>
      </c>
      <c r="K17" s="1" t="s">
        <v>156</v>
      </c>
      <c r="L17">
        <v>1.1703661299999999</v>
      </c>
      <c r="M17" s="1" t="s">
        <v>149</v>
      </c>
    </row>
    <row r="18" spans="1:13" x14ac:dyDescent="0.35">
      <c r="A18">
        <v>1171580</v>
      </c>
      <c r="B18">
        <v>1.02</v>
      </c>
      <c r="C18">
        <v>204.28</v>
      </c>
      <c r="D18">
        <v>1.03</v>
      </c>
      <c r="E18">
        <v>23.71</v>
      </c>
      <c r="F18">
        <v>1.02</v>
      </c>
      <c r="G18">
        <v>0</v>
      </c>
      <c r="H18" s="1" t="s">
        <v>146</v>
      </c>
      <c r="I18" s="1" t="s">
        <v>41</v>
      </c>
      <c r="J18" s="1" t="s">
        <v>41</v>
      </c>
      <c r="K18" s="1" t="s">
        <v>157</v>
      </c>
      <c r="L18">
        <v>1.170367626</v>
      </c>
      <c r="M18" s="1" t="s">
        <v>148</v>
      </c>
    </row>
    <row r="19" spans="1:13" x14ac:dyDescent="0.35">
      <c r="A19">
        <v>1171581</v>
      </c>
      <c r="B19">
        <v>3</v>
      </c>
      <c r="C19">
        <v>59.43</v>
      </c>
      <c r="D19">
        <v>32</v>
      </c>
      <c r="E19">
        <v>18.239999999999998</v>
      </c>
      <c r="F19">
        <v>26</v>
      </c>
      <c r="G19">
        <v>0</v>
      </c>
      <c r="H19" s="1" t="s">
        <v>146</v>
      </c>
      <c r="I19" s="1" t="s">
        <v>41</v>
      </c>
      <c r="J19" s="1" t="s">
        <v>41</v>
      </c>
      <c r="K19" s="1" t="s">
        <v>157</v>
      </c>
      <c r="L19">
        <v>1.170367626</v>
      </c>
      <c r="M19" s="1" t="s">
        <v>149</v>
      </c>
    </row>
    <row r="20" spans="1:13" x14ac:dyDescent="0.35">
      <c r="A20">
        <v>1171580</v>
      </c>
      <c r="B20">
        <v>8</v>
      </c>
      <c r="C20">
        <v>27</v>
      </c>
      <c r="D20">
        <v>12</v>
      </c>
      <c r="E20">
        <v>25.6</v>
      </c>
      <c r="F20">
        <v>7.6</v>
      </c>
      <c r="G20">
        <v>0</v>
      </c>
      <c r="H20" s="1" t="s">
        <v>146</v>
      </c>
      <c r="I20" s="1" t="s">
        <v>41</v>
      </c>
      <c r="J20" s="1" t="s">
        <v>41</v>
      </c>
      <c r="K20" s="1" t="s">
        <v>158</v>
      </c>
      <c r="L20">
        <v>1.1703676620000001</v>
      </c>
      <c r="M20" s="1" t="s">
        <v>148</v>
      </c>
    </row>
    <row r="21" spans="1:13" x14ac:dyDescent="0.35">
      <c r="A21">
        <v>1171581</v>
      </c>
      <c r="B21">
        <v>1.1200000000000001</v>
      </c>
      <c r="C21">
        <v>32.58</v>
      </c>
      <c r="D21">
        <v>1.1299999999999999</v>
      </c>
      <c r="E21">
        <v>1459.28</v>
      </c>
      <c r="F21">
        <v>1.1200000000000001</v>
      </c>
      <c r="G21">
        <v>0</v>
      </c>
      <c r="H21" s="1" t="s">
        <v>146</v>
      </c>
      <c r="I21" s="1" t="s">
        <v>41</v>
      </c>
      <c r="J21" s="1" t="s">
        <v>41</v>
      </c>
      <c r="K21" s="1" t="s">
        <v>158</v>
      </c>
      <c r="L21">
        <v>1.1703676620000001</v>
      </c>
      <c r="M21" s="1" t="s">
        <v>149</v>
      </c>
    </row>
    <row r="22" spans="1:13" x14ac:dyDescent="0.35">
      <c r="A22">
        <v>1171580</v>
      </c>
      <c r="B22">
        <v>1.41</v>
      </c>
      <c r="C22">
        <v>216.26</v>
      </c>
      <c r="D22">
        <v>1.43</v>
      </c>
      <c r="E22">
        <v>27.36</v>
      </c>
      <c r="F22">
        <v>1.4</v>
      </c>
      <c r="G22">
        <v>0</v>
      </c>
      <c r="H22" s="1" t="s">
        <v>146</v>
      </c>
      <c r="I22" s="1" t="s">
        <v>41</v>
      </c>
      <c r="J22" s="1" t="s">
        <v>41</v>
      </c>
      <c r="K22" s="1" t="s">
        <v>159</v>
      </c>
      <c r="L22">
        <v>1.170351366</v>
      </c>
      <c r="M22" s="1" t="s">
        <v>148</v>
      </c>
    </row>
    <row r="23" spans="1:13" x14ac:dyDescent="0.35">
      <c r="A23">
        <v>1171581</v>
      </c>
      <c r="B23">
        <v>3.2</v>
      </c>
      <c r="C23">
        <v>128.46</v>
      </c>
      <c r="D23">
        <v>3.9</v>
      </c>
      <c r="E23">
        <v>36.479999999999997</v>
      </c>
      <c r="F23">
        <v>3.2</v>
      </c>
      <c r="G23">
        <v>0</v>
      </c>
      <c r="H23" s="1" t="s">
        <v>146</v>
      </c>
      <c r="I23" s="1" t="s">
        <v>41</v>
      </c>
      <c r="J23" s="1" t="s">
        <v>41</v>
      </c>
      <c r="K23" s="1" t="s">
        <v>159</v>
      </c>
      <c r="L23">
        <v>1.170351366</v>
      </c>
      <c r="M23" s="1" t="s">
        <v>149</v>
      </c>
    </row>
    <row r="24" spans="1:13" x14ac:dyDescent="0.35">
      <c r="A24">
        <v>1171580</v>
      </c>
      <c r="B24">
        <v>1.01</v>
      </c>
      <c r="C24">
        <v>4523.93</v>
      </c>
      <c r="D24">
        <v>1.03</v>
      </c>
      <c r="E24">
        <v>34.729999999999997</v>
      </c>
      <c r="F24">
        <v>1.01</v>
      </c>
      <c r="G24">
        <v>0</v>
      </c>
      <c r="H24" s="1" t="s">
        <v>146</v>
      </c>
      <c r="I24" s="1" t="s">
        <v>41</v>
      </c>
      <c r="J24" s="1" t="s">
        <v>41</v>
      </c>
      <c r="K24" s="1" t="s">
        <v>160</v>
      </c>
      <c r="L24">
        <v>1.1703513679999999</v>
      </c>
      <c r="M24" s="1" t="s">
        <v>148</v>
      </c>
    </row>
    <row r="25" spans="1:13" x14ac:dyDescent="0.35">
      <c r="A25">
        <v>1171581</v>
      </c>
      <c r="B25">
        <v>5</v>
      </c>
      <c r="C25">
        <v>49.96</v>
      </c>
      <c r="D25">
        <v>150</v>
      </c>
      <c r="E25">
        <v>54.72</v>
      </c>
      <c r="G25">
        <v>0</v>
      </c>
      <c r="H25" s="1" t="s">
        <v>146</v>
      </c>
      <c r="I25" s="1" t="s">
        <v>41</v>
      </c>
      <c r="J25" s="1" t="s">
        <v>41</v>
      </c>
      <c r="K25" s="1" t="s">
        <v>160</v>
      </c>
      <c r="L25">
        <v>1.1703513679999999</v>
      </c>
      <c r="M25" s="1" t="s">
        <v>149</v>
      </c>
    </row>
    <row r="26" spans="1:13" x14ac:dyDescent="0.35">
      <c r="A26">
        <v>1171580</v>
      </c>
      <c r="B26">
        <v>1.02</v>
      </c>
      <c r="C26">
        <v>406.51</v>
      </c>
      <c r="D26">
        <v>1.04</v>
      </c>
      <c r="E26">
        <v>200.65</v>
      </c>
      <c r="F26">
        <v>1.03</v>
      </c>
      <c r="G26">
        <v>0</v>
      </c>
      <c r="H26" s="1" t="s">
        <v>146</v>
      </c>
      <c r="I26" s="1" t="s">
        <v>41</v>
      </c>
      <c r="J26" s="1" t="s">
        <v>41</v>
      </c>
      <c r="K26" s="1" t="s">
        <v>161</v>
      </c>
      <c r="L26">
        <v>1.1703653789999999</v>
      </c>
      <c r="M26" s="1" t="s">
        <v>148</v>
      </c>
    </row>
    <row r="27" spans="1:13" x14ac:dyDescent="0.35">
      <c r="A27">
        <v>1171581</v>
      </c>
      <c r="B27">
        <v>3.3</v>
      </c>
      <c r="C27">
        <v>31.54</v>
      </c>
      <c r="D27">
        <v>90</v>
      </c>
      <c r="E27">
        <v>36.479999999999997</v>
      </c>
      <c r="F27">
        <v>28</v>
      </c>
      <c r="G27">
        <v>0</v>
      </c>
      <c r="H27" s="1" t="s">
        <v>146</v>
      </c>
      <c r="I27" s="1" t="s">
        <v>41</v>
      </c>
      <c r="J27" s="1" t="s">
        <v>41</v>
      </c>
      <c r="K27" s="1" t="s">
        <v>161</v>
      </c>
      <c r="L27">
        <v>1.1703653789999999</v>
      </c>
      <c r="M27" s="1" t="s">
        <v>149</v>
      </c>
    </row>
    <row r="28" spans="1:13" x14ac:dyDescent="0.35">
      <c r="A28">
        <v>1171580</v>
      </c>
      <c r="B28">
        <v>2.7</v>
      </c>
      <c r="C28">
        <v>35.17</v>
      </c>
      <c r="D28">
        <v>3</v>
      </c>
      <c r="E28">
        <v>1592.31</v>
      </c>
      <c r="F28">
        <v>3</v>
      </c>
      <c r="G28">
        <v>0</v>
      </c>
      <c r="H28" s="1" t="s">
        <v>146</v>
      </c>
      <c r="I28" s="1" t="s">
        <v>41</v>
      </c>
      <c r="J28" s="1" t="s">
        <v>41</v>
      </c>
      <c r="K28" s="1" t="s">
        <v>162</v>
      </c>
      <c r="L28">
        <v>1.170365382</v>
      </c>
      <c r="M28" s="1" t="s">
        <v>148</v>
      </c>
    </row>
    <row r="29" spans="1:13" x14ac:dyDescent="0.35">
      <c r="A29">
        <v>1171581</v>
      </c>
      <c r="B29">
        <v>1.49</v>
      </c>
      <c r="C29">
        <v>67.77</v>
      </c>
      <c r="D29">
        <v>1.83</v>
      </c>
      <c r="E29">
        <v>36.479999999999997</v>
      </c>
      <c r="F29">
        <v>1.54</v>
      </c>
      <c r="G29">
        <v>0</v>
      </c>
      <c r="H29" s="1" t="s">
        <v>146</v>
      </c>
      <c r="I29" s="1" t="s">
        <v>41</v>
      </c>
      <c r="J29" s="1" t="s">
        <v>41</v>
      </c>
      <c r="K29" s="1" t="s">
        <v>162</v>
      </c>
      <c r="L29">
        <v>1.170365382</v>
      </c>
      <c r="M29" s="1" t="s">
        <v>149</v>
      </c>
    </row>
    <row r="30" spans="1:13" x14ac:dyDescent="0.35">
      <c r="A30">
        <v>1171580</v>
      </c>
      <c r="B30">
        <v>14.5</v>
      </c>
      <c r="C30">
        <v>28.78</v>
      </c>
      <c r="D30">
        <v>23</v>
      </c>
      <c r="E30">
        <v>45.6</v>
      </c>
      <c r="F30">
        <v>21</v>
      </c>
      <c r="G30">
        <v>0</v>
      </c>
      <c r="H30" s="1" t="s">
        <v>146</v>
      </c>
      <c r="I30" s="1" t="s">
        <v>41</v>
      </c>
      <c r="J30" s="1" t="s">
        <v>41</v>
      </c>
      <c r="K30" s="1" t="s">
        <v>163</v>
      </c>
      <c r="L30">
        <v>1.1703654160000001</v>
      </c>
      <c r="M30" s="1" t="s">
        <v>148</v>
      </c>
    </row>
    <row r="31" spans="1:13" x14ac:dyDescent="0.35">
      <c r="A31">
        <v>1171581</v>
      </c>
      <c r="B31">
        <v>1.05</v>
      </c>
      <c r="C31">
        <v>599.08000000000004</v>
      </c>
      <c r="D31">
        <v>1.08</v>
      </c>
      <c r="E31">
        <v>649.38</v>
      </c>
      <c r="F31">
        <v>1.07</v>
      </c>
      <c r="G31">
        <v>0</v>
      </c>
      <c r="H31" s="1" t="s">
        <v>146</v>
      </c>
      <c r="I31" s="1" t="s">
        <v>41</v>
      </c>
      <c r="J31" s="1" t="s">
        <v>41</v>
      </c>
      <c r="K31" s="1" t="s">
        <v>163</v>
      </c>
      <c r="L31">
        <v>1.1703654160000001</v>
      </c>
      <c r="M31" s="1" t="s">
        <v>149</v>
      </c>
    </row>
    <row r="32" spans="1:13" x14ac:dyDescent="0.35">
      <c r="A32">
        <v>1171580</v>
      </c>
      <c r="B32">
        <v>1.74</v>
      </c>
      <c r="C32">
        <v>92</v>
      </c>
      <c r="D32">
        <v>1.8</v>
      </c>
      <c r="E32">
        <v>430.2</v>
      </c>
      <c r="F32">
        <v>1.8</v>
      </c>
      <c r="G32">
        <v>0</v>
      </c>
      <c r="H32" s="1" t="s">
        <v>146</v>
      </c>
      <c r="I32" s="1" t="s">
        <v>41</v>
      </c>
      <c r="J32" s="1" t="s">
        <v>41</v>
      </c>
      <c r="K32" s="1" t="s">
        <v>164</v>
      </c>
      <c r="L32">
        <v>1.170366129</v>
      </c>
      <c r="M32" s="1" t="s">
        <v>148</v>
      </c>
    </row>
    <row r="33" spans="1:13" x14ac:dyDescent="0.35">
      <c r="A33">
        <v>1171581</v>
      </c>
      <c r="B33">
        <v>2.2200000000000002</v>
      </c>
      <c r="C33">
        <v>51.48</v>
      </c>
      <c r="D33">
        <v>2.42</v>
      </c>
      <c r="E33">
        <v>112.77</v>
      </c>
      <c r="F33">
        <v>2.2400000000000002</v>
      </c>
      <c r="G33">
        <v>0</v>
      </c>
      <c r="H33" s="1" t="s">
        <v>146</v>
      </c>
      <c r="I33" s="1" t="s">
        <v>41</v>
      </c>
      <c r="J33" s="1" t="s">
        <v>41</v>
      </c>
      <c r="K33" s="1" t="s">
        <v>164</v>
      </c>
      <c r="L33">
        <v>1.170366129</v>
      </c>
      <c r="M33" s="1" t="s">
        <v>149</v>
      </c>
    </row>
    <row r="34" spans="1:13" x14ac:dyDescent="0.35">
      <c r="A34">
        <v>1171580</v>
      </c>
      <c r="B34">
        <v>5.3</v>
      </c>
      <c r="C34">
        <v>195.38</v>
      </c>
      <c r="D34">
        <v>95</v>
      </c>
      <c r="E34">
        <v>41.09</v>
      </c>
      <c r="F34">
        <v>26</v>
      </c>
      <c r="G34">
        <v>0</v>
      </c>
      <c r="H34" s="1" t="s">
        <v>146</v>
      </c>
      <c r="I34" s="1" t="s">
        <v>41</v>
      </c>
      <c r="J34" s="1" t="s">
        <v>41</v>
      </c>
      <c r="K34" s="1" t="s">
        <v>165</v>
      </c>
      <c r="L34">
        <v>1.1703677320000001</v>
      </c>
      <c r="M34" s="1" t="s">
        <v>148</v>
      </c>
    </row>
    <row r="35" spans="1:13" x14ac:dyDescent="0.35">
      <c r="A35">
        <v>1171581</v>
      </c>
      <c r="B35">
        <v>1.03</v>
      </c>
      <c r="C35">
        <v>9515.75</v>
      </c>
      <c r="D35">
        <v>1.04</v>
      </c>
      <c r="E35">
        <v>141.86000000000001</v>
      </c>
      <c r="F35">
        <v>1.04</v>
      </c>
      <c r="G35">
        <v>0</v>
      </c>
      <c r="H35" s="1" t="s">
        <v>146</v>
      </c>
      <c r="I35" s="1" t="s">
        <v>41</v>
      </c>
      <c r="J35" s="1" t="s">
        <v>41</v>
      </c>
      <c r="K35" s="1" t="s">
        <v>165</v>
      </c>
      <c r="L35">
        <v>1.1703677320000001</v>
      </c>
      <c r="M35" s="1" t="s">
        <v>149</v>
      </c>
    </row>
    <row r="36" spans="1:13" x14ac:dyDescent="0.35">
      <c r="A36">
        <v>1171580</v>
      </c>
      <c r="B36">
        <v>1.05</v>
      </c>
      <c r="C36">
        <v>404.17</v>
      </c>
      <c r="D36">
        <v>1.1000000000000001</v>
      </c>
      <c r="E36">
        <v>27.36</v>
      </c>
      <c r="F36">
        <v>1.05</v>
      </c>
      <c r="G36">
        <v>0</v>
      </c>
      <c r="H36" s="1" t="s">
        <v>146</v>
      </c>
      <c r="I36" s="1" t="s">
        <v>41</v>
      </c>
      <c r="J36" s="1" t="s">
        <v>41</v>
      </c>
      <c r="K36" s="1" t="s">
        <v>166</v>
      </c>
      <c r="L36">
        <v>1.170367733</v>
      </c>
      <c r="M36" s="1" t="s">
        <v>148</v>
      </c>
    </row>
    <row r="37" spans="1:13" x14ac:dyDescent="0.35">
      <c r="A37">
        <v>1171581</v>
      </c>
      <c r="B37">
        <v>8.8000000000000007</v>
      </c>
      <c r="C37">
        <v>146.29</v>
      </c>
      <c r="D37">
        <v>15</v>
      </c>
      <c r="E37">
        <v>55.43</v>
      </c>
      <c r="F37">
        <v>14.5</v>
      </c>
      <c r="G37">
        <v>0</v>
      </c>
      <c r="H37" s="1" t="s">
        <v>146</v>
      </c>
      <c r="I37" s="1" t="s">
        <v>41</v>
      </c>
      <c r="J37" s="1" t="s">
        <v>41</v>
      </c>
      <c r="K37" s="1" t="s">
        <v>166</v>
      </c>
      <c r="L37">
        <v>1.170367733</v>
      </c>
      <c r="M37" s="1" t="s">
        <v>149</v>
      </c>
    </row>
    <row r="38" spans="1:13" x14ac:dyDescent="0.35">
      <c r="A38">
        <v>1171580</v>
      </c>
      <c r="B38">
        <v>1.01</v>
      </c>
      <c r="C38">
        <v>4121.0200000000004</v>
      </c>
      <c r="D38">
        <v>1.04</v>
      </c>
      <c r="E38">
        <v>717.48</v>
      </c>
      <c r="F38">
        <v>1.02</v>
      </c>
      <c r="G38">
        <v>0</v>
      </c>
      <c r="H38" s="1" t="s">
        <v>146</v>
      </c>
      <c r="I38" s="1" t="s">
        <v>41</v>
      </c>
      <c r="J38" s="1" t="s">
        <v>41</v>
      </c>
      <c r="K38" s="1" t="s">
        <v>167</v>
      </c>
      <c r="L38">
        <v>1.170367734</v>
      </c>
      <c r="M38" s="1" t="s">
        <v>148</v>
      </c>
    </row>
    <row r="39" spans="1:13" x14ac:dyDescent="0.35">
      <c r="A39">
        <v>1171581</v>
      </c>
      <c r="B39">
        <v>3</v>
      </c>
      <c r="C39">
        <v>62.01</v>
      </c>
      <c r="D39">
        <v>470</v>
      </c>
      <c r="E39">
        <v>8.65</v>
      </c>
      <c r="F39">
        <v>26</v>
      </c>
      <c r="G39">
        <v>0</v>
      </c>
      <c r="H39" s="1" t="s">
        <v>146</v>
      </c>
      <c r="I39" s="1" t="s">
        <v>41</v>
      </c>
      <c r="J39" s="1" t="s">
        <v>41</v>
      </c>
      <c r="K39" s="1" t="s">
        <v>167</v>
      </c>
      <c r="L39">
        <v>1.170367734</v>
      </c>
      <c r="M39" s="1" t="s">
        <v>149</v>
      </c>
    </row>
    <row r="40" spans="1:13" x14ac:dyDescent="0.35">
      <c r="A40">
        <v>1171580</v>
      </c>
      <c r="B40">
        <v>1.02</v>
      </c>
      <c r="C40">
        <v>2221.64</v>
      </c>
      <c r="D40">
        <v>1.07</v>
      </c>
      <c r="E40">
        <v>107.23</v>
      </c>
      <c r="F40">
        <v>1.02</v>
      </c>
      <c r="G40">
        <v>0</v>
      </c>
      <c r="H40" s="1" t="s">
        <v>146</v>
      </c>
      <c r="I40" s="1" t="s">
        <v>41</v>
      </c>
      <c r="J40" s="1" t="s">
        <v>41</v>
      </c>
      <c r="K40" s="1" t="s">
        <v>168</v>
      </c>
      <c r="L40">
        <v>1.1703677349999999</v>
      </c>
      <c r="M40" s="1" t="s">
        <v>148</v>
      </c>
    </row>
    <row r="41" spans="1:13" x14ac:dyDescent="0.35">
      <c r="A41">
        <v>1171581</v>
      </c>
      <c r="B41">
        <v>11</v>
      </c>
      <c r="C41">
        <v>41.22</v>
      </c>
      <c r="D41">
        <v>80</v>
      </c>
      <c r="E41">
        <v>5.47</v>
      </c>
      <c r="F41">
        <v>13.5</v>
      </c>
      <c r="G41">
        <v>0</v>
      </c>
      <c r="H41" s="1" t="s">
        <v>146</v>
      </c>
      <c r="I41" s="1" t="s">
        <v>41</v>
      </c>
      <c r="J41" s="1" t="s">
        <v>41</v>
      </c>
      <c r="K41" s="1" t="s">
        <v>168</v>
      </c>
      <c r="L41">
        <v>1.1703677349999999</v>
      </c>
      <c r="M41" s="1" t="s">
        <v>149</v>
      </c>
    </row>
    <row r="42" spans="1:13" x14ac:dyDescent="0.35">
      <c r="A42">
        <v>1171580</v>
      </c>
      <c r="B42">
        <v>17</v>
      </c>
      <c r="C42">
        <v>33.01</v>
      </c>
      <c r="D42">
        <v>34</v>
      </c>
      <c r="E42">
        <v>52.33</v>
      </c>
      <c r="F42">
        <v>17.5</v>
      </c>
      <c r="G42">
        <v>0</v>
      </c>
      <c r="H42" s="1" t="s">
        <v>146</v>
      </c>
      <c r="I42" s="1" t="s">
        <v>41</v>
      </c>
      <c r="J42" s="1" t="s">
        <v>41</v>
      </c>
      <c r="K42" s="1" t="s">
        <v>169</v>
      </c>
      <c r="L42">
        <v>1.1703513569999999</v>
      </c>
      <c r="M42" s="1" t="s">
        <v>148</v>
      </c>
    </row>
    <row r="43" spans="1:13" x14ac:dyDescent="0.35">
      <c r="A43">
        <v>1171581</v>
      </c>
      <c r="B43">
        <v>1.03</v>
      </c>
      <c r="C43">
        <v>10038.73</v>
      </c>
      <c r="D43">
        <v>1.04</v>
      </c>
      <c r="E43">
        <v>124.91</v>
      </c>
      <c r="F43">
        <v>1.03</v>
      </c>
      <c r="G43">
        <v>0</v>
      </c>
      <c r="H43" s="1" t="s">
        <v>146</v>
      </c>
      <c r="I43" s="1" t="s">
        <v>41</v>
      </c>
      <c r="J43" s="1" t="s">
        <v>41</v>
      </c>
      <c r="K43" s="1" t="s">
        <v>169</v>
      </c>
      <c r="L43">
        <v>1.1703513569999999</v>
      </c>
      <c r="M43" s="1" t="s">
        <v>149</v>
      </c>
    </row>
    <row r="44" spans="1:13" x14ac:dyDescent="0.35">
      <c r="A44">
        <v>1171580</v>
      </c>
      <c r="B44">
        <v>12.5</v>
      </c>
      <c r="C44">
        <v>194.71</v>
      </c>
      <c r="D44">
        <v>990</v>
      </c>
      <c r="E44">
        <v>19.45</v>
      </c>
      <c r="F44">
        <v>34</v>
      </c>
      <c r="G44">
        <v>0</v>
      </c>
      <c r="H44" s="1" t="s">
        <v>146</v>
      </c>
      <c r="I44" s="1" t="s">
        <v>41</v>
      </c>
      <c r="J44" s="1" t="s">
        <v>41</v>
      </c>
      <c r="K44" s="1" t="s">
        <v>170</v>
      </c>
      <c r="L44">
        <v>1.1703513670000001</v>
      </c>
      <c r="M44" s="1" t="s">
        <v>148</v>
      </c>
    </row>
    <row r="45" spans="1:13" x14ac:dyDescent="0.35">
      <c r="A45">
        <v>1171581</v>
      </c>
      <c r="B45">
        <v>1.02</v>
      </c>
      <c r="C45">
        <v>10454.31</v>
      </c>
      <c r="D45">
        <v>1.03</v>
      </c>
      <c r="E45">
        <v>96.46</v>
      </c>
      <c r="F45">
        <v>1.02</v>
      </c>
      <c r="G45">
        <v>0</v>
      </c>
      <c r="H45" s="1" t="s">
        <v>146</v>
      </c>
      <c r="I45" s="1" t="s">
        <v>41</v>
      </c>
      <c r="J45" s="1" t="s">
        <v>41</v>
      </c>
      <c r="K45" s="1" t="s">
        <v>170</v>
      </c>
      <c r="L45">
        <v>1.1703513670000001</v>
      </c>
      <c r="M45" s="1" t="s">
        <v>149</v>
      </c>
    </row>
    <row r="46" spans="1:13" x14ac:dyDescent="0.35">
      <c r="A46">
        <v>1171580</v>
      </c>
      <c r="B46">
        <v>1.05</v>
      </c>
      <c r="C46">
        <v>100</v>
      </c>
      <c r="D46">
        <v>1.08</v>
      </c>
      <c r="E46">
        <v>188.46</v>
      </c>
      <c r="F46">
        <v>1.04</v>
      </c>
      <c r="G46">
        <v>0</v>
      </c>
      <c r="H46" s="1" t="s">
        <v>146</v>
      </c>
      <c r="I46" s="1" t="s">
        <v>41</v>
      </c>
      <c r="J46" s="1" t="s">
        <v>41</v>
      </c>
      <c r="K46" s="1" t="s">
        <v>171</v>
      </c>
      <c r="L46">
        <v>1.1703514230000001</v>
      </c>
      <c r="M46" s="1" t="s">
        <v>148</v>
      </c>
    </row>
    <row r="47" spans="1:13" x14ac:dyDescent="0.35">
      <c r="A47">
        <v>1171581</v>
      </c>
      <c r="B47">
        <v>12</v>
      </c>
      <c r="C47">
        <v>44.42</v>
      </c>
      <c r="D47">
        <v>24</v>
      </c>
      <c r="E47">
        <v>63.37</v>
      </c>
      <c r="F47">
        <v>17</v>
      </c>
      <c r="G47">
        <v>0</v>
      </c>
      <c r="H47" s="1" t="s">
        <v>146</v>
      </c>
      <c r="I47" s="1" t="s">
        <v>41</v>
      </c>
      <c r="J47" s="1" t="s">
        <v>41</v>
      </c>
      <c r="K47" s="1" t="s">
        <v>171</v>
      </c>
      <c r="L47">
        <v>1.1703514230000001</v>
      </c>
      <c r="M47" s="1" t="s">
        <v>149</v>
      </c>
    </row>
    <row r="48" spans="1:13" x14ac:dyDescent="0.35">
      <c r="A48">
        <v>1171580</v>
      </c>
      <c r="B48">
        <v>1.02</v>
      </c>
      <c r="C48">
        <v>406.51</v>
      </c>
      <c r="D48">
        <v>1.1000000000000001</v>
      </c>
      <c r="E48">
        <v>1358.47</v>
      </c>
      <c r="F48">
        <v>1.03</v>
      </c>
      <c r="G48">
        <v>0</v>
      </c>
      <c r="H48" s="1" t="s">
        <v>146</v>
      </c>
      <c r="I48" s="1" t="s">
        <v>41</v>
      </c>
      <c r="J48" s="1" t="s">
        <v>41</v>
      </c>
      <c r="K48" s="1" t="s">
        <v>172</v>
      </c>
      <c r="L48">
        <v>1.1703514239999999</v>
      </c>
      <c r="M48" s="1" t="s">
        <v>148</v>
      </c>
    </row>
    <row r="49" spans="1:13" x14ac:dyDescent="0.35">
      <c r="A49">
        <v>1171581</v>
      </c>
      <c r="B49">
        <v>15</v>
      </c>
      <c r="C49">
        <v>18.239999999999998</v>
      </c>
      <c r="D49">
        <v>80</v>
      </c>
      <c r="E49">
        <v>54.72</v>
      </c>
      <c r="F49">
        <v>15</v>
      </c>
      <c r="G49">
        <v>0</v>
      </c>
      <c r="H49" s="1" t="s">
        <v>146</v>
      </c>
      <c r="I49" s="1" t="s">
        <v>41</v>
      </c>
      <c r="J49" s="1" t="s">
        <v>41</v>
      </c>
      <c r="K49" s="1" t="s">
        <v>172</v>
      </c>
      <c r="L49">
        <v>1.1703514239999999</v>
      </c>
      <c r="M49" s="1" t="s">
        <v>149</v>
      </c>
    </row>
    <row r="50" spans="1:13" x14ac:dyDescent="0.35">
      <c r="A50">
        <v>1171580</v>
      </c>
      <c r="B50">
        <v>1.04</v>
      </c>
      <c r="C50">
        <v>231.32</v>
      </c>
      <c r="D50">
        <v>1.06</v>
      </c>
      <c r="E50">
        <v>142.28</v>
      </c>
      <c r="F50">
        <v>1.05</v>
      </c>
      <c r="G50">
        <v>0</v>
      </c>
      <c r="H50" s="1" t="s">
        <v>146</v>
      </c>
      <c r="I50" s="1" t="s">
        <v>41</v>
      </c>
      <c r="J50" s="1" t="s">
        <v>41</v>
      </c>
      <c r="K50" s="1" t="s">
        <v>173</v>
      </c>
      <c r="L50">
        <v>1.170351425</v>
      </c>
      <c r="M50" s="1" t="s">
        <v>148</v>
      </c>
    </row>
    <row r="51" spans="1:13" x14ac:dyDescent="0.35">
      <c r="A51">
        <v>1171581</v>
      </c>
      <c r="B51">
        <v>9.1999999999999993</v>
      </c>
      <c r="C51">
        <v>32.520000000000003</v>
      </c>
      <c r="D51">
        <v>34</v>
      </c>
      <c r="E51">
        <v>54.72</v>
      </c>
      <c r="F51">
        <v>21</v>
      </c>
      <c r="G51">
        <v>0</v>
      </c>
      <c r="H51" s="1" t="s">
        <v>146</v>
      </c>
      <c r="I51" s="1" t="s">
        <v>41</v>
      </c>
      <c r="J51" s="1" t="s">
        <v>41</v>
      </c>
      <c r="K51" s="1" t="s">
        <v>173</v>
      </c>
      <c r="L51">
        <v>1.170351425</v>
      </c>
      <c r="M51" s="1" t="s">
        <v>149</v>
      </c>
    </row>
    <row r="52" spans="1:13" x14ac:dyDescent="0.35">
      <c r="A52">
        <v>1171580</v>
      </c>
      <c r="B52">
        <v>4.5</v>
      </c>
      <c r="C52">
        <v>61.45</v>
      </c>
      <c r="D52">
        <v>5</v>
      </c>
      <c r="E52">
        <v>18.239999999999998</v>
      </c>
      <c r="F52">
        <v>4.8</v>
      </c>
      <c r="G52">
        <v>0</v>
      </c>
      <c r="H52" s="1" t="s">
        <v>146</v>
      </c>
      <c r="I52" s="1" t="s">
        <v>41</v>
      </c>
      <c r="J52" s="1" t="s">
        <v>41</v>
      </c>
      <c r="K52" s="1" t="s">
        <v>174</v>
      </c>
      <c r="L52">
        <v>1.1703596789999999</v>
      </c>
      <c r="M52" s="1" t="s">
        <v>148</v>
      </c>
    </row>
    <row r="53" spans="1:13" x14ac:dyDescent="0.35">
      <c r="A53">
        <v>1171581</v>
      </c>
      <c r="B53">
        <v>1.25</v>
      </c>
      <c r="C53">
        <v>105.84</v>
      </c>
      <c r="D53">
        <v>1.3</v>
      </c>
      <c r="E53">
        <v>1824.3</v>
      </c>
      <c r="F53">
        <v>1.25</v>
      </c>
      <c r="G53">
        <v>0</v>
      </c>
      <c r="H53" s="1" t="s">
        <v>146</v>
      </c>
      <c r="I53" s="1" t="s">
        <v>41</v>
      </c>
      <c r="J53" s="1" t="s">
        <v>41</v>
      </c>
      <c r="K53" s="1" t="s">
        <v>174</v>
      </c>
      <c r="L53">
        <v>1.1703596789999999</v>
      </c>
      <c r="M53" s="1" t="s">
        <v>149</v>
      </c>
    </row>
    <row r="54" spans="1:13" x14ac:dyDescent="0.35">
      <c r="A54">
        <v>1171580</v>
      </c>
      <c r="B54">
        <v>14.5</v>
      </c>
      <c r="C54">
        <v>51.65</v>
      </c>
      <c r="D54">
        <v>38</v>
      </c>
      <c r="E54">
        <v>47.35</v>
      </c>
      <c r="F54">
        <v>21</v>
      </c>
      <c r="G54">
        <v>0</v>
      </c>
      <c r="H54" s="1" t="s">
        <v>146</v>
      </c>
      <c r="I54" s="1" t="s">
        <v>41</v>
      </c>
      <c r="J54" s="1" t="s">
        <v>41</v>
      </c>
      <c r="K54" s="1" t="s">
        <v>175</v>
      </c>
      <c r="L54">
        <v>1.17035968</v>
      </c>
      <c r="M54" s="1" t="s">
        <v>148</v>
      </c>
    </row>
    <row r="55" spans="1:13" x14ac:dyDescent="0.35">
      <c r="A55">
        <v>1171581</v>
      </c>
      <c r="B55">
        <v>1.04</v>
      </c>
      <c r="C55">
        <v>10233.370000000001</v>
      </c>
      <c r="D55">
        <v>1.05</v>
      </c>
      <c r="E55">
        <v>280.91000000000003</v>
      </c>
      <c r="F55">
        <v>1.04</v>
      </c>
      <c r="G55">
        <v>0</v>
      </c>
      <c r="H55" s="1" t="s">
        <v>146</v>
      </c>
      <c r="I55" s="1" t="s">
        <v>41</v>
      </c>
      <c r="J55" s="1" t="s">
        <v>41</v>
      </c>
      <c r="K55" s="1" t="s">
        <v>175</v>
      </c>
      <c r="L55">
        <v>1.17035968</v>
      </c>
      <c r="M55" s="1" t="s">
        <v>149</v>
      </c>
    </row>
    <row r="56" spans="1:13" x14ac:dyDescent="0.35">
      <c r="A56">
        <v>1171580</v>
      </c>
      <c r="B56">
        <v>3.5</v>
      </c>
      <c r="C56">
        <v>53.9</v>
      </c>
      <c r="D56">
        <v>4</v>
      </c>
      <c r="E56">
        <v>128.46</v>
      </c>
      <c r="F56">
        <v>3.5</v>
      </c>
      <c r="G56">
        <v>0</v>
      </c>
      <c r="H56" s="1" t="s">
        <v>146</v>
      </c>
      <c r="I56" s="1" t="s">
        <v>41</v>
      </c>
      <c r="J56" s="1" t="s">
        <v>41</v>
      </c>
      <c r="K56" s="1" t="s">
        <v>176</v>
      </c>
      <c r="L56">
        <v>1.1703653810000001</v>
      </c>
      <c r="M56" s="1" t="s">
        <v>148</v>
      </c>
    </row>
    <row r="57" spans="1:13" x14ac:dyDescent="0.35">
      <c r="A57">
        <v>1171581</v>
      </c>
      <c r="B57">
        <v>1.32</v>
      </c>
      <c r="C57">
        <v>51.71</v>
      </c>
      <c r="D57">
        <v>1.38</v>
      </c>
      <c r="E57">
        <v>92.3</v>
      </c>
      <c r="F57">
        <v>1.32</v>
      </c>
      <c r="G57">
        <v>0</v>
      </c>
      <c r="H57" s="1" t="s">
        <v>146</v>
      </c>
      <c r="I57" s="1" t="s">
        <v>41</v>
      </c>
      <c r="J57" s="1" t="s">
        <v>41</v>
      </c>
      <c r="K57" s="1" t="s">
        <v>176</v>
      </c>
      <c r="L57">
        <v>1.1703653810000001</v>
      </c>
      <c r="M57" s="1" t="s">
        <v>149</v>
      </c>
    </row>
    <row r="58" spans="1:13" x14ac:dyDescent="0.35">
      <c r="A58">
        <v>1171580</v>
      </c>
      <c r="B58">
        <v>8</v>
      </c>
      <c r="C58">
        <v>65.040000000000006</v>
      </c>
      <c r="D58">
        <v>36</v>
      </c>
      <c r="E58">
        <v>18.73</v>
      </c>
      <c r="F58">
        <v>9.8000000000000007</v>
      </c>
      <c r="G58">
        <v>0</v>
      </c>
      <c r="H58" s="1" t="s">
        <v>146</v>
      </c>
      <c r="I58" s="1" t="s">
        <v>41</v>
      </c>
      <c r="J58" s="1" t="s">
        <v>41</v>
      </c>
      <c r="K58" s="1" t="s">
        <v>177</v>
      </c>
      <c r="L58">
        <v>1.1703654370000001</v>
      </c>
      <c r="M58" s="1" t="s">
        <v>148</v>
      </c>
    </row>
    <row r="59" spans="1:13" x14ac:dyDescent="0.35">
      <c r="A59">
        <v>1171581</v>
      </c>
      <c r="B59">
        <v>1.1100000000000001</v>
      </c>
      <c r="C59">
        <v>126</v>
      </c>
      <c r="D59">
        <v>1.1200000000000001</v>
      </c>
      <c r="E59">
        <v>1824.1</v>
      </c>
      <c r="F59">
        <v>1.1000000000000001</v>
      </c>
      <c r="G59">
        <v>0</v>
      </c>
      <c r="H59" s="1" t="s">
        <v>146</v>
      </c>
      <c r="I59" s="1" t="s">
        <v>41</v>
      </c>
      <c r="J59" s="1" t="s">
        <v>41</v>
      </c>
      <c r="K59" s="1" t="s">
        <v>177</v>
      </c>
      <c r="L59">
        <v>1.1703654370000001</v>
      </c>
      <c r="M59" s="1" t="s">
        <v>149</v>
      </c>
    </row>
    <row r="60" spans="1:13" x14ac:dyDescent="0.35">
      <c r="A60">
        <v>1171580</v>
      </c>
      <c r="B60">
        <v>1.43</v>
      </c>
      <c r="C60">
        <v>113</v>
      </c>
      <c r="D60">
        <v>1.49</v>
      </c>
      <c r="E60">
        <v>100.54</v>
      </c>
      <c r="F60">
        <v>1.43</v>
      </c>
      <c r="G60">
        <v>0</v>
      </c>
      <c r="H60" s="1" t="s">
        <v>146</v>
      </c>
      <c r="I60" s="1" t="s">
        <v>41</v>
      </c>
      <c r="J60" s="1" t="s">
        <v>41</v>
      </c>
      <c r="K60" s="1" t="s">
        <v>178</v>
      </c>
      <c r="L60">
        <v>1.1703661759999999</v>
      </c>
      <c r="M60" s="1" t="s">
        <v>148</v>
      </c>
    </row>
    <row r="61" spans="1:13" x14ac:dyDescent="0.35">
      <c r="A61">
        <v>1171581</v>
      </c>
      <c r="B61">
        <v>3.2</v>
      </c>
      <c r="C61">
        <v>36.590000000000003</v>
      </c>
      <c r="D61">
        <v>1000</v>
      </c>
      <c r="E61">
        <v>1.01</v>
      </c>
      <c r="F61">
        <v>3.25</v>
      </c>
      <c r="G61">
        <v>0</v>
      </c>
      <c r="H61" s="1" t="s">
        <v>146</v>
      </c>
      <c r="I61" s="1" t="s">
        <v>41</v>
      </c>
      <c r="J61" s="1" t="s">
        <v>41</v>
      </c>
      <c r="K61" s="1" t="s">
        <v>178</v>
      </c>
      <c r="L61">
        <v>1.1703661759999999</v>
      </c>
      <c r="M61" s="1" t="s">
        <v>149</v>
      </c>
    </row>
    <row r="62" spans="1:13" x14ac:dyDescent="0.35">
      <c r="A62">
        <v>1171580</v>
      </c>
      <c r="B62">
        <v>1.03</v>
      </c>
      <c r="C62">
        <v>243.91</v>
      </c>
      <c r="D62">
        <v>1.08</v>
      </c>
      <c r="E62">
        <v>249.38</v>
      </c>
      <c r="F62">
        <v>1.04</v>
      </c>
      <c r="G62">
        <v>0</v>
      </c>
      <c r="H62" s="1" t="s">
        <v>146</v>
      </c>
      <c r="I62" s="1" t="s">
        <v>41</v>
      </c>
      <c r="J62" s="1" t="s">
        <v>41</v>
      </c>
      <c r="K62" s="1" t="s">
        <v>179</v>
      </c>
      <c r="L62">
        <v>1.170351176</v>
      </c>
      <c r="M62" s="1" t="s">
        <v>148</v>
      </c>
    </row>
    <row r="63" spans="1:13" x14ac:dyDescent="0.35">
      <c r="A63">
        <v>1171581</v>
      </c>
      <c r="B63">
        <v>7.4</v>
      </c>
      <c r="C63">
        <v>32.83</v>
      </c>
      <c r="D63">
        <v>48</v>
      </c>
      <c r="E63">
        <v>90.26</v>
      </c>
      <c r="F63">
        <v>7</v>
      </c>
      <c r="G63">
        <v>0</v>
      </c>
      <c r="H63" s="1" t="s">
        <v>146</v>
      </c>
      <c r="I63" s="1" t="s">
        <v>41</v>
      </c>
      <c r="J63" s="1" t="s">
        <v>41</v>
      </c>
      <c r="K63" s="1" t="s">
        <v>179</v>
      </c>
      <c r="L63">
        <v>1.170351176</v>
      </c>
      <c r="M63" s="1" t="s">
        <v>149</v>
      </c>
    </row>
    <row r="64" spans="1:13" x14ac:dyDescent="0.35">
      <c r="A64">
        <v>1171580</v>
      </c>
      <c r="B64">
        <v>23</v>
      </c>
      <c r="C64">
        <v>54.41</v>
      </c>
      <c r="D64">
        <v>25</v>
      </c>
      <c r="E64">
        <v>60.27</v>
      </c>
      <c r="F64">
        <v>22</v>
      </c>
      <c r="G64">
        <v>0</v>
      </c>
      <c r="H64" s="1" t="s">
        <v>146</v>
      </c>
      <c r="I64" s="1" t="s">
        <v>41</v>
      </c>
      <c r="J64" s="1" t="s">
        <v>41</v>
      </c>
      <c r="K64" s="1" t="s">
        <v>180</v>
      </c>
      <c r="L64">
        <v>1.1703513480000001</v>
      </c>
      <c r="M64" s="1" t="s">
        <v>148</v>
      </c>
    </row>
    <row r="65" spans="1:13" x14ac:dyDescent="0.35">
      <c r="A65">
        <v>1171581</v>
      </c>
      <c r="B65">
        <v>1.04</v>
      </c>
      <c r="C65">
        <v>321.04000000000002</v>
      </c>
      <c r="D65">
        <v>1.05</v>
      </c>
      <c r="E65">
        <v>7668.75</v>
      </c>
      <c r="F65">
        <v>1.04</v>
      </c>
      <c r="G65">
        <v>0</v>
      </c>
      <c r="H65" s="1" t="s">
        <v>146</v>
      </c>
      <c r="I65" s="1" t="s">
        <v>41</v>
      </c>
      <c r="J65" s="1" t="s">
        <v>41</v>
      </c>
      <c r="K65" s="1" t="s">
        <v>180</v>
      </c>
      <c r="L65">
        <v>1.1703513480000001</v>
      </c>
      <c r="M65" s="1" t="s">
        <v>149</v>
      </c>
    </row>
    <row r="66" spans="1:13" x14ac:dyDescent="0.35">
      <c r="A66">
        <v>1171580</v>
      </c>
      <c r="B66">
        <v>7.4</v>
      </c>
      <c r="C66">
        <v>48.78</v>
      </c>
      <c r="D66">
        <v>40</v>
      </c>
      <c r="E66">
        <v>19.72</v>
      </c>
      <c r="F66">
        <v>7.2</v>
      </c>
      <c r="G66">
        <v>0</v>
      </c>
      <c r="H66" s="1" t="s">
        <v>146</v>
      </c>
      <c r="I66" s="1" t="s">
        <v>41</v>
      </c>
      <c r="J66" s="1" t="s">
        <v>41</v>
      </c>
      <c r="K66" s="1" t="s">
        <v>181</v>
      </c>
      <c r="L66">
        <v>1.1703513489999999</v>
      </c>
      <c r="M66" s="1" t="s">
        <v>148</v>
      </c>
    </row>
    <row r="67" spans="1:13" x14ac:dyDescent="0.35">
      <c r="A67">
        <v>1171581</v>
      </c>
      <c r="B67">
        <v>1.1200000000000001</v>
      </c>
      <c r="C67">
        <v>120.85</v>
      </c>
      <c r="D67">
        <v>1.1599999999999999</v>
      </c>
      <c r="E67">
        <v>406.77</v>
      </c>
      <c r="F67">
        <v>1.1200000000000001</v>
      </c>
      <c r="G67">
        <v>0</v>
      </c>
      <c r="H67" s="1" t="s">
        <v>146</v>
      </c>
      <c r="I67" s="1" t="s">
        <v>41</v>
      </c>
      <c r="J67" s="1" t="s">
        <v>41</v>
      </c>
      <c r="K67" s="1" t="s">
        <v>181</v>
      </c>
      <c r="L67">
        <v>1.1703513489999999</v>
      </c>
      <c r="M67" s="1" t="s">
        <v>149</v>
      </c>
    </row>
    <row r="68" spans="1:13" x14ac:dyDescent="0.35">
      <c r="A68">
        <v>1171580</v>
      </c>
      <c r="B68">
        <v>12</v>
      </c>
      <c r="C68">
        <v>39.03</v>
      </c>
      <c r="D68">
        <v>70</v>
      </c>
      <c r="E68">
        <v>44.32</v>
      </c>
      <c r="F68">
        <v>26</v>
      </c>
      <c r="G68">
        <v>0</v>
      </c>
      <c r="H68" s="1" t="s">
        <v>146</v>
      </c>
      <c r="I68" s="1" t="s">
        <v>41</v>
      </c>
      <c r="J68" s="1" t="s">
        <v>41</v>
      </c>
      <c r="K68" s="1" t="s">
        <v>182</v>
      </c>
      <c r="L68">
        <v>1.17035135</v>
      </c>
      <c r="M68" s="1" t="s">
        <v>148</v>
      </c>
    </row>
    <row r="69" spans="1:13" x14ac:dyDescent="0.35">
      <c r="A69">
        <v>1171581</v>
      </c>
      <c r="B69">
        <v>1.07</v>
      </c>
      <c r="C69">
        <v>324.41000000000003</v>
      </c>
      <c r="D69">
        <v>1.0900000000000001</v>
      </c>
      <c r="E69">
        <v>370.18</v>
      </c>
      <c r="F69">
        <v>1.07</v>
      </c>
      <c r="G69">
        <v>0</v>
      </c>
      <c r="H69" s="1" t="s">
        <v>146</v>
      </c>
      <c r="I69" s="1" t="s">
        <v>41</v>
      </c>
      <c r="J69" s="1" t="s">
        <v>41</v>
      </c>
      <c r="K69" s="1" t="s">
        <v>182</v>
      </c>
      <c r="L69">
        <v>1.17035135</v>
      </c>
      <c r="M69" s="1" t="s">
        <v>149</v>
      </c>
    </row>
    <row r="70" spans="1:13" x14ac:dyDescent="0.35">
      <c r="A70">
        <v>1171580</v>
      </c>
      <c r="B70">
        <v>17.5</v>
      </c>
      <c r="C70">
        <v>27</v>
      </c>
      <c r="D70">
        <v>30</v>
      </c>
      <c r="E70">
        <v>70.430000000000007</v>
      </c>
      <c r="F70">
        <v>16.5</v>
      </c>
      <c r="G70">
        <v>0</v>
      </c>
      <c r="H70" s="1" t="s">
        <v>146</v>
      </c>
      <c r="I70" s="1" t="s">
        <v>41</v>
      </c>
      <c r="J70" s="1" t="s">
        <v>41</v>
      </c>
      <c r="K70" s="1" t="s">
        <v>183</v>
      </c>
      <c r="L70">
        <v>1.170351369</v>
      </c>
      <c r="M70" s="1" t="s">
        <v>148</v>
      </c>
    </row>
    <row r="71" spans="1:13" x14ac:dyDescent="0.35">
      <c r="A71">
        <v>1171581</v>
      </c>
      <c r="B71">
        <v>1.04</v>
      </c>
      <c r="C71">
        <v>10506.63</v>
      </c>
      <c r="D71">
        <v>1.05</v>
      </c>
      <c r="E71">
        <v>606.5</v>
      </c>
      <c r="F71">
        <v>1.05</v>
      </c>
      <c r="G71">
        <v>0</v>
      </c>
      <c r="H71" s="1" t="s">
        <v>146</v>
      </c>
      <c r="I71" s="1" t="s">
        <v>41</v>
      </c>
      <c r="J71" s="1" t="s">
        <v>41</v>
      </c>
      <c r="K71" s="1" t="s">
        <v>183</v>
      </c>
      <c r="L71">
        <v>1.170351369</v>
      </c>
      <c r="M71" s="1" t="s">
        <v>149</v>
      </c>
    </row>
    <row r="72" spans="1:13" x14ac:dyDescent="0.35">
      <c r="A72">
        <v>1171580</v>
      </c>
      <c r="B72">
        <v>1.05</v>
      </c>
      <c r="C72">
        <v>152</v>
      </c>
      <c r="D72">
        <v>1.1000000000000001</v>
      </c>
      <c r="E72">
        <v>220.72</v>
      </c>
      <c r="F72">
        <v>1.04</v>
      </c>
      <c r="G72">
        <v>0</v>
      </c>
      <c r="H72" s="1" t="s">
        <v>146</v>
      </c>
      <c r="I72" s="1" t="s">
        <v>41</v>
      </c>
      <c r="J72" s="1" t="s">
        <v>41</v>
      </c>
      <c r="K72" s="1" t="s">
        <v>184</v>
      </c>
      <c r="L72">
        <v>1.1703513699999999</v>
      </c>
      <c r="M72" s="1" t="s">
        <v>148</v>
      </c>
    </row>
    <row r="73" spans="1:13" x14ac:dyDescent="0.35">
      <c r="A73">
        <v>1171581</v>
      </c>
      <c r="B73">
        <v>8.4</v>
      </c>
      <c r="C73">
        <v>31.01</v>
      </c>
      <c r="D73">
        <v>30</v>
      </c>
      <c r="E73">
        <v>36.700000000000003</v>
      </c>
      <c r="F73">
        <v>20</v>
      </c>
      <c r="G73">
        <v>0</v>
      </c>
      <c r="H73" s="1" t="s">
        <v>146</v>
      </c>
      <c r="I73" s="1" t="s">
        <v>41</v>
      </c>
      <c r="J73" s="1" t="s">
        <v>41</v>
      </c>
      <c r="K73" s="1" t="s">
        <v>184</v>
      </c>
      <c r="L73">
        <v>1.1703513699999999</v>
      </c>
      <c r="M73" s="1" t="s">
        <v>149</v>
      </c>
    </row>
    <row r="74" spans="1:13" x14ac:dyDescent="0.35">
      <c r="A74">
        <v>1171580</v>
      </c>
      <c r="B74">
        <v>1.36</v>
      </c>
      <c r="C74">
        <v>18.239999999999998</v>
      </c>
      <c r="D74">
        <v>1.41</v>
      </c>
      <c r="E74">
        <v>100.81</v>
      </c>
      <c r="F74">
        <v>1.4</v>
      </c>
      <c r="G74">
        <v>0</v>
      </c>
      <c r="H74" s="1" t="s">
        <v>146</v>
      </c>
      <c r="I74" s="1" t="s">
        <v>41</v>
      </c>
      <c r="J74" s="1" t="s">
        <v>41</v>
      </c>
      <c r="K74" s="1" t="s">
        <v>185</v>
      </c>
      <c r="L74">
        <v>1.1703513720000001</v>
      </c>
      <c r="M74" s="1" t="s">
        <v>148</v>
      </c>
    </row>
    <row r="75" spans="1:13" x14ac:dyDescent="0.35">
      <c r="A75">
        <v>1171581</v>
      </c>
      <c r="B75">
        <v>3.55</v>
      </c>
      <c r="C75">
        <v>156.54</v>
      </c>
      <c r="D75">
        <v>3.8</v>
      </c>
      <c r="E75">
        <v>18.239999999999998</v>
      </c>
      <c r="F75">
        <v>3.55</v>
      </c>
      <c r="G75">
        <v>0</v>
      </c>
      <c r="H75" s="1" t="s">
        <v>146</v>
      </c>
      <c r="I75" s="1" t="s">
        <v>41</v>
      </c>
      <c r="J75" s="1" t="s">
        <v>41</v>
      </c>
      <c r="K75" s="1" t="s">
        <v>185</v>
      </c>
      <c r="L75">
        <v>1.1703513720000001</v>
      </c>
      <c r="M75" s="1" t="s">
        <v>149</v>
      </c>
    </row>
    <row r="76" spans="1:13" x14ac:dyDescent="0.35">
      <c r="A76">
        <v>1171580</v>
      </c>
      <c r="B76">
        <v>19.5</v>
      </c>
      <c r="C76">
        <v>19.510000000000002</v>
      </c>
      <c r="D76">
        <v>27</v>
      </c>
      <c r="E76">
        <v>54.24</v>
      </c>
      <c r="F76">
        <v>25</v>
      </c>
      <c r="G76">
        <v>0</v>
      </c>
      <c r="H76" s="1" t="s">
        <v>146</v>
      </c>
      <c r="I76" s="1" t="s">
        <v>41</v>
      </c>
      <c r="J76" s="1" t="s">
        <v>41</v>
      </c>
      <c r="K76" s="1" t="s">
        <v>186</v>
      </c>
      <c r="L76">
        <v>1.170365463</v>
      </c>
      <c r="M76" s="1" t="s">
        <v>148</v>
      </c>
    </row>
    <row r="77" spans="1:13" x14ac:dyDescent="0.35">
      <c r="A77">
        <v>1171581</v>
      </c>
      <c r="B77">
        <v>1.03</v>
      </c>
      <c r="C77">
        <v>8575.3700000000008</v>
      </c>
      <c r="D77">
        <v>1.04</v>
      </c>
      <c r="E77">
        <v>1948.7</v>
      </c>
      <c r="F77">
        <v>1.04</v>
      </c>
      <c r="G77">
        <v>0</v>
      </c>
      <c r="H77" s="1" t="s">
        <v>146</v>
      </c>
      <c r="I77" s="1" t="s">
        <v>41</v>
      </c>
      <c r="J77" s="1" t="s">
        <v>41</v>
      </c>
      <c r="K77" s="1" t="s">
        <v>186</v>
      </c>
      <c r="L77">
        <v>1.170365463</v>
      </c>
      <c r="M77" s="1" t="s">
        <v>149</v>
      </c>
    </row>
    <row r="78" spans="1:13" x14ac:dyDescent="0.35">
      <c r="A78">
        <v>1171580</v>
      </c>
      <c r="B78">
        <v>1.31</v>
      </c>
      <c r="C78">
        <v>53.48</v>
      </c>
      <c r="D78">
        <v>1.36</v>
      </c>
      <c r="E78">
        <v>852.05</v>
      </c>
      <c r="F78">
        <v>1.35</v>
      </c>
      <c r="G78">
        <v>0</v>
      </c>
      <c r="H78" s="1" t="s">
        <v>146</v>
      </c>
      <c r="I78" s="1" t="s">
        <v>41</v>
      </c>
      <c r="J78" s="1" t="s">
        <v>41</v>
      </c>
      <c r="K78" s="1" t="s">
        <v>187</v>
      </c>
      <c r="L78">
        <v>1.170367736</v>
      </c>
      <c r="M78" s="1" t="s">
        <v>148</v>
      </c>
    </row>
    <row r="79" spans="1:13" x14ac:dyDescent="0.35">
      <c r="A79">
        <v>1171581</v>
      </c>
      <c r="B79">
        <v>3.6</v>
      </c>
      <c r="C79">
        <v>174.74</v>
      </c>
      <c r="D79">
        <v>4</v>
      </c>
      <c r="E79">
        <v>31.65</v>
      </c>
      <c r="F79">
        <v>3.6</v>
      </c>
      <c r="G79">
        <v>0</v>
      </c>
      <c r="H79" s="1" t="s">
        <v>146</v>
      </c>
      <c r="I79" s="1" t="s">
        <v>41</v>
      </c>
      <c r="J79" s="1" t="s">
        <v>41</v>
      </c>
      <c r="K79" s="1" t="s">
        <v>187</v>
      </c>
      <c r="L79">
        <v>1.170367736</v>
      </c>
      <c r="M79" s="1" t="s">
        <v>149</v>
      </c>
    </row>
    <row r="80" spans="1:13" x14ac:dyDescent="0.35">
      <c r="A80">
        <v>1171580</v>
      </c>
      <c r="B80">
        <v>1.04</v>
      </c>
      <c r="C80">
        <v>36.479999999999997</v>
      </c>
      <c r="D80">
        <v>1.08</v>
      </c>
      <c r="E80">
        <v>247.88</v>
      </c>
      <c r="F80">
        <v>1.05</v>
      </c>
      <c r="G80">
        <v>0</v>
      </c>
      <c r="H80" s="1" t="s">
        <v>146</v>
      </c>
      <c r="I80" s="1" t="s">
        <v>41</v>
      </c>
      <c r="J80" s="1" t="s">
        <v>41</v>
      </c>
      <c r="K80" s="1" t="s">
        <v>188</v>
      </c>
      <c r="L80">
        <v>1.1703677370000001</v>
      </c>
      <c r="M80" s="1" t="s">
        <v>148</v>
      </c>
    </row>
    <row r="81" spans="1:13" x14ac:dyDescent="0.35">
      <c r="A81">
        <v>1171581</v>
      </c>
      <c r="B81">
        <v>8</v>
      </c>
      <c r="C81">
        <v>131.71</v>
      </c>
      <c r="D81">
        <v>1000</v>
      </c>
      <c r="E81">
        <v>13.65</v>
      </c>
      <c r="F81">
        <v>9.4</v>
      </c>
      <c r="G81">
        <v>0</v>
      </c>
      <c r="H81" s="1" t="s">
        <v>146</v>
      </c>
      <c r="I81" s="1" t="s">
        <v>41</v>
      </c>
      <c r="J81" s="1" t="s">
        <v>41</v>
      </c>
      <c r="K81" s="1" t="s">
        <v>188</v>
      </c>
      <c r="L81">
        <v>1.1703677370000001</v>
      </c>
      <c r="M81" s="1" t="s">
        <v>149</v>
      </c>
    </row>
    <row r="82" spans="1:13" x14ac:dyDescent="0.35">
      <c r="A82">
        <v>1171580</v>
      </c>
      <c r="B82">
        <v>1.03</v>
      </c>
      <c r="C82">
        <v>156.35</v>
      </c>
      <c r="D82">
        <v>1.04</v>
      </c>
      <c r="E82">
        <v>23.71</v>
      </c>
      <c r="F82">
        <v>1.03</v>
      </c>
      <c r="G82">
        <v>0</v>
      </c>
      <c r="H82" s="1" t="s">
        <v>146</v>
      </c>
      <c r="I82" s="1" t="s">
        <v>41</v>
      </c>
      <c r="J82" s="1" t="s">
        <v>41</v>
      </c>
      <c r="K82" s="1" t="s">
        <v>189</v>
      </c>
      <c r="L82">
        <v>1.1703511689999999</v>
      </c>
      <c r="M82" s="1" t="s">
        <v>148</v>
      </c>
    </row>
    <row r="83" spans="1:13" x14ac:dyDescent="0.35">
      <c r="A83">
        <v>1171581</v>
      </c>
      <c r="B83">
        <v>26</v>
      </c>
      <c r="C83">
        <v>27.72</v>
      </c>
      <c r="D83">
        <v>60</v>
      </c>
      <c r="E83">
        <v>72.959999999999994</v>
      </c>
      <c r="F83">
        <v>13</v>
      </c>
      <c r="G83">
        <v>0</v>
      </c>
      <c r="H83" s="1" t="s">
        <v>146</v>
      </c>
      <c r="I83" s="1" t="s">
        <v>41</v>
      </c>
      <c r="J83" s="1" t="s">
        <v>41</v>
      </c>
      <c r="K83" s="1" t="s">
        <v>189</v>
      </c>
      <c r="L83">
        <v>1.1703511689999999</v>
      </c>
      <c r="M83" s="1" t="s">
        <v>149</v>
      </c>
    </row>
    <row r="84" spans="1:13" x14ac:dyDescent="0.35">
      <c r="A84">
        <v>1171580</v>
      </c>
      <c r="B84">
        <v>1.1100000000000001</v>
      </c>
      <c r="C84">
        <v>531.36</v>
      </c>
      <c r="D84">
        <v>1.1499999999999999</v>
      </c>
      <c r="E84">
        <v>940.91</v>
      </c>
      <c r="F84">
        <v>1.1100000000000001</v>
      </c>
      <c r="G84">
        <v>0</v>
      </c>
      <c r="H84" s="1" t="s">
        <v>146</v>
      </c>
      <c r="I84" s="1" t="s">
        <v>41</v>
      </c>
      <c r="J84" s="1" t="s">
        <v>41</v>
      </c>
      <c r="K84" s="1" t="s">
        <v>190</v>
      </c>
      <c r="L84">
        <v>1.17035117</v>
      </c>
      <c r="M84" s="1" t="s">
        <v>148</v>
      </c>
    </row>
    <row r="85" spans="1:13" x14ac:dyDescent="0.35">
      <c r="A85">
        <v>1171581</v>
      </c>
      <c r="B85">
        <v>7.6</v>
      </c>
      <c r="C85">
        <v>56.91</v>
      </c>
      <c r="D85">
        <v>12</v>
      </c>
      <c r="E85">
        <v>101.45</v>
      </c>
      <c r="F85">
        <v>8.4</v>
      </c>
      <c r="G85">
        <v>0</v>
      </c>
      <c r="H85" s="1" t="s">
        <v>146</v>
      </c>
      <c r="I85" s="1" t="s">
        <v>41</v>
      </c>
      <c r="J85" s="1" t="s">
        <v>41</v>
      </c>
      <c r="K85" s="1" t="s">
        <v>190</v>
      </c>
      <c r="L85">
        <v>1.17035117</v>
      </c>
      <c r="M85" s="1" t="s">
        <v>149</v>
      </c>
    </row>
    <row r="86" spans="1:13" x14ac:dyDescent="0.35">
      <c r="A86">
        <v>1171580</v>
      </c>
      <c r="B86">
        <v>2</v>
      </c>
      <c r="C86">
        <v>35.44</v>
      </c>
      <c r="D86">
        <v>2.1800000000000002</v>
      </c>
      <c r="E86">
        <v>65.040000000000006</v>
      </c>
      <c r="F86">
        <v>2.04</v>
      </c>
      <c r="G86">
        <v>0</v>
      </c>
      <c r="H86" s="1" t="s">
        <v>146</v>
      </c>
      <c r="I86" s="1" t="s">
        <v>41</v>
      </c>
      <c r="J86" s="1" t="s">
        <v>41</v>
      </c>
      <c r="K86" s="1" t="s">
        <v>191</v>
      </c>
      <c r="L86">
        <v>1.1703511710000001</v>
      </c>
      <c r="M86" s="1" t="s">
        <v>148</v>
      </c>
    </row>
    <row r="87" spans="1:13" x14ac:dyDescent="0.35">
      <c r="A87">
        <v>1171581</v>
      </c>
      <c r="B87">
        <v>1.88</v>
      </c>
      <c r="C87">
        <v>32.130000000000003</v>
      </c>
      <c r="D87">
        <v>1.97</v>
      </c>
      <c r="E87">
        <v>104.55</v>
      </c>
      <c r="F87">
        <v>1.88</v>
      </c>
      <c r="G87">
        <v>0</v>
      </c>
      <c r="H87" s="1" t="s">
        <v>146</v>
      </c>
      <c r="I87" s="1" t="s">
        <v>41</v>
      </c>
      <c r="J87" s="1" t="s">
        <v>41</v>
      </c>
      <c r="K87" s="1" t="s">
        <v>191</v>
      </c>
      <c r="L87">
        <v>1.1703511710000001</v>
      </c>
      <c r="M87" s="1" t="s">
        <v>149</v>
      </c>
    </row>
    <row r="88" spans="1:13" x14ac:dyDescent="0.35">
      <c r="A88">
        <v>1171580</v>
      </c>
      <c r="B88">
        <v>2.34</v>
      </c>
      <c r="C88">
        <v>47.15</v>
      </c>
      <c r="D88">
        <v>2.46</v>
      </c>
      <c r="E88">
        <v>33.68</v>
      </c>
      <c r="F88">
        <v>2.46</v>
      </c>
      <c r="G88">
        <v>0</v>
      </c>
      <c r="H88" s="1" t="s">
        <v>146</v>
      </c>
      <c r="I88" s="1" t="s">
        <v>41</v>
      </c>
      <c r="J88" s="1" t="s">
        <v>41</v>
      </c>
      <c r="K88" s="1" t="s">
        <v>192</v>
      </c>
      <c r="L88">
        <v>1.170367709</v>
      </c>
      <c r="M88" s="1" t="s">
        <v>148</v>
      </c>
    </row>
    <row r="89" spans="1:13" x14ac:dyDescent="0.35">
      <c r="A89">
        <v>1171581</v>
      </c>
      <c r="B89">
        <v>1.65</v>
      </c>
      <c r="C89">
        <v>178.36</v>
      </c>
      <c r="D89">
        <v>1.8</v>
      </c>
      <c r="E89">
        <v>98.5</v>
      </c>
      <c r="F89">
        <v>1.64</v>
      </c>
      <c r="G89">
        <v>0</v>
      </c>
      <c r="H89" s="1" t="s">
        <v>146</v>
      </c>
      <c r="I89" s="1" t="s">
        <v>41</v>
      </c>
      <c r="J89" s="1" t="s">
        <v>41</v>
      </c>
      <c r="K89" s="1" t="s">
        <v>192</v>
      </c>
      <c r="L89">
        <v>1.170367709</v>
      </c>
      <c r="M89" s="1" t="s">
        <v>149</v>
      </c>
    </row>
    <row r="90" spans="1:13" x14ac:dyDescent="0.35">
      <c r="A90">
        <v>1171580</v>
      </c>
      <c r="B90">
        <v>17.5</v>
      </c>
      <c r="C90">
        <v>26.49</v>
      </c>
      <c r="D90">
        <v>95</v>
      </c>
      <c r="E90">
        <v>20.79</v>
      </c>
      <c r="F90">
        <v>29</v>
      </c>
      <c r="G90">
        <v>0</v>
      </c>
      <c r="H90" s="1" t="s">
        <v>146</v>
      </c>
      <c r="I90" s="1" t="s">
        <v>41</v>
      </c>
      <c r="J90" s="1" t="s">
        <v>41</v>
      </c>
      <c r="K90" s="1" t="s">
        <v>193</v>
      </c>
      <c r="L90">
        <v>1.1703677379999999</v>
      </c>
      <c r="M90" s="1" t="s">
        <v>148</v>
      </c>
    </row>
    <row r="91" spans="1:13" x14ac:dyDescent="0.35">
      <c r="A91">
        <v>1171581</v>
      </c>
      <c r="B91">
        <v>1.03</v>
      </c>
      <c r="C91">
        <v>1272.67</v>
      </c>
      <c r="D91">
        <v>1.04</v>
      </c>
      <c r="E91">
        <v>169.64</v>
      </c>
      <c r="F91">
        <v>1.04</v>
      </c>
      <c r="G91">
        <v>0</v>
      </c>
      <c r="H91" s="1" t="s">
        <v>146</v>
      </c>
      <c r="I91" s="1" t="s">
        <v>41</v>
      </c>
      <c r="J91" s="1" t="s">
        <v>41</v>
      </c>
      <c r="K91" s="1" t="s">
        <v>193</v>
      </c>
      <c r="L91">
        <v>1.1703677379999999</v>
      </c>
      <c r="M91" s="1" t="s">
        <v>149</v>
      </c>
    </row>
    <row r="92" spans="1:13" x14ac:dyDescent="0.35">
      <c r="A92">
        <v>1171580</v>
      </c>
      <c r="B92">
        <v>7.4</v>
      </c>
      <c r="C92">
        <v>27.94</v>
      </c>
      <c r="D92">
        <v>7.6</v>
      </c>
      <c r="E92">
        <v>2193.38</v>
      </c>
      <c r="F92">
        <v>7.4</v>
      </c>
      <c r="G92">
        <v>0</v>
      </c>
      <c r="H92" s="1" t="s">
        <v>146</v>
      </c>
      <c r="I92" s="1" t="s">
        <v>41</v>
      </c>
      <c r="J92" s="1" t="s">
        <v>41</v>
      </c>
      <c r="K92" s="1" t="s">
        <v>194</v>
      </c>
      <c r="L92">
        <v>1.170367739</v>
      </c>
      <c r="M92" s="1" t="s">
        <v>148</v>
      </c>
    </row>
    <row r="93" spans="1:13" x14ac:dyDescent="0.35">
      <c r="A93">
        <v>1171581</v>
      </c>
      <c r="B93">
        <v>1.1499999999999999</v>
      </c>
      <c r="C93">
        <v>496.28</v>
      </c>
      <c r="D93">
        <v>1.1599999999999999</v>
      </c>
      <c r="E93">
        <v>1219.52</v>
      </c>
      <c r="F93">
        <v>1.1599999999999999</v>
      </c>
      <c r="G93">
        <v>0</v>
      </c>
      <c r="H93" s="1" t="s">
        <v>146</v>
      </c>
      <c r="I93" s="1" t="s">
        <v>41</v>
      </c>
      <c r="J93" s="1" t="s">
        <v>41</v>
      </c>
      <c r="K93" s="1" t="s">
        <v>194</v>
      </c>
      <c r="L93">
        <v>1.170367739</v>
      </c>
      <c r="M93" s="1" t="s">
        <v>149</v>
      </c>
    </row>
    <row r="94" spans="1:13" x14ac:dyDescent="0.35">
      <c r="A94">
        <v>1171580</v>
      </c>
      <c r="B94">
        <v>11</v>
      </c>
      <c r="C94">
        <v>73.17</v>
      </c>
      <c r="D94">
        <v>15.5</v>
      </c>
      <c r="E94">
        <v>183.71</v>
      </c>
      <c r="F94">
        <v>10.5</v>
      </c>
      <c r="G94">
        <v>0</v>
      </c>
      <c r="H94" s="1" t="s">
        <v>146</v>
      </c>
      <c r="I94" s="1" t="s">
        <v>41</v>
      </c>
      <c r="J94" s="1" t="s">
        <v>41</v>
      </c>
      <c r="K94" s="1" t="s">
        <v>195</v>
      </c>
      <c r="L94">
        <v>1.1703677400000001</v>
      </c>
      <c r="M94" s="1" t="s">
        <v>148</v>
      </c>
    </row>
    <row r="95" spans="1:13" x14ac:dyDescent="0.35">
      <c r="A95">
        <v>1171581</v>
      </c>
      <c r="B95">
        <v>1.06</v>
      </c>
      <c r="C95">
        <v>186.53</v>
      </c>
      <c r="D95">
        <v>1.07</v>
      </c>
      <c r="E95">
        <v>195.13</v>
      </c>
      <c r="F95">
        <v>1.06</v>
      </c>
      <c r="G95">
        <v>0</v>
      </c>
      <c r="H95" s="1" t="s">
        <v>146</v>
      </c>
      <c r="I95" s="1" t="s">
        <v>41</v>
      </c>
      <c r="J95" s="1" t="s">
        <v>41</v>
      </c>
      <c r="K95" s="1" t="s">
        <v>195</v>
      </c>
      <c r="L95">
        <v>1.1703677400000001</v>
      </c>
      <c r="M95" s="1" t="s">
        <v>149</v>
      </c>
    </row>
    <row r="96" spans="1:13" x14ac:dyDescent="0.35">
      <c r="A96">
        <v>1171580</v>
      </c>
      <c r="B96">
        <v>1.02</v>
      </c>
      <c r="C96">
        <v>320.82</v>
      </c>
      <c r="D96">
        <v>1.03</v>
      </c>
      <c r="E96">
        <v>27.16</v>
      </c>
      <c r="F96">
        <v>1.02</v>
      </c>
      <c r="G96">
        <v>0</v>
      </c>
      <c r="H96" s="1" t="s">
        <v>146</v>
      </c>
      <c r="I96" s="1" t="s">
        <v>41</v>
      </c>
      <c r="J96" s="1" t="s">
        <v>41</v>
      </c>
      <c r="K96" s="1" t="s">
        <v>196</v>
      </c>
      <c r="L96">
        <v>1.170367741</v>
      </c>
      <c r="M96" s="1" t="s">
        <v>148</v>
      </c>
    </row>
    <row r="97" spans="1:13" x14ac:dyDescent="0.35">
      <c r="A97">
        <v>1171581</v>
      </c>
      <c r="B97">
        <v>4</v>
      </c>
      <c r="C97">
        <v>38.58</v>
      </c>
      <c r="D97">
        <v>530</v>
      </c>
      <c r="E97">
        <v>11.9</v>
      </c>
      <c r="F97">
        <v>11</v>
      </c>
      <c r="G97">
        <v>0</v>
      </c>
      <c r="H97" s="1" t="s">
        <v>146</v>
      </c>
      <c r="I97" s="1" t="s">
        <v>41</v>
      </c>
      <c r="J97" s="1" t="s">
        <v>41</v>
      </c>
      <c r="K97" s="1" t="s">
        <v>196</v>
      </c>
      <c r="L97">
        <v>1.170367741</v>
      </c>
      <c r="M97" s="1" t="s">
        <v>149</v>
      </c>
    </row>
    <row r="98" spans="1:13" x14ac:dyDescent="0.35">
      <c r="A98">
        <v>1171580</v>
      </c>
      <c r="B98">
        <v>2.2000000000000002</v>
      </c>
      <c r="C98">
        <v>27.52</v>
      </c>
      <c r="D98">
        <v>2.38</v>
      </c>
      <c r="E98">
        <v>294.44</v>
      </c>
      <c r="F98">
        <v>2.2000000000000002</v>
      </c>
      <c r="G98">
        <v>0</v>
      </c>
      <c r="H98" s="1" t="s">
        <v>146</v>
      </c>
      <c r="I98" s="1" t="s">
        <v>41</v>
      </c>
      <c r="J98" s="1" t="s">
        <v>41</v>
      </c>
      <c r="K98" s="1" t="s">
        <v>197</v>
      </c>
      <c r="L98">
        <v>1.170367742</v>
      </c>
      <c r="M98" s="1" t="s">
        <v>148</v>
      </c>
    </row>
    <row r="99" spans="1:13" x14ac:dyDescent="0.35">
      <c r="A99">
        <v>1171581</v>
      </c>
      <c r="B99">
        <v>1.73</v>
      </c>
      <c r="C99">
        <v>570.74</v>
      </c>
      <c r="D99">
        <v>1.78</v>
      </c>
      <c r="E99">
        <v>100.45</v>
      </c>
      <c r="F99">
        <v>1.71</v>
      </c>
      <c r="G99">
        <v>0</v>
      </c>
      <c r="H99" s="1" t="s">
        <v>146</v>
      </c>
      <c r="I99" s="1" t="s">
        <v>41</v>
      </c>
      <c r="J99" s="1" t="s">
        <v>41</v>
      </c>
      <c r="K99" s="1" t="s">
        <v>197</v>
      </c>
      <c r="L99">
        <v>1.170367742</v>
      </c>
      <c r="M99" s="1" t="s">
        <v>149</v>
      </c>
    </row>
    <row r="100" spans="1:13" x14ac:dyDescent="0.35">
      <c r="A100">
        <v>1171580</v>
      </c>
      <c r="B100">
        <v>1.01</v>
      </c>
      <c r="C100">
        <v>5124.3999999999996</v>
      </c>
      <c r="D100">
        <v>1.02</v>
      </c>
      <c r="E100">
        <v>18.239999999999998</v>
      </c>
      <c r="F100">
        <v>1.01</v>
      </c>
      <c r="G100">
        <v>0</v>
      </c>
      <c r="H100" s="1" t="s">
        <v>146</v>
      </c>
      <c r="I100" s="1" t="s">
        <v>41</v>
      </c>
      <c r="J100" s="1" t="s">
        <v>41</v>
      </c>
      <c r="K100" s="1" t="s">
        <v>198</v>
      </c>
      <c r="L100">
        <v>1.1703677429999999</v>
      </c>
      <c r="M100" s="1" t="s">
        <v>148</v>
      </c>
    </row>
    <row r="101" spans="1:13" x14ac:dyDescent="0.35">
      <c r="A101">
        <v>1171581</v>
      </c>
      <c r="B101">
        <v>28</v>
      </c>
      <c r="C101">
        <v>182.41</v>
      </c>
      <c r="D101">
        <v>370</v>
      </c>
      <c r="E101">
        <v>11.9</v>
      </c>
      <c r="G101">
        <v>0</v>
      </c>
      <c r="H101" s="1" t="s">
        <v>146</v>
      </c>
      <c r="I101" s="1" t="s">
        <v>41</v>
      </c>
      <c r="J101" s="1" t="s">
        <v>41</v>
      </c>
      <c r="K101" s="1" t="s">
        <v>198</v>
      </c>
      <c r="L101">
        <v>1.1703677429999999</v>
      </c>
      <c r="M101" s="1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03F1-6D2F-4019-B06A-2589BCC762B6}">
  <dimension ref="A1:D540"/>
  <sheetViews>
    <sheetView topLeftCell="A2" workbookViewId="0">
      <selection activeCell="A2" sqref="A2:D540"/>
    </sheetView>
  </sheetViews>
  <sheetFormatPr defaultRowHeight="14.5" x14ac:dyDescent="0.35"/>
  <cols>
    <col min="1" max="1" width="10" bestFit="1" customWidth="1"/>
    <col min="2" max="2" width="12.36328125" style="6" bestFit="1" customWidth="1"/>
    <col min="3" max="3" width="13.36328125" style="6" bestFit="1" customWidth="1"/>
    <col min="4" max="4" width="12.81640625" style="6" bestFit="1" customWidth="1"/>
    <col min="5" max="5" width="15" bestFit="1" customWidth="1"/>
    <col min="6" max="6" width="16.1796875" bestFit="1" customWidth="1"/>
    <col min="7" max="7" width="15.453125" bestFit="1" customWidth="1"/>
    <col min="8" max="8" width="12.7265625" bestFit="1" customWidth="1"/>
    <col min="9" max="9" width="13.7265625" bestFit="1" customWidth="1"/>
    <col min="10" max="10" width="13" bestFit="1" customWidth="1"/>
    <col min="11" max="11" width="10.1796875" bestFit="1" customWidth="1"/>
    <col min="12" max="12" width="15.7265625" bestFit="1" customWidth="1"/>
    <col min="13" max="13" width="12.7265625" bestFit="1" customWidth="1"/>
  </cols>
  <sheetData>
    <row r="1" spans="1:4" x14ac:dyDescent="0.35">
      <c r="A1" t="s">
        <v>45</v>
      </c>
      <c r="B1" s="6" t="s">
        <v>42</v>
      </c>
      <c r="C1" s="6" t="s">
        <v>43</v>
      </c>
      <c r="D1" s="6" t="s">
        <v>44</v>
      </c>
    </row>
    <row r="2" spans="1:4" x14ac:dyDescent="0.35">
      <c r="A2">
        <v>0</v>
      </c>
      <c r="B2" s="6">
        <v>1.25E-4</v>
      </c>
      <c r="C2" s="6">
        <v>0</v>
      </c>
    </row>
    <row r="3" spans="1:4" x14ac:dyDescent="0.35">
      <c r="A3">
        <v>1</v>
      </c>
      <c r="B3" s="6">
        <v>2.5000000000000001E-4</v>
      </c>
      <c r="C3" s="6">
        <v>0</v>
      </c>
    </row>
    <row r="4" spans="1:4" x14ac:dyDescent="0.35">
      <c r="A4">
        <v>2</v>
      </c>
      <c r="B4" s="6">
        <v>0</v>
      </c>
      <c r="C4" s="6">
        <v>0</v>
      </c>
    </row>
    <row r="5" spans="1:4" x14ac:dyDescent="0.35">
      <c r="A5">
        <v>3</v>
      </c>
      <c r="B5" s="6">
        <v>2.5000000000000001E-5</v>
      </c>
      <c r="C5" s="6">
        <v>7.4999999999999993E-5</v>
      </c>
    </row>
    <row r="6" spans="1:4" x14ac:dyDescent="0.35">
      <c r="A6">
        <v>4</v>
      </c>
      <c r="B6" s="6">
        <v>3.7500000000000001E-4</v>
      </c>
      <c r="C6" s="6">
        <v>0</v>
      </c>
    </row>
    <row r="7" spans="1:4" x14ac:dyDescent="0.35">
      <c r="A7">
        <v>5</v>
      </c>
      <c r="B7" s="6">
        <v>1E-4</v>
      </c>
      <c r="C7" s="6">
        <v>0</v>
      </c>
    </row>
    <row r="8" spans="1:4" x14ac:dyDescent="0.35">
      <c r="A8">
        <v>6</v>
      </c>
      <c r="B8" s="6">
        <v>2.5000000000000001E-5</v>
      </c>
      <c r="C8" s="6">
        <v>0</v>
      </c>
    </row>
    <row r="9" spans="1:4" x14ac:dyDescent="0.35">
      <c r="A9">
        <v>7</v>
      </c>
      <c r="B9" s="6">
        <v>5.0000000000000002E-5</v>
      </c>
      <c r="C9" s="6">
        <v>0</v>
      </c>
    </row>
    <row r="10" spans="1:4" x14ac:dyDescent="0.35">
      <c r="A10">
        <v>8</v>
      </c>
      <c r="B10" s="6">
        <v>2.5000000000000001E-4</v>
      </c>
      <c r="C10" s="6">
        <v>0</v>
      </c>
    </row>
    <row r="11" spans="1:4" x14ac:dyDescent="0.35">
      <c r="A11">
        <v>9</v>
      </c>
      <c r="B11" s="6">
        <v>1.4999999999999999E-4</v>
      </c>
      <c r="C11" s="6">
        <v>0</v>
      </c>
    </row>
    <row r="12" spans="1:4" x14ac:dyDescent="0.35">
      <c r="A12">
        <v>10</v>
      </c>
      <c r="B12" s="6">
        <v>2.5000000000000001E-5</v>
      </c>
      <c r="C12" s="6">
        <v>2.5000000000000001E-5</v>
      </c>
    </row>
    <row r="13" spans="1:4" x14ac:dyDescent="0.35">
      <c r="A13">
        <v>11</v>
      </c>
      <c r="B13" s="6">
        <v>2.0000000000000001E-4</v>
      </c>
      <c r="C13" s="6">
        <v>0</v>
      </c>
    </row>
    <row r="14" spans="1:4" x14ac:dyDescent="0.35">
      <c r="A14">
        <v>12</v>
      </c>
      <c r="B14" s="6">
        <v>5.0000000000000002E-5</v>
      </c>
      <c r="C14" s="6">
        <v>0</v>
      </c>
    </row>
    <row r="15" spans="1:4" x14ac:dyDescent="0.35">
      <c r="A15">
        <v>13</v>
      </c>
      <c r="B15" s="6">
        <v>2.9999999999999997E-4</v>
      </c>
      <c r="C15" s="6">
        <v>0</v>
      </c>
    </row>
    <row r="16" spans="1:4" x14ac:dyDescent="0.35">
      <c r="A16">
        <v>14</v>
      </c>
      <c r="B16" s="6">
        <v>1.4999999999999999E-4</v>
      </c>
      <c r="C16" s="6">
        <v>0</v>
      </c>
    </row>
    <row r="17" spans="1:3" x14ac:dyDescent="0.35">
      <c r="A17">
        <v>15</v>
      </c>
      <c r="B17" s="6">
        <v>1E-4</v>
      </c>
      <c r="C17" s="6">
        <v>0</v>
      </c>
    </row>
    <row r="18" spans="1:3" x14ac:dyDescent="0.35">
      <c r="A18">
        <v>16</v>
      </c>
      <c r="B18" s="6">
        <v>2.9999999999999997E-4</v>
      </c>
      <c r="C18" s="6">
        <v>2.5000000000000001E-5</v>
      </c>
    </row>
    <row r="19" spans="1:3" x14ac:dyDescent="0.35">
      <c r="A19">
        <v>17</v>
      </c>
      <c r="B19" s="6">
        <v>1E-4</v>
      </c>
      <c r="C19" s="6">
        <v>2.5000000000000001E-5</v>
      </c>
    </row>
    <row r="20" spans="1:3" x14ac:dyDescent="0.35">
      <c r="A20">
        <v>18</v>
      </c>
      <c r="B20" s="6">
        <v>5.0000000000000002E-5</v>
      </c>
      <c r="C20" s="6">
        <v>0</v>
      </c>
    </row>
    <row r="21" spans="1:3" x14ac:dyDescent="0.35">
      <c r="A21">
        <v>19</v>
      </c>
      <c r="B21" s="6">
        <v>5.0000000000000002E-5</v>
      </c>
      <c r="C21" s="6">
        <v>0</v>
      </c>
    </row>
    <row r="22" spans="1:3" x14ac:dyDescent="0.35">
      <c r="A22">
        <v>20</v>
      </c>
      <c r="B22" s="6">
        <v>5.0000000000000001E-4</v>
      </c>
      <c r="C22" s="6">
        <v>0</v>
      </c>
    </row>
    <row r="23" spans="1:3" x14ac:dyDescent="0.35">
      <c r="A23">
        <v>21</v>
      </c>
      <c r="B23" s="6">
        <v>1.25E-4</v>
      </c>
      <c r="C23" s="6">
        <v>0</v>
      </c>
    </row>
    <row r="24" spans="1:3" x14ac:dyDescent="0.35">
      <c r="A24">
        <v>22</v>
      </c>
      <c r="B24" s="6">
        <v>2.5000000000000001E-4</v>
      </c>
      <c r="C24" s="6">
        <v>2.5000000000000001E-5</v>
      </c>
    </row>
    <row r="25" spans="1:3" x14ac:dyDescent="0.35">
      <c r="A25">
        <v>23</v>
      </c>
      <c r="B25" s="6">
        <v>2.7500000000000002E-4</v>
      </c>
      <c r="C25" s="6">
        <v>0</v>
      </c>
    </row>
    <row r="26" spans="1:3" x14ac:dyDescent="0.35">
      <c r="A26">
        <v>24</v>
      </c>
      <c r="B26" s="6">
        <v>2.5000000000000001E-4</v>
      </c>
      <c r="C26" s="6">
        <v>2.5000000000000001E-5</v>
      </c>
    </row>
    <row r="27" spans="1:3" x14ac:dyDescent="0.35">
      <c r="A27">
        <v>25</v>
      </c>
      <c r="B27" s="6">
        <v>4.0000000000000002E-4</v>
      </c>
      <c r="C27" s="6">
        <v>2.5000000000000001E-5</v>
      </c>
    </row>
    <row r="28" spans="1:3" x14ac:dyDescent="0.35">
      <c r="A28">
        <v>26</v>
      </c>
      <c r="B28" s="6">
        <v>3.7500000000000001E-4</v>
      </c>
      <c r="C28" s="6">
        <v>2.5000000000000001E-5</v>
      </c>
    </row>
    <row r="29" spans="1:3" x14ac:dyDescent="0.35">
      <c r="A29">
        <v>27</v>
      </c>
      <c r="B29" s="6">
        <v>2.0000000000000001E-4</v>
      </c>
      <c r="C29" s="6">
        <v>0</v>
      </c>
    </row>
    <row r="30" spans="1:3" x14ac:dyDescent="0.35">
      <c r="A30">
        <v>28</v>
      </c>
      <c r="B30" s="6">
        <v>2.9999999999999997E-4</v>
      </c>
      <c r="C30" s="6">
        <v>0</v>
      </c>
    </row>
    <row r="31" spans="1:3" x14ac:dyDescent="0.35">
      <c r="A31">
        <v>29</v>
      </c>
      <c r="B31" s="6">
        <v>5.0000000000000001E-4</v>
      </c>
      <c r="C31" s="6">
        <v>0</v>
      </c>
    </row>
    <row r="32" spans="1:3" x14ac:dyDescent="0.35">
      <c r="A32">
        <v>30</v>
      </c>
      <c r="B32" s="6">
        <v>1E-4</v>
      </c>
      <c r="C32" s="6">
        <v>0</v>
      </c>
    </row>
    <row r="33" spans="1:3" x14ac:dyDescent="0.35">
      <c r="A33">
        <v>31</v>
      </c>
      <c r="B33" s="6">
        <v>4.0000000000000002E-4</v>
      </c>
      <c r="C33" s="6">
        <v>0</v>
      </c>
    </row>
    <row r="34" spans="1:3" x14ac:dyDescent="0.35">
      <c r="A34">
        <v>32</v>
      </c>
      <c r="B34" s="6">
        <v>5.2499999999999997E-4</v>
      </c>
      <c r="C34" s="6">
        <v>0</v>
      </c>
    </row>
    <row r="35" spans="1:3" x14ac:dyDescent="0.35">
      <c r="A35">
        <v>33</v>
      </c>
      <c r="B35" s="6">
        <v>2.2499999999999999E-4</v>
      </c>
      <c r="C35" s="6">
        <v>2.5000000000000001E-5</v>
      </c>
    </row>
    <row r="36" spans="1:3" x14ac:dyDescent="0.35">
      <c r="A36">
        <v>34</v>
      </c>
      <c r="B36" s="6">
        <v>5.7499999999999999E-4</v>
      </c>
      <c r="C36" s="6">
        <v>0</v>
      </c>
    </row>
    <row r="37" spans="1:3" x14ac:dyDescent="0.35">
      <c r="A37">
        <v>35</v>
      </c>
      <c r="B37" s="6">
        <v>4.4999999999999999E-4</v>
      </c>
      <c r="C37" s="6">
        <v>0</v>
      </c>
    </row>
    <row r="38" spans="1:3" x14ac:dyDescent="0.35">
      <c r="A38">
        <v>36</v>
      </c>
      <c r="B38" s="6">
        <v>2.0000000000000001E-4</v>
      </c>
      <c r="C38" s="6">
        <v>0</v>
      </c>
    </row>
    <row r="39" spans="1:3" x14ac:dyDescent="0.35">
      <c r="A39">
        <v>37</v>
      </c>
      <c r="B39" s="6">
        <v>5.5000000000000003E-4</v>
      </c>
      <c r="C39" s="6">
        <v>0</v>
      </c>
    </row>
    <row r="40" spans="1:3" x14ac:dyDescent="0.35">
      <c r="A40">
        <v>38</v>
      </c>
      <c r="B40" s="6">
        <v>6.2500000000000001E-4</v>
      </c>
      <c r="C40" s="6">
        <v>0</v>
      </c>
    </row>
    <row r="41" spans="1:3" x14ac:dyDescent="0.35">
      <c r="A41">
        <v>39</v>
      </c>
      <c r="B41" s="6">
        <v>3.7500000000000001E-4</v>
      </c>
      <c r="C41" s="6">
        <v>0</v>
      </c>
    </row>
    <row r="42" spans="1:3" x14ac:dyDescent="0.35">
      <c r="A42">
        <v>40</v>
      </c>
      <c r="B42" s="6">
        <v>5.9999999999999995E-4</v>
      </c>
      <c r="C42" s="6">
        <v>0</v>
      </c>
    </row>
    <row r="43" spans="1:3" x14ac:dyDescent="0.35">
      <c r="A43">
        <v>41</v>
      </c>
      <c r="B43" s="6">
        <v>4.4999999999999999E-4</v>
      </c>
      <c r="C43" s="6">
        <v>0</v>
      </c>
    </row>
    <row r="44" spans="1:3" x14ac:dyDescent="0.35">
      <c r="A44">
        <v>42</v>
      </c>
      <c r="B44" s="6">
        <v>6.2500000000000001E-4</v>
      </c>
      <c r="C44" s="6">
        <v>0</v>
      </c>
    </row>
    <row r="45" spans="1:3" x14ac:dyDescent="0.35">
      <c r="A45">
        <v>43</v>
      </c>
      <c r="B45" s="6">
        <v>1E-3</v>
      </c>
      <c r="C45" s="6">
        <v>0</v>
      </c>
    </row>
    <row r="46" spans="1:3" x14ac:dyDescent="0.35">
      <c r="A46">
        <v>44</v>
      </c>
      <c r="B46" s="6">
        <v>3.2499999999999999E-4</v>
      </c>
      <c r="C46" s="6">
        <v>2.5000000000000001E-5</v>
      </c>
    </row>
    <row r="47" spans="1:3" x14ac:dyDescent="0.35">
      <c r="A47">
        <v>45</v>
      </c>
      <c r="B47" s="6">
        <v>3.7500000000000001E-4</v>
      </c>
      <c r="C47" s="6">
        <v>0</v>
      </c>
    </row>
    <row r="48" spans="1:3" x14ac:dyDescent="0.35">
      <c r="A48">
        <v>46</v>
      </c>
      <c r="B48" s="6">
        <v>8.7500000000000002E-4</v>
      </c>
      <c r="C48" s="6">
        <v>0</v>
      </c>
    </row>
    <row r="49" spans="1:3" x14ac:dyDescent="0.35">
      <c r="A49">
        <v>47</v>
      </c>
      <c r="B49" s="6">
        <v>4.4999999999999999E-4</v>
      </c>
      <c r="C49" s="6">
        <v>0</v>
      </c>
    </row>
    <row r="50" spans="1:3" x14ac:dyDescent="0.35">
      <c r="A50">
        <v>48</v>
      </c>
      <c r="B50" s="6">
        <v>6.4999999999999997E-4</v>
      </c>
      <c r="C50" s="6">
        <v>0</v>
      </c>
    </row>
    <row r="51" spans="1:3" x14ac:dyDescent="0.35">
      <c r="A51">
        <v>49</v>
      </c>
      <c r="B51" s="6">
        <v>6.7500000000000004E-4</v>
      </c>
      <c r="C51" s="6">
        <v>0</v>
      </c>
    </row>
    <row r="52" spans="1:3" x14ac:dyDescent="0.35">
      <c r="A52">
        <v>50</v>
      </c>
      <c r="B52" s="6">
        <v>2.7500000000000002E-4</v>
      </c>
      <c r="C52" s="6">
        <v>2.5000000000000001E-5</v>
      </c>
    </row>
    <row r="53" spans="1:3" x14ac:dyDescent="0.35">
      <c r="A53">
        <v>51</v>
      </c>
      <c r="B53" s="6">
        <v>1.0499999999999999E-3</v>
      </c>
      <c r="C53" s="6">
        <v>0</v>
      </c>
    </row>
    <row r="54" spans="1:3" x14ac:dyDescent="0.35">
      <c r="A54">
        <v>52</v>
      </c>
      <c r="B54" s="6">
        <v>9.7499999999999996E-4</v>
      </c>
      <c r="C54" s="6">
        <v>0</v>
      </c>
    </row>
    <row r="55" spans="1:3" x14ac:dyDescent="0.35">
      <c r="A55">
        <v>53</v>
      </c>
      <c r="B55" s="6">
        <v>5.2499999999999997E-4</v>
      </c>
      <c r="C55" s="6">
        <v>0</v>
      </c>
    </row>
    <row r="56" spans="1:3" x14ac:dyDescent="0.35">
      <c r="A56">
        <v>54</v>
      </c>
      <c r="B56" s="6">
        <v>8.0000000000000004E-4</v>
      </c>
      <c r="C56" s="6">
        <v>0</v>
      </c>
    </row>
    <row r="57" spans="1:3" x14ac:dyDescent="0.35">
      <c r="A57">
        <v>55</v>
      </c>
      <c r="B57" s="6">
        <v>6.7500000000000004E-4</v>
      </c>
      <c r="C57" s="6">
        <v>2.5000000000000001E-5</v>
      </c>
    </row>
    <row r="58" spans="1:3" x14ac:dyDescent="0.35">
      <c r="A58">
        <v>56</v>
      </c>
      <c r="B58" s="6">
        <v>5.7499999999999999E-4</v>
      </c>
      <c r="C58" s="6">
        <v>0</v>
      </c>
    </row>
    <row r="59" spans="1:3" x14ac:dyDescent="0.35">
      <c r="A59">
        <v>57</v>
      </c>
      <c r="B59" s="6">
        <v>7.7499999999999997E-4</v>
      </c>
      <c r="C59" s="6">
        <v>0</v>
      </c>
    </row>
    <row r="60" spans="1:3" x14ac:dyDescent="0.35">
      <c r="A60">
        <v>58</v>
      </c>
      <c r="B60" s="6">
        <v>5.5000000000000003E-4</v>
      </c>
      <c r="C60" s="6">
        <v>5.0000000000000002E-5</v>
      </c>
    </row>
    <row r="61" spans="1:3" x14ac:dyDescent="0.35">
      <c r="A61">
        <v>59</v>
      </c>
      <c r="B61" s="6">
        <v>6.4999999999999997E-4</v>
      </c>
      <c r="C61" s="6">
        <v>0</v>
      </c>
    </row>
    <row r="62" spans="1:3" x14ac:dyDescent="0.35">
      <c r="A62">
        <v>60</v>
      </c>
      <c r="B62" s="6">
        <v>5.7499999999999999E-4</v>
      </c>
      <c r="C62" s="6">
        <v>2.5000000000000001E-5</v>
      </c>
    </row>
    <row r="63" spans="1:3" x14ac:dyDescent="0.35">
      <c r="A63">
        <v>61</v>
      </c>
      <c r="B63" s="6">
        <v>6.4999999999999997E-4</v>
      </c>
      <c r="C63" s="6">
        <v>2.5000000000000001E-5</v>
      </c>
    </row>
    <row r="64" spans="1:3" x14ac:dyDescent="0.35">
      <c r="A64">
        <v>62</v>
      </c>
      <c r="B64" s="6">
        <v>1.0499999999999999E-3</v>
      </c>
      <c r="C64" s="6">
        <v>2.5000000000000001E-5</v>
      </c>
    </row>
    <row r="65" spans="1:3" x14ac:dyDescent="0.35">
      <c r="A65">
        <v>63</v>
      </c>
      <c r="B65" s="6">
        <v>1.1249999999999999E-3</v>
      </c>
      <c r="C65" s="6">
        <v>0</v>
      </c>
    </row>
    <row r="66" spans="1:3" x14ac:dyDescent="0.35">
      <c r="A66">
        <v>64</v>
      </c>
      <c r="B66" s="6">
        <v>6.4999999999999997E-4</v>
      </c>
      <c r="C66" s="6">
        <v>0</v>
      </c>
    </row>
    <row r="67" spans="1:3" x14ac:dyDescent="0.35">
      <c r="A67">
        <v>65</v>
      </c>
      <c r="B67" s="6">
        <v>8.25E-4</v>
      </c>
      <c r="C67" s="6">
        <v>0</v>
      </c>
    </row>
    <row r="68" spans="1:3" x14ac:dyDescent="0.35">
      <c r="A68">
        <v>66</v>
      </c>
      <c r="B68" s="6">
        <v>1.225E-3</v>
      </c>
      <c r="C68" s="6">
        <v>2.5000000000000001E-5</v>
      </c>
    </row>
    <row r="69" spans="1:3" x14ac:dyDescent="0.35">
      <c r="A69">
        <v>67</v>
      </c>
      <c r="B69" s="6">
        <v>5.5000000000000003E-4</v>
      </c>
      <c r="C69" s="6">
        <v>0</v>
      </c>
    </row>
    <row r="70" spans="1:3" x14ac:dyDescent="0.35">
      <c r="A70">
        <v>68</v>
      </c>
      <c r="B70" s="6">
        <v>9.7499999999999996E-4</v>
      </c>
      <c r="C70" s="6">
        <v>2.5000000000000001E-5</v>
      </c>
    </row>
    <row r="71" spans="1:3" x14ac:dyDescent="0.35">
      <c r="A71">
        <v>69</v>
      </c>
      <c r="B71" s="6">
        <v>8.0000000000000004E-4</v>
      </c>
      <c r="C71" s="6">
        <v>2.5000000000000001E-5</v>
      </c>
    </row>
    <row r="72" spans="1:3" x14ac:dyDescent="0.35">
      <c r="A72">
        <v>70</v>
      </c>
      <c r="B72" s="6">
        <v>1.2999999999999999E-3</v>
      </c>
      <c r="C72" s="6">
        <v>2.5000000000000001E-5</v>
      </c>
    </row>
    <row r="73" spans="1:3" x14ac:dyDescent="0.35">
      <c r="A73">
        <v>71</v>
      </c>
      <c r="B73" s="6">
        <v>1.075E-3</v>
      </c>
      <c r="C73" s="6">
        <v>2.5000000000000001E-5</v>
      </c>
    </row>
    <row r="74" spans="1:3" x14ac:dyDescent="0.35">
      <c r="A74">
        <v>72</v>
      </c>
      <c r="B74" s="6">
        <v>1E-3</v>
      </c>
      <c r="C74" s="6">
        <v>5.0000000000000002E-5</v>
      </c>
    </row>
    <row r="75" spans="1:3" x14ac:dyDescent="0.35">
      <c r="A75">
        <v>73</v>
      </c>
      <c r="B75" s="6">
        <v>9.7499999999999996E-4</v>
      </c>
      <c r="C75" s="6">
        <v>0</v>
      </c>
    </row>
    <row r="76" spans="1:3" x14ac:dyDescent="0.35">
      <c r="A76">
        <v>74</v>
      </c>
      <c r="B76" s="6">
        <v>1.15E-3</v>
      </c>
      <c r="C76" s="6">
        <v>0</v>
      </c>
    </row>
    <row r="77" spans="1:3" x14ac:dyDescent="0.35">
      <c r="A77">
        <v>75</v>
      </c>
      <c r="B77" s="6">
        <v>1.175E-3</v>
      </c>
      <c r="C77" s="6">
        <v>2.5000000000000001E-5</v>
      </c>
    </row>
    <row r="78" spans="1:3" x14ac:dyDescent="0.35">
      <c r="A78">
        <v>76</v>
      </c>
      <c r="B78" s="6">
        <v>1.3500000000000001E-3</v>
      </c>
      <c r="C78" s="6">
        <v>0</v>
      </c>
    </row>
    <row r="79" spans="1:3" x14ac:dyDescent="0.35">
      <c r="A79">
        <v>77</v>
      </c>
      <c r="B79" s="6">
        <v>1.5E-3</v>
      </c>
      <c r="C79" s="6">
        <v>2.5000000000000001E-5</v>
      </c>
    </row>
    <row r="80" spans="1:3" x14ac:dyDescent="0.35">
      <c r="A80">
        <v>78</v>
      </c>
      <c r="B80" s="6">
        <v>6.9999999999999999E-4</v>
      </c>
      <c r="C80" s="6">
        <v>2.5000000000000001E-5</v>
      </c>
    </row>
    <row r="81" spans="1:3" x14ac:dyDescent="0.35">
      <c r="A81">
        <v>79</v>
      </c>
      <c r="B81" s="6">
        <v>5.5000000000000003E-4</v>
      </c>
      <c r="C81" s="6">
        <v>2.5000000000000001E-5</v>
      </c>
    </row>
    <row r="82" spans="1:3" x14ac:dyDescent="0.35">
      <c r="A82">
        <v>80</v>
      </c>
      <c r="B82" s="6">
        <v>9.2500000000000004E-4</v>
      </c>
      <c r="C82" s="6">
        <v>0</v>
      </c>
    </row>
    <row r="83" spans="1:3" x14ac:dyDescent="0.35">
      <c r="A83">
        <v>81</v>
      </c>
      <c r="B83" s="6">
        <v>8.4999999999999995E-4</v>
      </c>
      <c r="C83" s="6">
        <v>0</v>
      </c>
    </row>
    <row r="84" spans="1:3" x14ac:dyDescent="0.35">
      <c r="A84">
        <v>82</v>
      </c>
      <c r="B84" s="6">
        <v>1.6249999999999999E-3</v>
      </c>
      <c r="C84" s="6">
        <v>0</v>
      </c>
    </row>
    <row r="85" spans="1:3" x14ac:dyDescent="0.35">
      <c r="A85">
        <v>83</v>
      </c>
      <c r="B85" s="6">
        <v>1.9250000000000001E-3</v>
      </c>
      <c r="C85" s="6">
        <v>2.5000000000000001E-5</v>
      </c>
    </row>
    <row r="86" spans="1:3" x14ac:dyDescent="0.35">
      <c r="A86">
        <v>84</v>
      </c>
      <c r="B86" s="6">
        <v>6.4999999999999997E-4</v>
      </c>
      <c r="C86" s="6">
        <v>5.0000000000000002E-5</v>
      </c>
    </row>
    <row r="87" spans="1:3" x14ac:dyDescent="0.35">
      <c r="A87">
        <v>85</v>
      </c>
      <c r="B87" s="6">
        <v>1.3749999999999999E-3</v>
      </c>
      <c r="C87" s="6">
        <v>0</v>
      </c>
    </row>
    <row r="88" spans="1:3" x14ac:dyDescent="0.35">
      <c r="A88">
        <v>86</v>
      </c>
      <c r="B88" s="6">
        <v>1.475E-3</v>
      </c>
      <c r="C88" s="6">
        <v>7.4999999999999993E-5</v>
      </c>
    </row>
    <row r="89" spans="1:3" x14ac:dyDescent="0.35">
      <c r="A89">
        <v>87</v>
      </c>
      <c r="B89" s="6">
        <v>8.25E-4</v>
      </c>
      <c r="C89" s="6">
        <v>2.5000000000000001E-5</v>
      </c>
    </row>
    <row r="90" spans="1:3" x14ac:dyDescent="0.35">
      <c r="A90">
        <v>88</v>
      </c>
      <c r="B90" s="6">
        <v>1.9250000000000001E-3</v>
      </c>
      <c r="C90" s="6">
        <v>2.5000000000000001E-5</v>
      </c>
    </row>
    <row r="91" spans="1:3" x14ac:dyDescent="0.35">
      <c r="A91">
        <v>89</v>
      </c>
      <c r="B91" s="6">
        <v>1.2999999999999999E-3</v>
      </c>
      <c r="C91" s="6">
        <v>0</v>
      </c>
    </row>
    <row r="92" spans="1:3" x14ac:dyDescent="0.35">
      <c r="A92">
        <v>90</v>
      </c>
      <c r="B92" s="6">
        <v>8.9999999999999998E-4</v>
      </c>
      <c r="C92" s="6">
        <v>5.0000000000000002E-5</v>
      </c>
    </row>
    <row r="93" spans="1:3" x14ac:dyDescent="0.35">
      <c r="A93">
        <v>91</v>
      </c>
      <c r="B93" s="6">
        <v>1.6249999999999999E-3</v>
      </c>
      <c r="C93" s="6">
        <v>2.5000000000000001E-5</v>
      </c>
    </row>
    <row r="94" spans="1:3" x14ac:dyDescent="0.35">
      <c r="A94">
        <v>92</v>
      </c>
      <c r="B94" s="6">
        <v>1.5250000000000001E-3</v>
      </c>
      <c r="C94" s="6">
        <v>0</v>
      </c>
    </row>
    <row r="95" spans="1:3" x14ac:dyDescent="0.35">
      <c r="A95">
        <v>93</v>
      </c>
      <c r="B95" s="6">
        <v>1.8749999999999999E-3</v>
      </c>
      <c r="C95" s="6">
        <v>2.5000000000000001E-5</v>
      </c>
    </row>
    <row r="96" spans="1:3" x14ac:dyDescent="0.35">
      <c r="A96">
        <v>94</v>
      </c>
      <c r="B96" s="6">
        <v>2.3500000000000001E-3</v>
      </c>
      <c r="C96" s="6">
        <v>2.5000000000000001E-5</v>
      </c>
    </row>
    <row r="97" spans="1:3" x14ac:dyDescent="0.35">
      <c r="A97">
        <v>95</v>
      </c>
      <c r="B97" s="6">
        <v>1.075E-3</v>
      </c>
      <c r="C97" s="6">
        <v>5.0000000000000002E-5</v>
      </c>
    </row>
    <row r="98" spans="1:3" x14ac:dyDescent="0.35">
      <c r="A98">
        <v>96</v>
      </c>
      <c r="B98" s="6">
        <v>1.4499999999999999E-3</v>
      </c>
      <c r="C98" s="6">
        <v>2.5000000000000001E-5</v>
      </c>
    </row>
    <row r="99" spans="1:3" x14ac:dyDescent="0.35">
      <c r="A99">
        <v>97</v>
      </c>
      <c r="B99" s="6">
        <v>2.3999999999999998E-3</v>
      </c>
      <c r="C99" s="6">
        <v>0</v>
      </c>
    </row>
    <row r="100" spans="1:3" x14ac:dyDescent="0.35">
      <c r="A100">
        <v>98</v>
      </c>
      <c r="B100" s="6">
        <v>1.2999999999999999E-3</v>
      </c>
      <c r="C100" s="6">
        <v>0</v>
      </c>
    </row>
    <row r="101" spans="1:3" x14ac:dyDescent="0.35">
      <c r="A101">
        <v>99</v>
      </c>
      <c r="B101" s="6">
        <v>1.6249999999999999E-3</v>
      </c>
      <c r="C101" s="6">
        <v>0</v>
      </c>
    </row>
    <row r="102" spans="1:3" x14ac:dyDescent="0.35">
      <c r="A102">
        <v>100</v>
      </c>
      <c r="B102" s="6">
        <v>2.6250000000000002E-3</v>
      </c>
      <c r="C102" s="6">
        <v>7.4999999999999993E-5</v>
      </c>
    </row>
    <row r="103" spans="1:3" x14ac:dyDescent="0.35">
      <c r="A103">
        <v>101</v>
      </c>
      <c r="B103" s="6">
        <v>1.825E-3</v>
      </c>
      <c r="C103" s="6">
        <v>5.0000000000000002E-5</v>
      </c>
    </row>
    <row r="104" spans="1:3" x14ac:dyDescent="0.35">
      <c r="A104">
        <v>102</v>
      </c>
      <c r="B104" s="6">
        <v>2.3999999999999998E-3</v>
      </c>
      <c r="C104" s="6">
        <v>5.0000000000000002E-5</v>
      </c>
    </row>
    <row r="105" spans="1:3" x14ac:dyDescent="0.35">
      <c r="A105">
        <v>103</v>
      </c>
      <c r="B105" s="6">
        <v>4.4250000000000001E-3</v>
      </c>
      <c r="C105" s="6">
        <v>0</v>
      </c>
    </row>
    <row r="106" spans="1:3" x14ac:dyDescent="0.35">
      <c r="A106">
        <v>104</v>
      </c>
      <c r="B106" s="6">
        <v>1.825E-3</v>
      </c>
      <c r="C106" s="6">
        <v>5.0000000000000002E-5</v>
      </c>
    </row>
    <row r="107" spans="1:3" x14ac:dyDescent="0.35">
      <c r="A107">
        <v>105</v>
      </c>
      <c r="B107" s="6">
        <v>1.575E-3</v>
      </c>
      <c r="C107" s="6">
        <v>0</v>
      </c>
    </row>
    <row r="108" spans="1:3" x14ac:dyDescent="0.35">
      <c r="A108">
        <v>106</v>
      </c>
      <c r="B108" s="6">
        <v>3.1749999999999999E-3</v>
      </c>
      <c r="C108" s="6">
        <v>2.5000000000000001E-5</v>
      </c>
    </row>
    <row r="109" spans="1:3" x14ac:dyDescent="0.35">
      <c r="A109">
        <v>107</v>
      </c>
      <c r="B109" s="6">
        <v>2.8500000000000001E-3</v>
      </c>
      <c r="C109" s="6">
        <v>2.5000000000000001E-5</v>
      </c>
    </row>
    <row r="110" spans="1:3" x14ac:dyDescent="0.35">
      <c r="A110">
        <v>108</v>
      </c>
      <c r="B110" s="6">
        <v>1.65E-3</v>
      </c>
      <c r="C110" s="6">
        <v>2.5000000000000001E-5</v>
      </c>
    </row>
    <row r="111" spans="1:3" x14ac:dyDescent="0.35">
      <c r="A111">
        <v>109</v>
      </c>
      <c r="B111" s="6">
        <v>3.2000000000000002E-3</v>
      </c>
      <c r="C111" s="6">
        <v>7.4999999999999993E-5</v>
      </c>
    </row>
    <row r="112" spans="1:3" x14ac:dyDescent="0.35">
      <c r="A112">
        <v>110</v>
      </c>
      <c r="B112" s="6">
        <v>4.3499999999999997E-3</v>
      </c>
      <c r="C112" s="6">
        <v>5.0000000000000002E-5</v>
      </c>
    </row>
    <row r="113" spans="1:3" x14ac:dyDescent="0.35">
      <c r="A113">
        <v>111</v>
      </c>
      <c r="B113" s="6">
        <v>2.4750000000000002E-3</v>
      </c>
      <c r="C113" s="6">
        <v>1E-4</v>
      </c>
    </row>
    <row r="114" spans="1:3" x14ac:dyDescent="0.35">
      <c r="A114">
        <v>112</v>
      </c>
      <c r="B114" s="6">
        <v>2.9250000000000001E-3</v>
      </c>
      <c r="C114" s="6">
        <v>5.0000000000000002E-5</v>
      </c>
    </row>
    <row r="115" spans="1:3" x14ac:dyDescent="0.35">
      <c r="A115">
        <v>113</v>
      </c>
      <c r="B115" s="6">
        <v>5.2750000000000002E-3</v>
      </c>
      <c r="C115" s="6">
        <v>0</v>
      </c>
    </row>
    <row r="116" spans="1:3" x14ac:dyDescent="0.35">
      <c r="A116">
        <v>114</v>
      </c>
      <c r="B116" s="6">
        <v>1.6999999999999999E-3</v>
      </c>
      <c r="C116" s="6">
        <v>2.5000000000000001E-5</v>
      </c>
    </row>
    <row r="117" spans="1:3" x14ac:dyDescent="0.35">
      <c r="A117">
        <v>115</v>
      </c>
      <c r="B117" s="6">
        <v>2.6749999999999999E-3</v>
      </c>
      <c r="C117" s="6">
        <v>2.0000000000000001E-4</v>
      </c>
    </row>
    <row r="118" spans="1:3" x14ac:dyDescent="0.35">
      <c r="A118">
        <v>116</v>
      </c>
      <c r="B118" s="6">
        <v>6.875E-3</v>
      </c>
      <c r="C118" s="6">
        <v>5.0000000000000002E-5</v>
      </c>
    </row>
    <row r="119" spans="1:3" x14ac:dyDescent="0.35">
      <c r="A119">
        <v>117</v>
      </c>
      <c r="B119" s="6">
        <v>4.2750000000000002E-3</v>
      </c>
      <c r="C119" s="6">
        <v>5.0000000000000002E-5</v>
      </c>
    </row>
    <row r="120" spans="1:3" x14ac:dyDescent="0.35">
      <c r="A120">
        <v>118</v>
      </c>
      <c r="B120" s="6">
        <v>1.75E-3</v>
      </c>
      <c r="C120" s="6">
        <v>2.0000000000000001E-4</v>
      </c>
    </row>
    <row r="121" spans="1:3" x14ac:dyDescent="0.35">
      <c r="A121">
        <v>119</v>
      </c>
      <c r="B121" s="6">
        <v>5.1250000000000002E-3</v>
      </c>
      <c r="C121" s="6">
        <v>5.0000000000000002E-5</v>
      </c>
    </row>
    <row r="122" spans="1:3" x14ac:dyDescent="0.35">
      <c r="A122">
        <v>120</v>
      </c>
      <c r="B122" s="6">
        <v>2.575E-3</v>
      </c>
      <c r="C122" s="6">
        <v>5.0000000000000002E-5</v>
      </c>
    </row>
    <row r="123" spans="1:3" x14ac:dyDescent="0.35">
      <c r="A123">
        <v>121</v>
      </c>
      <c r="B123" s="6">
        <v>1.5499999999999999E-3</v>
      </c>
      <c r="C123" s="6">
        <v>1E-4</v>
      </c>
    </row>
    <row r="124" spans="1:3" x14ac:dyDescent="0.35">
      <c r="A124">
        <v>122</v>
      </c>
      <c r="B124" s="6">
        <v>1.1825E-2</v>
      </c>
      <c r="C124" s="6">
        <v>2.5000000000000001E-5</v>
      </c>
    </row>
    <row r="125" spans="1:3" x14ac:dyDescent="0.35">
      <c r="A125">
        <v>123</v>
      </c>
      <c r="B125" s="6">
        <v>4.3249999999999999E-3</v>
      </c>
      <c r="C125" s="6">
        <v>5.0000000000000002E-5</v>
      </c>
    </row>
    <row r="126" spans="1:3" x14ac:dyDescent="0.35">
      <c r="A126">
        <v>124</v>
      </c>
      <c r="B126" s="6">
        <v>1.4250000000000001E-3</v>
      </c>
      <c r="C126" s="6">
        <v>2.5000000000000001E-5</v>
      </c>
    </row>
    <row r="127" spans="1:3" x14ac:dyDescent="0.35">
      <c r="A127">
        <v>125</v>
      </c>
      <c r="B127" s="6">
        <v>1.9875E-2</v>
      </c>
      <c r="C127" s="6">
        <v>1.4999999999999999E-4</v>
      </c>
    </row>
    <row r="128" spans="1:3" x14ac:dyDescent="0.35">
      <c r="A128">
        <v>126</v>
      </c>
      <c r="B128" s="6">
        <v>1.1675E-2</v>
      </c>
      <c r="C128" s="6">
        <v>7.4999999999999993E-5</v>
      </c>
    </row>
    <row r="129" spans="1:3" x14ac:dyDescent="0.35">
      <c r="A129">
        <v>127</v>
      </c>
      <c r="B129" s="6">
        <v>1.1249999999999999E-3</v>
      </c>
      <c r="C129" s="6">
        <v>1.25E-4</v>
      </c>
    </row>
    <row r="130" spans="1:3" x14ac:dyDescent="0.35">
      <c r="A130">
        <v>128</v>
      </c>
      <c r="B130" s="6">
        <v>2.0249999999999999E-3</v>
      </c>
      <c r="C130" s="6">
        <v>2.5000000000000001E-5</v>
      </c>
    </row>
    <row r="131" spans="1:3" x14ac:dyDescent="0.35">
      <c r="A131">
        <v>129</v>
      </c>
      <c r="B131" s="6">
        <v>2.575E-3</v>
      </c>
      <c r="C131" s="6">
        <v>0</v>
      </c>
    </row>
    <row r="132" spans="1:3" x14ac:dyDescent="0.35">
      <c r="A132">
        <v>130</v>
      </c>
      <c r="B132" s="6">
        <v>1.0499999999999999E-3</v>
      </c>
      <c r="C132" s="6">
        <v>5.0000000000000001E-4</v>
      </c>
    </row>
    <row r="133" spans="1:3" x14ac:dyDescent="0.35">
      <c r="A133">
        <v>131</v>
      </c>
      <c r="B133" s="6">
        <v>2.8249999999999998E-3</v>
      </c>
      <c r="C133" s="6">
        <v>2.2499999999999999E-4</v>
      </c>
    </row>
    <row r="134" spans="1:3" x14ac:dyDescent="0.35">
      <c r="A134">
        <v>132</v>
      </c>
      <c r="B134" s="6">
        <v>7.4250000000000002E-3</v>
      </c>
      <c r="C134" s="6">
        <v>2.5000000000000001E-5</v>
      </c>
    </row>
    <row r="135" spans="1:3" x14ac:dyDescent="0.35">
      <c r="A135">
        <v>133</v>
      </c>
      <c r="B135" s="6">
        <v>1.175E-3</v>
      </c>
      <c r="C135" s="6">
        <v>2.5000000000000001E-5</v>
      </c>
    </row>
    <row r="136" spans="1:3" x14ac:dyDescent="0.35">
      <c r="A136">
        <v>134</v>
      </c>
      <c r="B136" s="6">
        <v>1.4499999999999999E-3</v>
      </c>
      <c r="C136" s="6">
        <v>1.75E-4</v>
      </c>
    </row>
    <row r="137" spans="1:3" x14ac:dyDescent="0.35">
      <c r="A137">
        <v>135</v>
      </c>
      <c r="B137" s="6">
        <v>2.3E-3</v>
      </c>
      <c r="C137" s="6">
        <v>2.9999999999999997E-4</v>
      </c>
    </row>
    <row r="138" spans="1:3" x14ac:dyDescent="0.35">
      <c r="A138">
        <v>136</v>
      </c>
      <c r="B138" s="6">
        <v>1.175E-3</v>
      </c>
      <c r="C138" s="6">
        <v>1E-4</v>
      </c>
    </row>
    <row r="139" spans="1:3" x14ac:dyDescent="0.35">
      <c r="A139">
        <v>137</v>
      </c>
      <c r="B139" s="6">
        <v>1.25E-3</v>
      </c>
      <c r="C139" s="6">
        <v>1.25E-4</v>
      </c>
    </row>
    <row r="140" spans="1:3" x14ac:dyDescent="0.35">
      <c r="A140">
        <v>138</v>
      </c>
      <c r="B140" s="6">
        <v>4.5250000000000004E-3</v>
      </c>
      <c r="C140" s="6">
        <v>3.5E-4</v>
      </c>
    </row>
    <row r="141" spans="1:3" x14ac:dyDescent="0.35">
      <c r="A141">
        <v>139</v>
      </c>
      <c r="B141" s="6">
        <v>1.4499999999999999E-3</v>
      </c>
      <c r="C141" s="6">
        <v>1.4999999999999999E-4</v>
      </c>
    </row>
    <row r="142" spans="1:3" x14ac:dyDescent="0.35">
      <c r="A142">
        <v>140</v>
      </c>
      <c r="B142" s="6">
        <v>1.4250000000000001E-3</v>
      </c>
      <c r="C142" s="6">
        <v>7.4999999999999993E-5</v>
      </c>
    </row>
    <row r="143" spans="1:3" x14ac:dyDescent="0.35">
      <c r="A143">
        <v>141</v>
      </c>
      <c r="B143" s="6">
        <v>7.7000000000000002E-3</v>
      </c>
      <c r="C143" s="6">
        <v>1.4999999999999999E-4</v>
      </c>
    </row>
    <row r="144" spans="1:3" x14ac:dyDescent="0.35">
      <c r="A144">
        <v>142</v>
      </c>
      <c r="B144" s="6">
        <v>3.5249999999999999E-3</v>
      </c>
      <c r="C144" s="6">
        <v>2.0000000000000001E-4</v>
      </c>
    </row>
    <row r="145" spans="1:3" x14ac:dyDescent="0.35">
      <c r="A145">
        <v>143</v>
      </c>
      <c r="B145" s="6">
        <v>1.5499999999999999E-3</v>
      </c>
      <c r="C145" s="6">
        <v>5.0000000000000002E-5</v>
      </c>
    </row>
    <row r="146" spans="1:3" x14ac:dyDescent="0.35">
      <c r="A146">
        <v>144</v>
      </c>
      <c r="B146" s="6">
        <v>3.3500000000000001E-3</v>
      </c>
      <c r="C146" s="6">
        <v>2.2499999999999999E-4</v>
      </c>
    </row>
    <row r="147" spans="1:3" x14ac:dyDescent="0.35">
      <c r="A147">
        <v>145</v>
      </c>
      <c r="B147" s="6">
        <v>1.225E-3</v>
      </c>
      <c r="C147" s="6">
        <v>1.25E-4</v>
      </c>
    </row>
    <row r="148" spans="1:3" x14ac:dyDescent="0.35">
      <c r="A148">
        <v>146</v>
      </c>
      <c r="B148" s="6">
        <v>1.075E-3</v>
      </c>
      <c r="C148" s="6">
        <v>1E-4</v>
      </c>
    </row>
    <row r="149" spans="1:3" x14ac:dyDescent="0.35">
      <c r="A149">
        <v>147</v>
      </c>
      <c r="B149" s="6">
        <v>3.8249999999999998E-3</v>
      </c>
      <c r="C149" s="6">
        <v>3.2499999999999999E-4</v>
      </c>
    </row>
    <row r="150" spans="1:3" x14ac:dyDescent="0.35">
      <c r="A150">
        <v>148</v>
      </c>
      <c r="B150" s="6">
        <v>4.5999999999999999E-3</v>
      </c>
      <c r="C150" s="6">
        <v>1.25E-4</v>
      </c>
    </row>
    <row r="151" spans="1:3" x14ac:dyDescent="0.35">
      <c r="A151">
        <v>149</v>
      </c>
      <c r="B151" s="6">
        <v>2E-3</v>
      </c>
      <c r="C151" s="6">
        <v>1.4999999999999999E-4</v>
      </c>
    </row>
    <row r="152" spans="1:3" x14ac:dyDescent="0.35">
      <c r="A152">
        <v>150</v>
      </c>
      <c r="B152" s="6">
        <v>5.025E-3</v>
      </c>
      <c r="C152" s="6">
        <v>7.7499999999999997E-4</v>
      </c>
    </row>
    <row r="153" spans="1:3" x14ac:dyDescent="0.35">
      <c r="A153">
        <v>151</v>
      </c>
      <c r="B153" s="6">
        <v>1.6999999999999999E-3</v>
      </c>
      <c r="C153" s="6">
        <v>3.5E-4</v>
      </c>
    </row>
    <row r="154" spans="1:3" x14ac:dyDescent="0.35">
      <c r="A154">
        <v>152</v>
      </c>
      <c r="B154" s="6">
        <v>1.6999999999999999E-3</v>
      </c>
      <c r="C154" s="6">
        <v>2.0000000000000001E-4</v>
      </c>
    </row>
    <row r="155" spans="1:3" x14ac:dyDescent="0.35">
      <c r="A155">
        <v>153</v>
      </c>
      <c r="B155" s="6">
        <v>1.325E-3</v>
      </c>
      <c r="C155" s="6">
        <v>1.75E-4</v>
      </c>
    </row>
    <row r="156" spans="1:3" x14ac:dyDescent="0.35">
      <c r="A156">
        <v>154</v>
      </c>
      <c r="B156" s="6">
        <v>1.8E-3</v>
      </c>
      <c r="C156" s="6">
        <v>6.9999999999999999E-4</v>
      </c>
    </row>
    <row r="157" spans="1:3" x14ac:dyDescent="0.35">
      <c r="A157">
        <v>155</v>
      </c>
      <c r="B157" s="6">
        <v>1.4250000000000001E-3</v>
      </c>
      <c r="C157" s="6">
        <v>6.9999999999999999E-4</v>
      </c>
    </row>
    <row r="158" spans="1:3" x14ac:dyDescent="0.35">
      <c r="A158">
        <v>156</v>
      </c>
      <c r="B158" s="6">
        <v>1.6249999999999999E-3</v>
      </c>
      <c r="C158" s="6">
        <v>2.5000000000000001E-4</v>
      </c>
    </row>
    <row r="159" spans="1:3" x14ac:dyDescent="0.35">
      <c r="A159">
        <v>157</v>
      </c>
      <c r="B159" s="6">
        <v>2.8999999999999998E-3</v>
      </c>
      <c r="C159" s="6">
        <v>5.7499999999999999E-4</v>
      </c>
    </row>
    <row r="160" spans="1:3" x14ac:dyDescent="0.35">
      <c r="A160">
        <v>158</v>
      </c>
      <c r="B160" s="6">
        <v>1.4250000000000001E-3</v>
      </c>
      <c r="C160" s="6">
        <v>4.0000000000000002E-4</v>
      </c>
    </row>
    <row r="161" spans="1:3" x14ac:dyDescent="0.35">
      <c r="A161">
        <v>159</v>
      </c>
      <c r="B161" s="6">
        <v>1.8749999999999999E-3</v>
      </c>
      <c r="C161" s="6">
        <v>2.2499999999999999E-4</v>
      </c>
    </row>
    <row r="162" spans="1:3" x14ac:dyDescent="0.35">
      <c r="A162">
        <v>160</v>
      </c>
      <c r="B162" s="6">
        <v>4.2750000000000002E-3</v>
      </c>
      <c r="C162" s="6">
        <v>4.0000000000000002E-4</v>
      </c>
    </row>
    <row r="163" spans="1:3" x14ac:dyDescent="0.35">
      <c r="A163">
        <v>161</v>
      </c>
      <c r="B163" s="6">
        <v>2.1749999999999999E-3</v>
      </c>
      <c r="C163" s="6">
        <v>8.25E-4</v>
      </c>
    </row>
    <row r="164" spans="1:3" x14ac:dyDescent="0.35">
      <c r="A164">
        <v>162</v>
      </c>
      <c r="B164" s="6">
        <v>1.1249999999999999E-3</v>
      </c>
      <c r="C164" s="6">
        <v>1.0499999999999999E-3</v>
      </c>
    </row>
    <row r="165" spans="1:3" x14ac:dyDescent="0.35">
      <c r="A165">
        <v>163</v>
      </c>
      <c r="B165" s="6">
        <v>1.0525E-2</v>
      </c>
      <c r="C165" s="6">
        <v>5.5000000000000003E-4</v>
      </c>
    </row>
    <row r="166" spans="1:3" x14ac:dyDescent="0.35">
      <c r="A166">
        <v>164</v>
      </c>
      <c r="B166" s="6">
        <v>5.8500000000000002E-3</v>
      </c>
      <c r="C166" s="6">
        <v>5.9999999999999995E-4</v>
      </c>
    </row>
    <row r="167" spans="1:3" x14ac:dyDescent="0.35">
      <c r="A167">
        <v>165</v>
      </c>
      <c r="B167" s="6">
        <v>2.4499999999999999E-3</v>
      </c>
      <c r="C167" s="6">
        <v>2.9999999999999997E-4</v>
      </c>
    </row>
    <row r="168" spans="1:3" x14ac:dyDescent="0.35">
      <c r="A168">
        <v>166</v>
      </c>
      <c r="B168" s="6">
        <v>5.7000000000000002E-3</v>
      </c>
      <c r="C168" s="6">
        <v>3.2499999999999999E-4</v>
      </c>
    </row>
    <row r="169" spans="1:3" x14ac:dyDescent="0.35">
      <c r="A169">
        <v>167</v>
      </c>
      <c r="B169" s="6">
        <v>2.2499999999999998E-3</v>
      </c>
      <c r="C169" s="6">
        <v>5.2499999999999997E-4</v>
      </c>
    </row>
    <row r="170" spans="1:3" x14ac:dyDescent="0.35">
      <c r="A170">
        <v>168</v>
      </c>
      <c r="B170" s="6">
        <v>1.0250000000000001E-3</v>
      </c>
      <c r="C170" s="6">
        <v>1.1000000000000001E-3</v>
      </c>
    </row>
    <row r="171" spans="1:3" x14ac:dyDescent="0.35">
      <c r="A171">
        <v>169</v>
      </c>
      <c r="B171" s="6">
        <v>4.3499999999999997E-3</v>
      </c>
      <c r="C171" s="6">
        <v>6.9999999999999999E-4</v>
      </c>
    </row>
    <row r="172" spans="1:3" x14ac:dyDescent="0.35">
      <c r="A172">
        <v>170</v>
      </c>
      <c r="B172" s="6">
        <v>6.6E-3</v>
      </c>
      <c r="C172" s="6">
        <v>2.9999999999999997E-4</v>
      </c>
    </row>
    <row r="173" spans="1:3" x14ac:dyDescent="0.35">
      <c r="A173">
        <v>171</v>
      </c>
      <c r="B173" s="6">
        <v>1.325E-3</v>
      </c>
      <c r="C173" s="6">
        <v>8.9999999999999998E-4</v>
      </c>
    </row>
    <row r="174" spans="1:3" x14ac:dyDescent="0.35">
      <c r="A174">
        <v>172</v>
      </c>
      <c r="B174" s="6">
        <v>1.475E-3</v>
      </c>
      <c r="C174" s="6">
        <v>7.2499999999999995E-4</v>
      </c>
    </row>
    <row r="175" spans="1:3" x14ac:dyDescent="0.35">
      <c r="A175">
        <v>173</v>
      </c>
      <c r="B175" s="6">
        <v>2.8E-3</v>
      </c>
      <c r="C175" s="6">
        <v>4.0000000000000002E-4</v>
      </c>
    </row>
    <row r="176" spans="1:3" x14ac:dyDescent="0.35">
      <c r="A176">
        <v>174</v>
      </c>
      <c r="B176" s="6">
        <v>2.4250000000000001E-3</v>
      </c>
      <c r="C176" s="6">
        <v>5.5000000000000003E-4</v>
      </c>
    </row>
    <row r="177" spans="1:3" x14ac:dyDescent="0.35">
      <c r="A177">
        <v>175</v>
      </c>
      <c r="B177" s="6">
        <v>1.8E-3</v>
      </c>
      <c r="C177" s="6">
        <v>3.8999999999999998E-3</v>
      </c>
    </row>
    <row r="178" spans="1:3" x14ac:dyDescent="0.35">
      <c r="A178">
        <v>176</v>
      </c>
      <c r="B178" s="6">
        <v>4.8999999999999998E-3</v>
      </c>
      <c r="C178" s="6">
        <v>3.8249999999999998E-3</v>
      </c>
    </row>
    <row r="179" spans="1:3" x14ac:dyDescent="0.35">
      <c r="A179">
        <v>177</v>
      </c>
      <c r="B179" s="6">
        <v>2.4499999999999999E-3</v>
      </c>
      <c r="C179" s="6">
        <v>5.7499999999999999E-4</v>
      </c>
    </row>
    <row r="180" spans="1:3" x14ac:dyDescent="0.35">
      <c r="A180">
        <v>178</v>
      </c>
      <c r="B180" s="6">
        <v>1.6750000000000001E-3</v>
      </c>
      <c r="C180" s="6">
        <v>4.75E-4</v>
      </c>
    </row>
    <row r="181" spans="1:3" x14ac:dyDescent="0.35">
      <c r="A181">
        <v>179</v>
      </c>
      <c r="B181" s="6">
        <v>1.3050000000000001E-2</v>
      </c>
      <c r="C181" s="6">
        <v>4.2499999999999998E-4</v>
      </c>
    </row>
    <row r="182" spans="1:3" x14ac:dyDescent="0.35">
      <c r="A182">
        <v>180</v>
      </c>
      <c r="B182" s="6">
        <v>5.9500000000000004E-3</v>
      </c>
      <c r="C182" s="6">
        <v>1E-3</v>
      </c>
    </row>
    <row r="183" spans="1:3" x14ac:dyDescent="0.35">
      <c r="A183">
        <v>181</v>
      </c>
      <c r="B183" s="6">
        <v>3.7499999999999999E-3</v>
      </c>
      <c r="C183" s="6">
        <v>1.8749999999999999E-3</v>
      </c>
    </row>
    <row r="184" spans="1:3" x14ac:dyDescent="0.35">
      <c r="A184">
        <v>182</v>
      </c>
      <c r="B184" s="6">
        <v>3.8999999999999998E-3</v>
      </c>
      <c r="C184" s="6">
        <v>1.6000000000000001E-3</v>
      </c>
    </row>
    <row r="185" spans="1:3" x14ac:dyDescent="0.35">
      <c r="A185">
        <v>183</v>
      </c>
      <c r="B185" s="6">
        <v>1.825E-3</v>
      </c>
      <c r="C185" s="6">
        <v>4.0249999999999999E-3</v>
      </c>
    </row>
    <row r="186" spans="1:3" x14ac:dyDescent="0.35">
      <c r="A186">
        <v>184</v>
      </c>
      <c r="B186" s="6">
        <v>1.6999999999999999E-3</v>
      </c>
      <c r="C186" s="6">
        <v>7.2499999999999995E-4</v>
      </c>
    </row>
    <row r="187" spans="1:3" x14ac:dyDescent="0.35">
      <c r="A187">
        <v>185</v>
      </c>
      <c r="B187" s="6">
        <v>8.4250000000000002E-3</v>
      </c>
      <c r="C187" s="6">
        <v>1.4E-3</v>
      </c>
    </row>
    <row r="188" spans="1:3" x14ac:dyDescent="0.35">
      <c r="A188">
        <v>186</v>
      </c>
      <c r="B188" s="6">
        <v>1.0574999999999999E-2</v>
      </c>
      <c r="C188" s="6">
        <v>5.7499999999999999E-4</v>
      </c>
    </row>
    <row r="189" spans="1:3" x14ac:dyDescent="0.35">
      <c r="A189">
        <v>187</v>
      </c>
      <c r="B189" s="6">
        <v>3.6749999999999999E-3</v>
      </c>
      <c r="C189" s="6">
        <v>1.5E-3</v>
      </c>
    </row>
    <row r="190" spans="1:3" x14ac:dyDescent="0.35">
      <c r="A190">
        <v>188</v>
      </c>
      <c r="B190" s="6">
        <v>6.6E-3</v>
      </c>
      <c r="C190" s="6">
        <v>5.1000000000000004E-3</v>
      </c>
    </row>
    <row r="191" spans="1:3" x14ac:dyDescent="0.35">
      <c r="A191">
        <v>189</v>
      </c>
      <c r="B191" s="6">
        <v>2.3E-3</v>
      </c>
      <c r="C191" s="6">
        <v>4.1749999999999999E-3</v>
      </c>
    </row>
    <row r="192" spans="1:3" x14ac:dyDescent="0.35">
      <c r="A192">
        <v>190</v>
      </c>
      <c r="B192" s="6">
        <v>2.8500000000000001E-3</v>
      </c>
      <c r="C192" s="6">
        <v>1.25E-3</v>
      </c>
    </row>
    <row r="193" spans="1:3" x14ac:dyDescent="0.35">
      <c r="A193">
        <v>191</v>
      </c>
      <c r="B193" s="6">
        <v>2.075E-3</v>
      </c>
      <c r="C193" s="6">
        <v>1.325E-3</v>
      </c>
    </row>
    <row r="194" spans="1:3" x14ac:dyDescent="0.35">
      <c r="A194">
        <v>192</v>
      </c>
      <c r="B194" s="6">
        <v>2E-3</v>
      </c>
      <c r="C194" s="6">
        <v>8.9999999999999998E-4</v>
      </c>
    </row>
    <row r="195" spans="1:3" x14ac:dyDescent="0.35">
      <c r="A195">
        <v>193</v>
      </c>
      <c r="B195" s="6">
        <v>1.8E-3</v>
      </c>
      <c r="C195" s="6">
        <v>1.9750000000000002E-3</v>
      </c>
    </row>
    <row r="196" spans="1:3" x14ac:dyDescent="0.35">
      <c r="A196">
        <v>194</v>
      </c>
      <c r="B196" s="6">
        <v>3.5249999999999999E-3</v>
      </c>
      <c r="C196" s="6">
        <v>3.5500000000000002E-3</v>
      </c>
    </row>
    <row r="197" spans="1:3" x14ac:dyDescent="0.35">
      <c r="A197">
        <v>195</v>
      </c>
      <c r="B197" s="6">
        <v>2.65E-3</v>
      </c>
      <c r="C197" s="6">
        <v>1.475E-3</v>
      </c>
    </row>
    <row r="198" spans="1:3" x14ac:dyDescent="0.35">
      <c r="A198">
        <v>196</v>
      </c>
      <c r="B198" s="6">
        <v>3.4499999999999999E-3</v>
      </c>
      <c r="C198" s="6">
        <v>6.45E-3</v>
      </c>
    </row>
    <row r="199" spans="1:3" x14ac:dyDescent="0.35">
      <c r="A199">
        <v>197</v>
      </c>
      <c r="B199" s="6">
        <v>4.8999999999999998E-3</v>
      </c>
      <c r="C199" s="6">
        <v>2.225E-3</v>
      </c>
    </row>
    <row r="200" spans="1:3" x14ac:dyDescent="0.35">
      <c r="A200">
        <v>198</v>
      </c>
      <c r="B200" s="6">
        <v>4.0249999999999999E-3</v>
      </c>
      <c r="C200" s="6">
        <v>2.1250000000000002E-3</v>
      </c>
    </row>
    <row r="201" spans="1:3" x14ac:dyDescent="0.35">
      <c r="A201">
        <v>199</v>
      </c>
      <c r="B201" s="6">
        <v>2.7499999999999998E-3</v>
      </c>
      <c r="C201" s="6">
        <v>1.4499999999999999E-3</v>
      </c>
    </row>
    <row r="202" spans="1:3" x14ac:dyDescent="0.35">
      <c r="A202">
        <v>200</v>
      </c>
      <c r="B202" s="6">
        <v>3.3999999999999998E-3</v>
      </c>
      <c r="C202" s="6">
        <v>2.2750000000000001E-3</v>
      </c>
    </row>
    <row r="203" spans="1:3" x14ac:dyDescent="0.35">
      <c r="A203">
        <v>201</v>
      </c>
      <c r="B203" s="6">
        <v>5.6750000000000004E-3</v>
      </c>
      <c r="C203" s="6">
        <v>8.6999999999999994E-3</v>
      </c>
    </row>
    <row r="204" spans="1:3" x14ac:dyDescent="0.35">
      <c r="A204">
        <v>202</v>
      </c>
      <c r="B204" s="6">
        <v>2.2000000000000001E-3</v>
      </c>
      <c r="C204" s="6">
        <v>1.5499999999999999E-3</v>
      </c>
    </row>
    <row r="205" spans="1:3" x14ac:dyDescent="0.35">
      <c r="A205">
        <v>203</v>
      </c>
      <c r="B205" s="6">
        <v>5.7250000000000001E-3</v>
      </c>
      <c r="C205" s="6">
        <v>4.1250000000000002E-3</v>
      </c>
    </row>
    <row r="206" spans="1:3" x14ac:dyDescent="0.35">
      <c r="A206">
        <v>204</v>
      </c>
      <c r="B206" s="6">
        <v>1.84E-2</v>
      </c>
      <c r="C206" s="6">
        <v>1.0499999999999999E-3</v>
      </c>
    </row>
    <row r="207" spans="1:3" x14ac:dyDescent="0.35">
      <c r="A207">
        <v>205</v>
      </c>
      <c r="B207" s="6">
        <v>6.1749999999999999E-3</v>
      </c>
      <c r="C207" s="6">
        <v>3.5750000000000001E-3</v>
      </c>
    </row>
    <row r="208" spans="1:3" x14ac:dyDescent="0.35">
      <c r="A208">
        <v>206</v>
      </c>
      <c r="B208" s="6">
        <v>1.6750000000000001E-3</v>
      </c>
      <c r="C208" s="6">
        <v>1.5E-3</v>
      </c>
    </row>
    <row r="209" spans="1:3" x14ac:dyDescent="0.35">
      <c r="A209">
        <v>207</v>
      </c>
      <c r="B209" s="6">
        <v>1.3500000000000001E-3</v>
      </c>
      <c r="C209" s="6">
        <v>2.9250000000000001E-3</v>
      </c>
    </row>
    <row r="210" spans="1:3" x14ac:dyDescent="0.35">
      <c r="A210">
        <v>208</v>
      </c>
      <c r="B210" s="6">
        <v>2.5249999999999999E-3</v>
      </c>
      <c r="C210" s="6">
        <v>9.7499999999999996E-4</v>
      </c>
    </row>
    <row r="211" spans="1:3" x14ac:dyDescent="0.35">
      <c r="A211">
        <v>209</v>
      </c>
      <c r="B211" s="6">
        <v>2.7000000000000001E-3</v>
      </c>
      <c r="C211" s="6">
        <v>2.0500000000000002E-3</v>
      </c>
    </row>
    <row r="212" spans="1:3" x14ac:dyDescent="0.35">
      <c r="A212">
        <v>210</v>
      </c>
      <c r="B212" s="6">
        <v>2.075E-3</v>
      </c>
      <c r="C212" s="6">
        <v>9.5999999999999992E-3</v>
      </c>
    </row>
    <row r="213" spans="1:3" x14ac:dyDescent="0.35">
      <c r="A213">
        <v>211</v>
      </c>
      <c r="B213" s="6">
        <v>1.725E-3</v>
      </c>
      <c r="C213" s="6">
        <v>2.2000000000000001E-3</v>
      </c>
    </row>
    <row r="214" spans="1:3" x14ac:dyDescent="0.35">
      <c r="A214">
        <v>212</v>
      </c>
      <c r="B214" s="6">
        <v>2.6749999999999999E-3</v>
      </c>
      <c r="C214" s="6">
        <v>5.3749999999999996E-3</v>
      </c>
    </row>
    <row r="215" spans="1:3" x14ac:dyDescent="0.35">
      <c r="A215">
        <v>213</v>
      </c>
      <c r="B215" s="6">
        <v>2.6250000000000002E-3</v>
      </c>
      <c r="C215" s="6">
        <v>2.0249999999999999E-3</v>
      </c>
    </row>
    <row r="216" spans="1:3" x14ac:dyDescent="0.35">
      <c r="A216">
        <v>214</v>
      </c>
      <c r="B216" s="6">
        <v>4.3E-3</v>
      </c>
      <c r="C216" s="6">
        <v>1.6999999999999999E-3</v>
      </c>
    </row>
    <row r="217" spans="1:3" x14ac:dyDescent="0.35">
      <c r="A217">
        <v>215</v>
      </c>
      <c r="B217" s="6">
        <v>7.9500000000000005E-3</v>
      </c>
      <c r="C217" s="6">
        <v>1.8500000000000001E-3</v>
      </c>
    </row>
    <row r="218" spans="1:3" x14ac:dyDescent="0.35">
      <c r="A218">
        <v>216</v>
      </c>
      <c r="B218" s="6">
        <v>4.0749999999999996E-3</v>
      </c>
      <c r="C218" s="6">
        <v>6.6E-3</v>
      </c>
    </row>
    <row r="219" spans="1:3" x14ac:dyDescent="0.35">
      <c r="A219">
        <v>217</v>
      </c>
      <c r="B219" s="6">
        <v>1.9250000000000001E-3</v>
      </c>
      <c r="C219" s="6">
        <v>3.0249999999999999E-3</v>
      </c>
    </row>
    <row r="220" spans="1:3" x14ac:dyDescent="0.35">
      <c r="A220">
        <v>218</v>
      </c>
      <c r="B220" s="6">
        <v>3.5999999999999999E-3</v>
      </c>
      <c r="C220" s="6">
        <v>2.5249999999999999E-3</v>
      </c>
    </row>
    <row r="221" spans="1:3" x14ac:dyDescent="0.35">
      <c r="A221">
        <v>219</v>
      </c>
      <c r="B221" s="6">
        <v>1.9199999999999998E-2</v>
      </c>
      <c r="C221" s="6">
        <v>2.0500000000000002E-3</v>
      </c>
    </row>
    <row r="222" spans="1:3" x14ac:dyDescent="0.35">
      <c r="A222">
        <v>220</v>
      </c>
      <c r="B222" s="6">
        <v>8.6750000000000004E-3</v>
      </c>
      <c r="C222" s="6">
        <v>2.2000000000000001E-3</v>
      </c>
    </row>
    <row r="223" spans="1:3" x14ac:dyDescent="0.35">
      <c r="A223">
        <v>221</v>
      </c>
      <c r="B223" s="6">
        <v>2.725E-3</v>
      </c>
      <c r="C223" s="6">
        <v>2.3E-3</v>
      </c>
    </row>
    <row r="224" spans="1:3" x14ac:dyDescent="0.35">
      <c r="A224">
        <v>222</v>
      </c>
      <c r="B224" s="6">
        <v>2.075E-3</v>
      </c>
      <c r="C224" s="6">
        <v>3.4250000000000001E-3</v>
      </c>
    </row>
    <row r="225" spans="1:3" x14ac:dyDescent="0.35">
      <c r="A225">
        <v>223</v>
      </c>
      <c r="B225" s="6">
        <v>3.2499999999999999E-3</v>
      </c>
      <c r="C225" s="6">
        <v>1.9750000000000002E-3</v>
      </c>
    </row>
    <row r="226" spans="1:3" x14ac:dyDescent="0.35">
      <c r="A226">
        <v>224</v>
      </c>
      <c r="B226" s="6">
        <v>3.5500000000000002E-3</v>
      </c>
      <c r="C226" s="6">
        <v>1.3500000000000001E-3</v>
      </c>
    </row>
    <row r="227" spans="1:3" x14ac:dyDescent="0.35">
      <c r="A227">
        <v>225</v>
      </c>
      <c r="B227" s="6">
        <v>4.725E-3</v>
      </c>
      <c r="C227" s="6">
        <v>1.325E-3</v>
      </c>
    </row>
    <row r="228" spans="1:3" x14ac:dyDescent="0.35">
      <c r="A228">
        <v>226</v>
      </c>
      <c r="B228" s="6">
        <v>3.65E-3</v>
      </c>
      <c r="C228" s="6">
        <v>5.8500000000000002E-3</v>
      </c>
    </row>
    <row r="229" spans="1:3" x14ac:dyDescent="0.35">
      <c r="A229">
        <v>227</v>
      </c>
      <c r="B229" s="6">
        <v>1.325E-3</v>
      </c>
      <c r="C229" s="6">
        <v>3.0999999999999999E-3</v>
      </c>
    </row>
    <row r="230" spans="1:3" x14ac:dyDescent="0.35">
      <c r="A230">
        <v>228</v>
      </c>
      <c r="B230" s="6">
        <v>1.65E-3</v>
      </c>
      <c r="C230" s="6">
        <v>3.875E-3</v>
      </c>
    </row>
    <row r="231" spans="1:3" x14ac:dyDescent="0.35">
      <c r="A231">
        <v>229</v>
      </c>
      <c r="B231" s="6">
        <v>3.3249999999999998E-3</v>
      </c>
      <c r="C231" s="6">
        <v>2.1749999999999999E-3</v>
      </c>
    </row>
    <row r="232" spans="1:3" x14ac:dyDescent="0.35">
      <c r="A232">
        <v>230</v>
      </c>
      <c r="B232" s="6">
        <v>6.8500000000000002E-3</v>
      </c>
      <c r="C232" s="6">
        <v>1.65E-3</v>
      </c>
    </row>
    <row r="233" spans="1:3" x14ac:dyDescent="0.35">
      <c r="A233">
        <v>231</v>
      </c>
      <c r="B233" s="6">
        <v>4.3750000000000004E-3</v>
      </c>
      <c r="C233" s="6">
        <v>1.3500000000000001E-3</v>
      </c>
    </row>
    <row r="234" spans="1:3" x14ac:dyDescent="0.35">
      <c r="A234">
        <v>232</v>
      </c>
      <c r="B234" s="6">
        <v>1.9E-3</v>
      </c>
      <c r="C234" s="6">
        <v>6.025E-3</v>
      </c>
    </row>
    <row r="235" spans="1:3" x14ac:dyDescent="0.35">
      <c r="A235">
        <v>233</v>
      </c>
      <c r="B235" s="6">
        <v>4.7999999999999996E-3</v>
      </c>
      <c r="C235" s="6">
        <v>2.075E-3</v>
      </c>
    </row>
    <row r="236" spans="1:3" x14ac:dyDescent="0.35">
      <c r="A236">
        <v>234</v>
      </c>
      <c r="B236" s="6">
        <v>3.8500000000000001E-3</v>
      </c>
      <c r="C236" s="6">
        <v>3.375E-3</v>
      </c>
    </row>
    <row r="237" spans="1:3" x14ac:dyDescent="0.35">
      <c r="A237">
        <v>235</v>
      </c>
      <c r="B237" s="6">
        <v>1.9E-3</v>
      </c>
      <c r="C237" s="6">
        <v>1.325E-3</v>
      </c>
    </row>
    <row r="238" spans="1:3" x14ac:dyDescent="0.35">
      <c r="A238">
        <v>236</v>
      </c>
      <c r="B238" s="6">
        <v>2.3749999999999999E-3</v>
      </c>
      <c r="C238" s="6">
        <v>3.1749999999999999E-3</v>
      </c>
    </row>
    <row r="239" spans="1:3" x14ac:dyDescent="0.35">
      <c r="A239">
        <v>237</v>
      </c>
      <c r="B239" s="6">
        <v>1.8500000000000001E-3</v>
      </c>
      <c r="C239" s="6">
        <v>2.3E-3</v>
      </c>
    </row>
    <row r="240" spans="1:3" x14ac:dyDescent="0.35">
      <c r="A240">
        <v>238</v>
      </c>
      <c r="B240" s="6">
        <v>1.4250000000000001E-3</v>
      </c>
      <c r="C240" s="6">
        <v>4.3249999999999999E-3</v>
      </c>
    </row>
    <row r="241" spans="1:3" x14ac:dyDescent="0.35">
      <c r="A241">
        <v>239</v>
      </c>
      <c r="B241" s="6">
        <v>2.6250000000000002E-3</v>
      </c>
      <c r="C241" s="6">
        <v>2.3500000000000001E-3</v>
      </c>
    </row>
    <row r="242" spans="1:3" x14ac:dyDescent="0.35">
      <c r="A242">
        <v>240</v>
      </c>
      <c r="B242" s="6">
        <v>3.9500000000000004E-3</v>
      </c>
      <c r="C242" s="6">
        <v>1.475E-3</v>
      </c>
    </row>
    <row r="243" spans="1:3" x14ac:dyDescent="0.35">
      <c r="A243">
        <v>241</v>
      </c>
      <c r="B243" s="6">
        <v>3.7750000000000001E-3</v>
      </c>
      <c r="C243" s="6">
        <v>1.325E-3</v>
      </c>
    </row>
    <row r="244" spans="1:3" x14ac:dyDescent="0.35">
      <c r="A244">
        <v>242</v>
      </c>
      <c r="B244" s="6">
        <v>1.9250000000000001E-3</v>
      </c>
      <c r="C244" s="6">
        <v>5.5500000000000002E-3</v>
      </c>
    </row>
    <row r="245" spans="1:3" x14ac:dyDescent="0.35">
      <c r="A245">
        <v>243</v>
      </c>
      <c r="B245" s="6">
        <v>2.9750000000000002E-3</v>
      </c>
      <c r="C245" s="6">
        <v>4.45E-3</v>
      </c>
    </row>
    <row r="246" spans="1:3" x14ac:dyDescent="0.35">
      <c r="A246">
        <v>244</v>
      </c>
      <c r="B246" s="6">
        <v>6.6E-3</v>
      </c>
      <c r="C246" s="6">
        <v>3.4250000000000001E-3</v>
      </c>
    </row>
    <row r="247" spans="1:3" x14ac:dyDescent="0.35">
      <c r="A247">
        <v>245</v>
      </c>
      <c r="B247" s="6">
        <v>5.3749999999999996E-3</v>
      </c>
      <c r="C247" s="6">
        <v>2.7499999999999998E-3</v>
      </c>
    </row>
    <row r="248" spans="1:3" x14ac:dyDescent="0.35">
      <c r="A248">
        <v>246</v>
      </c>
      <c r="B248" s="6">
        <v>2.8500000000000001E-3</v>
      </c>
      <c r="C248" s="6">
        <v>2.3500000000000001E-3</v>
      </c>
    </row>
    <row r="249" spans="1:3" x14ac:dyDescent="0.35">
      <c r="A249">
        <v>247</v>
      </c>
      <c r="B249" s="6">
        <v>2.4750000000000002E-3</v>
      </c>
      <c r="C249" s="6">
        <v>1.9750000000000002E-3</v>
      </c>
    </row>
    <row r="250" spans="1:3" x14ac:dyDescent="0.35">
      <c r="A250">
        <v>248</v>
      </c>
      <c r="B250" s="6">
        <v>1.0500000000000001E-2</v>
      </c>
      <c r="C250" s="6">
        <v>4.7999999999999996E-3</v>
      </c>
    </row>
    <row r="251" spans="1:3" x14ac:dyDescent="0.35">
      <c r="A251">
        <v>249</v>
      </c>
      <c r="B251" s="6">
        <v>7.1000000000000004E-3</v>
      </c>
      <c r="C251" s="6">
        <v>2.5999999999999999E-3</v>
      </c>
    </row>
    <row r="252" spans="1:3" x14ac:dyDescent="0.35">
      <c r="A252">
        <v>250</v>
      </c>
      <c r="B252" s="6">
        <v>3.1250000000000002E-3</v>
      </c>
      <c r="C252" s="6">
        <v>1.1000000000000001E-3</v>
      </c>
    </row>
    <row r="253" spans="1:3" x14ac:dyDescent="0.35">
      <c r="A253">
        <v>251</v>
      </c>
      <c r="B253" s="6">
        <v>2.2750000000000001E-3</v>
      </c>
      <c r="C253" s="6">
        <v>8.4999999999999995E-4</v>
      </c>
    </row>
    <row r="254" spans="1:3" x14ac:dyDescent="0.35">
      <c r="A254">
        <v>252</v>
      </c>
      <c r="B254" s="6">
        <v>2.3E-3</v>
      </c>
      <c r="C254" s="6">
        <v>5.3749999999999996E-3</v>
      </c>
    </row>
    <row r="255" spans="1:3" x14ac:dyDescent="0.35">
      <c r="A255">
        <v>253</v>
      </c>
      <c r="B255" s="6">
        <v>2.3999999999999998E-3</v>
      </c>
      <c r="C255" s="6">
        <v>4.7999999999999996E-3</v>
      </c>
    </row>
    <row r="256" spans="1:3" x14ac:dyDescent="0.35">
      <c r="A256">
        <v>254</v>
      </c>
      <c r="B256" s="6">
        <v>2.8500000000000001E-3</v>
      </c>
      <c r="C256" s="6">
        <v>4.2249999999999996E-3</v>
      </c>
    </row>
    <row r="257" spans="1:3" x14ac:dyDescent="0.35">
      <c r="A257">
        <v>255</v>
      </c>
      <c r="B257" s="6">
        <v>2.4499999999999999E-3</v>
      </c>
      <c r="C257" s="6">
        <v>3.0249999999999999E-3</v>
      </c>
    </row>
    <row r="258" spans="1:3" x14ac:dyDescent="0.35">
      <c r="A258">
        <v>256</v>
      </c>
      <c r="B258" s="6">
        <v>3.3249999999999998E-3</v>
      </c>
      <c r="C258" s="6">
        <v>2.15E-3</v>
      </c>
    </row>
    <row r="259" spans="1:3" x14ac:dyDescent="0.35">
      <c r="A259">
        <v>257</v>
      </c>
      <c r="B259" s="6">
        <v>1.5250000000000001E-3</v>
      </c>
      <c r="C259" s="6">
        <v>2.0500000000000002E-3</v>
      </c>
    </row>
    <row r="260" spans="1:3" x14ac:dyDescent="0.35">
      <c r="A260">
        <v>258</v>
      </c>
      <c r="B260" s="6">
        <v>3.225E-3</v>
      </c>
      <c r="C260" s="6">
        <v>6.9499999999999996E-3</v>
      </c>
    </row>
    <row r="261" spans="1:3" x14ac:dyDescent="0.35">
      <c r="A261">
        <v>259</v>
      </c>
      <c r="B261" s="6">
        <v>1.3599999999999999E-2</v>
      </c>
      <c r="C261" s="6">
        <v>5.3249999999999999E-3</v>
      </c>
    </row>
    <row r="262" spans="1:3" x14ac:dyDescent="0.35">
      <c r="A262">
        <v>260</v>
      </c>
      <c r="B262" s="6">
        <v>9.4999999999999998E-3</v>
      </c>
      <c r="C262" s="6">
        <v>1.75E-3</v>
      </c>
    </row>
    <row r="263" spans="1:3" x14ac:dyDescent="0.35">
      <c r="A263">
        <v>261</v>
      </c>
      <c r="B263" s="6">
        <v>1.4E-3</v>
      </c>
      <c r="C263" s="6">
        <v>1.2999999999999999E-3</v>
      </c>
    </row>
    <row r="264" spans="1:3" x14ac:dyDescent="0.35">
      <c r="A264">
        <v>262</v>
      </c>
      <c r="B264" s="6">
        <v>1.6249999999999999E-3</v>
      </c>
      <c r="C264" s="6">
        <v>2.7750000000000001E-3</v>
      </c>
    </row>
    <row r="265" spans="1:3" x14ac:dyDescent="0.35">
      <c r="A265">
        <v>263</v>
      </c>
      <c r="B265" s="6">
        <v>2.3249999999999998E-3</v>
      </c>
      <c r="C265" s="6">
        <v>3.3500000000000001E-3</v>
      </c>
    </row>
    <row r="266" spans="1:3" x14ac:dyDescent="0.35">
      <c r="A266">
        <v>264</v>
      </c>
      <c r="B266" s="6">
        <v>4.2500000000000003E-3</v>
      </c>
      <c r="C266" s="6">
        <v>2.3249999999999998E-3</v>
      </c>
    </row>
    <row r="267" spans="1:3" x14ac:dyDescent="0.35">
      <c r="A267">
        <v>265</v>
      </c>
      <c r="B267" s="6">
        <v>6.2750000000000002E-3</v>
      </c>
      <c r="C267" s="6">
        <v>3.0500000000000002E-3</v>
      </c>
    </row>
    <row r="268" spans="1:3" x14ac:dyDescent="0.35">
      <c r="A268">
        <v>266</v>
      </c>
      <c r="B268" s="6">
        <v>4.725E-3</v>
      </c>
      <c r="C268" s="6">
        <v>2.1749999999999999E-3</v>
      </c>
    </row>
    <row r="269" spans="1:3" x14ac:dyDescent="0.35">
      <c r="A269">
        <v>267</v>
      </c>
      <c r="B269" s="6">
        <v>1.6750000000000001E-3</v>
      </c>
      <c r="C269" s="6">
        <v>1.825E-3</v>
      </c>
    </row>
    <row r="270" spans="1:3" x14ac:dyDescent="0.35">
      <c r="A270">
        <v>268</v>
      </c>
      <c r="B270" s="6">
        <v>3.0999999999999999E-3</v>
      </c>
      <c r="C270" s="6">
        <v>3.5500000000000002E-3</v>
      </c>
    </row>
    <row r="271" spans="1:3" x14ac:dyDescent="0.35">
      <c r="A271">
        <v>269</v>
      </c>
      <c r="B271" s="6">
        <v>4.3249999999999999E-3</v>
      </c>
      <c r="C271" s="6">
        <v>4.3249999999999999E-3</v>
      </c>
    </row>
    <row r="272" spans="1:3" x14ac:dyDescent="0.35">
      <c r="A272">
        <v>270</v>
      </c>
      <c r="B272" s="6">
        <v>3.5500000000000002E-3</v>
      </c>
      <c r="C272" s="6">
        <v>3.0999999999999999E-3</v>
      </c>
    </row>
    <row r="273" spans="1:3" x14ac:dyDescent="0.35">
      <c r="A273">
        <v>271</v>
      </c>
      <c r="B273" s="6">
        <v>1.825E-3</v>
      </c>
      <c r="C273" s="6">
        <v>1.6750000000000001E-3</v>
      </c>
    </row>
    <row r="274" spans="1:3" x14ac:dyDescent="0.35">
      <c r="A274">
        <v>272</v>
      </c>
      <c r="B274" s="6">
        <v>2.1749999999999999E-3</v>
      </c>
      <c r="C274" s="6">
        <v>4.725E-3</v>
      </c>
    </row>
    <row r="275" spans="1:3" x14ac:dyDescent="0.35">
      <c r="A275">
        <v>273</v>
      </c>
      <c r="B275" s="6">
        <v>3.0500000000000002E-3</v>
      </c>
      <c r="C275" s="6">
        <v>6.2750000000000002E-3</v>
      </c>
    </row>
    <row r="276" spans="1:3" x14ac:dyDescent="0.35">
      <c r="A276">
        <v>274</v>
      </c>
      <c r="B276" s="6">
        <v>2.3249999999999998E-3</v>
      </c>
      <c r="C276" s="6">
        <v>4.2500000000000003E-3</v>
      </c>
    </row>
    <row r="277" spans="1:3" x14ac:dyDescent="0.35">
      <c r="A277">
        <v>275</v>
      </c>
      <c r="B277" s="6">
        <v>3.3500000000000001E-3</v>
      </c>
      <c r="C277" s="6">
        <v>2.3249999999999998E-3</v>
      </c>
    </row>
    <row r="278" spans="1:3" x14ac:dyDescent="0.35">
      <c r="A278">
        <v>276</v>
      </c>
      <c r="B278" s="6">
        <v>2.7750000000000001E-3</v>
      </c>
      <c r="C278" s="6">
        <v>1.6249999999999999E-3</v>
      </c>
    </row>
    <row r="279" spans="1:3" x14ac:dyDescent="0.35">
      <c r="A279">
        <v>277</v>
      </c>
      <c r="B279" s="6">
        <v>1.2999999999999999E-3</v>
      </c>
      <c r="C279" s="6">
        <v>1.4E-3</v>
      </c>
    </row>
    <row r="280" spans="1:3" x14ac:dyDescent="0.35">
      <c r="A280">
        <v>278</v>
      </c>
      <c r="B280" s="6">
        <v>1.75E-3</v>
      </c>
      <c r="C280" s="6">
        <v>9.4999999999999998E-3</v>
      </c>
    </row>
    <row r="281" spans="1:3" x14ac:dyDescent="0.35">
      <c r="A281">
        <v>279</v>
      </c>
      <c r="B281" s="6">
        <v>5.3249999999999999E-3</v>
      </c>
      <c r="C281" s="6">
        <v>1.3599999999999999E-2</v>
      </c>
    </row>
    <row r="282" spans="1:3" x14ac:dyDescent="0.35">
      <c r="A282">
        <v>280</v>
      </c>
      <c r="B282" s="6">
        <v>6.9499999999999996E-3</v>
      </c>
      <c r="C282" s="6">
        <v>3.225E-3</v>
      </c>
    </row>
    <row r="283" spans="1:3" x14ac:dyDescent="0.35">
      <c r="A283">
        <v>281</v>
      </c>
      <c r="B283" s="6">
        <v>2.0500000000000002E-3</v>
      </c>
      <c r="C283" s="6">
        <v>1.5250000000000001E-3</v>
      </c>
    </row>
    <row r="284" spans="1:3" x14ac:dyDescent="0.35">
      <c r="A284">
        <v>282</v>
      </c>
      <c r="B284" s="6">
        <v>2.15E-3</v>
      </c>
      <c r="C284" s="6">
        <v>3.3249999999999998E-3</v>
      </c>
    </row>
    <row r="285" spans="1:3" x14ac:dyDescent="0.35">
      <c r="A285">
        <v>283</v>
      </c>
      <c r="B285" s="6">
        <v>3.0249999999999999E-3</v>
      </c>
      <c r="C285" s="6">
        <v>2.4499999999999999E-3</v>
      </c>
    </row>
    <row r="286" spans="1:3" x14ac:dyDescent="0.35">
      <c r="A286">
        <v>284</v>
      </c>
      <c r="B286" s="6">
        <v>4.2249999999999996E-3</v>
      </c>
      <c r="C286" s="6">
        <v>2.8500000000000001E-3</v>
      </c>
    </row>
    <row r="287" spans="1:3" x14ac:dyDescent="0.35">
      <c r="A287">
        <v>285</v>
      </c>
      <c r="B287" s="6">
        <v>4.7999999999999996E-3</v>
      </c>
      <c r="C287" s="6">
        <v>2.3999999999999998E-3</v>
      </c>
    </row>
    <row r="288" spans="1:3" x14ac:dyDescent="0.35">
      <c r="A288">
        <v>286</v>
      </c>
      <c r="B288" s="6">
        <v>5.3749999999999996E-3</v>
      </c>
      <c r="C288" s="6">
        <v>2.3E-3</v>
      </c>
    </row>
    <row r="289" spans="1:3" x14ac:dyDescent="0.35">
      <c r="A289">
        <v>287</v>
      </c>
      <c r="B289" s="6">
        <v>8.4999999999999995E-4</v>
      </c>
      <c r="C289" s="6">
        <v>2.2750000000000001E-3</v>
      </c>
    </row>
    <row r="290" spans="1:3" x14ac:dyDescent="0.35">
      <c r="A290">
        <v>288</v>
      </c>
      <c r="B290" s="6">
        <v>1.1000000000000001E-3</v>
      </c>
      <c r="C290" s="6">
        <v>3.1250000000000002E-3</v>
      </c>
    </row>
    <row r="291" spans="1:3" x14ac:dyDescent="0.35">
      <c r="A291">
        <v>289</v>
      </c>
      <c r="B291" s="6">
        <v>2.5999999999999999E-3</v>
      </c>
      <c r="C291" s="6">
        <v>7.1000000000000004E-3</v>
      </c>
    </row>
    <row r="292" spans="1:3" x14ac:dyDescent="0.35">
      <c r="A292">
        <v>290</v>
      </c>
      <c r="B292" s="6">
        <v>4.7999999999999996E-3</v>
      </c>
      <c r="C292" s="6">
        <v>1.0500000000000001E-2</v>
      </c>
    </row>
    <row r="293" spans="1:3" x14ac:dyDescent="0.35">
      <c r="A293">
        <v>291</v>
      </c>
      <c r="B293" s="6">
        <v>1.9750000000000002E-3</v>
      </c>
      <c r="C293" s="6">
        <v>2.4750000000000002E-3</v>
      </c>
    </row>
    <row r="294" spans="1:3" x14ac:dyDescent="0.35">
      <c r="A294">
        <v>292</v>
      </c>
      <c r="B294" s="6">
        <v>2.3500000000000001E-3</v>
      </c>
      <c r="C294" s="6">
        <v>2.8500000000000001E-3</v>
      </c>
    </row>
    <row r="295" spans="1:3" x14ac:dyDescent="0.35">
      <c r="A295">
        <v>293</v>
      </c>
      <c r="B295" s="6">
        <v>2.7499999999999998E-3</v>
      </c>
      <c r="C295" s="6">
        <v>5.3749999999999996E-3</v>
      </c>
    </row>
    <row r="296" spans="1:3" x14ac:dyDescent="0.35">
      <c r="A296">
        <v>294</v>
      </c>
      <c r="B296" s="6">
        <v>3.4250000000000001E-3</v>
      </c>
      <c r="C296" s="6">
        <v>6.6E-3</v>
      </c>
    </row>
    <row r="297" spans="1:3" x14ac:dyDescent="0.35">
      <c r="A297">
        <v>295</v>
      </c>
      <c r="B297" s="6">
        <v>4.45E-3</v>
      </c>
      <c r="C297" s="6">
        <v>2.9750000000000002E-3</v>
      </c>
    </row>
    <row r="298" spans="1:3" x14ac:dyDescent="0.35">
      <c r="A298">
        <v>296</v>
      </c>
      <c r="B298" s="6">
        <v>5.5500000000000002E-3</v>
      </c>
      <c r="C298" s="6">
        <v>1.9250000000000001E-3</v>
      </c>
    </row>
    <row r="299" spans="1:3" x14ac:dyDescent="0.35">
      <c r="A299">
        <v>297</v>
      </c>
      <c r="B299" s="6">
        <v>1.325E-3</v>
      </c>
      <c r="C299" s="6">
        <v>3.7750000000000001E-3</v>
      </c>
    </row>
    <row r="300" spans="1:3" x14ac:dyDescent="0.35">
      <c r="A300">
        <v>298</v>
      </c>
      <c r="B300" s="6">
        <v>1.475E-3</v>
      </c>
      <c r="C300" s="6">
        <v>3.9500000000000004E-3</v>
      </c>
    </row>
    <row r="301" spans="1:3" x14ac:dyDescent="0.35">
      <c r="A301">
        <v>299</v>
      </c>
      <c r="B301" s="6">
        <v>2.3500000000000001E-3</v>
      </c>
      <c r="C301" s="6">
        <v>2.6250000000000002E-3</v>
      </c>
    </row>
    <row r="302" spans="1:3" x14ac:dyDescent="0.35">
      <c r="A302">
        <v>300</v>
      </c>
      <c r="B302" s="6">
        <v>4.3249999999999999E-3</v>
      </c>
      <c r="C302" s="6">
        <v>1.4250000000000001E-3</v>
      </c>
    </row>
    <row r="303" spans="1:3" x14ac:dyDescent="0.35">
      <c r="A303">
        <v>301</v>
      </c>
      <c r="B303" s="6">
        <v>2.3E-3</v>
      </c>
      <c r="C303" s="6">
        <v>1.8500000000000001E-3</v>
      </c>
    </row>
    <row r="304" spans="1:3" x14ac:dyDescent="0.35">
      <c r="A304">
        <v>302</v>
      </c>
      <c r="B304" s="6">
        <v>3.1749999999999999E-3</v>
      </c>
      <c r="C304" s="6">
        <v>2.3749999999999999E-3</v>
      </c>
    </row>
    <row r="305" spans="1:3" x14ac:dyDescent="0.35">
      <c r="A305">
        <v>303</v>
      </c>
      <c r="B305" s="6">
        <v>1.325E-3</v>
      </c>
      <c r="C305" s="6">
        <v>1.9E-3</v>
      </c>
    </row>
    <row r="306" spans="1:3" x14ac:dyDescent="0.35">
      <c r="A306">
        <v>304</v>
      </c>
      <c r="B306" s="6">
        <v>3.375E-3</v>
      </c>
      <c r="C306" s="6">
        <v>3.8500000000000001E-3</v>
      </c>
    </row>
    <row r="307" spans="1:3" x14ac:dyDescent="0.35">
      <c r="A307">
        <v>305</v>
      </c>
      <c r="B307" s="6">
        <v>2.075E-3</v>
      </c>
      <c r="C307" s="6">
        <v>4.7999999999999996E-3</v>
      </c>
    </row>
    <row r="308" spans="1:3" x14ac:dyDescent="0.35">
      <c r="A308">
        <v>306</v>
      </c>
      <c r="B308" s="6">
        <v>6.025E-3</v>
      </c>
      <c r="C308" s="6">
        <v>1.9E-3</v>
      </c>
    </row>
    <row r="309" spans="1:3" x14ac:dyDescent="0.35">
      <c r="A309">
        <v>307</v>
      </c>
      <c r="B309" s="6">
        <v>1.3500000000000001E-3</v>
      </c>
      <c r="C309" s="6">
        <v>4.3750000000000004E-3</v>
      </c>
    </row>
    <row r="310" spans="1:3" x14ac:dyDescent="0.35">
      <c r="A310">
        <v>308</v>
      </c>
      <c r="B310" s="6">
        <v>1.65E-3</v>
      </c>
      <c r="C310" s="6">
        <v>6.8500000000000002E-3</v>
      </c>
    </row>
    <row r="311" spans="1:3" x14ac:dyDescent="0.35">
      <c r="A311">
        <v>309</v>
      </c>
      <c r="B311" s="6">
        <v>2.1749999999999999E-3</v>
      </c>
      <c r="C311" s="6">
        <v>3.3249999999999998E-3</v>
      </c>
    </row>
    <row r="312" spans="1:3" x14ac:dyDescent="0.35">
      <c r="A312">
        <v>310</v>
      </c>
      <c r="B312" s="6">
        <v>3.875E-3</v>
      </c>
      <c r="C312" s="6">
        <v>1.65E-3</v>
      </c>
    </row>
    <row r="313" spans="1:3" x14ac:dyDescent="0.35">
      <c r="A313">
        <v>311</v>
      </c>
      <c r="B313" s="6">
        <v>3.0999999999999999E-3</v>
      </c>
      <c r="C313" s="6">
        <v>1.325E-3</v>
      </c>
    </row>
    <row r="314" spans="1:3" x14ac:dyDescent="0.35">
      <c r="A314">
        <v>312</v>
      </c>
      <c r="B314" s="6">
        <v>5.8500000000000002E-3</v>
      </c>
      <c r="C314" s="6">
        <v>3.65E-3</v>
      </c>
    </row>
    <row r="315" spans="1:3" x14ac:dyDescent="0.35">
      <c r="A315">
        <v>313</v>
      </c>
      <c r="B315" s="6">
        <v>1.325E-3</v>
      </c>
      <c r="C315" s="6">
        <v>4.725E-3</v>
      </c>
    </row>
    <row r="316" spans="1:3" x14ac:dyDescent="0.35">
      <c r="A316">
        <v>314</v>
      </c>
      <c r="B316" s="6">
        <v>1.3500000000000001E-3</v>
      </c>
      <c r="C316" s="6">
        <v>3.5500000000000002E-3</v>
      </c>
    </row>
    <row r="317" spans="1:3" x14ac:dyDescent="0.35">
      <c r="A317">
        <v>315</v>
      </c>
      <c r="B317" s="6">
        <v>1.9750000000000002E-3</v>
      </c>
      <c r="C317" s="6">
        <v>3.2499999999999999E-3</v>
      </c>
    </row>
    <row r="318" spans="1:3" x14ac:dyDescent="0.35">
      <c r="A318">
        <v>316</v>
      </c>
      <c r="B318" s="6">
        <v>3.4250000000000001E-3</v>
      </c>
      <c r="C318" s="6">
        <v>2.075E-3</v>
      </c>
    </row>
    <row r="319" spans="1:3" x14ac:dyDescent="0.35">
      <c r="A319">
        <v>317</v>
      </c>
      <c r="B319" s="6">
        <v>2.3E-3</v>
      </c>
      <c r="C319" s="6">
        <v>2.725E-3</v>
      </c>
    </row>
    <row r="320" spans="1:3" x14ac:dyDescent="0.35">
      <c r="A320">
        <v>318</v>
      </c>
      <c r="B320" s="6">
        <v>2.2000000000000001E-3</v>
      </c>
      <c r="C320" s="6">
        <v>8.6750000000000004E-3</v>
      </c>
    </row>
    <row r="321" spans="1:3" x14ac:dyDescent="0.35">
      <c r="A321">
        <v>319</v>
      </c>
      <c r="B321" s="6">
        <v>2.0500000000000002E-3</v>
      </c>
      <c r="C321" s="6">
        <v>1.9199999999999998E-2</v>
      </c>
    </row>
    <row r="322" spans="1:3" x14ac:dyDescent="0.35">
      <c r="A322">
        <v>320</v>
      </c>
      <c r="B322" s="6">
        <v>2.5249999999999999E-3</v>
      </c>
      <c r="C322" s="6">
        <v>3.5999999999999999E-3</v>
      </c>
    </row>
    <row r="323" spans="1:3" x14ac:dyDescent="0.35">
      <c r="A323">
        <v>321</v>
      </c>
      <c r="B323" s="6">
        <v>3.0249999999999999E-3</v>
      </c>
      <c r="C323" s="6">
        <v>1.9250000000000001E-3</v>
      </c>
    </row>
    <row r="324" spans="1:3" x14ac:dyDescent="0.35">
      <c r="A324">
        <v>322</v>
      </c>
      <c r="B324" s="6">
        <v>6.6E-3</v>
      </c>
      <c r="C324" s="6">
        <v>4.0749999999999996E-3</v>
      </c>
    </row>
    <row r="325" spans="1:3" x14ac:dyDescent="0.35">
      <c r="A325">
        <v>323</v>
      </c>
      <c r="B325" s="6">
        <v>1.8500000000000001E-3</v>
      </c>
      <c r="C325" s="6">
        <v>7.9500000000000005E-3</v>
      </c>
    </row>
    <row r="326" spans="1:3" x14ac:dyDescent="0.35">
      <c r="A326">
        <v>324</v>
      </c>
      <c r="B326" s="6">
        <v>1.6999999999999999E-3</v>
      </c>
      <c r="C326" s="6">
        <v>4.3E-3</v>
      </c>
    </row>
    <row r="327" spans="1:3" x14ac:dyDescent="0.35">
      <c r="A327">
        <v>325</v>
      </c>
      <c r="B327" s="6">
        <v>2.0249999999999999E-3</v>
      </c>
      <c r="C327" s="6">
        <v>2.6250000000000002E-3</v>
      </c>
    </row>
    <row r="328" spans="1:3" x14ac:dyDescent="0.35">
      <c r="A328">
        <v>326</v>
      </c>
      <c r="B328" s="6">
        <v>5.3749999999999996E-3</v>
      </c>
      <c r="C328" s="6">
        <v>2.6749999999999999E-3</v>
      </c>
    </row>
    <row r="329" spans="1:3" x14ac:dyDescent="0.35">
      <c r="A329">
        <v>327</v>
      </c>
      <c r="B329" s="6">
        <v>2.2000000000000001E-3</v>
      </c>
      <c r="C329" s="6">
        <v>1.725E-3</v>
      </c>
    </row>
    <row r="330" spans="1:3" x14ac:dyDescent="0.35">
      <c r="A330">
        <v>328</v>
      </c>
      <c r="B330" s="6">
        <v>9.5999999999999992E-3</v>
      </c>
      <c r="C330" s="6">
        <v>2.075E-3</v>
      </c>
    </row>
    <row r="331" spans="1:3" x14ac:dyDescent="0.35">
      <c r="A331">
        <v>329</v>
      </c>
      <c r="B331" s="6">
        <v>2.0500000000000002E-3</v>
      </c>
      <c r="C331" s="6">
        <v>2.7000000000000001E-3</v>
      </c>
    </row>
    <row r="332" spans="1:3" x14ac:dyDescent="0.35">
      <c r="A332">
        <v>330</v>
      </c>
      <c r="B332" s="6">
        <v>9.7499999999999996E-4</v>
      </c>
      <c r="C332" s="6">
        <v>2.5249999999999999E-3</v>
      </c>
    </row>
    <row r="333" spans="1:3" x14ac:dyDescent="0.35">
      <c r="A333">
        <v>331</v>
      </c>
      <c r="B333" s="6">
        <v>2.9250000000000001E-3</v>
      </c>
      <c r="C333" s="6">
        <v>1.3500000000000001E-3</v>
      </c>
    </row>
    <row r="334" spans="1:3" x14ac:dyDescent="0.35">
      <c r="A334">
        <v>332</v>
      </c>
      <c r="B334" s="6">
        <v>1.5E-3</v>
      </c>
      <c r="C334" s="6">
        <v>1.6750000000000001E-3</v>
      </c>
    </row>
    <row r="335" spans="1:3" x14ac:dyDescent="0.35">
      <c r="A335">
        <v>333</v>
      </c>
      <c r="B335" s="6">
        <v>3.5750000000000001E-3</v>
      </c>
      <c r="C335" s="6">
        <v>6.1749999999999999E-3</v>
      </c>
    </row>
    <row r="336" spans="1:3" x14ac:dyDescent="0.35">
      <c r="A336">
        <v>334</v>
      </c>
      <c r="B336" s="6">
        <v>1.0499999999999999E-3</v>
      </c>
      <c r="C336" s="6">
        <v>1.84E-2</v>
      </c>
    </row>
    <row r="337" spans="1:3" x14ac:dyDescent="0.35">
      <c r="A337">
        <v>335</v>
      </c>
      <c r="B337" s="6">
        <v>4.1250000000000002E-3</v>
      </c>
      <c r="C337" s="6">
        <v>5.7250000000000001E-3</v>
      </c>
    </row>
    <row r="338" spans="1:3" x14ac:dyDescent="0.35">
      <c r="A338">
        <v>336</v>
      </c>
      <c r="B338" s="6">
        <v>1.5499999999999999E-3</v>
      </c>
      <c r="C338" s="6">
        <v>2.2000000000000001E-3</v>
      </c>
    </row>
    <row r="339" spans="1:3" x14ac:dyDescent="0.35">
      <c r="A339">
        <v>337</v>
      </c>
      <c r="B339" s="6">
        <v>8.6999999999999994E-3</v>
      </c>
      <c r="C339" s="6">
        <v>5.6750000000000004E-3</v>
      </c>
    </row>
    <row r="340" spans="1:3" x14ac:dyDescent="0.35">
      <c r="A340">
        <v>338</v>
      </c>
      <c r="B340" s="6">
        <v>2.2750000000000001E-3</v>
      </c>
      <c r="C340" s="6">
        <v>3.3999999999999998E-3</v>
      </c>
    </row>
    <row r="341" spans="1:3" x14ac:dyDescent="0.35">
      <c r="A341">
        <v>339</v>
      </c>
      <c r="B341" s="6">
        <v>1.4499999999999999E-3</v>
      </c>
      <c r="C341" s="6">
        <v>2.7499999999999998E-3</v>
      </c>
    </row>
    <row r="342" spans="1:3" x14ac:dyDescent="0.35">
      <c r="A342">
        <v>340</v>
      </c>
      <c r="B342" s="6">
        <v>2.1250000000000002E-3</v>
      </c>
      <c r="C342" s="6">
        <v>4.0249999999999999E-3</v>
      </c>
    </row>
    <row r="343" spans="1:3" x14ac:dyDescent="0.35">
      <c r="A343">
        <v>341</v>
      </c>
      <c r="B343" s="6">
        <v>2.225E-3</v>
      </c>
      <c r="C343" s="6">
        <v>4.8999999999999998E-3</v>
      </c>
    </row>
    <row r="344" spans="1:3" x14ac:dyDescent="0.35">
      <c r="A344">
        <v>342</v>
      </c>
      <c r="B344" s="6">
        <v>6.45E-3</v>
      </c>
      <c r="C344" s="6">
        <v>3.4499999999999999E-3</v>
      </c>
    </row>
    <row r="345" spans="1:3" x14ac:dyDescent="0.35">
      <c r="A345">
        <v>343</v>
      </c>
      <c r="B345" s="6">
        <v>1.475E-3</v>
      </c>
      <c r="C345" s="6">
        <v>2.65E-3</v>
      </c>
    </row>
    <row r="346" spans="1:3" x14ac:dyDescent="0.35">
      <c r="A346">
        <v>344</v>
      </c>
      <c r="B346" s="6">
        <v>3.5500000000000002E-3</v>
      </c>
      <c r="C346" s="6">
        <v>3.5249999999999999E-3</v>
      </c>
    </row>
    <row r="347" spans="1:3" x14ac:dyDescent="0.35">
      <c r="A347">
        <v>345</v>
      </c>
      <c r="B347" s="6">
        <v>1.9750000000000002E-3</v>
      </c>
      <c r="C347" s="6">
        <v>1.8E-3</v>
      </c>
    </row>
    <row r="348" spans="1:3" x14ac:dyDescent="0.35">
      <c r="A348">
        <v>346</v>
      </c>
      <c r="B348" s="6">
        <v>8.9999999999999998E-4</v>
      </c>
      <c r="C348" s="6">
        <v>2E-3</v>
      </c>
    </row>
    <row r="349" spans="1:3" x14ac:dyDescent="0.35">
      <c r="A349">
        <v>347</v>
      </c>
      <c r="B349" s="6">
        <v>1.325E-3</v>
      </c>
      <c r="C349" s="6">
        <v>2.075E-3</v>
      </c>
    </row>
    <row r="350" spans="1:3" x14ac:dyDescent="0.35">
      <c r="A350">
        <v>348</v>
      </c>
      <c r="B350" s="6">
        <v>1.25E-3</v>
      </c>
      <c r="C350" s="6">
        <v>2.8500000000000001E-3</v>
      </c>
    </row>
    <row r="351" spans="1:3" x14ac:dyDescent="0.35">
      <c r="A351">
        <v>349</v>
      </c>
      <c r="B351" s="6">
        <v>4.1749999999999999E-3</v>
      </c>
      <c r="C351" s="6">
        <v>2.3E-3</v>
      </c>
    </row>
    <row r="352" spans="1:3" x14ac:dyDescent="0.35">
      <c r="A352">
        <v>350</v>
      </c>
      <c r="B352" s="6">
        <v>5.1000000000000004E-3</v>
      </c>
      <c r="C352" s="6">
        <v>6.6E-3</v>
      </c>
    </row>
    <row r="353" spans="1:3" x14ac:dyDescent="0.35">
      <c r="A353">
        <v>351</v>
      </c>
      <c r="B353" s="6">
        <v>1.5E-3</v>
      </c>
      <c r="C353" s="6">
        <v>3.6749999999999999E-3</v>
      </c>
    </row>
    <row r="354" spans="1:3" x14ac:dyDescent="0.35">
      <c r="A354">
        <v>352</v>
      </c>
      <c r="B354" s="6">
        <v>5.7499999999999999E-4</v>
      </c>
      <c r="C354" s="6">
        <v>1.0574999999999999E-2</v>
      </c>
    </row>
    <row r="355" spans="1:3" x14ac:dyDescent="0.35">
      <c r="A355">
        <v>353</v>
      </c>
      <c r="B355" s="6">
        <v>1.4E-3</v>
      </c>
      <c r="C355" s="6">
        <v>8.4250000000000002E-3</v>
      </c>
    </row>
    <row r="356" spans="1:3" x14ac:dyDescent="0.35">
      <c r="A356">
        <v>354</v>
      </c>
      <c r="B356" s="6">
        <v>7.2499999999999995E-4</v>
      </c>
      <c r="C356" s="6">
        <v>1.6999999999999999E-3</v>
      </c>
    </row>
    <row r="357" spans="1:3" x14ac:dyDescent="0.35">
      <c r="A357">
        <v>355</v>
      </c>
      <c r="B357" s="6">
        <v>4.0249999999999999E-3</v>
      </c>
      <c r="C357" s="6">
        <v>1.825E-3</v>
      </c>
    </row>
    <row r="358" spans="1:3" x14ac:dyDescent="0.35">
      <c r="A358">
        <v>356</v>
      </c>
      <c r="B358" s="6">
        <v>1.6000000000000001E-3</v>
      </c>
      <c r="C358" s="6">
        <v>3.8999999999999998E-3</v>
      </c>
    </row>
    <row r="359" spans="1:3" x14ac:dyDescent="0.35">
      <c r="A359">
        <v>357</v>
      </c>
      <c r="B359" s="6">
        <v>1.8749999999999999E-3</v>
      </c>
      <c r="C359" s="6">
        <v>3.7499999999999999E-3</v>
      </c>
    </row>
    <row r="360" spans="1:3" x14ac:dyDescent="0.35">
      <c r="A360">
        <v>358</v>
      </c>
      <c r="B360" s="6">
        <v>1E-3</v>
      </c>
      <c r="C360" s="6">
        <v>5.9500000000000004E-3</v>
      </c>
    </row>
    <row r="361" spans="1:3" x14ac:dyDescent="0.35">
      <c r="A361">
        <v>359</v>
      </c>
      <c r="B361" s="6">
        <v>4.2499999999999998E-4</v>
      </c>
      <c r="C361" s="6">
        <v>1.3050000000000001E-2</v>
      </c>
    </row>
    <row r="362" spans="1:3" x14ac:dyDescent="0.35">
      <c r="A362">
        <v>360</v>
      </c>
      <c r="B362" s="6">
        <v>4.75E-4</v>
      </c>
      <c r="C362" s="6">
        <v>1.6750000000000001E-3</v>
      </c>
    </row>
    <row r="363" spans="1:3" x14ac:dyDescent="0.35">
      <c r="A363">
        <v>361</v>
      </c>
      <c r="B363" s="6">
        <v>5.7499999999999999E-4</v>
      </c>
      <c r="C363" s="6">
        <v>2.4499999999999999E-3</v>
      </c>
    </row>
    <row r="364" spans="1:3" x14ac:dyDescent="0.35">
      <c r="A364">
        <v>362</v>
      </c>
      <c r="B364" s="6">
        <v>3.8249999999999998E-3</v>
      </c>
      <c r="C364" s="6">
        <v>4.8999999999999998E-3</v>
      </c>
    </row>
    <row r="365" spans="1:3" x14ac:dyDescent="0.35">
      <c r="A365">
        <v>363</v>
      </c>
      <c r="B365" s="6">
        <v>3.8999999999999998E-3</v>
      </c>
      <c r="C365" s="6">
        <v>1.8E-3</v>
      </c>
    </row>
    <row r="366" spans="1:3" x14ac:dyDescent="0.35">
      <c r="A366">
        <v>364</v>
      </c>
      <c r="B366" s="6">
        <v>5.5000000000000003E-4</v>
      </c>
      <c r="C366" s="6">
        <v>2.4250000000000001E-3</v>
      </c>
    </row>
    <row r="367" spans="1:3" x14ac:dyDescent="0.35">
      <c r="A367">
        <v>365</v>
      </c>
      <c r="B367" s="6">
        <v>4.0000000000000002E-4</v>
      </c>
      <c r="C367" s="6">
        <v>2.8E-3</v>
      </c>
    </row>
    <row r="368" spans="1:3" x14ac:dyDescent="0.35">
      <c r="A368">
        <v>366</v>
      </c>
      <c r="B368" s="6">
        <v>7.2499999999999995E-4</v>
      </c>
      <c r="C368" s="6">
        <v>1.475E-3</v>
      </c>
    </row>
    <row r="369" spans="1:3" x14ac:dyDescent="0.35">
      <c r="A369">
        <v>367</v>
      </c>
      <c r="B369" s="6">
        <v>8.9999999999999998E-4</v>
      </c>
      <c r="C369" s="6">
        <v>1.325E-3</v>
      </c>
    </row>
    <row r="370" spans="1:3" x14ac:dyDescent="0.35">
      <c r="A370">
        <v>368</v>
      </c>
      <c r="B370" s="6">
        <v>2.9999999999999997E-4</v>
      </c>
      <c r="C370" s="6">
        <v>6.6E-3</v>
      </c>
    </row>
    <row r="371" spans="1:3" x14ac:dyDescent="0.35">
      <c r="A371">
        <v>369</v>
      </c>
      <c r="B371" s="6">
        <v>6.9999999999999999E-4</v>
      </c>
      <c r="C371" s="6">
        <v>4.3499999999999997E-3</v>
      </c>
    </row>
    <row r="372" spans="1:3" x14ac:dyDescent="0.35">
      <c r="A372">
        <v>370</v>
      </c>
      <c r="B372" s="6">
        <v>1.1000000000000001E-3</v>
      </c>
      <c r="C372" s="6">
        <v>1.0250000000000001E-3</v>
      </c>
    </row>
    <row r="373" spans="1:3" x14ac:dyDescent="0.35">
      <c r="A373">
        <v>371</v>
      </c>
      <c r="B373" s="6">
        <v>5.2499999999999997E-4</v>
      </c>
      <c r="C373" s="6">
        <v>2.2499999999999998E-3</v>
      </c>
    </row>
    <row r="374" spans="1:3" x14ac:dyDescent="0.35">
      <c r="A374">
        <v>372</v>
      </c>
      <c r="B374" s="6">
        <v>3.2499999999999999E-4</v>
      </c>
      <c r="C374" s="6">
        <v>5.7000000000000002E-3</v>
      </c>
    </row>
    <row r="375" spans="1:3" x14ac:dyDescent="0.35">
      <c r="A375">
        <v>373</v>
      </c>
      <c r="B375" s="6">
        <v>2.9999999999999997E-4</v>
      </c>
      <c r="C375" s="6">
        <v>2.4499999999999999E-3</v>
      </c>
    </row>
    <row r="376" spans="1:3" x14ac:dyDescent="0.35">
      <c r="A376">
        <v>374</v>
      </c>
      <c r="B376" s="6">
        <v>5.9999999999999995E-4</v>
      </c>
      <c r="C376" s="6">
        <v>5.8500000000000002E-3</v>
      </c>
    </row>
    <row r="377" spans="1:3" x14ac:dyDescent="0.35">
      <c r="A377">
        <v>375</v>
      </c>
      <c r="B377" s="6">
        <v>5.5000000000000003E-4</v>
      </c>
      <c r="C377" s="6">
        <v>1.0525E-2</v>
      </c>
    </row>
    <row r="378" spans="1:3" x14ac:dyDescent="0.35">
      <c r="A378">
        <v>376</v>
      </c>
      <c r="B378" s="6">
        <v>1.0499999999999999E-3</v>
      </c>
      <c r="C378" s="6">
        <v>1.1249999999999999E-3</v>
      </c>
    </row>
    <row r="379" spans="1:3" x14ac:dyDescent="0.35">
      <c r="A379">
        <v>377</v>
      </c>
      <c r="B379" s="6">
        <v>8.25E-4</v>
      </c>
      <c r="C379" s="6">
        <v>2.1749999999999999E-3</v>
      </c>
    </row>
    <row r="380" spans="1:3" x14ac:dyDescent="0.35">
      <c r="A380">
        <v>378</v>
      </c>
      <c r="B380" s="6">
        <v>4.0000000000000002E-4</v>
      </c>
      <c r="C380" s="6">
        <v>4.2750000000000002E-3</v>
      </c>
    </row>
    <row r="381" spans="1:3" x14ac:dyDescent="0.35">
      <c r="A381">
        <v>379</v>
      </c>
      <c r="B381" s="6">
        <v>2.2499999999999999E-4</v>
      </c>
      <c r="C381" s="6">
        <v>1.8749999999999999E-3</v>
      </c>
    </row>
    <row r="382" spans="1:3" x14ac:dyDescent="0.35">
      <c r="A382">
        <v>380</v>
      </c>
      <c r="B382" s="6">
        <v>4.0000000000000002E-4</v>
      </c>
      <c r="C382" s="6">
        <v>1.4250000000000001E-3</v>
      </c>
    </row>
    <row r="383" spans="1:3" x14ac:dyDescent="0.35">
      <c r="A383">
        <v>381</v>
      </c>
      <c r="B383" s="6">
        <v>5.7499999999999999E-4</v>
      </c>
      <c r="C383" s="6">
        <v>2.8999999999999998E-3</v>
      </c>
    </row>
    <row r="384" spans="1:3" x14ac:dyDescent="0.35">
      <c r="A384">
        <v>382</v>
      </c>
      <c r="B384" s="6">
        <v>2.5000000000000001E-4</v>
      </c>
      <c r="C384" s="6">
        <v>1.6249999999999999E-3</v>
      </c>
    </row>
    <row r="385" spans="1:3" x14ac:dyDescent="0.35">
      <c r="A385">
        <v>383</v>
      </c>
      <c r="B385" s="6">
        <v>6.9999999999999999E-4</v>
      </c>
      <c r="C385" s="6">
        <v>1.4250000000000001E-3</v>
      </c>
    </row>
    <row r="386" spans="1:3" x14ac:dyDescent="0.35">
      <c r="A386">
        <v>384</v>
      </c>
      <c r="B386" s="6">
        <v>6.9999999999999999E-4</v>
      </c>
      <c r="C386" s="6">
        <v>1.8E-3</v>
      </c>
    </row>
    <row r="387" spans="1:3" x14ac:dyDescent="0.35">
      <c r="A387">
        <v>385</v>
      </c>
      <c r="B387" s="6">
        <v>1.75E-4</v>
      </c>
      <c r="C387" s="6">
        <v>1.325E-3</v>
      </c>
    </row>
    <row r="388" spans="1:3" x14ac:dyDescent="0.35">
      <c r="A388">
        <v>386</v>
      </c>
      <c r="B388" s="6">
        <v>2.0000000000000001E-4</v>
      </c>
      <c r="C388" s="6">
        <v>1.6999999999999999E-3</v>
      </c>
    </row>
    <row r="389" spans="1:3" x14ac:dyDescent="0.35">
      <c r="A389">
        <v>387</v>
      </c>
      <c r="B389" s="6">
        <v>3.5E-4</v>
      </c>
      <c r="C389" s="6">
        <v>1.6999999999999999E-3</v>
      </c>
    </row>
    <row r="390" spans="1:3" x14ac:dyDescent="0.35">
      <c r="A390">
        <v>388</v>
      </c>
      <c r="B390" s="6">
        <v>7.7499999999999997E-4</v>
      </c>
      <c r="C390" s="6">
        <v>5.025E-3</v>
      </c>
    </row>
    <row r="391" spans="1:3" x14ac:dyDescent="0.35">
      <c r="A391">
        <v>389</v>
      </c>
      <c r="B391" s="6">
        <v>1.4999999999999999E-4</v>
      </c>
      <c r="C391" s="6">
        <v>2E-3</v>
      </c>
    </row>
    <row r="392" spans="1:3" x14ac:dyDescent="0.35">
      <c r="A392">
        <v>390</v>
      </c>
      <c r="B392" s="6">
        <v>1.25E-4</v>
      </c>
      <c r="C392" s="6">
        <v>4.5999999999999999E-3</v>
      </c>
    </row>
    <row r="393" spans="1:3" x14ac:dyDescent="0.35">
      <c r="A393">
        <v>391</v>
      </c>
      <c r="B393" s="6">
        <v>3.2499999999999999E-4</v>
      </c>
      <c r="C393" s="6">
        <v>3.8249999999999998E-3</v>
      </c>
    </row>
    <row r="394" spans="1:3" x14ac:dyDescent="0.35">
      <c r="A394">
        <v>392</v>
      </c>
      <c r="B394" s="6">
        <v>1E-4</v>
      </c>
      <c r="C394" s="6">
        <v>1.075E-3</v>
      </c>
    </row>
    <row r="395" spans="1:3" x14ac:dyDescent="0.35">
      <c r="A395">
        <v>393</v>
      </c>
      <c r="B395" s="6">
        <v>1.25E-4</v>
      </c>
      <c r="C395" s="6">
        <v>1.225E-3</v>
      </c>
    </row>
    <row r="396" spans="1:3" x14ac:dyDescent="0.35">
      <c r="A396">
        <v>394</v>
      </c>
      <c r="B396" s="6">
        <v>2.2499999999999999E-4</v>
      </c>
      <c r="C396" s="6">
        <v>3.3500000000000001E-3</v>
      </c>
    </row>
    <row r="397" spans="1:3" x14ac:dyDescent="0.35">
      <c r="A397">
        <v>395</v>
      </c>
      <c r="B397" s="6">
        <v>5.0000000000000002E-5</v>
      </c>
      <c r="C397" s="6">
        <v>1.5499999999999999E-3</v>
      </c>
    </row>
    <row r="398" spans="1:3" x14ac:dyDescent="0.35">
      <c r="A398">
        <v>396</v>
      </c>
      <c r="B398" s="6">
        <v>2.0000000000000001E-4</v>
      </c>
      <c r="C398" s="6">
        <v>3.5249999999999999E-3</v>
      </c>
    </row>
    <row r="399" spans="1:3" x14ac:dyDescent="0.35">
      <c r="A399">
        <v>397</v>
      </c>
      <c r="B399" s="6">
        <v>1.4999999999999999E-4</v>
      </c>
      <c r="C399" s="6">
        <v>7.7000000000000002E-3</v>
      </c>
    </row>
    <row r="400" spans="1:3" x14ac:dyDescent="0.35">
      <c r="A400">
        <v>398</v>
      </c>
      <c r="B400" s="6">
        <v>7.4999999999999993E-5</v>
      </c>
      <c r="C400" s="6">
        <v>1.4250000000000001E-3</v>
      </c>
    </row>
    <row r="401" spans="1:3" x14ac:dyDescent="0.35">
      <c r="A401">
        <v>399</v>
      </c>
      <c r="B401" s="6">
        <v>1.4999999999999999E-4</v>
      </c>
      <c r="C401" s="6">
        <v>1.4499999999999999E-3</v>
      </c>
    </row>
    <row r="402" spans="1:3" x14ac:dyDescent="0.35">
      <c r="A402">
        <v>400</v>
      </c>
      <c r="B402" s="6">
        <v>3.5E-4</v>
      </c>
      <c r="C402" s="6">
        <v>4.5250000000000004E-3</v>
      </c>
    </row>
    <row r="403" spans="1:3" x14ac:dyDescent="0.35">
      <c r="A403">
        <v>401</v>
      </c>
      <c r="B403" s="6">
        <v>1.25E-4</v>
      </c>
      <c r="C403" s="6">
        <v>1.25E-3</v>
      </c>
    </row>
    <row r="404" spans="1:3" x14ac:dyDescent="0.35">
      <c r="A404">
        <v>402</v>
      </c>
      <c r="B404" s="6">
        <v>1E-4</v>
      </c>
      <c r="C404" s="6">
        <v>1.175E-3</v>
      </c>
    </row>
    <row r="405" spans="1:3" x14ac:dyDescent="0.35">
      <c r="A405">
        <v>403</v>
      </c>
      <c r="B405" s="6">
        <v>2.9999999999999997E-4</v>
      </c>
      <c r="C405" s="6">
        <v>2.3E-3</v>
      </c>
    </row>
    <row r="406" spans="1:3" x14ac:dyDescent="0.35">
      <c r="A406">
        <v>404</v>
      </c>
      <c r="B406" s="6">
        <v>1.75E-4</v>
      </c>
      <c r="C406" s="6">
        <v>1.4499999999999999E-3</v>
      </c>
    </row>
    <row r="407" spans="1:3" x14ac:dyDescent="0.35">
      <c r="A407">
        <v>405</v>
      </c>
      <c r="B407" s="6">
        <v>2.5000000000000001E-5</v>
      </c>
      <c r="C407" s="6">
        <v>1.175E-3</v>
      </c>
    </row>
    <row r="408" spans="1:3" x14ac:dyDescent="0.35">
      <c r="A408">
        <v>406</v>
      </c>
      <c r="B408" s="6">
        <v>2.5000000000000001E-5</v>
      </c>
      <c r="C408" s="6">
        <v>7.4250000000000002E-3</v>
      </c>
    </row>
    <row r="409" spans="1:3" x14ac:dyDescent="0.35">
      <c r="A409">
        <v>407</v>
      </c>
      <c r="B409" s="6">
        <v>2.2499999999999999E-4</v>
      </c>
      <c r="C409" s="6">
        <v>2.8249999999999998E-3</v>
      </c>
    </row>
    <row r="410" spans="1:3" x14ac:dyDescent="0.35">
      <c r="A410">
        <v>408</v>
      </c>
      <c r="B410" s="6">
        <v>5.0000000000000001E-4</v>
      </c>
      <c r="C410" s="6">
        <v>1.0499999999999999E-3</v>
      </c>
    </row>
    <row r="411" spans="1:3" x14ac:dyDescent="0.35">
      <c r="A411">
        <v>409</v>
      </c>
      <c r="B411" s="6">
        <v>0</v>
      </c>
      <c r="C411" s="6">
        <v>2.575E-3</v>
      </c>
    </row>
    <row r="412" spans="1:3" x14ac:dyDescent="0.35">
      <c r="A412">
        <v>410</v>
      </c>
      <c r="B412" s="6">
        <v>2.5000000000000001E-5</v>
      </c>
      <c r="C412" s="6">
        <v>2.0249999999999999E-3</v>
      </c>
    </row>
    <row r="413" spans="1:3" x14ac:dyDescent="0.35">
      <c r="A413">
        <v>411</v>
      </c>
      <c r="B413" s="6">
        <v>1.25E-4</v>
      </c>
      <c r="C413" s="6">
        <v>1.1249999999999999E-3</v>
      </c>
    </row>
    <row r="414" spans="1:3" x14ac:dyDescent="0.35">
      <c r="A414">
        <v>412</v>
      </c>
      <c r="B414" s="6">
        <v>7.4999999999999993E-5</v>
      </c>
      <c r="C414" s="6">
        <v>1.1675E-2</v>
      </c>
    </row>
    <row r="415" spans="1:3" x14ac:dyDescent="0.35">
      <c r="A415">
        <v>413</v>
      </c>
      <c r="B415" s="6">
        <v>1.4999999999999999E-4</v>
      </c>
      <c r="C415" s="6">
        <v>1.9875E-2</v>
      </c>
    </row>
    <row r="416" spans="1:3" x14ac:dyDescent="0.35">
      <c r="A416">
        <v>414</v>
      </c>
      <c r="B416" s="6">
        <v>2.5000000000000001E-5</v>
      </c>
      <c r="C416" s="6">
        <v>1.4250000000000001E-3</v>
      </c>
    </row>
    <row r="417" spans="1:3" x14ac:dyDescent="0.35">
      <c r="A417">
        <v>415</v>
      </c>
      <c r="B417" s="6">
        <v>5.0000000000000002E-5</v>
      </c>
      <c r="C417" s="6">
        <v>4.3249999999999999E-3</v>
      </c>
    </row>
    <row r="418" spans="1:3" x14ac:dyDescent="0.35">
      <c r="A418">
        <v>416</v>
      </c>
      <c r="B418" s="6">
        <v>2.5000000000000001E-5</v>
      </c>
      <c r="C418" s="6">
        <v>1.1825E-2</v>
      </c>
    </row>
    <row r="419" spans="1:3" x14ac:dyDescent="0.35">
      <c r="A419">
        <v>417</v>
      </c>
      <c r="B419" s="6">
        <v>1E-4</v>
      </c>
      <c r="C419" s="6">
        <v>1.5499999999999999E-3</v>
      </c>
    </row>
    <row r="420" spans="1:3" x14ac:dyDescent="0.35">
      <c r="A420">
        <v>418</v>
      </c>
      <c r="B420" s="6">
        <v>5.0000000000000002E-5</v>
      </c>
      <c r="C420" s="6">
        <v>2.575E-3</v>
      </c>
    </row>
    <row r="421" spans="1:3" x14ac:dyDescent="0.35">
      <c r="A421">
        <v>419</v>
      </c>
      <c r="B421" s="6">
        <v>5.0000000000000002E-5</v>
      </c>
      <c r="C421" s="6">
        <v>5.1250000000000002E-3</v>
      </c>
    </row>
    <row r="422" spans="1:3" x14ac:dyDescent="0.35">
      <c r="A422">
        <v>420</v>
      </c>
      <c r="B422" s="6">
        <v>2.0000000000000001E-4</v>
      </c>
      <c r="C422" s="6">
        <v>1.75E-3</v>
      </c>
    </row>
    <row r="423" spans="1:3" x14ac:dyDescent="0.35">
      <c r="A423">
        <v>421</v>
      </c>
      <c r="B423" s="6">
        <v>5.0000000000000002E-5</v>
      </c>
      <c r="C423" s="6">
        <v>4.2750000000000002E-3</v>
      </c>
    </row>
    <row r="424" spans="1:3" x14ac:dyDescent="0.35">
      <c r="A424">
        <v>422</v>
      </c>
      <c r="B424" s="6">
        <v>5.0000000000000002E-5</v>
      </c>
      <c r="C424" s="6">
        <v>6.875E-3</v>
      </c>
    </row>
    <row r="425" spans="1:3" x14ac:dyDescent="0.35">
      <c r="A425">
        <v>423</v>
      </c>
      <c r="B425" s="6">
        <v>2.0000000000000001E-4</v>
      </c>
      <c r="C425" s="6">
        <v>2.6749999999999999E-3</v>
      </c>
    </row>
    <row r="426" spans="1:3" x14ac:dyDescent="0.35">
      <c r="A426">
        <v>424</v>
      </c>
      <c r="B426" s="6">
        <v>2.5000000000000001E-5</v>
      </c>
      <c r="C426" s="6">
        <v>1.6999999999999999E-3</v>
      </c>
    </row>
    <row r="427" spans="1:3" x14ac:dyDescent="0.35">
      <c r="A427">
        <v>425</v>
      </c>
      <c r="B427" s="6">
        <v>0</v>
      </c>
      <c r="C427" s="6">
        <v>5.2750000000000002E-3</v>
      </c>
    </row>
    <row r="428" spans="1:3" x14ac:dyDescent="0.35">
      <c r="A428">
        <v>426</v>
      </c>
      <c r="B428" s="6">
        <v>5.0000000000000002E-5</v>
      </c>
      <c r="C428" s="6">
        <v>2.9250000000000001E-3</v>
      </c>
    </row>
    <row r="429" spans="1:3" x14ac:dyDescent="0.35">
      <c r="A429">
        <v>427</v>
      </c>
      <c r="B429" s="6">
        <v>1E-4</v>
      </c>
      <c r="C429" s="6">
        <v>2.4750000000000002E-3</v>
      </c>
    </row>
    <row r="430" spans="1:3" x14ac:dyDescent="0.35">
      <c r="A430">
        <v>428</v>
      </c>
      <c r="B430" s="6">
        <v>5.0000000000000002E-5</v>
      </c>
      <c r="C430" s="6">
        <v>4.3499999999999997E-3</v>
      </c>
    </row>
    <row r="431" spans="1:3" x14ac:dyDescent="0.35">
      <c r="A431">
        <v>429</v>
      </c>
      <c r="B431" s="6">
        <v>7.4999999999999993E-5</v>
      </c>
      <c r="C431" s="6">
        <v>3.2000000000000002E-3</v>
      </c>
    </row>
    <row r="432" spans="1:3" x14ac:dyDescent="0.35">
      <c r="A432">
        <v>430</v>
      </c>
      <c r="B432" s="6">
        <v>2.5000000000000001E-5</v>
      </c>
      <c r="C432" s="6">
        <v>1.65E-3</v>
      </c>
    </row>
    <row r="433" spans="1:3" x14ac:dyDescent="0.35">
      <c r="A433">
        <v>431</v>
      </c>
      <c r="B433" s="6">
        <v>2.5000000000000001E-5</v>
      </c>
      <c r="C433" s="6">
        <v>2.8500000000000001E-3</v>
      </c>
    </row>
    <row r="434" spans="1:3" x14ac:dyDescent="0.35">
      <c r="A434">
        <v>432</v>
      </c>
      <c r="B434" s="6">
        <v>2.5000000000000001E-5</v>
      </c>
      <c r="C434" s="6">
        <v>3.1749999999999999E-3</v>
      </c>
    </row>
    <row r="435" spans="1:3" x14ac:dyDescent="0.35">
      <c r="A435">
        <v>433</v>
      </c>
      <c r="B435" s="6">
        <v>0</v>
      </c>
      <c r="C435" s="6">
        <v>1.575E-3</v>
      </c>
    </row>
    <row r="436" spans="1:3" x14ac:dyDescent="0.35">
      <c r="A436">
        <v>434</v>
      </c>
      <c r="B436" s="6">
        <v>5.0000000000000002E-5</v>
      </c>
      <c r="C436" s="6">
        <v>1.825E-3</v>
      </c>
    </row>
    <row r="437" spans="1:3" x14ac:dyDescent="0.35">
      <c r="A437">
        <v>435</v>
      </c>
      <c r="B437" s="6">
        <v>0</v>
      </c>
      <c r="C437" s="6">
        <v>4.4250000000000001E-3</v>
      </c>
    </row>
    <row r="438" spans="1:3" x14ac:dyDescent="0.35">
      <c r="A438">
        <v>436</v>
      </c>
      <c r="B438" s="6">
        <v>5.0000000000000002E-5</v>
      </c>
      <c r="C438" s="6">
        <v>2.3999999999999998E-3</v>
      </c>
    </row>
    <row r="439" spans="1:3" x14ac:dyDescent="0.35">
      <c r="A439">
        <v>437</v>
      </c>
      <c r="B439" s="6">
        <v>5.0000000000000002E-5</v>
      </c>
      <c r="C439" s="6">
        <v>1.825E-3</v>
      </c>
    </row>
    <row r="440" spans="1:3" x14ac:dyDescent="0.35">
      <c r="A440">
        <v>438</v>
      </c>
      <c r="B440" s="6">
        <v>7.4999999999999993E-5</v>
      </c>
      <c r="C440" s="6">
        <v>2.6250000000000002E-3</v>
      </c>
    </row>
    <row r="441" spans="1:3" x14ac:dyDescent="0.35">
      <c r="A441">
        <v>439</v>
      </c>
      <c r="B441" s="6">
        <v>0</v>
      </c>
      <c r="C441" s="6">
        <v>1.6249999999999999E-3</v>
      </c>
    </row>
    <row r="442" spans="1:3" x14ac:dyDescent="0.35">
      <c r="A442">
        <v>440</v>
      </c>
      <c r="B442" s="6">
        <v>0</v>
      </c>
      <c r="C442" s="6">
        <v>1.2999999999999999E-3</v>
      </c>
    </row>
    <row r="443" spans="1:3" x14ac:dyDescent="0.35">
      <c r="A443">
        <v>441</v>
      </c>
      <c r="B443" s="6">
        <v>0</v>
      </c>
      <c r="C443" s="6">
        <v>2.3999999999999998E-3</v>
      </c>
    </row>
    <row r="444" spans="1:3" x14ac:dyDescent="0.35">
      <c r="A444">
        <v>442</v>
      </c>
      <c r="B444" s="6">
        <v>2.5000000000000001E-5</v>
      </c>
      <c r="C444" s="6">
        <v>1.4499999999999999E-3</v>
      </c>
    </row>
    <row r="445" spans="1:3" x14ac:dyDescent="0.35">
      <c r="A445">
        <v>443</v>
      </c>
      <c r="B445" s="6">
        <v>5.0000000000000002E-5</v>
      </c>
      <c r="C445" s="6">
        <v>1.075E-3</v>
      </c>
    </row>
    <row r="446" spans="1:3" x14ac:dyDescent="0.35">
      <c r="A446">
        <v>444</v>
      </c>
      <c r="B446" s="6">
        <v>2.5000000000000001E-5</v>
      </c>
      <c r="C446" s="6">
        <v>2.3500000000000001E-3</v>
      </c>
    </row>
    <row r="447" spans="1:3" x14ac:dyDescent="0.35">
      <c r="A447">
        <v>445</v>
      </c>
      <c r="B447" s="6">
        <v>2.5000000000000001E-5</v>
      </c>
      <c r="C447" s="6">
        <v>1.8749999999999999E-3</v>
      </c>
    </row>
    <row r="448" spans="1:3" x14ac:dyDescent="0.35">
      <c r="A448">
        <v>446</v>
      </c>
      <c r="B448" s="6">
        <v>0</v>
      </c>
      <c r="C448" s="6">
        <v>1.5250000000000001E-3</v>
      </c>
    </row>
    <row r="449" spans="1:3" x14ac:dyDescent="0.35">
      <c r="A449">
        <v>447</v>
      </c>
      <c r="B449" s="6">
        <v>2.5000000000000001E-5</v>
      </c>
      <c r="C449" s="6">
        <v>1.6249999999999999E-3</v>
      </c>
    </row>
    <row r="450" spans="1:3" x14ac:dyDescent="0.35">
      <c r="A450">
        <v>448</v>
      </c>
      <c r="B450" s="6">
        <v>5.0000000000000002E-5</v>
      </c>
      <c r="C450" s="6">
        <v>8.9999999999999998E-4</v>
      </c>
    </row>
    <row r="451" spans="1:3" x14ac:dyDescent="0.35">
      <c r="A451">
        <v>449</v>
      </c>
      <c r="B451" s="6">
        <v>0</v>
      </c>
      <c r="C451" s="6">
        <v>1.2999999999999999E-3</v>
      </c>
    </row>
    <row r="452" spans="1:3" x14ac:dyDescent="0.35">
      <c r="A452">
        <v>450</v>
      </c>
      <c r="B452" s="6">
        <v>2.5000000000000001E-5</v>
      </c>
      <c r="C452" s="6">
        <v>1.9250000000000001E-3</v>
      </c>
    </row>
    <row r="453" spans="1:3" x14ac:dyDescent="0.35">
      <c r="A453">
        <v>451</v>
      </c>
      <c r="B453" s="6">
        <v>2.5000000000000001E-5</v>
      </c>
      <c r="C453" s="6">
        <v>8.25E-4</v>
      </c>
    </row>
    <row r="454" spans="1:3" x14ac:dyDescent="0.35">
      <c r="A454">
        <v>452</v>
      </c>
      <c r="B454" s="6">
        <v>7.4999999999999993E-5</v>
      </c>
      <c r="C454" s="6">
        <v>1.475E-3</v>
      </c>
    </row>
    <row r="455" spans="1:3" x14ac:dyDescent="0.35">
      <c r="A455">
        <v>453</v>
      </c>
      <c r="B455" s="6">
        <v>0</v>
      </c>
      <c r="C455" s="6">
        <v>1.3749999999999999E-3</v>
      </c>
    </row>
    <row r="456" spans="1:3" x14ac:dyDescent="0.35">
      <c r="A456">
        <v>454</v>
      </c>
      <c r="B456" s="6">
        <v>5.0000000000000002E-5</v>
      </c>
      <c r="C456" s="6">
        <v>6.4999999999999997E-4</v>
      </c>
    </row>
    <row r="457" spans="1:3" x14ac:dyDescent="0.35">
      <c r="A457">
        <v>455</v>
      </c>
      <c r="B457" s="6">
        <v>2.5000000000000001E-5</v>
      </c>
      <c r="C457" s="6">
        <v>1.9250000000000001E-3</v>
      </c>
    </row>
    <row r="458" spans="1:3" x14ac:dyDescent="0.35">
      <c r="A458">
        <v>456</v>
      </c>
      <c r="B458" s="6">
        <v>0</v>
      </c>
      <c r="C458" s="6">
        <v>1.6249999999999999E-3</v>
      </c>
    </row>
    <row r="459" spans="1:3" x14ac:dyDescent="0.35">
      <c r="A459">
        <v>457</v>
      </c>
      <c r="B459" s="6">
        <v>0</v>
      </c>
      <c r="C459" s="6">
        <v>8.4999999999999995E-4</v>
      </c>
    </row>
    <row r="460" spans="1:3" x14ac:dyDescent="0.35">
      <c r="A460">
        <v>458</v>
      </c>
      <c r="B460" s="6">
        <v>0</v>
      </c>
      <c r="C460" s="6">
        <v>9.2500000000000004E-4</v>
      </c>
    </row>
    <row r="461" spans="1:3" x14ac:dyDescent="0.35">
      <c r="A461">
        <v>459</v>
      </c>
      <c r="B461" s="6">
        <v>2.5000000000000001E-5</v>
      </c>
      <c r="C461" s="6">
        <v>5.5000000000000003E-4</v>
      </c>
    </row>
    <row r="462" spans="1:3" x14ac:dyDescent="0.35">
      <c r="A462">
        <v>460</v>
      </c>
      <c r="B462" s="6">
        <v>2.5000000000000001E-5</v>
      </c>
      <c r="C462" s="6">
        <v>6.9999999999999999E-4</v>
      </c>
    </row>
    <row r="463" spans="1:3" x14ac:dyDescent="0.35">
      <c r="A463">
        <v>461</v>
      </c>
      <c r="B463" s="6">
        <v>2.5000000000000001E-5</v>
      </c>
      <c r="C463" s="6">
        <v>1.5E-3</v>
      </c>
    </row>
    <row r="464" spans="1:3" x14ac:dyDescent="0.35">
      <c r="A464">
        <v>462</v>
      </c>
      <c r="B464" s="6">
        <v>0</v>
      </c>
      <c r="C464" s="6">
        <v>1.3500000000000001E-3</v>
      </c>
    </row>
    <row r="465" spans="1:3" x14ac:dyDescent="0.35">
      <c r="A465">
        <v>463</v>
      </c>
      <c r="B465" s="6">
        <v>2.5000000000000001E-5</v>
      </c>
      <c r="C465" s="6">
        <v>1.175E-3</v>
      </c>
    </row>
    <row r="466" spans="1:3" x14ac:dyDescent="0.35">
      <c r="A466">
        <v>464</v>
      </c>
      <c r="B466" s="6">
        <v>0</v>
      </c>
      <c r="C466" s="6">
        <v>1.15E-3</v>
      </c>
    </row>
    <row r="467" spans="1:3" x14ac:dyDescent="0.35">
      <c r="A467">
        <v>465</v>
      </c>
      <c r="B467" s="6">
        <v>0</v>
      </c>
      <c r="C467" s="6">
        <v>9.7499999999999996E-4</v>
      </c>
    </row>
    <row r="468" spans="1:3" x14ac:dyDescent="0.35">
      <c r="A468">
        <v>466</v>
      </c>
      <c r="B468" s="6">
        <v>5.0000000000000002E-5</v>
      </c>
      <c r="C468" s="6">
        <v>1E-3</v>
      </c>
    </row>
    <row r="469" spans="1:3" x14ac:dyDescent="0.35">
      <c r="A469">
        <v>467</v>
      </c>
      <c r="B469" s="6">
        <v>2.5000000000000001E-5</v>
      </c>
      <c r="C469" s="6">
        <v>1.075E-3</v>
      </c>
    </row>
    <row r="470" spans="1:3" x14ac:dyDescent="0.35">
      <c r="A470">
        <v>468</v>
      </c>
      <c r="B470" s="6">
        <v>2.5000000000000001E-5</v>
      </c>
      <c r="C470" s="6">
        <v>1.2999999999999999E-3</v>
      </c>
    </row>
    <row r="471" spans="1:3" x14ac:dyDescent="0.35">
      <c r="A471">
        <v>469</v>
      </c>
      <c r="B471" s="6">
        <v>2.5000000000000001E-5</v>
      </c>
      <c r="C471" s="6">
        <v>8.0000000000000004E-4</v>
      </c>
    </row>
    <row r="472" spans="1:3" x14ac:dyDescent="0.35">
      <c r="A472">
        <v>470</v>
      </c>
      <c r="B472" s="6">
        <v>2.5000000000000001E-5</v>
      </c>
      <c r="C472" s="6">
        <v>9.7499999999999996E-4</v>
      </c>
    </row>
    <row r="473" spans="1:3" x14ac:dyDescent="0.35">
      <c r="A473">
        <v>471</v>
      </c>
      <c r="B473" s="6">
        <v>0</v>
      </c>
      <c r="C473" s="6">
        <v>5.5000000000000003E-4</v>
      </c>
    </row>
    <row r="474" spans="1:3" x14ac:dyDescent="0.35">
      <c r="A474">
        <v>472</v>
      </c>
      <c r="B474" s="6">
        <v>2.5000000000000001E-5</v>
      </c>
      <c r="C474" s="6">
        <v>1.225E-3</v>
      </c>
    </row>
    <row r="475" spans="1:3" x14ac:dyDescent="0.35">
      <c r="A475">
        <v>473</v>
      </c>
      <c r="B475" s="6">
        <v>0</v>
      </c>
      <c r="C475" s="6">
        <v>8.25E-4</v>
      </c>
    </row>
    <row r="476" spans="1:3" x14ac:dyDescent="0.35">
      <c r="A476">
        <v>474</v>
      </c>
      <c r="B476" s="6">
        <v>0</v>
      </c>
      <c r="C476" s="6">
        <v>6.4999999999999997E-4</v>
      </c>
    </row>
    <row r="477" spans="1:3" x14ac:dyDescent="0.35">
      <c r="A477">
        <v>475</v>
      </c>
      <c r="B477" s="6">
        <v>0</v>
      </c>
      <c r="C477" s="6">
        <v>1.1249999999999999E-3</v>
      </c>
    </row>
    <row r="478" spans="1:3" x14ac:dyDescent="0.35">
      <c r="A478">
        <v>476</v>
      </c>
      <c r="B478" s="6">
        <v>2.5000000000000001E-5</v>
      </c>
      <c r="C478" s="6">
        <v>1.0499999999999999E-3</v>
      </c>
    </row>
    <row r="479" spans="1:3" x14ac:dyDescent="0.35">
      <c r="A479">
        <v>477</v>
      </c>
      <c r="B479" s="6">
        <v>2.5000000000000001E-5</v>
      </c>
      <c r="C479" s="6">
        <v>6.4999999999999997E-4</v>
      </c>
    </row>
    <row r="480" spans="1:3" x14ac:dyDescent="0.35">
      <c r="A480">
        <v>478</v>
      </c>
      <c r="B480" s="6">
        <v>2.5000000000000001E-5</v>
      </c>
      <c r="C480" s="6">
        <v>5.7499999999999999E-4</v>
      </c>
    </row>
    <row r="481" spans="1:3" x14ac:dyDescent="0.35">
      <c r="A481">
        <v>479</v>
      </c>
      <c r="B481" s="6">
        <v>0</v>
      </c>
      <c r="C481" s="6">
        <v>6.4999999999999997E-4</v>
      </c>
    </row>
    <row r="482" spans="1:3" x14ac:dyDescent="0.35">
      <c r="A482">
        <v>480</v>
      </c>
      <c r="B482" s="6">
        <v>5.0000000000000002E-5</v>
      </c>
      <c r="C482" s="6">
        <v>5.5000000000000003E-4</v>
      </c>
    </row>
    <row r="483" spans="1:3" x14ac:dyDescent="0.35">
      <c r="A483">
        <v>481</v>
      </c>
      <c r="B483" s="6">
        <v>0</v>
      </c>
      <c r="C483" s="6">
        <v>7.7499999999999997E-4</v>
      </c>
    </row>
    <row r="484" spans="1:3" x14ac:dyDescent="0.35">
      <c r="A484">
        <v>482</v>
      </c>
      <c r="B484" s="6">
        <v>0</v>
      </c>
      <c r="C484" s="6">
        <v>5.7499999999999999E-4</v>
      </c>
    </row>
    <row r="485" spans="1:3" x14ac:dyDescent="0.35">
      <c r="A485">
        <v>483</v>
      </c>
      <c r="B485" s="6">
        <v>2.5000000000000001E-5</v>
      </c>
      <c r="C485" s="6">
        <v>6.7500000000000004E-4</v>
      </c>
    </row>
    <row r="486" spans="1:3" x14ac:dyDescent="0.35">
      <c r="A486">
        <v>484</v>
      </c>
      <c r="B486" s="6">
        <v>0</v>
      </c>
      <c r="C486" s="6">
        <v>8.0000000000000004E-4</v>
      </c>
    </row>
    <row r="487" spans="1:3" x14ac:dyDescent="0.35">
      <c r="A487">
        <v>485</v>
      </c>
      <c r="B487" s="6">
        <v>0</v>
      </c>
      <c r="C487" s="6">
        <v>5.2499999999999997E-4</v>
      </c>
    </row>
    <row r="488" spans="1:3" x14ac:dyDescent="0.35">
      <c r="A488">
        <v>486</v>
      </c>
      <c r="B488" s="6">
        <v>0</v>
      </c>
      <c r="C488" s="6">
        <v>9.7499999999999996E-4</v>
      </c>
    </row>
    <row r="489" spans="1:3" x14ac:dyDescent="0.35">
      <c r="A489">
        <v>487</v>
      </c>
      <c r="B489" s="6">
        <v>0</v>
      </c>
      <c r="C489" s="6">
        <v>1.0499999999999999E-3</v>
      </c>
    </row>
    <row r="490" spans="1:3" x14ac:dyDescent="0.35">
      <c r="A490">
        <v>488</v>
      </c>
      <c r="B490" s="6">
        <v>2.5000000000000001E-5</v>
      </c>
      <c r="C490" s="6">
        <v>2.7500000000000002E-4</v>
      </c>
    </row>
    <row r="491" spans="1:3" x14ac:dyDescent="0.35">
      <c r="A491">
        <v>489</v>
      </c>
      <c r="B491" s="6">
        <v>0</v>
      </c>
      <c r="C491" s="6">
        <v>6.7500000000000004E-4</v>
      </c>
    </row>
    <row r="492" spans="1:3" x14ac:dyDescent="0.35">
      <c r="A492">
        <v>490</v>
      </c>
      <c r="B492" s="6">
        <v>0</v>
      </c>
      <c r="C492" s="6">
        <v>6.4999999999999997E-4</v>
      </c>
    </row>
    <row r="493" spans="1:3" x14ac:dyDescent="0.35">
      <c r="A493">
        <v>491</v>
      </c>
      <c r="B493" s="6">
        <v>0</v>
      </c>
      <c r="C493" s="6">
        <v>4.4999999999999999E-4</v>
      </c>
    </row>
    <row r="494" spans="1:3" x14ac:dyDescent="0.35">
      <c r="A494">
        <v>492</v>
      </c>
      <c r="B494" s="6">
        <v>0</v>
      </c>
      <c r="C494" s="6">
        <v>8.7500000000000002E-4</v>
      </c>
    </row>
    <row r="495" spans="1:3" x14ac:dyDescent="0.35">
      <c r="A495">
        <v>493</v>
      </c>
      <c r="B495" s="6">
        <v>0</v>
      </c>
      <c r="C495" s="6">
        <v>3.7500000000000001E-4</v>
      </c>
    </row>
    <row r="496" spans="1:3" x14ac:dyDescent="0.35">
      <c r="A496">
        <v>494</v>
      </c>
      <c r="B496" s="6">
        <v>2.5000000000000001E-5</v>
      </c>
      <c r="C496" s="6">
        <v>3.2499999999999999E-4</v>
      </c>
    </row>
    <row r="497" spans="1:3" x14ac:dyDescent="0.35">
      <c r="A497">
        <v>495</v>
      </c>
      <c r="B497" s="6">
        <v>0</v>
      </c>
      <c r="C497" s="6">
        <v>1E-3</v>
      </c>
    </row>
    <row r="498" spans="1:3" x14ac:dyDescent="0.35">
      <c r="A498">
        <v>496</v>
      </c>
      <c r="B498" s="6">
        <v>0</v>
      </c>
      <c r="C498" s="6">
        <v>6.2500000000000001E-4</v>
      </c>
    </row>
    <row r="499" spans="1:3" x14ac:dyDescent="0.35">
      <c r="A499">
        <v>497</v>
      </c>
      <c r="B499" s="6">
        <v>0</v>
      </c>
      <c r="C499" s="6">
        <v>4.4999999999999999E-4</v>
      </c>
    </row>
    <row r="500" spans="1:3" x14ac:dyDescent="0.35">
      <c r="A500">
        <v>498</v>
      </c>
      <c r="B500" s="6">
        <v>0</v>
      </c>
      <c r="C500" s="6">
        <v>5.9999999999999995E-4</v>
      </c>
    </row>
    <row r="501" spans="1:3" x14ac:dyDescent="0.35">
      <c r="A501">
        <v>499</v>
      </c>
      <c r="B501" s="6">
        <v>0</v>
      </c>
      <c r="C501" s="6">
        <v>3.7500000000000001E-4</v>
      </c>
    </row>
    <row r="502" spans="1:3" x14ac:dyDescent="0.35">
      <c r="A502">
        <v>500</v>
      </c>
      <c r="B502" s="6">
        <v>0</v>
      </c>
      <c r="C502" s="6">
        <v>6.2500000000000001E-4</v>
      </c>
    </row>
    <row r="503" spans="1:3" x14ac:dyDescent="0.35">
      <c r="A503">
        <v>501</v>
      </c>
      <c r="B503" s="6">
        <v>0</v>
      </c>
      <c r="C503" s="6">
        <v>5.5000000000000003E-4</v>
      </c>
    </row>
    <row r="504" spans="1:3" x14ac:dyDescent="0.35">
      <c r="A504">
        <v>502</v>
      </c>
      <c r="B504" s="6">
        <v>0</v>
      </c>
      <c r="C504" s="6">
        <v>2.0000000000000001E-4</v>
      </c>
    </row>
    <row r="505" spans="1:3" x14ac:dyDescent="0.35">
      <c r="A505">
        <v>503</v>
      </c>
      <c r="B505" s="6">
        <v>0</v>
      </c>
      <c r="C505" s="6">
        <v>4.4999999999999999E-4</v>
      </c>
    </row>
    <row r="506" spans="1:3" x14ac:dyDescent="0.35">
      <c r="A506">
        <v>504</v>
      </c>
      <c r="B506" s="6">
        <v>0</v>
      </c>
      <c r="C506" s="6">
        <v>5.7499999999999999E-4</v>
      </c>
    </row>
    <row r="507" spans="1:3" x14ac:dyDescent="0.35">
      <c r="A507">
        <v>505</v>
      </c>
      <c r="B507" s="6">
        <v>2.5000000000000001E-5</v>
      </c>
      <c r="C507" s="6">
        <v>2.2499999999999999E-4</v>
      </c>
    </row>
    <row r="508" spans="1:3" x14ac:dyDescent="0.35">
      <c r="A508">
        <v>506</v>
      </c>
      <c r="B508" s="6">
        <v>0</v>
      </c>
      <c r="C508" s="6">
        <v>5.2499999999999997E-4</v>
      </c>
    </row>
    <row r="509" spans="1:3" x14ac:dyDescent="0.35">
      <c r="A509">
        <v>507</v>
      </c>
      <c r="B509" s="6">
        <v>0</v>
      </c>
      <c r="C509" s="6">
        <v>4.0000000000000002E-4</v>
      </c>
    </row>
    <row r="510" spans="1:3" x14ac:dyDescent="0.35">
      <c r="A510">
        <v>508</v>
      </c>
      <c r="B510" s="6">
        <v>0</v>
      </c>
      <c r="C510" s="6">
        <v>1E-4</v>
      </c>
    </row>
    <row r="511" spans="1:3" x14ac:dyDescent="0.35">
      <c r="A511">
        <v>509</v>
      </c>
      <c r="B511" s="6">
        <v>0</v>
      </c>
      <c r="C511" s="6">
        <v>5.0000000000000001E-4</v>
      </c>
    </row>
    <row r="512" spans="1:3" x14ac:dyDescent="0.35">
      <c r="A512">
        <v>510</v>
      </c>
      <c r="B512" s="6">
        <v>0</v>
      </c>
      <c r="C512" s="6">
        <v>2.9999999999999997E-4</v>
      </c>
    </row>
    <row r="513" spans="1:3" x14ac:dyDescent="0.35">
      <c r="A513">
        <v>511</v>
      </c>
      <c r="B513" s="6">
        <v>0</v>
      </c>
      <c r="C513" s="6">
        <v>2.0000000000000001E-4</v>
      </c>
    </row>
    <row r="514" spans="1:3" x14ac:dyDescent="0.35">
      <c r="A514">
        <v>512</v>
      </c>
      <c r="B514" s="6">
        <v>2.5000000000000001E-5</v>
      </c>
      <c r="C514" s="6">
        <v>3.7500000000000001E-4</v>
      </c>
    </row>
    <row r="515" spans="1:3" x14ac:dyDescent="0.35">
      <c r="A515">
        <v>513</v>
      </c>
      <c r="B515" s="6">
        <v>2.5000000000000001E-5</v>
      </c>
      <c r="C515" s="6">
        <v>4.0000000000000002E-4</v>
      </c>
    </row>
    <row r="516" spans="1:3" x14ac:dyDescent="0.35">
      <c r="A516">
        <v>514</v>
      </c>
      <c r="B516" s="6">
        <v>2.5000000000000001E-5</v>
      </c>
      <c r="C516" s="6">
        <v>2.5000000000000001E-4</v>
      </c>
    </row>
    <row r="517" spans="1:3" x14ac:dyDescent="0.35">
      <c r="A517">
        <v>515</v>
      </c>
      <c r="B517" s="6">
        <v>0</v>
      </c>
      <c r="C517" s="6">
        <v>2.7500000000000002E-4</v>
      </c>
    </row>
    <row r="518" spans="1:3" x14ac:dyDescent="0.35">
      <c r="A518">
        <v>516</v>
      </c>
      <c r="B518" s="6">
        <v>2.5000000000000001E-5</v>
      </c>
      <c r="C518" s="6">
        <v>2.5000000000000001E-4</v>
      </c>
    </row>
    <row r="519" spans="1:3" x14ac:dyDescent="0.35">
      <c r="A519">
        <v>517</v>
      </c>
      <c r="B519" s="6">
        <v>0</v>
      </c>
      <c r="C519" s="6">
        <v>1.25E-4</v>
      </c>
    </row>
    <row r="520" spans="1:3" x14ac:dyDescent="0.35">
      <c r="A520">
        <v>518</v>
      </c>
      <c r="B520" s="6">
        <v>0</v>
      </c>
      <c r="C520" s="6">
        <v>5.0000000000000001E-4</v>
      </c>
    </row>
    <row r="521" spans="1:3" x14ac:dyDescent="0.35">
      <c r="A521">
        <v>519</v>
      </c>
      <c r="B521" s="6">
        <v>0</v>
      </c>
      <c r="C521" s="6">
        <v>5.0000000000000002E-5</v>
      </c>
    </row>
    <row r="522" spans="1:3" x14ac:dyDescent="0.35">
      <c r="A522">
        <v>520</v>
      </c>
      <c r="B522" s="6">
        <v>0</v>
      </c>
      <c r="C522" s="6">
        <v>5.0000000000000002E-5</v>
      </c>
    </row>
    <row r="523" spans="1:3" x14ac:dyDescent="0.35">
      <c r="A523">
        <v>521</v>
      </c>
      <c r="B523" s="6">
        <v>2.5000000000000001E-5</v>
      </c>
      <c r="C523" s="6">
        <v>1E-4</v>
      </c>
    </row>
    <row r="524" spans="1:3" x14ac:dyDescent="0.35">
      <c r="A524">
        <v>522</v>
      </c>
      <c r="B524" s="6">
        <v>2.5000000000000001E-5</v>
      </c>
      <c r="C524" s="6">
        <v>2.9999999999999997E-4</v>
      </c>
    </row>
    <row r="525" spans="1:3" x14ac:dyDescent="0.35">
      <c r="A525">
        <v>523</v>
      </c>
      <c r="B525" s="6">
        <v>0</v>
      </c>
      <c r="C525" s="6">
        <v>1E-4</v>
      </c>
    </row>
    <row r="526" spans="1:3" x14ac:dyDescent="0.35">
      <c r="A526">
        <v>524</v>
      </c>
      <c r="B526" s="6">
        <v>0</v>
      </c>
      <c r="C526" s="6">
        <v>1.4999999999999999E-4</v>
      </c>
    </row>
    <row r="527" spans="1:3" x14ac:dyDescent="0.35">
      <c r="A527">
        <v>525</v>
      </c>
      <c r="B527" s="6">
        <v>0</v>
      </c>
      <c r="C527" s="6">
        <v>2.9999999999999997E-4</v>
      </c>
    </row>
    <row r="528" spans="1:3" x14ac:dyDescent="0.35">
      <c r="A528">
        <v>526</v>
      </c>
      <c r="B528" s="6">
        <v>0</v>
      </c>
      <c r="C528" s="6">
        <v>5.0000000000000002E-5</v>
      </c>
    </row>
    <row r="529" spans="1:3" x14ac:dyDescent="0.35">
      <c r="A529">
        <v>527</v>
      </c>
      <c r="B529" s="6">
        <v>0</v>
      </c>
      <c r="C529" s="6">
        <v>2.0000000000000001E-4</v>
      </c>
    </row>
    <row r="530" spans="1:3" x14ac:dyDescent="0.35">
      <c r="A530">
        <v>528</v>
      </c>
      <c r="B530" s="6">
        <v>2.5000000000000001E-5</v>
      </c>
      <c r="C530" s="6">
        <v>2.5000000000000001E-5</v>
      </c>
    </row>
    <row r="531" spans="1:3" x14ac:dyDescent="0.35">
      <c r="A531">
        <v>529</v>
      </c>
      <c r="B531" s="6">
        <v>0</v>
      </c>
      <c r="C531" s="6">
        <v>1.4999999999999999E-4</v>
      </c>
    </row>
    <row r="532" spans="1:3" x14ac:dyDescent="0.35">
      <c r="A532">
        <v>530</v>
      </c>
      <c r="B532" s="6">
        <v>0</v>
      </c>
      <c r="C532" s="6">
        <v>2.5000000000000001E-4</v>
      </c>
    </row>
    <row r="533" spans="1:3" x14ac:dyDescent="0.35">
      <c r="A533">
        <v>531</v>
      </c>
      <c r="B533" s="6">
        <v>0</v>
      </c>
      <c r="C533" s="6">
        <v>5.0000000000000002E-5</v>
      </c>
    </row>
    <row r="534" spans="1:3" x14ac:dyDescent="0.35">
      <c r="A534">
        <v>532</v>
      </c>
      <c r="B534" s="6">
        <v>0</v>
      </c>
      <c r="C534" s="6">
        <v>2.5000000000000001E-5</v>
      </c>
    </row>
    <row r="535" spans="1:3" x14ac:dyDescent="0.35">
      <c r="A535">
        <v>533</v>
      </c>
      <c r="B535" s="6">
        <v>0</v>
      </c>
      <c r="C535" s="6">
        <v>1E-4</v>
      </c>
    </row>
    <row r="536" spans="1:3" x14ac:dyDescent="0.35">
      <c r="A536">
        <v>534</v>
      </c>
      <c r="B536" s="6">
        <v>0</v>
      </c>
      <c r="C536" s="6">
        <v>3.7500000000000001E-4</v>
      </c>
    </row>
    <row r="537" spans="1:3" x14ac:dyDescent="0.35">
      <c r="A537">
        <v>535</v>
      </c>
      <c r="B537" s="6">
        <v>7.4999999999999993E-5</v>
      </c>
      <c r="C537" s="6">
        <v>2.5000000000000001E-5</v>
      </c>
    </row>
    <row r="538" spans="1:3" x14ac:dyDescent="0.35">
      <c r="A538">
        <v>536</v>
      </c>
      <c r="B538" s="6">
        <v>0</v>
      </c>
      <c r="C538" s="6">
        <v>0</v>
      </c>
    </row>
    <row r="539" spans="1:3" x14ac:dyDescent="0.35">
      <c r="A539">
        <v>537</v>
      </c>
      <c r="B539" s="6">
        <v>0</v>
      </c>
      <c r="C539" s="6">
        <v>2.5000000000000001E-4</v>
      </c>
    </row>
    <row r="540" spans="1:3" x14ac:dyDescent="0.35">
      <c r="A540">
        <v>538</v>
      </c>
      <c r="B540" s="6">
        <v>0</v>
      </c>
      <c r="C540" s="6">
        <v>1.25E-4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4D9E-C140-42BE-9D7F-E7F0B6F26E90}">
  <dimension ref="A1:AA57"/>
  <sheetViews>
    <sheetView workbookViewId="0">
      <selection activeCell="G1" sqref="G1"/>
    </sheetView>
  </sheetViews>
  <sheetFormatPr defaultRowHeight="14.5" x14ac:dyDescent="0.35"/>
  <cols>
    <col min="1" max="1" width="17.36328125" bestFit="1" customWidth="1"/>
    <col min="2" max="3" width="9.81640625" bestFit="1" customWidth="1"/>
    <col min="4" max="4" width="13.7265625" bestFit="1" customWidth="1"/>
    <col min="5" max="5" width="14.7265625" bestFit="1" customWidth="1"/>
    <col min="6" max="6" width="14.1796875" bestFit="1" customWidth="1"/>
    <col min="7" max="7" width="14.81640625" bestFit="1" customWidth="1"/>
    <col min="8" max="8" width="15.90625" bestFit="1" customWidth="1"/>
    <col min="9" max="9" width="15.36328125" bestFit="1" customWidth="1"/>
    <col min="10" max="10" width="17.1796875" bestFit="1" customWidth="1"/>
    <col min="11" max="11" width="17.453125" bestFit="1" customWidth="1"/>
    <col min="12" max="12" width="18.453125" bestFit="1" customWidth="1"/>
    <col min="13" max="13" width="17.90625" bestFit="1" customWidth="1"/>
    <col min="14" max="14" width="19.81640625" bestFit="1" customWidth="1"/>
    <col min="15" max="15" width="17.453125" bestFit="1" customWidth="1"/>
    <col min="16" max="16" width="18.453125" bestFit="1" customWidth="1"/>
    <col min="17" max="17" width="17.90625" bestFit="1" customWidth="1"/>
    <col min="18" max="18" width="19.81640625" bestFit="1" customWidth="1"/>
    <col min="19" max="19" width="10.453125" bestFit="1" customWidth="1"/>
    <col min="20" max="21" width="11.453125" bestFit="1" customWidth="1"/>
    <col min="22" max="22" width="24.1796875" bestFit="1" customWidth="1"/>
    <col min="23" max="23" width="25.1796875" bestFit="1" customWidth="1"/>
    <col min="24" max="24" width="24.1796875" bestFit="1" customWidth="1"/>
    <col min="25" max="25" width="25.1796875" bestFit="1" customWidth="1"/>
    <col min="26" max="26" width="17.90625" bestFit="1" customWidth="1"/>
    <col min="27" max="27" width="12.7265625" bestFit="1" customWidth="1"/>
    <col min="28" max="28" width="11.7265625" bestFit="1" customWidth="1"/>
    <col min="29" max="29" width="24.26953125" bestFit="1" customWidth="1"/>
    <col min="30" max="30" width="25.26953125" bestFit="1" customWidth="1"/>
    <col min="31" max="31" width="24.26953125" bestFit="1" customWidth="1"/>
    <col min="32" max="32" width="25.26953125" bestFit="1" customWidth="1"/>
    <col min="33" max="33" width="18.7265625" bestFit="1" customWidth="1"/>
    <col min="34" max="34" width="12.7265625" bestFit="1" customWidth="1"/>
  </cols>
  <sheetData>
    <row r="1" spans="1:27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35</v>
      </c>
      <c r="AA1" t="s">
        <v>36</v>
      </c>
    </row>
    <row r="2" spans="1:27" x14ac:dyDescent="0.35">
      <c r="A2" s="1" t="s">
        <v>71</v>
      </c>
      <c r="B2" s="1">
        <v>2.5000000000000001E-5</v>
      </c>
      <c r="C2" s="1">
        <v>1.4761099999999999E-2</v>
      </c>
      <c r="D2" s="1">
        <v>0.99834999999999996</v>
      </c>
      <c r="E2" s="1">
        <v>1.65E-3</v>
      </c>
      <c r="F2" s="1"/>
      <c r="G2" s="1">
        <v>68.555890000000005</v>
      </c>
      <c r="H2" s="1">
        <v>27.97662</v>
      </c>
      <c r="I2" s="1"/>
      <c r="J2" s="1">
        <v>3.4674939999999999</v>
      </c>
      <c r="K2" s="1">
        <v>75.192409999999995</v>
      </c>
      <c r="L2" s="1">
        <v>34.621549999999999</v>
      </c>
      <c r="M2" s="1"/>
      <c r="N2" s="1">
        <v>5.4116939999999998</v>
      </c>
      <c r="O2" s="1">
        <v>61.728900000000003</v>
      </c>
      <c r="P2" s="1">
        <v>21.43965</v>
      </c>
      <c r="Q2" s="1"/>
      <c r="R2" s="1">
        <v>1.7858270000000001</v>
      </c>
      <c r="S2" s="1">
        <v>40.579259999999998</v>
      </c>
      <c r="T2" s="1">
        <v>53.62238</v>
      </c>
      <c r="U2" s="1">
        <v>27.295960000000001</v>
      </c>
      <c r="V2" s="1">
        <v>0.2841689</v>
      </c>
      <c r="W2" s="1">
        <v>0.95454539999999999</v>
      </c>
      <c r="X2" s="1">
        <v>0.9997357</v>
      </c>
      <c r="Y2" s="1">
        <v>2.2123999999999998E-3</v>
      </c>
      <c r="Z2" s="1" t="s">
        <v>218</v>
      </c>
      <c r="AA2" s="1" t="s">
        <v>128</v>
      </c>
    </row>
    <row r="3" spans="1:27" x14ac:dyDescent="0.35">
      <c r="A3" s="1" t="s">
        <v>72</v>
      </c>
      <c r="B3" s="1">
        <v>8.3462499999999995E-2</v>
      </c>
      <c r="C3" s="1">
        <v>3.8907959999999999</v>
      </c>
      <c r="D3" s="1">
        <v>0.25292500000000001</v>
      </c>
      <c r="E3" s="1">
        <v>0.74707500000000004</v>
      </c>
      <c r="F3" s="1"/>
      <c r="G3" s="1">
        <v>46.880249999999997</v>
      </c>
      <c r="H3" s="1">
        <v>52.103769999999997</v>
      </c>
      <c r="I3" s="1"/>
      <c r="J3" s="1">
        <v>1.015978</v>
      </c>
      <c r="K3" s="1">
        <v>52.003120000000003</v>
      </c>
      <c r="L3" s="1">
        <v>57.183059999999998</v>
      </c>
      <c r="M3" s="1"/>
      <c r="N3" s="1">
        <v>1.5524469999999999</v>
      </c>
      <c r="O3" s="1">
        <v>41.790430000000001</v>
      </c>
      <c r="P3" s="1">
        <v>46.984990000000003</v>
      </c>
      <c r="Q3" s="1"/>
      <c r="R3" s="1">
        <v>0.54272529999999997</v>
      </c>
      <c r="S3" s="1">
        <v>-5.2235129999999996</v>
      </c>
      <c r="T3" s="1">
        <v>4.9982810000000004</v>
      </c>
      <c r="U3" s="1">
        <v>-15.34826</v>
      </c>
      <c r="V3" s="1">
        <v>0.86596819999999997</v>
      </c>
      <c r="W3" s="1">
        <v>0.90904529999999995</v>
      </c>
      <c r="X3" s="1">
        <v>0.77182629999999997</v>
      </c>
      <c r="Y3" s="1">
        <v>0.95396130000000001</v>
      </c>
      <c r="Z3" s="1" t="s">
        <v>218</v>
      </c>
      <c r="AA3" s="1" t="s">
        <v>128</v>
      </c>
    </row>
    <row r="4" spans="1:27" x14ac:dyDescent="0.35">
      <c r="A4" s="1" t="s">
        <v>73</v>
      </c>
      <c r="B4" s="1">
        <v>1.25E-4</v>
      </c>
      <c r="C4" s="1">
        <v>2.5600899999999999E-2</v>
      </c>
      <c r="D4" s="1">
        <v>0.99317500000000003</v>
      </c>
      <c r="E4" s="1">
        <v>6.8250000000000003E-3</v>
      </c>
      <c r="F4" s="1"/>
      <c r="G4" s="1">
        <v>66.22381</v>
      </c>
      <c r="H4" s="1">
        <v>31.92069</v>
      </c>
      <c r="I4" s="1"/>
      <c r="J4" s="1">
        <v>1.8554999999999999</v>
      </c>
      <c r="K4" s="1">
        <v>73.638630000000006</v>
      </c>
      <c r="L4" s="1">
        <v>39.355640000000001</v>
      </c>
      <c r="M4" s="1"/>
      <c r="N4" s="1">
        <v>2.8636360000000001</v>
      </c>
      <c r="O4" s="1">
        <v>58.81709</v>
      </c>
      <c r="P4" s="1">
        <v>24.529109999999999</v>
      </c>
      <c r="Q4" s="1"/>
      <c r="R4" s="1">
        <v>0.97494829999999999</v>
      </c>
      <c r="S4" s="1">
        <v>34.303109999999997</v>
      </c>
      <c r="T4" s="1">
        <v>49.064509999999999</v>
      </c>
      <c r="U4" s="1">
        <v>19.512039999999999</v>
      </c>
      <c r="V4" s="1">
        <v>0.28557399999999999</v>
      </c>
      <c r="W4" s="1">
        <v>0.97802199999999995</v>
      </c>
      <c r="X4" s="1">
        <v>0.99947140000000001</v>
      </c>
      <c r="Y4" s="1">
        <v>9.3763000000000006E-3</v>
      </c>
      <c r="Z4" s="1" t="s">
        <v>218</v>
      </c>
      <c r="AA4" s="1" t="s">
        <v>128</v>
      </c>
    </row>
    <row r="5" spans="1:27" x14ac:dyDescent="0.35">
      <c r="A5" s="1" t="s">
        <v>74</v>
      </c>
      <c r="B5" s="1">
        <v>1.325E-3</v>
      </c>
      <c r="C5" s="1">
        <v>5.1874900000000002E-2</v>
      </c>
      <c r="D5" s="1">
        <v>1.2E-2</v>
      </c>
      <c r="E5" s="1">
        <v>0.98799999999999999</v>
      </c>
      <c r="F5" s="1"/>
      <c r="G5" s="1">
        <v>36.886539999999997</v>
      </c>
      <c r="H5" s="1">
        <v>60.816600000000001</v>
      </c>
      <c r="I5" s="1"/>
      <c r="J5" s="1">
        <v>2.2968579999999998</v>
      </c>
      <c r="K5" s="1">
        <v>43.056049999999999</v>
      </c>
      <c r="L5" s="1">
        <v>66.962469999999996</v>
      </c>
      <c r="M5" s="1"/>
      <c r="N5" s="1">
        <v>3.5576569999999998</v>
      </c>
      <c r="O5" s="1">
        <v>30.800609999999999</v>
      </c>
      <c r="P5" s="1">
        <v>54.588389999999997</v>
      </c>
      <c r="Q5" s="1"/>
      <c r="R5" s="1">
        <v>1.1990430000000001</v>
      </c>
      <c r="S5" s="1">
        <v>-23.930070000000001</v>
      </c>
      <c r="T5" s="1">
        <v>-11.60089</v>
      </c>
      <c r="U5" s="1">
        <v>-36.094169999999998</v>
      </c>
      <c r="V5" s="1">
        <v>0.76875000000000004</v>
      </c>
      <c r="W5" s="1">
        <v>0.71778850000000005</v>
      </c>
      <c r="X5" s="1">
        <v>3.2508099999999998E-2</v>
      </c>
      <c r="Y5" s="1">
        <v>0.99617219999999995</v>
      </c>
      <c r="Z5" s="1" t="s">
        <v>218</v>
      </c>
      <c r="AA5" s="1" t="s">
        <v>128</v>
      </c>
    </row>
    <row r="6" spans="1:27" x14ac:dyDescent="0.35">
      <c r="A6" s="1" t="s">
        <v>75</v>
      </c>
      <c r="B6" s="1">
        <v>1.31875E-2</v>
      </c>
      <c r="C6" s="1">
        <v>0.44249759999999999</v>
      </c>
      <c r="D6" s="1">
        <v>6.1225000000000002E-2</v>
      </c>
      <c r="E6" s="1">
        <v>0.93877500000000003</v>
      </c>
      <c r="F6" s="1"/>
      <c r="G6" s="1">
        <v>44.075920000000004</v>
      </c>
      <c r="H6" s="1">
        <v>54.871859999999998</v>
      </c>
      <c r="I6" s="1"/>
      <c r="J6" s="1">
        <v>1.052225</v>
      </c>
      <c r="K6" s="1">
        <v>48.55733</v>
      </c>
      <c r="L6" s="1">
        <v>59.336910000000003</v>
      </c>
      <c r="M6" s="1"/>
      <c r="N6" s="1">
        <v>1.608754</v>
      </c>
      <c r="O6" s="1">
        <v>39.628169999999997</v>
      </c>
      <c r="P6" s="1">
        <v>50.403640000000003</v>
      </c>
      <c r="Q6" s="1"/>
      <c r="R6" s="1">
        <v>0.56157950000000001</v>
      </c>
      <c r="S6" s="1">
        <v>-10.79594</v>
      </c>
      <c r="T6" s="1">
        <v>-1.8553519999999999</v>
      </c>
      <c r="U6" s="1">
        <v>-19.689489999999999</v>
      </c>
      <c r="V6" s="1">
        <v>0.97795019999999999</v>
      </c>
      <c r="W6" s="1">
        <v>0.75691719999999996</v>
      </c>
      <c r="X6" s="1">
        <v>0.2109946</v>
      </c>
      <c r="Y6" s="1">
        <v>0.99813879999999999</v>
      </c>
      <c r="Z6" s="1" t="s">
        <v>218</v>
      </c>
      <c r="AA6" s="1" t="s">
        <v>128</v>
      </c>
    </row>
    <row r="7" spans="1:27" x14ac:dyDescent="0.35">
      <c r="A7" s="1" t="s">
        <v>76</v>
      </c>
      <c r="B7" s="1">
        <v>1.6249999999999999E-4</v>
      </c>
      <c r="C7" s="1">
        <v>6.7796499999999996E-2</v>
      </c>
      <c r="D7" s="1">
        <v>8.4749999999999999E-3</v>
      </c>
      <c r="E7" s="1">
        <v>0.99152499999999999</v>
      </c>
      <c r="F7" s="1"/>
      <c r="G7" s="1">
        <v>31.354880000000001</v>
      </c>
      <c r="H7" s="1">
        <v>65.882940000000005</v>
      </c>
      <c r="I7" s="1"/>
      <c r="J7" s="1">
        <v>2.762181</v>
      </c>
      <c r="K7" s="1">
        <v>39.411430000000003</v>
      </c>
      <c r="L7" s="1">
        <v>73.881129999999999</v>
      </c>
      <c r="M7" s="1"/>
      <c r="N7" s="1">
        <v>4.2926859999999998</v>
      </c>
      <c r="O7" s="1">
        <v>23.390509999999999</v>
      </c>
      <c r="P7" s="1">
        <v>57.746490000000001</v>
      </c>
      <c r="Q7" s="1"/>
      <c r="R7" s="1">
        <v>1.433576</v>
      </c>
      <c r="S7" s="1">
        <v>-34.528060000000004</v>
      </c>
      <c r="T7" s="1">
        <v>-18.40314</v>
      </c>
      <c r="U7" s="1">
        <v>-50.406390000000002</v>
      </c>
      <c r="V7" s="1">
        <v>0.61651920000000004</v>
      </c>
      <c r="W7" s="1">
        <v>0.71473229999999999</v>
      </c>
      <c r="X7" s="1">
        <v>1.8412499999999998E-2</v>
      </c>
      <c r="Y7" s="1">
        <v>0.99546990000000002</v>
      </c>
      <c r="Z7" s="1" t="s">
        <v>218</v>
      </c>
      <c r="AA7" s="1" t="s">
        <v>128</v>
      </c>
    </row>
    <row r="8" spans="1:27" x14ac:dyDescent="0.35">
      <c r="A8" s="1" t="s">
        <v>77</v>
      </c>
      <c r="B8" s="1">
        <v>6.7500000000000004E-4</v>
      </c>
      <c r="C8" s="1">
        <v>7.9567700000000005E-2</v>
      </c>
      <c r="D8" s="1">
        <v>0.95502500000000001</v>
      </c>
      <c r="E8" s="1">
        <v>4.4975000000000001E-2</v>
      </c>
      <c r="F8" s="1"/>
      <c r="G8" s="1">
        <v>57.002569999999999</v>
      </c>
      <c r="H8" s="1">
        <v>39.621839999999999</v>
      </c>
      <c r="I8" s="1"/>
      <c r="J8" s="1">
        <v>3.3755850000000001</v>
      </c>
      <c r="K8" s="1">
        <v>63.389049999999997</v>
      </c>
      <c r="L8" s="1">
        <v>46.025790000000001</v>
      </c>
      <c r="M8" s="1"/>
      <c r="N8" s="1">
        <v>5.2655279999999998</v>
      </c>
      <c r="O8" s="1">
        <v>50.525410000000001</v>
      </c>
      <c r="P8" s="1">
        <v>33.238190000000003</v>
      </c>
      <c r="Q8" s="1"/>
      <c r="R8" s="1">
        <v>1.7401359999999999</v>
      </c>
      <c r="S8" s="1">
        <v>17.38073</v>
      </c>
      <c r="T8" s="1">
        <v>29.969860000000001</v>
      </c>
      <c r="U8" s="1">
        <v>4.6702120000000003</v>
      </c>
      <c r="V8" s="1">
        <v>0.29593459999999999</v>
      </c>
      <c r="W8" s="1">
        <v>0.97387440000000003</v>
      </c>
      <c r="X8" s="1">
        <v>0.99594749999999999</v>
      </c>
      <c r="Y8" s="1">
        <v>6.1525499999999997E-2</v>
      </c>
      <c r="Z8" s="1" t="s">
        <v>218</v>
      </c>
      <c r="AA8" s="1" t="s">
        <v>128</v>
      </c>
    </row>
    <row r="9" spans="1:27" x14ac:dyDescent="0.35">
      <c r="A9" s="1" t="s">
        <v>78</v>
      </c>
      <c r="B9" s="1">
        <v>1.6112499999999998E-2</v>
      </c>
      <c r="C9" s="1">
        <v>0.2430059</v>
      </c>
      <c r="D9" s="1">
        <v>0.71645000000000003</v>
      </c>
      <c r="E9" s="1">
        <v>0.28355000000000002</v>
      </c>
      <c r="F9" s="1"/>
      <c r="G9" s="1">
        <v>51.631500000000003</v>
      </c>
      <c r="H9" s="1">
        <v>47.334809999999997</v>
      </c>
      <c r="I9" s="1"/>
      <c r="J9" s="1">
        <v>1.0336970000000001</v>
      </c>
      <c r="K9" s="1">
        <v>56.586460000000002</v>
      </c>
      <c r="L9" s="1">
        <v>52.329039999999999</v>
      </c>
      <c r="M9" s="1"/>
      <c r="N9" s="1">
        <v>1.579979</v>
      </c>
      <c r="O9" s="1">
        <v>46.637549999999997</v>
      </c>
      <c r="P9" s="1">
        <v>42.361350000000002</v>
      </c>
      <c r="Q9" s="1"/>
      <c r="R9" s="1">
        <v>0.55194509999999997</v>
      </c>
      <c r="S9" s="1">
        <v>4.2966860000000002</v>
      </c>
      <c r="T9" s="1">
        <v>14.1997</v>
      </c>
      <c r="U9" s="1">
        <v>-5.6987480000000001</v>
      </c>
      <c r="V9" s="1">
        <v>0.3954917</v>
      </c>
      <c r="W9" s="1">
        <v>0.99841299999999999</v>
      </c>
      <c r="X9" s="1">
        <v>0.99850229999999995</v>
      </c>
      <c r="Y9" s="1">
        <v>0.39766820000000003</v>
      </c>
      <c r="Z9" s="1" t="s">
        <v>218</v>
      </c>
      <c r="AA9" s="1" t="s">
        <v>128</v>
      </c>
    </row>
    <row r="10" spans="1:27" x14ac:dyDescent="0.35">
      <c r="A10" s="1" t="s">
        <v>79</v>
      </c>
      <c r="B10" s="1">
        <v>7.8750000000000001E-4</v>
      </c>
      <c r="C10" s="1">
        <v>4.3299600000000001E-2</v>
      </c>
      <c r="D10" s="1">
        <v>0.95382500000000003</v>
      </c>
      <c r="E10" s="1">
        <v>4.6175000000000001E-2</v>
      </c>
      <c r="F10" s="1"/>
      <c r="G10" s="1">
        <v>57.69238</v>
      </c>
      <c r="H10" s="1">
        <v>41.196910000000003</v>
      </c>
      <c r="I10" s="1"/>
      <c r="J10" s="1">
        <v>1.110708</v>
      </c>
      <c r="K10" s="1">
        <v>63.717239999999997</v>
      </c>
      <c r="L10" s="1">
        <v>47.265790000000003</v>
      </c>
      <c r="M10" s="1"/>
      <c r="N10" s="1">
        <v>1.699592</v>
      </c>
      <c r="O10" s="1">
        <v>51.628369999999997</v>
      </c>
      <c r="P10" s="1">
        <v>35.160769999999999</v>
      </c>
      <c r="Q10" s="1"/>
      <c r="R10" s="1">
        <v>0.59195390000000003</v>
      </c>
      <c r="S10" s="1">
        <v>16.495480000000001</v>
      </c>
      <c r="T10" s="1">
        <v>28.54599</v>
      </c>
      <c r="U10" s="1">
        <v>4.3698689999999996</v>
      </c>
      <c r="V10" s="1">
        <v>0.29662149999999998</v>
      </c>
      <c r="W10" s="1">
        <v>0.98159180000000001</v>
      </c>
      <c r="X10" s="1">
        <v>0.99700469999999997</v>
      </c>
      <c r="Y10" s="1">
        <v>6.3667600000000005E-2</v>
      </c>
      <c r="Z10" s="1" t="s">
        <v>218</v>
      </c>
      <c r="AA10" s="1" t="s">
        <v>128</v>
      </c>
    </row>
    <row r="11" spans="1:27" x14ac:dyDescent="0.35">
      <c r="A11" s="1" t="s">
        <v>80</v>
      </c>
      <c r="B11" s="1">
        <v>1.25E-4</v>
      </c>
      <c r="C11" s="1">
        <v>4.5482500000000002E-2</v>
      </c>
      <c r="D11" s="1">
        <v>0.96440000000000003</v>
      </c>
      <c r="E11" s="1">
        <v>3.56E-2</v>
      </c>
      <c r="F11" s="1"/>
      <c r="G11" s="1">
        <v>59.682259999999999</v>
      </c>
      <c r="H11" s="1">
        <v>38.799390000000002</v>
      </c>
      <c r="I11" s="1"/>
      <c r="J11" s="1">
        <v>1.5183500000000001</v>
      </c>
      <c r="K11" s="1">
        <v>66.618539999999996</v>
      </c>
      <c r="L11" s="1">
        <v>45.728630000000003</v>
      </c>
      <c r="M11" s="1"/>
      <c r="N11" s="1">
        <v>2.3354439999999999</v>
      </c>
      <c r="O11" s="1">
        <v>52.758769999999998</v>
      </c>
      <c r="P11" s="1">
        <v>31.856089999999998</v>
      </c>
      <c r="Q11" s="1"/>
      <c r="R11" s="1">
        <v>0.80242119999999995</v>
      </c>
      <c r="S11" s="1">
        <v>20.88288</v>
      </c>
      <c r="T11" s="1">
        <v>34.78519</v>
      </c>
      <c r="U11" s="1">
        <v>7.054659</v>
      </c>
      <c r="V11" s="1">
        <v>0.29334300000000002</v>
      </c>
      <c r="W11" s="1">
        <v>0.97542139999999999</v>
      </c>
      <c r="X11" s="1">
        <v>0.99691660000000004</v>
      </c>
      <c r="Y11" s="1">
        <v>4.8777899999999999E-2</v>
      </c>
      <c r="Z11" s="1" t="s">
        <v>218</v>
      </c>
      <c r="AA11" s="1" t="s">
        <v>128</v>
      </c>
    </row>
    <row r="12" spans="1:27" x14ac:dyDescent="0.35">
      <c r="A12" s="1" t="s">
        <v>81</v>
      </c>
      <c r="B12" s="1">
        <v>1.3125000000000001E-3</v>
      </c>
      <c r="C12" s="1">
        <v>8.4150600000000006E-2</v>
      </c>
      <c r="D12" s="1">
        <v>0.87477499999999997</v>
      </c>
      <c r="E12" s="1">
        <v>0.125225</v>
      </c>
      <c r="F12" s="1"/>
      <c r="G12" s="1">
        <v>53.893090000000001</v>
      </c>
      <c r="H12" s="1">
        <v>45.204880000000003</v>
      </c>
      <c r="I12" s="1"/>
      <c r="J12" s="1">
        <v>0.90202610000000005</v>
      </c>
      <c r="K12" s="1">
        <v>58.750320000000002</v>
      </c>
      <c r="L12" s="1">
        <v>50.073839999999997</v>
      </c>
      <c r="M12" s="1"/>
      <c r="N12" s="1">
        <v>1.375677</v>
      </c>
      <c r="O12" s="1">
        <v>49.005270000000003</v>
      </c>
      <c r="P12" s="1">
        <v>40.331319999999998</v>
      </c>
      <c r="Q12" s="1"/>
      <c r="R12" s="1">
        <v>0.4832842</v>
      </c>
      <c r="S12" s="1">
        <v>8.6882099999999998</v>
      </c>
      <c r="T12" s="1">
        <v>18.411899999999999</v>
      </c>
      <c r="U12" s="1">
        <v>-1.0536270000000001</v>
      </c>
      <c r="V12" s="1">
        <v>0.32362610000000003</v>
      </c>
      <c r="W12" s="1">
        <v>0.99460970000000004</v>
      </c>
      <c r="X12" s="1">
        <v>0.99762139999999999</v>
      </c>
      <c r="Y12" s="1">
        <v>0.17495440000000001</v>
      </c>
      <c r="Z12" s="1" t="s">
        <v>218</v>
      </c>
      <c r="AA12" s="1" t="s">
        <v>128</v>
      </c>
    </row>
    <row r="13" spans="1:27" x14ac:dyDescent="0.35">
      <c r="A13" s="1" t="s">
        <v>82</v>
      </c>
      <c r="B13" s="1">
        <v>3.3750000000000002E-4</v>
      </c>
      <c r="C13" s="1">
        <v>9.5927700000000005E-2</v>
      </c>
      <c r="D13" s="1">
        <v>1.4375000000000001E-2</v>
      </c>
      <c r="E13" s="1">
        <v>0.98562499999999997</v>
      </c>
      <c r="F13" s="1"/>
      <c r="G13" s="1">
        <v>37.645420000000001</v>
      </c>
      <c r="H13" s="1">
        <v>60.887680000000003</v>
      </c>
      <c r="I13" s="1"/>
      <c r="J13" s="1">
        <v>1.466898</v>
      </c>
      <c r="K13" s="1">
        <v>44.048279999999998</v>
      </c>
      <c r="L13" s="1">
        <v>67.24521</v>
      </c>
      <c r="M13" s="1"/>
      <c r="N13" s="1">
        <v>2.2549999999999999</v>
      </c>
      <c r="O13" s="1">
        <v>31.294049999999999</v>
      </c>
      <c r="P13" s="1">
        <v>54.479640000000003</v>
      </c>
      <c r="Q13" s="1"/>
      <c r="R13" s="1">
        <v>0.7759587</v>
      </c>
      <c r="S13" s="1">
        <v>-23.242270000000001</v>
      </c>
      <c r="T13" s="1">
        <v>-10.44112</v>
      </c>
      <c r="U13" s="1">
        <v>-35.945630000000001</v>
      </c>
      <c r="V13" s="1">
        <v>0.93739130000000004</v>
      </c>
      <c r="W13" s="1">
        <v>0.7213697</v>
      </c>
      <c r="X13" s="1">
        <v>4.7484800000000001E-2</v>
      </c>
      <c r="Y13" s="1">
        <v>0.99873579999999995</v>
      </c>
      <c r="Z13" s="1" t="s">
        <v>218</v>
      </c>
      <c r="AA13" s="1" t="s">
        <v>128</v>
      </c>
    </row>
    <row r="14" spans="1:27" x14ac:dyDescent="0.35">
      <c r="A14" s="1" t="s">
        <v>83</v>
      </c>
      <c r="B14" s="1">
        <v>0.29425000000000001</v>
      </c>
      <c r="C14" s="1">
        <v>6.6631159999999996</v>
      </c>
      <c r="D14" s="1">
        <v>0.29885</v>
      </c>
      <c r="E14" s="1">
        <v>0.70115000000000005</v>
      </c>
      <c r="F14" s="1"/>
      <c r="G14" s="1">
        <v>47.79853</v>
      </c>
      <c r="H14" s="1">
        <v>51.460979999999999</v>
      </c>
      <c r="I14" s="1"/>
      <c r="J14" s="1">
        <v>0.74048749999999997</v>
      </c>
      <c r="K14" s="1">
        <v>52.351320000000001</v>
      </c>
      <c r="L14" s="1">
        <v>56.006279999999997</v>
      </c>
      <c r="M14" s="1"/>
      <c r="N14" s="1">
        <v>1.1257630000000001</v>
      </c>
      <c r="O14" s="1">
        <v>43.255710000000001</v>
      </c>
      <c r="P14" s="1">
        <v>46.910029999999999</v>
      </c>
      <c r="Q14" s="1"/>
      <c r="R14" s="1">
        <v>0.39863359999999998</v>
      </c>
      <c r="S14" s="1">
        <v>-3.662442</v>
      </c>
      <c r="T14" s="1">
        <v>5.443092</v>
      </c>
      <c r="U14" s="1">
        <v>-12.75128</v>
      </c>
      <c r="V14" s="1">
        <v>0.85536219999999996</v>
      </c>
      <c r="W14" s="1">
        <v>0.95724880000000001</v>
      </c>
      <c r="X14" s="1">
        <v>0.90080170000000004</v>
      </c>
      <c r="Y14" s="1">
        <v>0.94279389999999996</v>
      </c>
      <c r="Z14" s="1" t="s">
        <v>218</v>
      </c>
      <c r="AA14" s="1" t="s">
        <v>128</v>
      </c>
    </row>
    <row r="15" spans="1:27" x14ac:dyDescent="0.35">
      <c r="A15" s="1" t="s">
        <v>84</v>
      </c>
      <c r="B15" s="1">
        <v>6.9125000000000002E-3</v>
      </c>
      <c r="C15" s="1">
        <v>0.46834550000000003</v>
      </c>
      <c r="D15" s="1">
        <v>8.3775000000000002E-2</v>
      </c>
      <c r="E15" s="1">
        <v>0.91622499999999996</v>
      </c>
      <c r="F15" s="1"/>
      <c r="G15" s="1">
        <v>41.671309999999998</v>
      </c>
      <c r="H15" s="1">
        <v>55.883090000000003</v>
      </c>
      <c r="I15" s="1"/>
      <c r="J15" s="1">
        <v>2.445595</v>
      </c>
      <c r="K15" s="1">
        <v>48.233040000000003</v>
      </c>
      <c r="L15" s="1">
        <v>62.429040000000001</v>
      </c>
      <c r="M15" s="1"/>
      <c r="N15" s="1">
        <v>3.7923330000000002</v>
      </c>
      <c r="O15" s="1">
        <v>35.15034</v>
      </c>
      <c r="P15" s="1">
        <v>49.264560000000003</v>
      </c>
      <c r="Q15" s="1"/>
      <c r="R15" s="1">
        <v>1.274238</v>
      </c>
      <c r="S15" s="1">
        <v>-14.211779999999999</v>
      </c>
      <c r="T15" s="1">
        <v>-1.1261840000000001</v>
      </c>
      <c r="U15" s="1">
        <v>-27.231339999999999</v>
      </c>
      <c r="V15" s="1">
        <v>0.75977320000000004</v>
      </c>
      <c r="W15" s="1">
        <v>0.75521839999999996</v>
      </c>
      <c r="X15" s="1">
        <v>0.22429740000000001</v>
      </c>
      <c r="Y15" s="1">
        <v>0.97197639999999996</v>
      </c>
      <c r="Z15" s="1" t="s">
        <v>218</v>
      </c>
      <c r="AA15" s="1" t="s">
        <v>128</v>
      </c>
    </row>
    <row r="16" spans="1:27" x14ac:dyDescent="0.35">
      <c r="A16" s="1" t="s">
        <v>85</v>
      </c>
      <c r="B16" s="1">
        <v>1.25E-4</v>
      </c>
      <c r="C16" s="1">
        <v>1.12847E-2</v>
      </c>
      <c r="D16" s="1">
        <v>0.99297500000000005</v>
      </c>
      <c r="E16" s="1">
        <v>7.025E-3</v>
      </c>
      <c r="F16" s="1"/>
      <c r="G16" s="1">
        <v>63.140430000000002</v>
      </c>
      <c r="H16" s="1">
        <v>35.654049999999998</v>
      </c>
      <c r="I16" s="1"/>
      <c r="J16" s="1">
        <v>1.205532</v>
      </c>
      <c r="K16" s="1">
        <v>69.15204</v>
      </c>
      <c r="L16" s="1">
        <v>41.758749999999999</v>
      </c>
      <c r="M16" s="1"/>
      <c r="N16" s="1">
        <v>1.8472580000000001</v>
      </c>
      <c r="O16" s="1">
        <v>57.022939999999998</v>
      </c>
      <c r="P16" s="1">
        <v>29.64029</v>
      </c>
      <c r="Q16" s="1"/>
      <c r="R16" s="1">
        <v>0.64110160000000005</v>
      </c>
      <c r="S16" s="1">
        <v>27.48638</v>
      </c>
      <c r="T16" s="1">
        <v>39.492240000000002</v>
      </c>
      <c r="U16" s="1">
        <v>15.294320000000001</v>
      </c>
      <c r="V16" s="1">
        <v>0.28558119999999998</v>
      </c>
      <c r="W16" s="1">
        <v>0.97153029999999996</v>
      </c>
      <c r="X16" s="1">
        <v>0.99929520000000005</v>
      </c>
      <c r="Y16" s="1">
        <v>9.587E-3</v>
      </c>
      <c r="Z16" s="1" t="s">
        <v>218</v>
      </c>
      <c r="AA16" s="1" t="s">
        <v>128</v>
      </c>
    </row>
    <row r="17" spans="1:27" x14ac:dyDescent="0.35">
      <c r="A17" s="1" t="s">
        <v>86</v>
      </c>
      <c r="B17" s="1">
        <v>2.1600000000000001E-2</v>
      </c>
      <c r="C17" s="1">
        <v>0.54144749999999997</v>
      </c>
      <c r="D17" s="1">
        <v>0.60489999999999999</v>
      </c>
      <c r="E17" s="1">
        <v>0.39510000000000001</v>
      </c>
      <c r="F17" s="1"/>
      <c r="G17" s="1">
        <v>50.481549999999999</v>
      </c>
      <c r="H17" s="1">
        <v>48.465040000000002</v>
      </c>
      <c r="I17" s="1"/>
      <c r="J17" s="1">
        <v>1.053404</v>
      </c>
      <c r="K17" s="1">
        <v>55.427999999999997</v>
      </c>
      <c r="L17" s="1">
        <v>53.407400000000003</v>
      </c>
      <c r="M17" s="1"/>
      <c r="N17" s="1">
        <v>1.6105830000000001</v>
      </c>
      <c r="O17" s="1">
        <v>45.540089999999999</v>
      </c>
      <c r="P17" s="1">
        <v>43.501710000000003</v>
      </c>
      <c r="Q17" s="1"/>
      <c r="R17" s="1">
        <v>0.56219220000000003</v>
      </c>
      <c r="S17" s="1">
        <v>2.0165109999999999</v>
      </c>
      <c r="T17" s="1">
        <v>11.918850000000001</v>
      </c>
      <c r="U17" s="1">
        <v>-7.8373429999999997</v>
      </c>
      <c r="V17" s="1">
        <v>0.46784589999999998</v>
      </c>
      <c r="W17" s="1">
        <v>0.99797519999999995</v>
      </c>
      <c r="X17" s="1">
        <v>0.99726899999999996</v>
      </c>
      <c r="Y17" s="1">
        <v>0.55386990000000003</v>
      </c>
      <c r="Z17" s="1" t="s">
        <v>218</v>
      </c>
      <c r="AA17" s="1" t="s">
        <v>128</v>
      </c>
    </row>
    <row r="18" spans="1:27" x14ac:dyDescent="0.35">
      <c r="A18" s="1" t="s">
        <v>87</v>
      </c>
      <c r="B18" s="1">
        <v>6.2500000000000001E-5</v>
      </c>
      <c r="C18" s="1">
        <v>2.8620799999999998E-2</v>
      </c>
      <c r="D18" s="1">
        <v>0.98834999999999995</v>
      </c>
      <c r="E18" s="1">
        <v>1.1650000000000001E-2</v>
      </c>
      <c r="F18" s="1"/>
      <c r="G18" s="1">
        <v>60.947830000000003</v>
      </c>
      <c r="H18" s="1">
        <v>36.345820000000003</v>
      </c>
      <c r="I18" s="1"/>
      <c r="J18" s="1">
        <v>2.70635</v>
      </c>
      <c r="K18" s="1">
        <v>67.241079999999997</v>
      </c>
      <c r="L18" s="1">
        <v>42.6218</v>
      </c>
      <c r="M18" s="1"/>
      <c r="N18" s="1">
        <v>4.2044009999999998</v>
      </c>
      <c r="O18" s="1">
        <v>54.649380000000001</v>
      </c>
      <c r="P18" s="1">
        <v>30.129960000000001</v>
      </c>
      <c r="Q18" s="1"/>
      <c r="R18" s="1">
        <v>1.405529</v>
      </c>
      <c r="S18" s="1">
        <v>24.60201</v>
      </c>
      <c r="T18" s="1">
        <v>37.011490000000002</v>
      </c>
      <c r="U18" s="1">
        <v>12.145580000000001</v>
      </c>
      <c r="V18" s="1">
        <v>0.2869429</v>
      </c>
      <c r="W18" s="1">
        <v>0.98497860000000004</v>
      </c>
      <c r="X18" s="1">
        <v>0.99938329999999997</v>
      </c>
      <c r="Y18" s="1">
        <v>1.6118799999999999E-2</v>
      </c>
      <c r="Z18" s="1" t="s">
        <v>218</v>
      </c>
      <c r="AA18" s="1" t="s">
        <v>128</v>
      </c>
    </row>
    <row r="19" spans="1:27" x14ac:dyDescent="0.35">
      <c r="A19" s="1" t="s">
        <v>88</v>
      </c>
      <c r="B19" s="1">
        <v>5.9075000000000003E-2</v>
      </c>
      <c r="C19" s="1">
        <v>1.679924</v>
      </c>
      <c r="D19" s="1">
        <v>0.47284999999999999</v>
      </c>
      <c r="E19" s="1">
        <v>0.52715000000000001</v>
      </c>
      <c r="F19" s="1"/>
      <c r="G19" s="1">
        <v>49.392409999999998</v>
      </c>
      <c r="H19" s="1">
        <v>49.838039999999999</v>
      </c>
      <c r="I19" s="1"/>
      <c r="J19" s="1">
        <v>0.76954940000000005</v>
      </c>
      <c r="K19" s="1">
        <v>54.172879999999999</v>
      </c>
      <c r="L19" s="1">
        <v>54.588859999999997</v>
      </c>
      <c r="M19" s="1"/>
      <c r="N19" s="1">
        <v>1.1706540000000001</v>
      </c>
      <c r="O19" s="1">
        <v>44.629289999999997</v>
      </c>
      <c r="P19" s="1">
        <v>45.054459999999999</v>
      </c>
      <c r="Q19" s="1"/>
      <c r="R19" s="1">
        <v>0.41390300000000002</v>
      </c>
      <c r="S19" s="1">
        <v>-0.44562590000000002</v>
      </c>
      <c r="T19" s="1">
        <v>9.1167259999999999</v>
      </c>
      <c r="U19" s="1">
        <v>-9.9488299999999992</v>
      </c>
      <c r="V19" s="1">
        <v>0.57518239999999998</v>
      </c>
      <c r="W19" s="1">
        <v>0.97666699999999995</v>
      </c>
      <c r="X19" s="1">
        <v>0.95841779999999999</v>
      </c>
      <c r="Y19" s="1">
        <v>0.72320549999999995</v>
      </c>
      <c r="Z19" s="1" t="s">
        <v>218</v>
      </c>
      <c r="AA19" s="1" t="s">
        <v>128</v>
      </c>
    </row>
    <row r="20" spans="1:27" x14ac:dyDescent="0.35">
      <c r="A20" s="1" t="s">
        <v>89</v>
      </c>
      <c r="B20" s="1">
        <v>3.7500000000000001E-4</v>
      </c>
      <c r="C20" s="1">
        <v>7.1472999999999997E-3</v>
      </c>
      <c r="D20" s="1">
        <v>1.9750000000000002E-3</v>
      </c>
      <c r="E20" s="1">
        <v>0.99802500000000005</v>
      </c>
      <c r="F20" s="1"/>
      <c r="G20" s="1">
        <v>36.685940000000002</v>
      </c>
      <c r="H20" s="1">
        <v>62.232089999999999</v>
      </c>
      <c r="I20" s="1"/>
      <c r="J20" s="1">
        <v>1.081971</v>
      </c>
      <c r="K20" s="1">
        <v>41.656820000000003</v>
      </c>
      <c r="L20" s="1">
        <v>67.143690000000007</v>
      </c>
      <c r="M20" s="1"/>
      <c r="N20" s="1">
        <v>1.654941</v>
      </c>
      <c r="O20" s="1">
        <v>31.789940000000001</v>
      </c>
      <c r="P20" s="1">
        <v>57.271050000000002</v>
      </c>
      <c r="Q20" s="1"/>
      <c r="R20" s="1">
        <v>0.57703519999999997</v>
      </c>
      <c r="S20" s="1">
        <v>-25.546150000000001</v>
      </c>
      <c r="T20" s="1">
        <v>-15.65354</v>
      </c>
      <c r="U20" s="1">
        <v>-35.323680000000003</v>
      </c>
      <c r="V20" s="1">
        <v>0.84810129999999995</v>
      </c>
      <c r="W20" s="1">
        <v>0.71300819999999998</v>
      </c>
      <c r="X20" s="1">
        <v>5.9026E-3</v>
      </c>
      <c r="Y20" s="1">
        <v>0.99957859999999998</v>
      </c>
      <c r="Z20" s="1" t="s">
        <v>218</v>
      </c>
      <c r="AA20" s="1" t="s">
        <v>128</v>
      </c>
    </row>
    <row r="21" spans="1:27" x14ac:dyDescent="0.35">
      <c r="A21" s="1" t="s">
        <v>90</v>
      </c>
      <c r="B21" s="1">
        <v>8.7624999999999995E-3</v>
      </c>
      <c r="C21" s="1">
        <v>1.5321419999999999</v>
      </c>
      <c r="D21" s="1">
        <v>8.2574999999999996E-2</v>
      </c>
      <c r="E21" s="1">
        <v>0.91742500000000005</v>
      </c>
      <c r="F21" s="1"/>
      <c r="G21" s="1">
        <v>43.010199999999998</v>
      </c>
      <c r="H21" s="1">
        <v>55.122920000000001</v>
      </c>
      <c r="I21" s="1"/>
      <c r="J21" s="1">
        <v>1.866876</v>
      </c>
      <c r="K21" s="1">
        <v>48.587499999999999</v>
      </c>
      <c r="L21" s="1">
        <v>60.690570000000001</v>
      </c>
      <c r="M21" s="1"/>
      <c r="N21" s="1">
        <v>2.881494</v>
      </c>
      <c r="O21" s="1">
        <v>37.494680000000002</v>
      </c>
      <c r="P21" s="1">
        <v>49.529980000000002</v>
      </c>
      <c r="Q21" s="1"/>
      <c r="R21" s="1">
        <v>0.98074830000000002</v>
      </c>
      <c r="S21" s="1">
        <v>-12.112719999999999</v>
      </c>
      <c r="T21" s="1">
        <v>-0.98315620000000004</v>
      </c>
      <c r="U21" s="1">
        <v>-23.15005</v>
      </c>
      <c r="V21" s="1">
        <v>0.89252200000000004</v>
      </c>
      <c r="W21" s="1">
        <v>0.76671120000000004</v>
      </c>
      <c r="X21" s="1">
        <v>0.25971280000000002</v>
      </c>
      <c r="Y21" s="1">
        <v>0.9880601</v>
      </c>
      <c r="Z21" s="1" t="s">
        <v>218</v>
      </c>
      <c r="AA21" s="1" t="s">
        <v>128</v>
      </c>
    </row>
    <row r="22" spans="1:27" x14ac:dyDescent="0.35">
      <c r="A22" s="1" t="s">
        <v>91</v>
      </c>
      <c r="B22" s="1">
        <v>6.8999999999999999E-3</v>
      </c>
      <c r="C22" s="1">
        <v>0.25267849999999997</v>
      </c>
      <c r="D22" s="1">
        <v>3.6674999999999999E-2</v>
      </c>
      <c r="E22" s="1">
        <v>0.96332499999999999</v>
      </c>
      <c r="F22" s="1"/>
      <c r="G22" s="1">
        <v>40.634779999999999</v>
      </c>
      <c r="H22" s="1">
        <v>58.459600000000002</v>
      </c>
      <c r="I22" s="1"/>
      <c r="J22" s="1">
        <v>0.90562089999999995</v>
      </c>
      <c r="K22" s="1">
        <v>46.742559999999997</v>
      </c>
      <c r="L22" s="1">
        <v>64.559690000000003</v>
      </c>
      <c r="M22" s="1"/>
      <c r="N22" s="1">
        <v>1.381251</v>
      </c>
      <c r="O22" s="1">
        <v>34.555529999999997</v>
      </c>
      <c r="P22" s="1">
        <v>52.35389</v>
      </c>
      <c r="Q22" s="1"/>
      <c r="R22" s="1">
        <v>0.48516280000000001</v>
      </c>
      <c r="S22" s="1">
        <v>-17.824819999999999</v>
      </c>
      <c r="T22" s="1">
        <v>-5.6173840000000004</v>
      </c>
      <c r="U22" s="1">
        <v>-30.000920000000001</v>
      </c>
      <c r="V22" s="1">
        <v>0.77436950000000004</v>
      </c>
      <c r="W22" s="1">
        <v>0.73041290000000003</v>
      </c>
      <c r="X22" s="1">
        <v>0.1000793</v>
      </c>
      <c r="Y22" s="1">
        <v>0.98837620000000004</v>
      </c>
      <c r="Z22" s="1" t="s">
        <v>218</v>
      </c>
      <c r="AA22" s="1" t="s">
        <v>128</v>
      </c>
    </row>
    <row r="23" spans="1:27" x14ac:dyDescent="0.35">
      <c r="A23" s="1" t="s">
        <v>92</v>
      </c>
      <c r="B23" s="1">
        <v>1.5949999999999999E-2</v>
      </c>
      <c r="C23" s="1">
        <v>2.9598100000000001</v>
      </c>
      <c r="D23" s="1">
        <v>0.28394999999999998</v>
      </c>
      <c r="E23" s="1">
        <v>0.71604999999999996</v>
      </c>
      <c r="F23" s="1"/>
      <c r="G23" s="1">
        <v>46.416400000000003</v>
      </c>
      <c r="H23" s="1">
        <v>52.529440000000001</v>
      </c>
      <c r="I23" s="1"/>
      <c r="J23" s="1">
        <v>1.054157</v>
      </c>
      <c r="K23" s="1">
        <v>53.37039</v>
      </c>
      <c r="L23" s="1">
        <v>59.428829999999998</v>
      </c>
      <c r="M23" s="1"/>
      <c r="N23" s="1">
        <v>1.611753</v>
      </c>
      <c r="O23" s="1">
        <v>39.505420000000001</v>
      </c>
      <c r="P23" s="1">
        <v>45.58784</v>
      </c>
      <c r="Q23" s="1"/>
      <c r="R23" s="1">
        <v>0.56258370000000002</v>
      </c>
      <c r="S23" s="1">
        <v>-6.1130370000000003</v>
      </c>
      <c r="T23" s="1">
        <v>7.7846640000000003</v>
      </c>
      <c r="U23" s="1">
        <v>-19.893969999999999</v>
      </c>
      <c r="V23" s="1">
        <v>0.72706459999999995</v>
      </c>
      <c r="W23" s="1">
        <v>0.88726349999999998</v>
      </c>
      <c r="X23" s="1">
        <v>0.72751299999999997</v>
      </c>
      <c r="Y23" s="1">
        <v>0.89243570000000005</v>
      </c>
      <c r="Z23" s="1" t="s">
        <v>218</v>
      </c>
      <c r="AA23" s="1" t="s">
        <v>128</v>
      </c>
    </row>
    <row r="24" spans="1:27" x14ac:dyDescent="0.35">
      <c r="A24" s="1" t="s">
        <v>93</v>
      </c>
      <c r="B24" s="1">
        <v>2.81625E-2</v>
      </c>
      <c r="C24" s="1">
        <v>3.2814199999999998</v>
      </c>
      <c r="D24" s="1">
        <v>0.21617500000000001</v>
      </c>
      <c r="E24" s="1">
        <v>0.78382499999999999</v>
      </c>
      <c r="F24" s="1"/>
      <c r="G24" s="1">
        <v>45.983280000000001</v>
      </c>
      <c r="H24" s="1">
        <v>52.154409999999999</v>
      </c>
      <c r="I24" s="1"/>
      <c r="J24" s="1">
        <v>1.862309</v>
      </c>
      <c r="K24" s="1">
        <v>51.099299999999999</v>
      </c>
      <c r="L24" s="1">
        <v>57.26435</v>
      </c>
      <c r="M24" s="1"/>
      <c r="N24" s="1">
        <v>2.874323</v>
      </c>
      <c r="O24" s="1">
        <v>40.867629999999998</v>
      </c>
      <c r="P24" s="1">
        <v>47.031680000000001</v>
      </c>
      <c r="Q24" s="1"/>
      <c r="R24" s="1">
        <v>0.97841999999999996</v>
      </c>
      <c r="S24" s="1">
        <v>-6.1711340000000003</v>
      </c>
      <c r="T24" s="1">
        <v>3.9999289999999998</v>
      </c>
      <c r="U24" s="1">
        <v>-16.341290000000001</v>
      </c>
      <c r="V24" s="1">
        <v>0.85278129999999996</v>
      </c>
      <c r="W24" s="1">
        <v>0.8684655</v>
      </c>
      <c r="X24" s="1">
        <v>0.64963439999999995</v>
      </c>
      <c r="Y24" s="1">
        <v>0.95620879999999997</v>
      </c>
      <c r="Z24" s="1" t="s">
        <v>218</v>
      </c>
      <c r="AA24" s="1" t="s">
        <v>128</v>
      </c>
    </row>
    <row r="25" spans="1:27" x14ac:dyDescent="0.35">
      <c r="A25" s="1" t="s">
        <v>94</v>
      </c>
      <c r="B25" s="1">
        <v>2.5000000000000001E-5</v>
      </c>
      <c r="C25" s="1">
        <v>4.6547000000000003E-3</v>
      </c>
      <c r="D25" s="1">
        <v>0.98517500000000002</v>
      </c>
      <c r="E25" s="1">
        <v>1.4825E-2</v>
      </c>
      <c r="F25" s="1"/>
      <c r="G25" s="1">
        <v>58.638849999999998</v>
      </c>
      <c r="H25" s="1">
        <v>39.539520000000003</v>
      </c>
      <c r="I25" s="1"/>
      <c r="J25" s="1">
        <v>1.8216330000000001</v>
      </c>
      <c r="K25" s="1">
        <v>63.869790000000002</v>
      </c>
      <c r="L25" s="1">
        <v>44.774709999999999</v>
      </c>
      <c r="M25" s="1"/>
      <c r="N25" s="1">
        <v>2.8112560000000002</v>
      </c>
      <c r="O25" s="1">
        <v>53.402610000000003</v>
      </c>
      <c r="P25" s="1">
        <v>34.343170000000001</v>
      </c>
      <c r="Q25" s="1"/>
      <c r="R25" s="1">
        <v>0.95659050000000001</v>
      </c>
      <c r="S25" s="1">
        <v>19.099329999999998</v>
      </c>
      <c r="T25" s="1">
        <v>29.444140000000001</v>
      </c>
      <c r="U25" s="1">
        <v>8.6689399999999992</v>
      </c>
      <c r="V25" s="1">
        <v>0.2880453</v>
      </c>
      <c r="W25" s="1">
        <v>1</v>
      </c>
      <c r="X25" s="1">
        <v>1</v>
      </c>
      <c r="Y25" s="1">
        <v>2.0824599999999999E-2</v>
      </c>
      <c r="Z25" s="1" t="s">
        <v>218</v>
      </c>
      <c r="AA25" s="1" t="s">
        <v>128</v>
      </c>
    </row>
    <row r="26" spans="1:27" x14ac:dyDescent="0.35">
      <c r="A26" s="1" t="s">
        <v>95</v>
      </c>
      <c r="B26" s="1">
        <v>0</v>
      </c>
      <c r="C26" s="1">
        <v>0</v>
      </c>
      <c r="D26" s="1">
        <v>0.99960000000000004</v>
      </c>
      <c r="E26" s="1">
        <v>4.0000000000000002E-4</v>
      </c>
      <c r="F26" s="1"/>
      <c r="G26" s="1">
        <v>72.633179999999996</v>
      </c>
      <c r="H26" s="1">
        <v>24.9861</v>
      </c>
      <c r="I26" s="1"/>
      <c r="J26" s="1">
        <v>2.3807230000000001</v>
      </c>
      <c r="K26" s="1">
        <v>78.762280000000004</v>
      </c>
      <c r="L26" s="1">
        <v>31.151330000000002</v>
      </c>
      <c r="M26" s="1"/>
      <c r="N26" s="1">
        <v>3.6899890000000002</v>
      </c>
      <c r="O26" s="1">
        <v>66.387299999999996</v>
      </c>
      <c r="P26" s="1">
        <v>18.923739999999999</v>
      </c>
      <c r="Q26" s="1"/>
      <c r="R26" s="1">
        <v>1.241479</v>
      </c>
      <c r="S26" s="1">
        <v>47.647080000000003</v>
      </c>
      <c r="T26" s="1">
        <v>59.740180000000002</v>
      </c>
      <c r="U26" s="1">
        <v>35.325510000000001</v>
      </c>
      <c r="V26" s="1">
        <v>0.28388849999999999</v>
      </c>
      <c r="W26" s="1">
        <v>1</v>
      </c>
      <c r="X26" s="1">
        <v>1</v>
      </c>
      <c r="Y26" s="1">
        <v>5.6190000000000005E-4</v>
      </c>
      <c r="Z26" s="1" t="s">
        <v>218</v>
      </c>
      <c r="AA26" s="1" t="s">
        <v>128</v>
      </c>
    </row>
    <row r="27" spans="1:27" x14ac:dyDescent="0.35">
      <c r="A27" s="1" t="s">
        <v>96</v>
      </c>
      <c r="B27" s="1">
        <v>9.5250000000000005E-3</v>
      </c>
      <c r="C27" s="1">
        <v>4.5038910000000003</v>
      </c>
      <c r="D27" s="1">
        <v>0.410275</v>
      </c>
      <c r="E27" s="1">
        <v>0.58972500000000005</v>
      </c>
      <c r="F27" s="1"/>
      <c r="G27" s="1">
        <v>48.390920000000001</v>
      </c>
      <c r="H27" s="1">
        <v>50.258389999999999</v>
      </c>
      <c r="I27" s="1"/>
      <c r="J27" s="1">
        <v>1.350684</v>
      </c>
      <c r="K27" s="1">
        <v>53.861049999999999</v>
      </c>
      <c r="L27" s="1">
        <v>55.705730000000003</v>
      </c>
      <c r="M27" s="1"/>
      <c r="N27" s="1">
        <v>2.0735220000000001</v>
      </c>
      <c r="O27" s="1">
        <v>42.924210000000002</v>
      </c>
      <c r="P27" s="1">
        <v>44.793230000000001</v>
      </c>
      <c r="Q27" s="1"/>
      <c r="R27" s="1">
        <v>0.71610529999999994</v>
      </c>
      <c r="S27" s="1">
        <v>-1.8674679999999999</v>
      </c>
      <c r="T27" s="1">
        <v>9.0587599999999995</v>
      </c>
      <c r="U27" s="1">
        <v>-12.743080000000001</v>
      </c>
      <c r="V27" s="1">
        <v>0.61050519999999997</v>
      </c>
      <c r="W27" s="1">
        <v>0.94124379999999996</v>
      </c>
      <c r="X27" s="1">
        <v>0.88265349999999998</v>
      </c>
      <c r="Y27" s="1">
        <v>0.77970919999999999</v>
      </c>
      <c r="Z27" s="1" t="s">
        <v>218</v>
      </c>
      <c r="AA27" s="1" t="s">
        <v>128</v>
      </c>
    </row>
    <row r="28" spans="1:27" x14ac:dyDescent="0.35">
      <c r="A28" s="1" t="s">
        <v>97</v>
      </c>
      <c r="B28" s="1">
        <v>1.75E-4</v>
      </c>
      <c r="C28" s="1">
        <v>8.8739299999999993E-2</v>
      </c>
      <c r="D28" s="1">
        <v>0.93710000000000004</v>
      </c>
      <c r="E28" s="1">
        <v>6.2899999999999998E-2</v>
      </c>
      <c r="F28" s="1"/>
      <c r="G28" s="1">
        <v>55.871169999999999</v>
      </c>
      <c r="H28" s="1">
        <v>42.353569999999998</v>
      </c>
      <c r="I28" s="1"/>
      <c r="J28" s="1">
        <v>1.775261</v>
      </c>
      <c r="K28" s="1">
        <v>61.389539999999997</v>
      </c>
      <c r="L28" s="1">
        <v>47.83896</v>
      </c>
      <c r="M28" s="1"/>
      <c r="N28" s="1">
        <v>2.7377919999999998</v>
      </c>
      <c r="O28" s="1">
        <v>50.355589999999999</v>
      </c>
      <c r="P28" s="1">
        <v>36.880130000000001</v>
      </c>
      <c r="Q28" s="1"/>
      <c r="R28" s="1">
        <v>0.93398789999999998</v>
      </c>
      <c r="S28" s="1">
        <v>13.51759</v>
      </c>
      <c r="T28" s="1">
        <v>24.45486</v>
      </c>
      <c r="U28" s="1">
        <v>2.5789360000000001</v>
      </c>
      <c r="V28" s="1">
        <v>0.30234230000000001</v>
      </c>
      <c r="W28" s="1">
        <v>0.99244829999999995</v>
      </c>
      <c r="X28" s="1">
        <v>0.99841420000000003</v>
      </c>
      <c r="Y28" s="1">
        <v>8.7687899999999999E-2</v>
      </c>
      <c r="Z28" s="1" t="s">
        <v>218</v>
      </c>
      <c r="AA28" s="1" t="s">
        <v>128</v>
      </c>
    </row>
    <row r="29" spans="1:27" x14ac:dyDescent="0.35">
      <c r="A29" s="1" t="s">
        <v>98</v>
      </c>
      <c r="B29" s="1">
        <v>6.9999999999999999E-4</v>
      </c>
      <c r="C29" s="1">
        <v>0.190332</v>
      </c>
      <c r="D29" s="1">
        <v>0.88732500000000003</v>
      </c>
      <c r="E29" s="1">
        <v>0.112675</v>
      </c>
      <c r="F29" s="1"/>
      <c r="G29" s="1">
        <v>55.138469999999998</v>
      </c>
      <c r="H29" s="1">
        <v>42.74653</v>
      </c>
      <c r="I29" s="1"/>
      <c r="J29" s="1">
        <v>2.1150030000000002</v>
      </c>
      <c r="K29" s="1">
        <v>61.797040000000003</v>
      </c>
      <c r="L29" s="1">
        <v>49.333730000000003</v>
      </c>
      <c r="M29" s="1"/>
      <c r="N29" s="1">
        <v>3.271385</v>
      </c>
      <c r="O29" s="1">
        <v>48.515419999999999</v>
      </c>
      <c r="P29" s="1">
        <v>36.122019999999999</v>
      </c>
      <c r="Q29" s="1"/>
      <c r="R29" s="1">
        <v>1.106924</v>
      </c>
      <c r="S29" s="1">
        <v>12.39193</v>
      </c>
      <c r="T29" s="1">
        <v>25.59327</v>
      </c>
      <c r="U29" s="1">
        <v>-0.75723649999999998</v>
      </c>
      <c r="V29" s="1">
        <v>0.3171329</v>
      </c>
      <c r="W29" s="1">
        <v>0.97847790000000001</v>
      </c>
      <c r="X29" s="1">
        <v>0.99163069999999998</v>
      </c>
      <c r="Y29" s="1">
        <v>0.15486730000000001</v>
      </c>
      <c r="Z29" s="1" t="s">
        <v>218</v>
      </c>
      <c r="AA29" s="1" t="s">
        <v>128</v>
      </c>
    </row>
    <row r="30" spans="1:27" x14ac:dyDescent="0.35">
      <c r="A30" s="1" t="s">
        <v>99</v>
      </c>
      <c r="B30" s="1">
        <v>7.5000000000000002E-4</v>
      </c>
      <c r="C30" s="1">
        <v>3.7736499999999999E-2</v>
      </c>
      <c r="D30" s="1">
        <v>0.90007499999999996</v>
      </c>
      <c r="E30" s="1">
        <v>9.9925E-2</v>
      </c>
      <c r="F30" s="1"/>
      <c r="G30" s="1">
        <v>54.690019999999997</v>
      </c>
      <c r="H30" s="1">
        <v>43.845190000000002</v>
      </c>
      <c r="I30" s="1"/>
      <c r="J30" s="1">
        <v>1.46479</v>
      </c>
      <c r="K30" s="1">
        <v>60.141770000000001</v>
      </c>
      <c r="L30" s="1">
        <v>49.27449</v>
      </c>
      <c r="M30" s="1"/>
      <c r="N30" s="1">
        <v>2.2517070000000001</v>
      </c>
      <c r="O30" s="1">
        <v>49.278849999999998</v>
      </c>
      <c r="P30" s="1">
        <v>38.386699999999998</v>
      </c>
      <c r="Q30" s="1"/>
      <c r="R30" s="1">
        <v>0.77487340000000005</v>
      </c>
      <c r="S30" s="1">
        <v>10.84482</v>
      </c>
      <c r="T30" s="1">
        <v>21.699750000000002</v>
      </c>
      <c r="U30" s="1">
        <v>7.1812000000000004E-3</v>
      </c>
      <c r="V30" s="1">
        <v>0.31469599999999998</v>
      </c>
      <c r="W30" s="1">
        <v>0.99474609999999997</v>
      </c>
      <c r="X30" s="1">
        <v>0.99814990000000003</v>
      </c>
      <c r="Y30" s="1">
        <v>0.13962640000000001</v>
      </c>
      <c r="Z30" s="1" t="s">
        <v>218</v>
      </c>
      <c r="AA30" s="1" t="s">
        <v>128</v>
      </c>
    </row>
    <row r="31" spans="1:27" x14ac:dyDescent="0.35">
      <c r="A31" s="1" t="s">
        <v>100</v>
      </c>
      <c r="B31" s="1">
        <v>2.2000000000000001E-3</v>
      </c>
      <c r="C31" s="1">
        <v>0.25700810000000002</v>
      </c>
      <c r="D31" s="1">
        <v>0.87360000000000004</v>
      </c>
      <c r="E31" s="1">
        <v>0.12640000000000001</v>
      </c>
      <c r="F31" s="1"/>
      <c r="G31" s="1">
        <v>55.780769999999997</v>
      </c>
      <c r="H31" s="1">
        <v>43.450809999999997</v>
      </c>
      <c r="I31" s="1"/>
      <c r="J31" s="1">
        <v>0.76842319999999997</v>
      </c>
      <c r="K31" s="1">
        <v>62.6875</v>
      </c>
      <c r="L31" s="1">
        <v>50.440440000000002</v>
      </c>
      <c r="M31" s="1"/>
      <c r="N31" s="1">
        <v>1.1689149999999999</v>
      </c>
      <c r="O31" s="1">
        <v>48.768720000000002</v>
      </c>
      <c r="P31" s="1">
        <v>36.548490000000001</v>
      </c>
      <c r="Q31" s="1"/>
      <c r="R31" s="1">
        <v>0.4133115</v>
      </c>
      <c r="S31" s="1">
        <v>12.329969999999999</v>
      </c>
      <c r="T31" s="1">
        <v>26.141829999999999</v>
      </c>
      <c r="U31" s="1">
        <v>-1.651613</v>
      </c>
      <c r="V31" s="1">
        <v>0.31484659999999998</v>
      </c>
      <c r="W31" s="1">
        <v>0.92939079999999996</v>
      </c>
      <c r="X31" s="1">
        <v>0.96925380000000005</v>
      </c>
      <c r="Y31" s="1">
        <v>0.1650162</v>
      </c>
      <c r="Z31" s="1" t="s">
        <v>218</v>
      </c>
      <c r="AA31" s="1" t="s">
        <v>128</v>
      </c>
    </row>
    <row r="32" spans="1:27" x14ac:dyDescent="0.35">
      <c r="A32" s="1" t="s">
        <v>101</v>
      </c>
      <c r="B32" s="1">
        <v>6.71625E-2</v>
      </c>
      <c r="C32" s="1">
        <v>3.1199859999999999</v>
      </c>
      <c r="D32" s="1">
        <v>0.235875</v>
      </c>
      <c r="E32" s="1">
        <v>0.76412500000000005</v>
      </c>
      <c r="F32" s="1"/>
      <c r="G32" s="1">
        <v>46.516649999999998</v>
      </c>
      <c r="H32" s="1">
        <v>52.002009999999999</v>
      </c>
      <c r="I32" s="1"/>
      <c r="J32" s="1">
        <v>1.4813419999999999</v>
      </c>
      <c r="K32" s="1">
        <v>51.440130000000003</v>
      </c>
      <c r="L32" s="1">
        <v>56.901879999999998</v>
      </c>
      <c r="M32" s="1"/>
      <c r="N32" s="1">
        <v>2.2775799999999999</v>
      </c>
      <c r="O32" s="1">
        <v>41.589709999999997</v>
      </c>
      <c r="P32" s="1">
        <v>47.085599999999999</v>
      </c>
      <c r="Q32" s="1"/>
      <c r="R32" s="1">
        <v>0.78339490000000001</v>
      </c>
      <c r="S32" s="1">
        <v>-5.4853639999999997</v>
      </c>
      <c r="T32" s="1">
        <v>4.3729189999999996</v>
      </c>
      <c r="U32" s="1">
        <v>-15.26948</v>
      </c>
      <c r="V32" s="1">
        <v>0.84398510000000004</v>
      </c>
      <c r="W32" s="1">
        <v>0.88467200000000001</v>
      </c>
      <c r="X32" s="1">
        <v>0.70152409999999998</v>
      </c>
      <c r="Y32" s="1">
        <v>0.94957150000000001</v>
      </c>
      <c r="Z32" s="1" t="s">
        <v>218</v>
      </c>
      <c r="AA32" s="1" t="s">
        <v>128</v>
      </c>
    </row>
    <row r="33" spans="1:27" x14ac:dyDescent="0.35">
      <c r="A33" s="1" t="s">
        <v>102</v>
      </c>
      <c r="B33" s="1">
        <v>6.8625000000000005E-2</v>
      </c>
      <c r="C33" s="1">
        <v>1.9311590000000001</v>
      </c>
      <c r="D33" s="1">
        <v>0.17577499999999999</v>
      </c>
      <c r="E33" s="1">
        <v>0.82422499999999999</v>
      </c>
      <c r="F33" s="1"/>
      <c r="G33" s="1">
        <v>45.934559999999998</v>
      </c>
      <c r="H33" s="1">
        <v>52.91939</v>
      </c>
      <c r="I33" s="1"/>
      <c r="J33" s="1">
        <v>1.1460520000000001</v>
      </c>
      <c r="K33" s="1">
        <v>50.763289999999998</v>
      </c>
      <c r="L33" s="1">
        <v>57.713360000000002</v>
      </c>
      <c r="M33" s="1"/>
      <c r="N33" s="1">
        <v>1.7545759999999999</v>
      </c>
      <c r="O33" s="1">
        <v>41.136229999999998</v>
      </c>
      <c r="P33" s="1">
        <v>48.10425</v>
      </c>
      <c r="Q33" s="1"/>
      <c r="R33" s="1">
        <v>0.61028559999999998</v>
      </c>
      <c r="S33" s="1">
        <v>-6.9848379999999999</v>
      </c>
      <c r="T33" s="1">
        <v>2.6280230000000002</v>
      </c>
      <c r="U33" s="1">
        <v>-16.572649999999999</v>
      </c>
      <c r="V33" s="1">
        <v>0.95790070000000005</v>
      </c>
      <c r="W33" s="1">
        <v>0.85492429999999997</v>
      </c>
      <c r="X33" s="1">
        <v>0.59333979999999997</v>
      </c>
      <c r="Y33" s="1">
        <v>0.98981600000000003</v>
      </c>
      <c r="Z33" s="1" t="s">
        <v>218</v>
      </c>
      <c r="AA33" s="1" t="s">
        <v>128</v>
      </c>
    </row>
    <row r="34" spans="1:27" x14ac:dyDescent="0.35">
      <c r="A34" s="1" t="s">
        <v>103</v>
      </c>
      <c r="B34" s="1">
        <v>1.875E-4</v>
      </c>
      <c r="C34" s="1">
        <v>7.8936000000000006E-3</v>
      </c>
      <c r="D34" s="1">
        <v>2.725E-3</v>
      </c>
      <c r="E34" s="1">
        <v>0.99727500000000002</v>
      </c>
      <c r="F34" s="1"/>
      <c r="G34" s="1">
        <v>33.464230000000001</v>
      </c>
      <c r="H34" s="1">
        <v>64.917299999999997</v>
      </c>
      <c r="I34" s="1"/>
      <c r="J34" s="1">
        <v>1.6184750000000001</v>
      </c>
      <c r="K34" s="1">
        <v>39.70176</v>
      </c>
      <c r="L34" s="1">
        <v>71.119320000000002</v>
      </c>
      <c r="M34" s="1"/>
      <c r="N34" s="1">
        <v>2.4921150000000001</v>
      </c>
      <c r="O34" s="1">
        <v>27.285240000000002</v>
      </c>
      <c r="P34" s="1">
        <v>58.670360000000002</v>
      </c>
      <c r="Q34" s="1"/>
      <c r="R34" s="1">
        <v>0.85377440000000004</v>
      </c>
      <c r="S34" s="1">
        <v>-31.45307</v>
      </c>
      <c r="T34" s="1">
        <v>-18.993310000000001</v>
      </c>
      <c r="U34" s="1">
        <v>-43.804319999999997</v>
      </c>
      <c r="V34" s="1">
        <v>0.80733940000000004</v>
      </c>
      <c r="W34" s="1">
        <v>0.71331880000000003</v>
      </c>
      <c r="X34" s="1">
        <v>7.7526000000000001E-3</v>
      </c>
      <c r="Y34" s="1">
        <v>0.99926250000000005</v>
      </c>
      <c r="Z34" s="1" t="s">
        <v>218</v>
      </c>
      <c r="AA34" s="1" t="s">
        <v>128</v>
      </c>
    </row>
    <row r="35" spans="1:27" x14ac:dyDescent="0.35">
      <c r="A35" s="1" t="s">
        <v>104</v>
      </c>
      <c r="B35" s="1">
        <v>2.5000000000000001E-4</v>
      </c>
      <c r="C35" s="1">
        <v>1.2197899999999999E-2</v>
      </c>
      <c r="D35" s="1">
        <v>2.1250000000000002E-3</v>
      </c>
      <c r="E35" s="1">
        <v>0.99787499999999996</v>
      </c>
      <c r="F35" s="1"/>
      <c r="G35" s="1">
        <v>35.703940000000003</v>
      </c>
      <c r="H35" s="1">
        <v>62.916319999999999</v>
      </c>
      <c r="I35" s="1"/>
      <c r="J35" s="1">
        <v>1.3797429999999999</v>
      </c>
      <c r="K35" s="1">
        <v>40.833320000000001</v>
      </c>
      <c r="L35" s="1">
        <v>68.008859999999999</v>
      </c>
      <c r="M35" s="1"/>
      <c r="N35" s="1">
        <v>2.1188910000000001</v>
      </c>
      <c r="O35" s="1">
        <v>30.63588</v>
      </c>
      <c r="P35" s="1">
        <v>57.795389999999998</v>
      </c>
      <c r="Q35" s="1"/>
      <c r="R35" s="1">
        <v>0.73107610000000001</v>
      </c>
      <c r="S35" s="1">
        <v>-27.212389999999999</v>
      </c>
      <c r="T35" s="1">
        <v>-16.99849</v>
      </c>
      <c r="U35" s="1">
        <v>-37.341679999999997</v>
      </c>
      <c r="V35" s="1">
        <v>0.74117650000000002</v>
      </c>
      <c r="W35" s="1">
        <v>0.71286479999999997</v>
      </c>
      <c r="X35" s="1">
        <v>5.5501999999999999E-3</v>
      </c>
      <c r="Y35" s="1">
        <v>0.99922739999999999</v>
      </c>
      <c r="Z35" s="1" t="s">
        <v>218</v>
      </c>
      <c r="AA35" s="1" t="s">
        <v>128</v>
      </c>
    </row>
    <row r="36" spans="1:27" x14ac:dyDescent="0.35">
      <c r="A36" s="1" t="s">
        <v>105</v>
      </c>
      <c r="B36" s="1">
        <v>5.5750000000000001E-3</v>
      </c>
      <c r="C36" s="1">
        <v>1.044721</v>
      </c>
      <c r="D36" s="1">
        <v>0.22065000000000001</v>
      </c>
      <c r="E36" s="1">
        <v>0.77934999999999999</v>
      </c>
      <c r="F36" s="1"/>
      <c r="G36" s="1">
        <v>45.167450000000002</v>
      </c>
      <c r="H36" s="1">
        <v>53.252850000000002</v>
      </c>
      <c r="I36" s="1"/>
      <c r="J36" s="1">
        <v>1.579699</v>
      </c>
      <c r="K36" s="1">
        <v>52.03181</v>
      </c>
      <c r="L36" s="1">
        <v>60.112009999999998</v>
      </c>
      <c r="M36" s="1"/>
      <c r="N36" s="1">
        <v>2.432607</v>
      </c>
      <c r="O36" s="1">
        <v>38.334240000000001</v>
      </c>
      <c r="P36" s="1">
        <v>46.353119999999997</v>
      </c>
      <c r="Q36" s="1"/>
      <c r="R36" s="1">
        <v>0.83430029999999999</v>
      </c>
      <c r="S36" s="1">
        <v>-8.0853979999999996</v>
      </c>
      <c r="T36" s="1">
        <v>5.6374420000000001</v>
      </c>
      <c r="U36" s="1">
        <v>-21.75787</v>
      </c>
      <c r="V36" s="1">
        <v>0.73170179999999996</v>
      </c>
      <c r="W36" s="1">
        <v>0.83794190000000002</v>
      </c>
      <c r="X36" s="1">
        <v>0.56893660000000001</v>
      </c>
      <c r="Y36" s="1">
        <v>0.91733390000000004</v>
      </c>
      <c r="Z36" s="1" t="s">
        <v>218</v>
      </c>
      <c r="AA36" s="1" t="s">
        <v>128</v>
      </c>
    </row>
    <row r="37" spans="1:27" x14ac:dyDescent="0.35">
      <c r="A37" s="1" t="s">
        <v>106</v>
      </c>
      <c r="B37" s="1">
        <v>3.1874999999999998E-3</v>
      </c>
      <c r="C37" s="1">
        <v>1.264635</v>
      </c>
      <c r="D37" s="1">
        <v>0.64290000000000003</v>
      </c>
      <c r="E37" s="1">
        <v>0.35709999999999997</v>
      </c>
      <c r="F37" s="1"/>
      <c r="G37" s="1">
        <v>51.102069999999998</v>
      </c>
      <c r="H37" s="1">
        <v>47.14246</v>
      </c>
      <c r="I37" s="1"/>
      <c r="J37" s="1">
        <v>1.7554700000000001</v>
      </c>
      <c r="K37" s="1">
        <v>58.257570000000001</v>
      </c>
      <c r="L37" s="1">
        <v>54.278689999999997</v>
      </c>
      <c r="M37" s="1"/>
      <c r="N37" s="1">
        <v>2.7067779999999999</v>
      </c>
      <c r="O37" s="1">
        <v>43.960509999999999</v>
      </c>
      <c r="P37" s="1">
        <v>39.976460000000003</v>
      </c>
      <c r="Q37" s="1"/>
      <c r="R37" s="1">
        <v>0.92387470000000005</v>
      </c>
      <c r="S37" s="1">
        <v>3.9596040000000001</v>
      </c>
      <c r="T37" s="1">
        <v>18.245920000000002</v>
      </c>
      <c r="U37" s="1">
        <v>-10.289300000000001</v>
      </c>
      <c r="V37" s="1">
        <v>0.41864990000000002</v>
      </c>
      <c r="W37" s="1">
        <v>0.95757490000000001</v>
      </c>
      <c r="X37" s="1">
        <v>0.94846269999999999</v>
      </c>
      <c r="Y37" s="1">
        <v>0.48033429999999999</v>
      </c>
      <c r="Z37" s="1" t="s">
        <v>218</v>
      </c>
      <c r="AA37" s="1" t="s">
        <v>128</v>
      </c>
    </row>
    <row r="38" spans="1:27" x14ac:dyDescent="0.35">
      <c r="A38" s="1" t="s">
        <v>107</v>
      </c>
      <c r="B38" s="1">
        <v>2.875E-4</v>
      </c>
      <c r="C38" s="1">
        <v>0.1035078</v>
      </c>
      <c r="D38" s="1">
        <v>5.3675E-2</v>
      </c>
      <c r="E38" s="1">
        <v>0.94632499999999997</v>
      </c>
      <c r="F38" s="1"/>
      <c r="G38" s="1">
        <v>39.807369999999999</v>
      </c>
      <c r="H38" s="1">
        <v>58.771680000000003</v>
      </c>
      <c r="I38" s="1"/>
      <c r="J38" s="1">
        <v>1.4209540000000001</v>
      </c>
      <c r="K38" s="1">
        <v>47.184849999999997</v>
      </c>
      <c r="L38" s="1">
        <v>66.090850000000003</v>
      </c>
      <c r="M38" s="1"/>
      <c r="N38" s="1">
        <v>2.1832389999999999</v>
      </c>
      <c r="O38" s="1">
        <v>32.501440000000002</v>
      </c>
      <c r="P38" s="1">
        <v>51.40249</v>
      </c>
      <c r="Q38" s="1"/>
      <c r="R38" s="1">
        <v>0.75228950000000006</v>
      </c>
      <c r="S38" s="1">
        <v>-18.964320000000001</v>
      </c>
      <c r="T38" s="1">
        <v>-4.2671320000000001</v>
      </c>
      <c r="U38" s="1">
        <v>-33.580240000000003</v>
      </c>
      <c r="V38" s="1">
        <v>0.79459709999999995</v>
      </c>
      <c r="W38" s="1">
        <v>0.74073389999999995</v>
      </c>
      <c r="X38" s="1">
        <v>0.15029509999999999</v>
      </c>
      <c r="Y38" s="1">
        <v>0.98465380000000002</v>
      </c>
      <c r="Z38" s="1" t="s">
        <v>218</v>
      </c>
      <c r="AA38" s="1" t="s">
        <v>128</v>
      </c>
    </row>
    <row r="39" spans="1:27" x14ac:dyDescent="0.35">
      <c r="A39" s="1" t="s">
        <v>108</v>
      </c>
      <c r="B39" s="1">
        <v>1.3875000000000001E-3</v>
      </c>
      <c r="C39" s="1">
        <v>9.7561800000000004E-2</v>
      </c>
      <c r="D39" s="1">
        <v>0.92272500000000002</v>
      </c>
      <c r="E39" s="1">
        <v>7.7274999999999996E-2</v>
      </c>
      <c r="F39" s="1"/>
      <c r="G39" s="1">
        <v>57.18609</v>
      </c>
      <c r="H39" s="1">
        <v>41.955240000000003</v>
      </c>
      <c r="I39" s="1"/>
      <c r="J39" s="1">
        <v>0.85867269999999996</v>
      </c>
      <c r="K39" s="1">
        <v>63.863520000000001</v>
      </c>
      <c r="L39" s="1">
        <v>48.731729999999999</v>
      </c>
      <c r="M39" s="1"/>
      <c r="N39" s="1">
        <v>1.3085260000000001</v>
      </c>
      <c r="O39" s="1">
        <v>50.410290000000003</v>
      </c>
      <c r="P39" s="1">
        <v>35.274149999999999</v>
      </c>
      <c r="Q39" s="1"/>
      <c r="R39" s="1">
        <v>0.46060669999999998</v>
      </c>
      <c r="S39" s="1">
        <v>15.23085</v>
      </c>
      <c r="T39" s="1">
        <v>28.569240000000001</v>
      </c>
      <c r="U39" s="1">
        <v>1.6958519999999999</v>
      </c>
      <c r="V39" s="1">
        <v>0.30355739999999998</v>
      </c>
      <c r="W39" s="1">
        <v>0.95082500000000003</v>
      </c>
      <c r="X39" s="1">
        <v>0.98704959999999997</v>
      </c>
      <c r="Y39" s="1">
        <v>0.1032097</v>
      </c>
      <c r="Z39" s="1" t="s">
        <v>218</v>
      </c>
      <c r="AA39" s="1" t="s">
        <v>128</v>
      </c>
    </row>
    <row r="40" spans="1:27" x14ac:dyDescent="0.35">
      <c r="A40" s="1" t="s">
        <v>109</v>
      </c>
      <c r="B40" s="1">
        <v>1.875E-4</v>
      </c>
      <c r="C40" s="1">
        <v>1.32955E-2</v>
      </c>
      <c r="D40" s="1">
        <v>0.97567499999999996</v>
      </c>
      <c r="E40" s="1">
        <v>2.4324999999999999E-2</v>
      </c>
      <c r="F40" s="1"/>
      <c r="G40" s="1">
        <v>59.315510000000003</v>
      </c>
      <c r="H40" s="1">
        <v>39.48554</v>
      </c>
      <c r="I40" s="1"/>
      <c r="J40" s="1">
        <v>1.198949</v>
      </c>
      <c r="K40" s="1">
        <v>65.350539999999995</v>
      </c>
      <c r="L40" s="1">
        <v>45.490430000000003</v>
      </c>
      <c r="M40" s="1"/>
      <c r="N40" s="1">
        <v>1.836984</v>
      </c>
      <c r="O40" s="1">
        <v>53.288510000000002</v>
      </c>
      <c r="P40" s="1">
        <v>33.454250000000002</v>
      </c>
      <c r="Q40" s="1"/>
      <c r="R40" s="1">
        <v>0.6376927</v>
      </c>
      <c r="S40" s="1">
        <v>19.829969999999999</v>
      </c>
      <c r="T40" s="1">
        <v>31.877490000000002</v>
      </c>
      <c r="U40" s="1">
        <v>7.8294930000000003</v>
      </c>
      <c r="V40" s="1">
        <v>0.29059370000000001</v>
      </c>
      <c r="W40" s="1">
        <v>0.98972249999999995</v>
      </c>
      <c r="X40" s="1">
        <v>0.99911899999999998</v>
      </c>
      <c r="Y40" s="1">
        <v>3.3818000000000001E-2</v>
      </c>
      <c r="Z40" s="1" t="s">
        <v>218</v>
      </c>
      <c r="AA40" s="1" t="s">
        <v>128</v>
      </c>
    </row>
    <row r="41" spans="1:27" x14ac:dyDescent="0.35">
      <c r="A41" s="1" t="s">
        <v>110</v>
      </c>
      <c r="B41" s="1">
        <v>1.25E-4</v>
      </c>
      <c r="C41" s="1">
        <v>1.46617E-2</v>
      </c>
      <c r="D41" s="1">
        <v>0.92949999999999999</v>
      </c>
      <c r="E41" s="1">
        <v>7.0499999999999993E-2</v>
      </c>
      <c r="F41" s="1"/>
      <c r="G41" s="1">
        <v>55.164299999999997</v>
      </c>
      <c r="H41" s="1">
        <v>42.92624</v>
      </c>
      <c r="I41" s="1"/>
      <c r="J41" s="1">
        <v>1.9094549999999999</v>
      </c>
      <c r="K41" s="1">
        <v>60.428759999999997</v>
      </c>
      <c r="L41" s="1">
        <v>48.20205</v>
      </c>
      <c r="M41" s="1"/>
      <c r="N41" s="1">
        <v>2.9484059999999999</v>
      </c>
      <c r="O41" s="1">
        <v>49.849420000000002</v>
      </c>
      <c r="P41" s="1">
        <v>37.673020000000001</v>
      </c>
      <c r="Q41" s="1"/>
      <c r="R41" s="1">
        <v>1.0024459999999999</v>
      </c>
      <c r="S41" s="1">
        <v>12.238060000000001</v>
      </c>
      <c r="T41" s="1">
        <v>22.735340000000001</v>
      </c>
      <c r="U41" s="1">
        <v>1.6841950000000001</v>
      </c>
      <c r="V41" s="1">
        <v>0.30516409999999999</v>
      </c>
      <c r="W41" s="1">
        <v>0.99822690000000003</v>
      </c>
      <c r="X41" s="1">
        <v>0.99955950000000005</v>
      </c>
      <c r="Y41" s="1">
        <v>9.8855200000000004E-2</v>
      </c>
      <c r="Z41" s="1" t="s">
        <v>218</v>
      </c>
      <c r="AA41" s="1" t="s">
        <v>128</v>
      </c>
    </row>
    <row r="42" spans="1:27" x14ac:dyDescent="0.35">
      <c r="A42" s="1" t="s">
        <v>111</v>
      </c>
      <c r="B42" s="1">
        <v>3.5999999999999999E-3</v>
      </c>
      <c r="C42" s="1">
        <v>0.3270518</v>
      </c>
      <c r="D42" s="1">
        <v>0.68879999999999997</v>
      </c>
      <c r="E42" s="1">
        <v>0.31119999999999998</v>
      </c>
      <c r="F42" s="1"/>
      <c r="G42" s="1">
        <v>51.344099999999997</v>
      </c>
      <c r="H42" s="1">
        <v>47.254829999999998</v>
      </c>
      <c r="I42" s="1"/>
      <c r="J42" s="1">
        <v>1.4010640000000001</v>
      </c>
      <c r="K42" s="1">
        <v>56.806510000000003</v>
      </c>
      <c r="L42" s="1">
        <v>52.732390000000002</v>
      </c>
      <c r="M42" s="1"/>
      <c r="N42" s="1">
        <v>2.1521789999999998</v>
      </c>
      <c r="O42" s="1">
        <v>45.875819999999997</v>
      </c>
      <c r="P42" s="1">
        <v>41.793790000000001</v>
      </c>
      <c r="Q42" s="1"/>
      <c r="R42" s="1">
        <v>0.74205390000000004</v>
      </c>
      <c r="S42" s="1">
        <v>4.0892730000000004</v>
      </c>
      <c r="T42" s="1">
        <v>14.972390000000001</v>
      </c>
      <c r="U42" s="1">
        <v>-6.8261570000000003</v>
      </c>
      <c r="V42" s="1">
        <v>0.4111861</v>
      </c>
      <c r="W42" s="1">
        <v>0.99823269999999997</v>
      </c>
      <c r="X42" s="1">
        <v>0.9980618</v>
      </c>
      <c r="Y42" s="1">
        <v>0.43636750000000002</v>
      </c>
      <c r="Z42" s="1" t="s">
        <v>218</v>
      </c>
      <c r="AA42" s="1" t="s">
        <v>128</v>
      </c>
    </row>
    <row r="43" spans="1:27" x14ac:dyDescent="0.35">
      <c r="A43" s="1" t="s">
        <v>112</v>
      </c>
      <c r="B43" s="1">
        <v>5.0000000000000002E-5</v>
      </c>
      <c r="C43" s="1">
        <v>2.6112000000000002E-3</v>
      </c>
      <c r="D43" s="1">
        <v>0.9526</v>
      </c>
      <c r="E43" s="1">
        <v>4.7399999999999998E-2</v>
      </c>
      <c r="F43" s="1"/>
      <c r="G43" s="1">
        <v>56.152659999999997</v>
      </c>
      <c r="H43" s="1">
        <v>42.438049999999997</v>
      </c>
      <c r="I43" s="1"/>
      <c r="J43" s="1">
        <v>1.4092899999999999</v>
      </c>
      <c r="K43" s="1">
        <v>61.298920000000003</v>
      </c>
      <c r="L43" s="1">
        <v>47.56673</v>
      </c>
      <c r="M43" s="1"/>
      <c r="N43" s="1">
        <v>2.1650230000000001</v>
      </c>
      <c r="O43" s="1">
        <v>51.033650000000002</v>
      </c>
      <c r="P43" s="1">
        <v>37.310220000000001</v>
      </c>
      <c r="Q43" s="1"/>
      <c r="R43" s="1">
        <v>0.74628749999999999</v>
      </c>
      <c r="S43" s="1">
        <v>13.71461</v>
      </c>
      <c r="T43" s="1">
        <v>23.969760000000001</v>
      </c>
      <c r="U43" s="1">
        <v>3.517204</v>
      </c>
      <c r="V43" s="1">
        <v>0.29781649999999998</v>
      </c>
      <c r="W43" s="1">
        <v>0.99841769999999996</v>
      </c>
      <c r="X43" s="1">
        <v>0.9997357</v>
      </c>
      <c r="Y43" s="1">
        <v>6.6476999999999994E-2</v>
      </c>
      <c r="Z43" s="1" t="s">
        <v>218</v>
      </c>
      <c r="AA43" s="1" t="s">
        <v>128</v>
      </c>
    </row>
    <row r="44" spans="1:27" x14ac:dyDescent="0.35">
      <c r="A44" s="1" t="s">
        <v>113</v>
      </c>
      <c r="B44" s="1">
        <v>6.2500000000000001E-4</v>
      </c>
      <c r="C44" s="1">
        <v>1.53347E-2</v>
      </c>
      <c r="D44" s="1">
        <v>5.5999999999999999E-3</v>
      </c>
      <c r="E44" s="1">
        <v>0.99439999999999995</v>
      </c>
      <c r="F44" s="1"/>
      <c r="G44" s="1">
        <v>38.86374</v>
      </c>
      <c r="H44" s="1">
        <v>59.574869999999997</v>
      </c>
      <c r="I44" s="1"/>
      <c r="J44" s="1">
        <v>1.561383</v>
      </c>
      <c r="K44" s="1">
        <v>43.715989999999998</v>
      </c>
      <c r="L44" s="1">
        <v>64.400409999999994</v>
      </c>
      <c r="M44" s="1"/>
      <c r="N44" s="1">
        <v>2.4027409999999998</v>
      </c>
      <c r="O44" s="1">
        <v>34.050420000000003</v>
      </c>
      <c r="P44" s="1">
        <v>54.705030000000001</v>
      </c>
      <c r="Q44" s="1"/>
      <c r="R44" s="1">
        <v>0.82450679999999998</v>
      </c>
      <c r="S44" s="1">
        <v>-20.711130000000001</v>
      </c>
      <c r="T44" s="1">
        <v>-11.02534</v>
      </c>
      <c r="U44" s="1">
        <v>-30.295780000000001</v>
      </c>
      <c r="V44" s="1">
        <v>0.97767859999999995</v>
      </c>
      <c r="W44" s="1">
        <v>0.71578339999999996</v>
      </c>
      <c r="X44" s="1">
        <v>1.9293500000000002E-2</v>
      </c>
      <c r="Y44" s="1">
        <v>0.99982439999999995</v>
      </c>
      <c r="Z44" s="1" t="s">
        <v>218</v>
      </c>
      <c r="AA44" s="1" t="s">
        <v>128</v>
      </c>
    </row>
    <row r="45" spans="1:27" x14ac:dyDescent="0.35">
      <c r="A45" s="1" t="s">
        <v>114</v>
      </c>
      <c r="B45" s="1">
        <v>1.2500000000000001E-5</v>
      </c>
      <c r="C45" s="1">
        <v>2.4267999999999998E-3</v>
      </c>
      <c r="D45" s="1">
        <v>0.99492499999999995</v>
      </c>
      <c r="E45" s="1">
        <v>5.0749999999999997E-3</v>
      </c>
      <c r="F45" s="1"/>
      <c r="G45" s="1">
        <v>62.732529999999997</v>
      </c>
      <c r="H45" s="1">
        <v>34.093800000000002</v>
      </c>
      <c r="I45" s="1"/>
      <c r="J45" s="1">
        <v>3.1736689999999999</v>
      </c>
      <c r="K45" s="1">
        <v>69.05771</v>
      </c>
      <c r="L45" s="1">
        <v>40.408709999999999</v>
      </c>
      <c r="M45" s="1"/>
      <c r="N45" s="1">
        <v>4.9447979999999996</v>
      </c>
      <c r="O45" s="1">
        <v>56.346589999999999</v>
      </c>
      <c r="P45" s="1">
        <v>27.8537</v>
      </c>
      <c r="Q45" s="1"/>
      <c r="R45" s="1">
        <v>1.6395569999999999</v>
      </c>
      <c r="S45" s="1">
        <v>28.638719999999999</v>
      </c>
      <c r="T45" s="1">
        <v>41.075139999999998</v>
      </c>
      <c r="U45" s="1">
        <v>16.06195</v>
      </c>
      <c r="V45" s="1">
        <v>0.28514709999999999</v>
      </c>
      <c r="W45" s="1">
        <v>0.98522169999999998</v>
      </c>
      <c r="X45" s="1">
        <v>0.9997357</v>
      </c>
      <c r="Y45" s="1">
        <v>7.0235000000000002E-3</v>
      </c>
      <c r="Z45" s="1" t="s">
        <v>218</v>
      </c>
      <c r="AA45" s="1" t="s">
        <v>128</v>
      </c>
    </row>
    <row r="46" spans="1:27" x14ac:dyDescent="0.35">
      <c r="A46" s="1" t="s">
        <v>115</v>
      </c>
      <c r="B46" s="1">
        <v>4.2499999999999998E-4</v>
      </c>
      <c r="C46" s="1">
        <v>0.14451140000000001</v>
      </c>
      <c r="D46" s="1">
        <v>1.3050000000000001E-2</v>
      </c>
      <c r="E46" s="1">
        <v>0.98694999999999999</v>
      </c>
      <c r="F46" s="1"/>
      <c r="G46" s="1">
        <v>32.516849999999998</v>
      </c>
      <c r="H46" s="1">
        <v>65.593959999999996</v>
      </c>
      <c r="I46" s="1"/>
      <c r="J46" s="1">
        <v>1.8891899999999999</v>
      </c>
      <c r="K46" s="1">
        <v>40.903109999999998</v>
      </c>
      <c r="L46" s="1">
        <v>73.779210000000006</v>
      </c>
      <c r="M46" s="1"/>
      <c r="N46" s="1">
        <v>2.9165540000000001</v>
      </c>
      <c r="O46" s="1">
        <v>24.383279999999999</v>
      </c>
      <c r="P46" s="1">
        <v>57.19435</v>
      </c>
      <c r="Q46" s="1"/>
      <c r="R46" s="1">
        <v>0.99212129999999998</v>
      </c>
      <c r="S46" s="1">
        <v>-33.077120000000001</v>
      </c>
      <c r="T46" s="1">
        <v>-16.301960000000001</v>
      </c>
      <c r="U46" s="1">
        <v>-49.37668</v>
      </c>
      <c r="V46" s="1">
        <v>0.54406129999999997</v>
      </c>
      <c r="W46" s="1">
        <v>0.7153351</v>
      </c>
      <c r="X46" s="1">
        <v>2.5019799999999998E-2</v>
      </c>
      <c r="Y46" s="1">
        <v>0.99171229999999999</v>
      </c>
      <c r="Z46" s="1" t="s">
        <v>218</v>
      </c>
      <c r="AA46" s="1" t="s">
        <v>128</v>
      </c>
    </row>
    <row r="47" spans="1:27" x14ac:dyDescent="0.35">
      <c r="A47" s="1" t="s">
        <v>116</v>
      </c>
      <c r="B47" s="1">
        <v>1.7187500000000001E-2</v>
      </c>
      <c r="C47" s="1">
        <v>0.56640999999999997</v>
      </c>
      <c r="D47" s="1">
        <v>0.67805000000000004</v>
      </c>
      <c r="E47" s="1">
        <v>0.32195000000000001</v>
      </c>
      <c r="F47" s="1"/>
      <c r="G47" s="1">
        <v>51.142479999999999</v>
      </c>
      <c r="H47" s="1">
        <v>48.004240000000003</v>
      </c>
      <c r="I47" s="1"/>
      <c r="J47" s="1">
        <v>0.85327900000000001</v>
      </c>
      <c r="K47" s="1">
        <v>55.592199999999998</v>
      </c>
      <c r="L47" s="1">
        <v>52.458590000000001</v>
      </c>
      <c r="M47" s="1"/>
      <c r="N47" s="1">
        <v>1.3001799999999999</v>
      </c>
      <c r="O47" s="1">
        <v>46.692749999999997</v>
      </c>
      <c r="P47" s="1">
        <v>43.569330000000001</v>
      </c>
      <c r="Q47" s="1"/>
      <c r="R47" s="1">
        <v>0.45778190000000002</v>
      </c>
      <c r="S47" s="1">
        <v>3.1382409999999998</v>
      </c>
      <c r="T47" s="1">
        <v>12.00353</v>
      </c>
      <c r="U47" s="1">
        <v>-5.7553619999999999</v>
      </c>
      <c r="V47" s="1">
        <v>0.41272769999999998</v>
      </c>
      <c r="W47" s="1">
        <v>0.98734279999999996</v>
      </c>
      <c r="X47" s="1">
        <v>0.98616859999999995</v>
      </c>
      <c r="Y47" s="1">
        <v>0.44651639999999998</v>
      </c>
      <c r="Z47" s="1" t="s">
        <v>218</v>
      </c>
      <c r="AA47" s="1" t="s">
        <v>128</v>
      </c>
    </row>
    <row r="48" spans="1:27" x14ac:dyDescent="0.35">
      <c r="A48" s="1" t="s">
        <v>117</v>
      </c>
      <c r="B48" s="1">
        <v>0.17022499999999999</v>
      </c>
      <c r="C48" s="1">
        <v>2.3822719999999999</v>
      </c>
      <c r="D48" s="1">
        <v>0.41810000000000003</v>
      </c>
      <c r="E48" s="1">
        <v>0.58189999999999997</v>
      </c>
      <c r="F48" s="1"/>
      <c r="G48" s="1">
        <v>48.786450000000002</v>
      </c>
      <c r="H48" s="1">
        <v>50.396979999999999</v>
      </c>
      <c r="I48" s="1"/>
      <c r="J48" s="1">
        <v>0.81657820000000003</v>
      </c>
      <c r="K48" s="1">
        <v>53.775190000000002</v>
      </c>
      <c r="L48" s="1">
        <v>55.380859999999998</v>
      </c>
      <c r="M48" s="1"/>
      <c r="N48" s="1">
        <v>1.2434130000000001</v>
      </c>
      <c r="O48" s="1">
        <v>43.789670000000001</v>
      </c>
      <c r="P48" s="1">
        <v>45.425130000000003</v>
      </c>
      <c r="Q48" s="1"/>
      <c r="R48" s="1">
        <v>0.43856899999999999</v>
      </c>
      <c r="S48" s="1">
        <v>-1.6105309999999999</v>
      </c>
      <c r="T48" s="1">
        <v>8.3424259999999997</v>
      </c>
      <c r="U48" s="1">
        <v>-11.58352</v>
      </c>
      <c r="V48" s="1">
        <v>0.65115999999999996</v>
      </c>
      <c r="W48" s="1">
        <v>0.9798076</v>
      </c>
      <c r="X48" s="1">
        <v>0.95938679999999998</v>
      </c>
      <c r="Y48" s="1">
        <v>0.80088499999999996</v>
      </c>
      <c r="Z48" s="1" t="s">
        <v>218</v>
      </c>
      <c r="AA48" s="1" t="s">
        <v>128</v>
      </c>
    </row>
    <row r="49" spans="1:27" x14ac:dyDescent="0.35">
      <c r="A49" s="1" t="s">
        <v>118</v>
      </c>
      <c r="B49" s="1">
        <v>0</v>
      </c>
      <c r="C49" s="1">
        <v>0</v>
      </c>
      <c r="D49" s="1">
        <v>0</v>
      </c>
      <c r="E49" s="1">
        <v>1</v>
      </c>
      <c r="F49" s="1"/>
      <c r="G49" s="1">
        <v>5.7688050000000004</v>
      </c>
      <c r="H49" s="1">
        <v>90.646870000000007</v>
      </c>
      <c r="I49" s="1"/>
      <c r="J49" s="1">
        <v>3.5843319999999999</v>
      </c>
      <c r="K49" s="1">
        <v>8.5224820000000001</v>
      </c>
      <c r="L49" s="1">
        <v>93.866780000000006</v>
      </c>
      <c r="M49" s="1"/>
      <c r="N49" s="1">
        <v>5.5972540000000004</v>
      </c>
      <c r="O49" s="1">
        <v>3.1623739999999998</v>
      </c>
      <c r="P49" s="1">
        <v>87.196579999999997</v>
      </c>
      <c r="Q49" s="1"/>
      <c r="R49" s="1">
        <v>1.8438319999999999</v>
      </c>
      <c r="S49" s="1">
        <v>-84.878060000000005</v>
      </c>
      <c r="T49" s="1">
        <v>-79.010599999999997</v>
      </c>
      <c r="U49" s="1">
        <v>-90.441149999999993</v>
      </c>
      <c r="V49" s="1"/>
      <c r="W49" s="1">
        <v>0.71189999999999998</v>
      </c>
      <c r="X49" s="1">
        <v>0</v>
      </c>
      <c r="Y49" s="1">
        <v>1</v>
      </c>
      <c r="Z49" s="1" t="s">
        <v>218</v>
      </c>
      <c r="AA49" s="1" t="s">
        <v>128</v>
      </c>
    </row>
    <row r="50" spans="1:27" x14ac:dyDescent="0.35">
      <c r="A50" s="1" t="s">
        <v>119</v>
      </c>
      <c r="B50" s="1">
        <v>7.4999999999999993E-5</v>
      </c>
      <c r="C50" s="1">
        <v>2.23036E-2</v>
      </c>
      <c r="D50" s="1">
        <v>2.7499999999999998E-3</v>
      </c>
      <c r="E50" s="1">
        <v>0.99724999999999997</v>
      </c>
      <c r="F50" s="1"/>
      <c r="G50" s="1">
        <v>38.763300000000001</v>
      </c>
      <c r="H50" s="1">
        <v>60.078159999999997</v>
      </c>
      <c r="I50" s="1"/>
      <c r="J50" s="1">
        <v>1.1585399999999999</v>
      </c>
      <c r="K50" s="1">
        <v>43.29663</v>
      </c>
      <c r="L50" s="1">
        <v>64.567490000000006</v>
      </c>
      <c r="M50" s="1"/>
      <c r="N50" s="1">
        <v>1.7740119999999999</v>
      </c>
      <c r="O50" s="1">
        <v>34.25985</v>
      </c>
      <c r="P50" s="1">
        <v>55.544829999999997</v>
      </c>
      <c r="Q50" s="1"/>
      <c r="R50" s="1">
        <v>0.61675860000000005</v>
      </c>
      <c r="S50" s="1">
        <v>-21.314869999999999</v>
      </c>
      <c r="T50" s="1">
        <v>-12.262180000000001</v>
      </c>
      <c r="U50" s="1">
        <v>-30.284230000000001</v>
      </c>
      <c r="V50" s="1">
        <v>0.9636363</v>
      </c>
      <c r="W50" s="1">
        <v>0.71376280000000003</v>
      </c>
      <c r="X50" s="1">
        <v>9.3384000000000002E-3</v>
      </c>
      <c r="Y50" s="1">
        <v>0.99985950000000001</v>
      </c>
      <c r="Z50" s="1" t="s">
        <v>218</v>
      </c>
      <c r="AA50" s="1" t="s">
        <v>128</v>
      </c>
    </row>
    <row r="51" spans="1:27" x14ac:dyDescent="0.35">
      <c r="A51" s="1" t="s">
        <v>120</v>
      </c>
      <c r="B51" s="1">
        <v>9.5E-4</v>
      </c>
      <c r="C51" s="1">
        <v>8.2264699999999996E-2</v>
      </c>
      <c r="D51" s="1">
        <v>1.8624999999999999E-2</v>
      </c>
      <c r="E51" s="1">
        <v>0.981375</v>
      </c>
      <c r="F51" s="1"/>
      <c r="G51" s="1">
        <v>40.220860000000002</v>
      </c>
      <c r="H51" s="1">
        <v>58.821019999999997</v>
      </c>
      <c r="I51" s="1"/>
      <c r="J51" s="1">
        <v>0.9581151</v>
      </c>
      <c r="K51" s="1">
        <v>45.681950000000001</v>
      </c>
      <c r="L51" s="1">
        <v>64.237340000000003</v>
      </c>
      <c r="M51" s="1"/>
      <c r="N51" s="1">
        <v>1.4626319999999999</v>
      </c>
      <c r="O51" s="1">
        <v>34.786580000000001</v>
      </c>
      <c r="P51" s="1">
        <v>53.365989999999996</v>
      </c>
      <c r="Q51" s="1"/>
      <c r="R51" s="1">
        <v>0.5125691</v>
      </c>
      <c r="S51" s="1">
        <v>-18.600149999999999</v>
      </c>
      <c r="T51" s="1">
        <v>-7.7076849999999997</v>
      </c>
      <c r="U51" s="1">
        <v>-29.455490000000001</v>
      </c>
      <c r="V51" s="1">
        <v>0.95436240000000006</v>
      </c>
      <c r="W51" s="1">
        <v>0.72457009999999999</v>
      </c>
      <c r="X51" s="1">
        <v>6.2637600000000002E-2</v>
      </c>
      <c r="Y51" s="1">
        <v>0.99884110000000004</v>
      </c>
      <c r="Z51" s="1" t="s">
        <v>218</v>
      </c>
      <c r="AA51" s="1" t="s">
        <v>128</v>
      </c>
    </row>
    <row r="52" spans="1:27" x14ac:dyDescent="0.35">
      <c r="A52" s="1" t="s">
        <v>121</v>
      </c>
      <c r="B52" s="1">
        <v>2.18625E-2</v>
      </c>
      <c r="C52" s="1">
        <v>1.0635950000000001</v>
      </c>
      <c r="D52" s="1">
        <v>0.142175</v>
      </c>
      <c r="E52" s="1">
        <v>0.85782499999999995</v>
      </c>
      <c r="F52" s="1"/>
      <c r="G52" s="1">
        <v>44.48583</v>
      </c>
      <c r="H52" s="1">
        <v>53.592840000000002</v>
      </c>
      <c r="I52" s="1"/>
      <c r="J52" s="1">
        <v>1.921327</v>
      </c>
      <c r="K52" s="1">
        <v>49.979280000000003</v>
      </c>
      <c r="L52" s="1">
        <v>59.04166</v>
      </c>
      <c r="M52" s="1"/>
      <c r="N52" s="1">
        <v>2.967101</v>
      </c>
      <c r="O52" s="1">
        <v>39.026620000000001</v>
      </c>
      <c r="P52" s="1">
        <v>48.0824</v>
      </c>
      <c r="Q52" s="1"/>
      <c r="R52" s="1">
        <v>1.0084930000000001</v>
      </c>
      <c r="S52" s="1">
        <v>-9.107011</v>
      </c>
      <c r="T52" s="1">
        <v>1.8406769999999999</v>
      </c>
      <c r="U52" s="1">
        <v>-19.953279999999999</v>
      </c>
      <c r="V52" s="1">
        <v>0.86759280000000005</v>
      </c>
      <c r="W52" s="1">
        <v>0.80823590000000001</v>
      </c>
      <c r="X52" s="1">
        <v>0.43467539999999999</v>
      </c>
      <c r="Y52" s="1">
        <v>0.97390779999999999</v>
      </c>
      <c r="Z52" s="1" t="s">
        <v>218</v>
      </c>
      <c r="AA52" s="1" t="s">
        <v>128</v>
      </c>
    </row>
    <row r="53" spans="1:27" x14ac:dyDescent="0.35">
      <c r="A53" s="1" t="s">
        <v>122</v>
      </c>
      <c r="B53" s="1">
        <v>1.75E-3</v>
      </c>
      <c r="C53" s="1">
        <v>1.78151E-2</v>
      </c>
      <c r="D53" s="1">
        <v>2.3999999999999998E-3</v>
      </c>
      <c r="E53" s="1">
        <v>0.99760000000000004</v>
      </c>
      <c r="F53" s="1"/>
      <c r="G53" s="1">
        <v>33.947659999999999</v>
      </c>
      <c r="H53" s="1">
        <v>64.062629999999999</v>
      </c>
      <c r="I53" s="1"/>
      <c r="J53" s="1">
        <v>1.989711</v>
      </c>
      <c r="K53" s="1">
        <v>39.674770000000002</v>
      </c>
      <c r="L53" s="1">
        <v>69.753219999999999</v>
      </c>
      <c r="M53" s="1"/>
      <c r="N53" s="1">
        <v>3.0744410000000002</v>
      </c>
      <c r="O53" s="1">
        <v>28.28041</v>
      </c>
      <c r="P53" s="1">
        <v>58.292299999999997</v>
      </c>
      <c r="Q53" s="1"/>
      <c r="R53" s="1">
        <v>1.0432950000000001</v>
      </c>
      <c r="S53" s="1">
        <v>-30.11497</v>
      </c>
      <c r="T53" s="1">
        <v>-18.693670000000001</v>
      </c>
      <c r="U53" s="1">
        <v>-41.410119999999999</v>
      </c>
      <c r="V53" s="1">
        <v>0.75</v>
      </c>
      <c r="W53" s="1">
        <v>0.71301119999999996</v>
      </c>
      <c r="X53" s="1">
        <v>6.3431E-3</v>
      </c>
      <c r="Y53" s="1">
        <v>0.99915719999999997</v>
      </c>
      <c r="Z53" s="1" t="s">
        <v>218</v>
      </c>
      <c r="AA53" s="1" t="s">
        <v>128</v>
      </c>
    </row>
    <row r="54" spans="1:27" x14ac:dyDescent="0.35">
      <c r="A54" s="1" t="s">
        <v>123</v>
      </c>
      <c r="B54" s="1">
        <v>5.5000000000000003E-4</v>
      </c>
      <c r="C54" s="1">
        <v>6.7481399999999997E-2</v>
      </c>
      <c r="D54" s="1">
        <v>0.93637499999999996</v>
      </c>
      <c r="E54" s="1">
        <v>6.3625000000000001E-2</v>
      </c>
      <c r="F54" s="1"/>
      <c r="G54" s="1">
        <v>56.642339999999997</v>
      </c>
      <c r="H54" s="1">
        <v>41.715730000000001</v>
      </c>
      <c r="I54" s="1"/>
      <c r="J54" s="1">
        <v>1.6419299999999999</v>
      </c>
      <c r="K54" s="1">
        <v>62.868769999999998</v>
      </c>
      <c r="L54" s="1">
        <v>47.925289999999997</v>
      </c>
      <c r="M54" s="1"/>
      <c r="N54" s="1">
        <v>2.528867</v>
      </c>
      <c r="O54" s="1">
        <v>50.463369999999998</v>
      </c>
      <c r="P54" s="1">
        <v>35.519440000000003</v>
      </c>
      <c r="Q54" s="1"/>
      <c r="R54" s="1">
        <v>0.86578730000000004</v>
      </c>
      <c r="S54" s="1">
        <v>14.926600000000001</v>
      </c>
      <c r="T54" s="1">
        <v>27.319569999999999</v>
      </c>
      <c r="U54" s="1">
        <v>2.5961759999999998</v>
      </c>
      <c r="V54" s="1">
        <v>0.30220259999999999</v>
      </c>
      <c r="W54" s="1">
        <v>0.98742629999999998</v>
      </c>
      <c r="X54" s="1">
        <v>0.99718090000000004</v>
      </c>
      <c r="Y54" s="1">
        <v>8.8249800000000003E-2</v>
      </c>
      <c r="Z54" s="1" t="s">
        <v>218</v>
      </c>
      <c r="AA54" s="1" t="s">
        <v>128</v>
      </c>
    </row>
    <row r="55" spans="1:27" x14ac:dyDescent="0.35">
      <c r="A55" s="1" t="s">
        <v>124</v>
      </c>
      <c r="B55" s="1">
        <v>5.9799999999999999E-2</v>
      </c>
      <c r="C55" s="1">
        <v>3.0174789999999998</v>
      </c>
      <c r="D55" s="1">
        <v>0.39977499999999999</v>
      </c>
      <c r="E55" s="1">
        <v>0.60022500000000001</v>
      </c>
      <c r="F55" s="1"/>
      <c r="G55" s="1">
        <v>48.238120000000002</v>
      </c>
      <c r="H55" s="1">
        <v>50.384259999999998</v>
      </c>
      <c r="I55" s="1"/>
      <c r="J55" s="1">
        <v>1.3776189999999999</v>
      </c>
      <c r="K55" s="1">
        <v>53.775939999999999</v>
      </c>
      <c r="L55" s="1">
        <v>55.9696</v>
      </c>
      <c r="M55" s="1"/>
      <c r="N55" s="1">
        <v>2.115577</v>
      </c>
      <c r="O55" s="1">
        <v>42.666890000000002</v>
      </c>
      <c r="P55" s="1">
        <v>44.845550000000003</v>
      </c>
      <c r="Q55" s="1"/>
      <c r="R55" s="1">
        <v>0.72998249999999998</v>
      </c>
      <c r="S55" s="1">
        <v>-2.1461350000000001</v>
      </c>
      <c r="T55" s="1">
        <v>8.9035489999999999</v>
      </c>
      <c r="U55" s="1">
        <v>-13.249790000000001</v>
      </c>
      <c r="V55" s="1">
        <v>0.61240700000000003</v>
      </c>
      <c r="W55" s="1">
        <v>0.93110919999999997</v>
      </c>
      <c r="X55" s="1">
        <v>0.86274340000000005</v>
      </c>
      <c r="Y55" s="1">
        <v>0.7850471</v>
      </c>
      <c r="Z55" s="1" t="s">
        <v>218</v>
      </c>
      <c r="AA55" s="1" t="s">
        <v>128</v>
      </c>
    </row>
    <row r="56" spans="1:27" x14ac:dyDescent="0.35">
      <c r="A56" s="1" t="s">
        <v>125</v>
      </c>
      <c r="B56" s="1">
        <v>2.2499999999999998E-3</v>
      </c>
      <c r="C56" s="1">
        <v>1.0133369999999999</v>
      </c>
      <c r="D56" s="1">
        <v>0.81200000000000006</v>
      </c>
      <c r="E56" s="1">
        <v>0.188</v>
      </c>
      <c r="F56" s="1"/>
      <c r="G56" s="1">
        <v>53.474229999999999</v>
      </c>
      <c r="H56" s="1">
        <v>44.246639999999999</v>
      </c>
      <c r="I56" s="1"/>
      <c r="J56" s="1">
        <v>2.2791350000000001</v>
      </c>
      <c r="K56" s="1">
        <v>60.277720000000002</v>
      </c>
      <c r="L56" s="1">
        <v>51.037680000000002</v>
      </c>
      <c r="M56" s="1"/>
      <c r="N56" s="1">
        <v>3.5297070000000001</v>
      </c>
      <c r="O56" s="1">
        <v>46.650959999999998</v>
      </c>
      <c r="P56" s="1">
        <v>37.445819999999998</v>
      </c>
      <c r="Q56" s="1"/>
      <c r="R56" s="1">
        <v>1.1900660000000001</v>
      </c>
      <c r="S56" s="1">
        <v>9.2275960000000001</v>
      </c>
      <c r="T56" s="1">
        <v>22.78331</v>
      </c>
      <c r="U56" s="1">
        <v>-4.3317810000000003</v>
      </c>
      <c r="V56" s="1">
        <v>0.34067120000000001</v>
      </c>
      <c r="W56" s="1">
        <v>0.96156909999999995</v>
      </c>
      <c r="X56" s="1">
        <v>0.974804</v>
      </c>
      <c r="Y56" s="1">
        <v>0.25393310000000002</v>
      </c>
      <c r="Z56" s="1" t="s">
        <v>218</v>
      </c>
      <c r="AA56" s="1" t="s">
        <v>128</v>
      </c>
    </row>
    <row r="57" spans="1:27" x14ac:dyDescent="0.35">
      <c r="A57" s="1" t="s">
        <v>126</v>
      </c>
      <c r="B57" s="1">
        <v>4.75E-4</v>
      </c>
      <c r="C57" s="1">
        <v>3.1891599999999999E-2</v>
      </c>
      <c r="D57" s="1">
        <v>0.97899999999999998</v>
      </c>
      <c r="E57" s="1">
        <v>2.1000000000000001E-2</v>
      </c>
      <c r="F57" s="1"/>
      <c r="G57" s="1">
        <v>59.928109999999997</v>
      </c>
      <c r="H57" s="1">
        <v>39.276760000000003</v>
      </c>
      <c r="I57" s="1"/>
      <c r="J57" s="1">
        <v>0.79512229999999995</v>
      </c>
      <c r="K57" s="1">
        <v>65.814719999999994</v>
      </c>
      <c r="L57" s="1">
        <v>45.196869999999997</v>
      </c>
      <c r="M57" s="1"/>
      <c r="N57" s="1">
        <v>1.210224</v>
      </c>
      <c r="O57" s="1">
        <v>53.996220000000001</v>
      </c>
      <c r="P57" s="1">
        <v>33.386029999999998</v>
      </c>
      <c r="Q57" s="1"/>
      <c r="R57" s="1">
        <v>0.42732680000000001</v>
      </c>
      <c r="S57" s="1">
        <v>20.651350000000001</v>
      </c>
      <c r="T57" s="1">
        <v>32.416049999999998</v>
      </c>
      <c r="U57" s="1">
        <v>8.8286289999999994</v>
      </c>
      <c r="V57" s="1">
        <v>0.28919820000000002</v>
      </c>
      <c r="W57" s="1">
        <v>0.96904760000000001</v>
      </c>
      <c r="X57" s="1">
        <v>0.99770950000000003</v>
      </c>
      <c r="Y57" s="1">
        <v>2.85855E-2</v>
      </c>
      <c r="Z57" s="1" t="s">
        <v>218</v>
      </c>
      <c r="AA57" s="1" t="s">
        <v>128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F7BF-F57B-4C74-80EF-24CD974A8C78}">
  <dimension ref="A1:AK2"/>
  <sheetViews>
    <sheetView workbookViewId="0">
      <selection activeCell="M6" sqref="M6"/>
    </sheetView>
  </sheetViews>
  <sheetFormatPr defaultRowHeight="14.5" x14ac:dyDescent="0.35"/>
  <cols>
    <col min="1" max="1" width="7.08984375" bestFit="1" customWidth="1"/>
    <col min="2" max="2" width="8.90625" bestFit="1" customWidth="1"/>
    <col min="3" max="3" width="8.81640625" bestFit="1" customWidth="1"/>
    <col min="4" max="4" width="12.1796875" bestFit="1" customWidth="1"/>
    <col min="5" max="5" width="14.7265625" bestFit="1" customWidth="1"/>
    <col min="6" max="6" width="15.81640625" bestFit="1" customWidth="1"/>
    <col min="7" max="7" width="15.26953125" bestFit="1" customWidth="1"/>
    <col min="8" max="8" width="11.26953125" bestFit="1" customWidth="1"/>
    <col min="9" max="9" width="12.26953125" bestFit="1" customWidth="1"/>
    <col min="10" max="10" width="11.7265625" bestFit="1" customWidth="1"/>
    <col min="11" max="11" width="15.26953125" bestFit="1" customWidth="1"/>
    <col min="12" max="12" width="12.7265625" bestFit="1" customWidth="1"/>
    <col min="13" max="13" width="13.7265625" bestFit="1" customWidth="1"/>
    <col min="14" max="14" width="13.1796875" bestFit="1" customWidth="1"/>
    <col min="15" max="15" width="8.81640625" bestFit="1" customWidth="1"/>
    <col min="16" max="16" width="9.36328125" bestFit="1" customWidth="1"/>
    <col min="17" max="17" width="8.81640625" bestFit="1" customWidth="1"/>
    <col min="18" max="18" width="10.90625" bestFit="1" customWidth="1"/>
    <col min="19" max="19" width="11.90625" bestFit="1" customWidth="1"/>
    <col min="20" max="20" width="11.36328125" bestFit="1" customWidth="1"/>
    <col min="21" max="21" width="10.90625" bestFit="1" customWidth="1"/>
    <col min="22" max="22" width="11.90625" bestFit="1" customWidth="1"/>
    <col min="23" max="23" width="11.36328125" bestFit="1" customWidth="1"/>
    <col min="24" max="24" width="22.90625" bestFit="1" customWidth="1"/>
    <col min="25" max="25" width="24" bestFit="1" customWidth="1"/>
    <col min="26" max="26" width="23.453125" bestFit="1" customWidth="1"/>
    <col min="27" max="27" width="21.08984375" bestFit="1" customWidth="1"/>
    <col min="28" max="28" width="25.54296875" bestFit="1" customWidth="1"/>
    <col min="29" max="29" width="26.54296875" bestFit="1" customWidth="1"/>
    <col min="30" max="30" width="26" bestFit="1" customWidth="1"/>
    <col min="31" max="31" width="23.7265625" bestFit="1" customWidth="1"/>
    <col min="32" max="32" width="25.54296875" bestFit="1" customWidth="1"/>
    <col min="33" max="33" width="26.54296875" bestFit="1" customWidth="1"/>
    <col min="34" max="34" width="26" bestFit="1" customWidth="1"/>
    <col min="35" max="35" width="23.7265625" bestFit="1" customWidth="1"/>
    <col min="36" max="36" width="14.54296875" bestFit="1" customWidth="1"/>
    <col min="37" max="37" width="12.72656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>
        <v>2020</v>
      </c>
      <c r="B2" s="1" t="s">
        <v>37</v>
      </c>
      <c r="C2" s="1" t="s">
        <v>38</v>
      </c>
      <c r="D2" s="5">
        <v>44078</v>
      </c>
      <c r="E2" s="1" t="s">
        <v>39</v>
      </c>
      <c r="F2" s="1" t="s">
        <v>40</v>
      </c>
      <c r="G2" s="1" t="s">
        <v>41</v>
      </c>
      <c r="H2">
        <v>0.283775</v>
      </c>
      <c r="I2">
        <v>0.71189999999999998</v>
      </c>
      <c r="J2" s="1"/>
      <c r="K2">
        <v>4.3249999999999999E-3</v>
      </c>
      <c r="L2">
        <v>0.16109999999999999</v>
      </c>
      <c r="M2">
        <v>0.83889999999999998</v>
      </c>
      <c r="N2" s="1"/>
      <c r="O2">
        <v>216.4913</v>
      </c>
      <c r="P2">
        <v>321.50869999999998</v>
      </c>
      <c r="Q2" s="1"/>
      <c r="R2">
        <v>330</v>
      </c>
      <c r="S2">
        <v>428</v>
      </c>
      <c r="T2" s="1"/>
      <c r="U2">
        <v>110</v>
      </c>
      <c r="V2">
        <v>208</v>
      </c>
      <c r="W2" s="1"/>
      <c r="X2">
        <v>46.121569999999998</v>
      </c>
      <c r="Y2">
        <v>52.544429999999998</v>
      </c>
      <c r="Z2" s="1"/>
      <c r="AA2">
        <v>1.3340000000000001</v>
      </c>
      <c r="AB2">
        <v>50.314700000000002</v>
      </c>
      <c r="AC2">
        <v>56.722760000000001</v>
      </c>
      <c r="AD2" s="1"/>
      <c r="AE2">
        <v>2.0485730000000002</v>
      </c>
      <c r="AF2">
        <v>41.923439999999999</v>
      </c>
      <c r="AG2">
        <v>48.321910000000003</v>
      </c>
      <c r="AH2" s="1"/>
      <c r="AI2">
        <v>0.70558960000000004</v>
      </c>
      <c r="AJ2" s="2">
        <v>44078.879895833335</v>
      </c>
      <c r="AK2">
        <v>40000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d 3 9 2 f 1 - b b e 8 - 4 0 2 6 - a b c 4 - d e 0 9 6 3 b 9 8 a 5 5 "   x m l n s = " h t t p : / / s c h e m a s . m i c r o s o f t . c o m / D a t a M a s h u p " > A A A A A H I H A A B Q S w M E F A A C A A g A B l 8 l U f X K 0 + 6 n A A A A + A A A A B I A H A B D b 2 5 m a W c v U G F j a 2 F n Z S 5 4 b W w g o h g A K K A U A A A A A A A A A A A A A A A A A A A A A A A A A A A A h Y 9 L D o I w F E W 3 Q j q n L e A H y a P E O J X E x G i c N q V C I x R D i 2 V v D l y S W 5 D E 7 8 z h P T m D c + / X G 2 R D U 3 s X 2 R n V 6 h Q F m C J P a t E W S p c p 6 u 3 R j 1 H G Y M P F i Z f S G 2 V t k s E U K a q s P S e E O O e w i 3 D b l S S k N C C H f L 0 V l W w 4 + s j q v + w r b S z X Q i I G + 2 c M C 3 E c 4 W m 8 m O D 5 L A D y x p A r / V X C s R h T I D 8 Q V n 1 t + 0 4 y q f 3 l D s h 7 A n m 9 Y A 9 Q S w M E F A A C A A g A B l 8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f J V G N u 0 F c a Q Q A A L I b A A A T A B w A R m 9 y b X V s Y X M v U 2 V j d G l v b j E u b S C i G A A o o B Q A A A A A A A A A A A A A A A A A A A A A A A A A A A D t W V F v 2 z Y Q f g + Q / 0 B 4 L w 6 g O E 3 S b U A H P 6 R O i x V I u i 7 K s I e 0 M G i K s Z h K p E B S S r 0 g / 3 1 H S b U k k 7 Q U r F 2 N d X m J w O / 4 8 e 5 0 + u 6 Y K E o 0 E x y F 1 e / j X / b 3 9 v d U j C W N U C a p Y h H l m u F k z r H B 4 U G L L G G c q v n J s 5 N n a I o S q v f 3 E P y E I p e E w s p M F Z N z Q f I U t o 7 / p I v J T H A N z 2 o 8 i r X O 1 I u j o 0 y K O z h R T W 5 Z Q X X M p F 5 R t o z 1 h I j 0 y B A f L i m n E i e H E d b 4 a I A n E 6 K K 0 U F w c 0 4 T l j J N 5 X Q U j A I 0 E 0 m e c j U 9 / T l A r z g R E e P L 6 f H J j y c B + j 0 X m o Z 6 l d B p 8 z h 5 K z j 9 c B B U I f 0 w e i d F C l i E f q U 4 o l K N I L 5 r v A D D G q n X x 1 X 0 A b q p 1 8 + S J C Q 4 w V J N t c z b l L M Y 8 y U w X q 8 y 2 t B d S 8 z V r Z B p 5 b E B 1 d h x f v D w M C I r k l A I 7 g 3 X P z 2 f G N P H A D 2 M F k B B Y l j X s I I 0 / a T L 5 V R E N H G v Q n K p h R D M I 2 a Q O e N k C 0 p i b N M 2 8 K m M L J S S e 8 b b t D x P F 1 S 2 s D a p B b o p 5 1 y k + E 5 I p l e O n Z n I / G f W o O f Q G n W e W v i i K L w h F F u Y 5 j G z 3 2 f N V W F u u h a 2 y Z g I v 3 s V a B 9 n G J t 9 a 8 b 1 F 1 d A K Z b i 4 I n e Y e j J h s P S l R 0 w a 1 k I H V M 5 j G y d 0 4 E u D j b 2 J N 3 h 6 G B K 7 9 v y + T r U 2 P 8 6 L V + d l J q l V G m c Z p 8 x 8 2 G b x R J V L M 2 T 8 l D V L a Z H t 9 a h e 6 Z j d C F A F f t 1 r y O S c J p D s M z z I 3 g y o v z w j 3 D U H P q a J a D / s P l K 3 L c E O 6 Q J t B y z N t 7 i W G A a G o K 4 I H L Y e s G U n l z i T 9 u 2 3 K x d + 3 C A G E c U k x i 1 F k 2 T L P n c e T n u T U Y 3 I N M B v p y Q d r B / U U q 7 o v T P x N T i 8 k r m E / T U J u 1 X V A / p 0 O / 1 6 4 p q 1 3 C n Z X W 7 q 7 s m r D 3 e W o a P B / t 7 j L u l w D t / g w 7 D U P X N h 2 + H G 3 2 T 9 / O d n L y f 1 I 3 s K f w / 1 5 G u a C o K 4 K p f W + N k B d T L j m a 0 v o 0 0 9 4 / 1 l a O T I u t i Y d 8 l N q 4 P n k G i 9 3 V t x m I 6 p m Z Z B h X o + G a L z C U n 0 K 6 q W n e L 8 h r 2 S P E a d w t w n + b 3 S n 2 f w v e r + w B R H 6 L l A y R 8 k H w P U O 0 h Y j 1 A o w e N v i m W S 8 a 9 g D u G G n M S m v H n 1 W z O b u f m q a e 0 L E t / l X 2 m q q z N P i / p p q W D 1 N + a / J 0 J h h z o K A u 8 Y A n T 7 B v 2 J q c j P d 3 p + H Q n u 9 P 3 9 n e h w r w 4 7 y 2 g B L 0 3 g R J 1 s W q h y 6 q w M / L / x X Z n L 7 Z f s h L a f 8 p o a q G r d 0 8 f g L o h f t U B C B b a p d q p z I 7 r Q k Z l H h 3 O l 1 D j v T 0 b t X P T z f 9 G w t s Z b p 0 e C q n t m o T F s c u z c h Z r D v z N w J M z R S g 3 E r z R g N r U 7 f 6 z o P o W M 1 l 1 N D U X U a T 6 G w 4 U G 2 1 1 n N m L 9 2 E G / M q w a T j 7 v Y P 1 e + o e l Y y Y f w a 9 O b c l 8 6 W R j Z e Y f E T v J C P U 8 Y k 1 F i H 7 y 2 t w g V f b G Y y B h + A C A 1 5 u R h B Y R F 0 f + r W p L X S J N Y l L f C O M E N 5 t r q x W U X 4 V s O / c 1 f j O o r t c a V N D 6 D U m W k j L 4 h L L j y C u b 3 F q 7 6 6 x M q e b z l 7 l H I Y Z e 9 + 2 M e x v U E s B A i 0 A F A A C A A g A B l 8 l U f X K 0 + 6 n A A A A + A A A A B I A A A A A A A A A A A A A A A A A A A A A A E N v b m Z p Z y 9 Q Y W N r Y W d l L n h t b F B L A Q I t A B Q A A g A I A A Z f J V E P y u m r p A A A A O k A A A A T A A A A A A A A A A A A A A A A A P M A A A B b Q 2 9 u d G V u d F 9 U e X B l c 1 0 u e G 1 s U E s B A i 0 A F A A C A A g A B l 8 l U Y 2 7 Q V x p B A A A s h s A A B M A A A A A A A A A A A A A A A A A 5 A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U A A A A A A A D S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l k Z W 5 0 a W F s X 2 5 h d G l v b m F s X 3 R v c G x p b m V z X z I w M j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k t M D V U M D E 6 N T Y 6 M D Q u N T g 1 N D c 2 M V o i I C 8 + P E V u d H J 5 I F R 5 c G U 9 I k Z p b G x D b 2 x 1 b W 5 U e X B l c y I g V m F s d W U 9 I n N B d 1 l H Q 1 F Z R 0 J n V U Z C U V V G Q l F V R k J R V U Z C U V V G Q l F V R k J R V U Z C U V V G Q l F V R k J R V U h B d z 0 9 I i A v P j x F b n R y e S B U e X B l P S J G a W x s Q 2 9 s d W 1 u T m F t Z X M i I F Z h b H V l P S J z W y Z x d W 9 0 O 2 N 5 Y 2 x l J n F 1 b 3 Q 7 L C Z x d W 9 0 O 2 J y Y W 5 j a C Z x d W 9 0 O y w m c X V v d D t t b 2 R l b C Z x d W 9 0 O y w m c X V v d D t t b 2 R l b G R h d G U m c X V v d D s s J n F 1 b 3 Q 7 Y 2 F u Z G l k Y X R l X 2 l u Y y Z x d W 9 0 O y w m c X V v d D t j Y W 5 k a W R h d G V f Y 2 h h b C Z x d W 9 0 O y w m c X V v d D t j Y W 5 k a W R h d G V f M 3 J k J n F 1 b 3 Q 7 L C Z x d W 9 0 O 2 V j d 2 l u X 2 l u Y y Z x d W 9 0 O y w m c X V v d D t l Y 3 d p b l 9 j a G F s J n F 1 b 3 Q 7 L C Z x d W 9 0 O 2 V j d 2 l u X z N y Z C Z x d W 9 0 O y w m c X V v d D t l Y 1 9 u b 2 1 h a m 9 y a X R 5 J n F 1 b 3 Q 7 L C Z x d W 9 0 O 3 B v c H d p b l 9 p b m M m c X V v d D s s J n F 1 b 3 Q 7 c G 9 w d 2 l u X 2 N o Y W w m c X V v d D s s J n F 1 b 3 Q 7 c G 9 w d 2 l u X z N y Z C Z x d W 9 0 O y w m c X V v d D t l d l 9 p b m M m c X V v d D s s J n F 1 b 3 Q 7 Z X Z f Y 2 h h b C Z x d W 9 0 O y w m c X V v d D t l d l 8 z c m Q m c X V v d D s s J n F 1 b 3 Q 7 Z X Z f a W 5 j X 2 h p J n F 1 b 3 Q 7 L C Z x d W 9 0 O 2 V 2 X 2 N o Y W x f a G k m c X V v d D s s J n F 1 b 3 Q 7 Z X Z f M 3 J k X 2 h p J n F 1 b 3 Q 7 L C Z x d W 9 0 O 2 V 2 X 2 l u Y 1 9 s b y Z x d W 9 0 O y w m c X V v d D t l d l 9 j a G F s X 2 x v J n F 1 b 3 Q 7 L C Z x d W 9 0 O 2 V 2 X z N y Z F 9 s b y Z x d W 9 0 O y w m c X V v d D t u Y X R p b 2 5 h b F 9 2 b 3 R l c 2 h h c m V f a W 5 j J n F 1 b 3 Q 7 L C Z x d W 9 0 O 2 5 h d G l v b m F s X 3 Z v d G V z a G F y Z V 9 j a G F s J n F 1 b 3 Q 7 L C Z x d W 9 0 O 2 5 h d G l v b m F s X 3 Z v d G V z a G F y Z V 8 z c m Q m c X V v d D s s J n F 1 b 3 Q 7 b m F 0 X 3 Z v d G V z a G F y Z V 9 v d G h l c i Z x d W 9 0 O y w m c X V v d D t u Y X R p b 2 5 h b F 9 2 b 3 R l c 2 h h c m V f a W 5 j X 2 h p J n F 1 b 3 Q 7 L C Z x d W 9 0 O 2 5 h d G l v b m F s X 3 Z v d G V z a G F y Z V 9 j a G F s X 2 h p J n F 1 b 3 Q 7 L C Z x d W 9 0 O 2 5 h d G l v b m F s X 3 Z v d G V z a G F y Z V 8 z c m R f a G k m c X V v d D s s J n F 1 b 3 Q 7 b m F 0 X 3 Z v d G V z a G F y Z V 9 v d G h l c l 9 o a S Z x d W 9 0 O y w m c X V v d D t u Y X R p b 2 5 h b F 9 2 b 3 R l c 2 h h c m V f a W 5 j X 2 x v J n F 1 b 3 Q 7 L C Z x d W 9 0 O 2 5 h d G l v b m F s X 3 Z v d G V z a G F y Z V 9 j a G F s X 2 x v J n F 1 b 3 Q 7 L C Z x d W 9 0 O 2 5 h d G l v b m F s X 3 Z v d G V z a G F y Z V 8 z c m R f b G 8 m c X V v d D s s J n F 1 b 3 Q 7 b m F 0 X 3 Z v d G V z a G F y Z V 9 v d G h l c l 9 s b y Z x d W 9 0 O y w m c X V v d D t 0 a W 1 l c 3 R h b X A m c X V v d D s s J n F 1 b 3 Q 7 c 2 l t d W x h d G l v b n M m c X V v d D t d I i A v P j x F b n R y e S B U e X B l P S J R d W V y e U l E I i B W Y W x 1 Z T 0 i c z A z M 2 R i O T N h L W Q y Y 2 Y t N D V j M y 0 4 O W E w L T g w O D U 5 Y z d k M W F j O S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c 3 R h d G V f d G 9 w b G l u Z X N f M j A y M C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V U Z C U V l H I i A v P j x F b n R y e S B U e X B l P S J G a W x s T G F z d F V w Z G F 0 Z W Q i I F Z h b H V l P S J k M j A y M C 0 w O S 0 w N V Q w M T o 1 N j o x M y 4 4 M T I z O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F k Z m Q 4 M j R i L W Z l O W U t N D k 0 M C 1 i O W Y 0 L W N m N z I 0 Y 2 E 5 Y 2 M 3 Z i I g L z 4 8 R W 5 0 c n k g V H l w Z T 0 i R m l s b E N v b H V t b k 5 h b W V z I i B W Y W x 1 Z T 0 i c 1 s m c X V v d D t z d G F 0 Z S Z x d W 9 0 O y w m c X V v d D t 0 a X B w a W 5 n J n F 1 b 3 Q 7 L C Z x d W 9 0 O 3 Z w a S Z x d W 9 0 O y w m c X V v d D t 3 a W 5 z d G F 0 Z V 9 p b m M m c X V v d D s s J n F 1 b 3 Q 7 d 2 l u c 3 R h d G V f Y 2 h h b C Z x d W 9 0 O y w m c X V v d D t 3 a W 5 z d G F 0 Z V 8 z c m Q m c X V v d D s s J n F 1 b 3 Q 7 d m 9 0 Z X N o Y X J l X 2 l u Y y Z x d W 9 0 O y w m c X V v d D t 2 b 3 R l c 2 h h c m V f Y 2 h h b C Z x d W 9 0 O y w m c X V v d D t 2 b 3 R l c 2 h h c m V f M 3 J k J n F 1 b 3 Q 7 L C Z x d W 9 0 O 3 Z v d G V z a G F y Z V 9 v d G h l c i Z x d W 9 0 O y w m c X V v d D t 2 b 3 R l c 2 h h c m V f a W 5 j X 2 h p J n F 1 b 3 Q 7 L C Z x d W 9 0 O 3 Z v d G V z a G F y Z V 9 j a G F s X 2 h p J n F 1 b 3 Q 7 L C Z x d W 9 0 O 3 Z v d G V z a G F y Z V 8 z c m R f a G k m c X V v d D s s J n F 1 b 3 Q 7 d m 9 0 Z X N o Y X J l X 2 9 0 a G V y X 2 h p J n F 1 b 3 Q 7 L C Z x d W 9 0 O 3 Z v d G V z a G F y Z V 9 p b m N f b G 8 m c X V v d D s s J n F 1 b 3 Q 7 d m 9 0 Z X N o Y X J l X 2 N o Y W x f b G 8 m c X V v d D s s J n F 1 b 3 Q 7 d m 9 0 Z X N o Y X J l X z N y Z F 9 s b y Z x d W 9 0 O y w m c X V v d D t 2 b 3 R l c 2 h h c m V f b 3 R o Z X J f b G 8 m c X V v d D s s J n F 1 b 3 Q 7 b W F y Z 2 l u J n F 1 b 3 Q 7 L C Z x d W 9 0 O 2 1 h c m d p b l 9 o a S Z x d W 9 0 O y w m c X V v d D t t Y X J n a W 5 f b G 8 m c X V v d D s s J n F 1 b 3 Q 7 d 2 l u X 0 V D X 2 l m X 3 d p b l 9 z d G F 0 Z V 9 p b m M m c X V v d D s s J n F 1 b 3 Q 7 d 2 l u X 0 V D X 2 l m X 3 d p b l 9 z d G F 0 Z V 9 j a G F s J n F 1 b 3 Q 7 L C Z x d W 9 0 O 3 d p b l 9 z d G F 0 Z V 9 p Z l 9 3 a W 5 f R U N f a W 5 j J n F 1 b 3 Q 7 L C Z x d W 9 0 O 3 d p b l 9 z d G F 0 Z V 9 p Z l 9 3 a W 5 f R U N f Y 2 h h b C Z x d W 9 0 O y w m c X V v d D t 0 a W 1 l c 3 R h b X A m c X V v d D s s J n F 1 b 3 Q 7 c 2 l t d W x h d G l v b n M m c X V v d D t d I i A v P j x F b n R y e S B U e X B l P S J G a W x s Q 2 9 1 b n Q i I F Z h b H V l P S J s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p Z G V u d G l h b F 9 z d G F 0 Z V 9 0 b 3 B s a W 5 l c 1 8 y M D I w L 1 B y b 2 1 v d G V k I E h l Y W R l c n M u e 3 N 0 Y X R l L D d 9 J n F 1 b 3 Q 7 L C Z x d W 9 0 O 1 N l Y 3 R p b 2 4 x L 3 B y Z X N p Z G V u d G l h b F 9 z d G F 0 Z V 9 0 b 3 B s a W 5 l c 1 8 y M D I w L 0 N o Y W 5 n Z W Q g V H l w Z S 5 7 d G l w c G l u Z y w x f S Z x d W 9 0 O y w m c X V v d D t T Z W N 0 a W 9 u M S 9 w c m V z a W R l b n R p Y W x f c 3 R h d G V f d G 9 w b G l u Z X N f M j A y M C 9 D a G F u Z 2 V k I F R 5 c G U u e 3 Z w a S w y f S Z x d W 9 0 O y w m c X V v d D t T Z W N 0 a W 9 u M S 9 w c m V z a W R l b n R p Y W x f c 3 R h d G V f d G 9 w b G l u Z X N f M j A y M C 9 D a G F u Z 2 V k I F R 5 c G U u e 3 d p b n N 0 Y X R l X 2 l u Y y w z f S Z x d W 9 0 O y w m c X V v d D t T Z W N 0 a W 9 u M S 9 w c m V z a W R l b n R p Y W x f c 3 R h d G V f d G 9 w b G l u Z X N f M j A y M C 9 D a G F u Z 2 V k I F R 5 c G U u e 3 d p b n N 0 Y X R l X 2 N o Y W w s N H 0 m c X V v d D s s J n F 1 b 3 Q 7 U 2 V j d G l v b j E v c H J l c 2 l k Z W 5 0 a W F s X 3 N 0 Y X R l X 3 R v c G x p b m V z X z I w M j A v Q 2 h h b m d l Z C B U e X B l L n t 3 a W 5 z d G F 0 Z V 8 z c m Q s N X 0 m c X V v d D s s J n F 1 b 3 Q 7 U 2 V j d G l v b j E v c H J l c 2 l k Z W 5 0 a W F s X 3 N 0 Y X R l X 3 R v c G x p b m V z X z I w M j A v Q 2 h h b m d l Z C B U e X B l L n t 2 b 3 R l c 2 h h c m V f a W 5 j L D Z 9 J n F 1 b 3 Q 7 L C Z x d W 9 0 O 1 N l Y 3 R p b 2 4 x L 3 B y Z X N p Z G V u d G l h b F 9 z d G F 0 Z V 9 0 b 3 B s a W 5 l c 1 8 y M D I w L 0 N o Y W 5 n Z W Q g V H l w Z S 5 7 d m 9 0 Z X N o Y X J l X 2 N o Y W w s N 3 0 m c X V v d D s s J n F 1 b 3 Q 7 U 2 V j d G l v b j E v c H J l c 2 l k Z W 5 0 a W F s X 3 N 0 Y X R l X 3 R v c G x p b m V z X z I w M j A v Q 2 h h b m d l Z C B U e X B l L n t 2 b 3 R l c 2 h h c m V f M 3 J k L D h 9 J n F 1 b 3 Q 7 L C Z x d W 9 0 O 1 N l Y 3 R p b 2 4 x L 3 B y Z X N p Z G V u d G l h b F 9 z d G F 0 Z V 9 0 b 3 B s a W 5 l c 1 8 y M D I w L 0 N o Y W 5 n Z W Q g V H l w Z S 5 7 d m 9 0 Z X N o Y X J l X 2 9 0 a G V y L D l 9 J n F 1 b 3 Q 7 L C Z x d W 9 0 O 1 N l Y 3 R p b 2 4 x L 3 B y Z X N p Z G V u d G l h b F 9 z d G F 0 Z V 9 0 b 3 B s a W 5 l c 1 8 y M D I w L 0 N o Y W 5 n Z W Q g V H l w Z S 5 7 d m 9 0 Z X N o Y X J l X 2 l u Y 1 9 o a S w x M H 0 m c X V v d D s s J n F 1 b 3 Q 7 U 2 V j d G l v b j E v c H J l c 2 l k Z W 5 0 a W F s X 3 N 0 Y X R l X 3 R v c G x p b m V z X z I w M j A v Q 2 h h b m d l Z C B U e X B l L n t 2 b 3 R l c 2 h h c m V f Y 2 h h b F 9 o a S w x M X 0 m c X V v d D s s J n F 1 b 3 Q 7 U 2 V j d G l v b j E v c H J l c 2 l k Z W 5 0 a W F s X 3 N 0 Y X R l X 3 R v c G x p b m V z X z I w M j A v Q 2 h h b m d l Z C B U e X B l L n t 2 b 3 R l c 2 h h c m V f M 3 J k X 2 h p L D E y f S Z x d W 9 0 O y w m c X V v d D t T Z W N 0 a W 9 u M S 9 w c m V z a W R l b n R p Y W x f c 3 R h d G V f d G 9 w b G l u Z X N f M j A y M C 9 D a G F u Z 2 V k I F R 5 c G U u e 3 Z v d G V z a G F y Z V 9 v d G h l c l 9 o a S w x M 3 0 m c X V v d D s s J n F 1 b 3 Q 7 U 2 V j d G l v b j E v c H J l c 2 l k Z W 5 0 a W F s X 3 N 0 Y X R l X 3 R v c G x p b m V z X z I w M j A v Q 2 h h b m d l Z C B U e X B l L n t 2 b 3 R l c 2 h h c m V f a W 5 j X 2 x v L D E 0 f S Z x d W 9 0 O y w m c X V v d D t T Z W N 0 a W 9 u M S 9 w c m V z a W R l b n R p Y W x f c 3 R h d G V f d G 9 w b G l u Z X N f M j A y M C 9 D a G F u Z 2 V k I F R 5 c G U u e 3 Z v d G V z a G F y Z V 9 j a G F s X 2 x v L D E 1 f S Z x d W 9 0 O y w m c X V v d D t T Z W N 0 a W 9 u M S 9 w c m V z a W R l b n R p Y W x f c 3 R h d G V f d G 9 w b G l u Z X N f M j A y M C 9 D a G F u Z 2 V k I F R 5 c G U u e 3 Z v d G V z a G F y Z V 8 z c m R f b G 8 s M T Z 9 J n F 1 b 3 Q 7 L C Z x d W 9 0 O 1 N l Y 3 R p b 2 4 x L 3 B y Z X N p Z G V u d G l h b F 9 z d G F 0 Z V 9 0 b 3 B s a W 5 l c 1 8 y M D I w L 0 N o Y W 5 n Z W Q g V H l w Z S 5 7 d m 9 0 Z X N o Y X J l X 2 9 0 a G V y X 2 x v L D E 3 f S Z x d W 9 0 O y w m c X V v d D t T Z W N 0 a W 9 u M S 9 w c m V z a W R l b n R p Y W x f c 3 R h d G V f d G 9 w b G l u Z X N f M j A y M C 9 D a G F u Z 2 V k I F R 5 c G U u e 2 1 h c m d p b i w x O H 0 m c X V v d D s s J n F 1 b 3 Q 7 U 2 V j d G l v b j E v c H J l c 2 l k Z W 5 0 a W F s X 3 N 0 Y X R l X 3 R v c G x p b m V z X z I w M j A v Q 2 h h b m d l Z C B U e X B l L n t t Y X J n a W 5 f a G k s M T l 9 J n F 1 b 3 Q 7 L C Z x d W 9 0 O 1 N l Y 3 R p b 2 4 x L 3 B y Z X N p Z G V u d G l h b F 9 z d G F 0 Z V 9 0 b 3 B s a W 5 l c 1 8 y M D I w L 0 N o Y W 5 n Z W Q g V H l w Z S 5 7 b W F y Z 2 l u X 2 x v L D I w f S Z x d W 9 0 O y w m c X V v d D t T Z W N 0 a W 9 u M S 9 w c m V z a W R l b n R p Y W x f c 3 R h d G V f d G 9 w b G l u Z X N f M j A y M C 9 D a G F u Z 2 V k I F R 5 c G U u e 3 d p b l 9 F Q 1 9 p Z l 9 3 a W 5 f c 3 R h d G V f a W 5 j L D I x f S Z x d W 9 0 O y w m c X V v d D t T Z W N 0 a W 9 u M S 9 w c m V z a W R l b n R p Y W x f c 3 R h d G V f d G 9 w b G l u Z X N f M j A y M C 9 D a G F u Z 2 V k I F R 5 c G U u e 3 d p b l 9 F Q 1 9 p Z l 9 3 a W 5 f c 3 R h d G V f Y 2 h h b C w y M n 0 m c X V v d D s s J n F 1 b 3 Q 7 U 2 V j d G l v b j E v c H J l c 2 l k Z W 5 0 a W F s X 3 N 0 Y X R l X 3 R v c G x p b m V z X z I w M j A v Q 2 h h b m d l Z C B U e X B l L n t 3 a W 5 f c 3 R h d G V f a W Z f d 2 l u X 0 V D X 2 l u Y y w y M 3 0 m c X V v d D s s J n F 1 b 3 Q 7 U 2 V j d G l v b j E v c H J l c 2 l k Z W 5 0 a W F s X 3 N 0 Y X R l X 3 R v c G x p b m V z X z I w M j A v Q 2 h h b m d l Z C B U e X B l L n t 3 a W 5 f c 3 R h d G V f a W Z f d 2 l u X 0 V D X 2 N o Y W w s M j R 9 J n F 1 b 3 Q 7 L C Z x d W 9 0 O 1 N l Y 3 R p b 2 4 x L 3 B y Z X N p Z G V u d G l h b F 9 z d G F 0 Z V 9 0 b 3 B s a W 5 l c 1 8 y M D I w L 1 B y b 2 1 v d G V k I E h l Y W R l c n M u e 3 R p b W V z d G F t c C w z M n 0 m c X V v d D s s J n F 1 b 3 Q 7 U 2 V j d G l v b j E v c H J l c 2 l k Z W 5 0 a W F s X 3 N 0 Y X R l X 3 R v c G x p b m V z X z I w M j A v U H J v b W 9 0 Z W Q g S G V h Z G V y c y 5 7 c 2 l t d W x h d G l v b n M s M z N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w c m V z a W R l b n R p Y W x f c 3 R h d G V f d G 9 w b G l u Z X N f M j A y M C 9 Q c m 9 t b 3 R l Z C B I Z W F k Z X J z L n t z d G F 0 Z S w 3 f S Z x d W 9 0 O y w m c X V v d D t T Z W N 0 a W 9 u M S 9 w c m V z a W R l b n R p Y W x f c 3 R h d G V f d G 9 w b G l u Z X N f M j A y M C 9 D a G F u Z 2 V k I F R 5 c G U u e 3 R p c H B p b m c s M X 0 m c X V v d D s s J n F 1 b 3 Q 7 U 2 V j d G l v b j E v c H J l c 2 l k Z W 5 0 a W F s X 3 N 0 Y X R l X 3 R v c G x p b m V z X z I w M j A v Q 2 h h b m d l Z C B U e X B l L n t 2 c G k s M n 0 m c X V v d D s s J n F 1 b 3 Q 7 U 2 V j d G l v b j E v c H J l c 2 l k Z W 5 0 a W F s X 3 N 0 Y X R l X 3 R v c G x p b m V z X z I w M j A v Q 2 h h b m d l Z C B U e X B l L n t 3 a W 5 z d G F 0 Z V 9 p b m M s M 3 0 m c X V v d D s s J n F 1 b 3 Q 7 U 2 V j d G l v b j E v c H J l c 2 l k Z W 5 0 a W F s X 3 N 0 Y X R l X 3 R v c G x p b m V z X z I w M j A v Q 2 h h b m d l Z C B U e X B l L n t 3 a W 5 z d G F 0 Z V 9 j a G F s L D R 9 J n F 1 b 3 Q 7 L C Z x d W 9 0 O 1 N l Y 3 R p b 2 4 x L 3 B y Z X N p Z G V u d G l h b F 9 z d G F 0 Z V 9 0 b 3 B s a W 5 l c 1 8 y M D I w L 0 N o Y W 5 n Z W Q g V H l w Z S 5 7 d 2 l u c 3 R h d G V f M 3 J k L D V 9 J n F 1 b 3 Q 7 L C Z x d W 9 0 O 1 N l Y 3 R p b 2 4 x L 3 B y Z X N p Z G V u d G l h b F 9 z d G F 0 Z V 9 0 b 3 B s a W 5 l c 1 8 y M D I w L 0 N o Y W 5 n Z W Q g V H l w Z S 5 7 d m 9 0 Z X N o Y X J l X 2 l u Y y w 2 f S Z x d W 9 0 O y w m c X V v d D t T Z W N 0 a W 9 u M S 9 w c m V z a W R l b n R p Y W x f c 3 R h d G V f d G 9 w b G l u Z X N f M j A y M C 9 D a G F u Z 2 V k I F R 5 c G U u e 3 Z v d G V z a G F y Z V 9 j a G F s L D d 9 J n F 1 b 3 Q 7 L C Z x d W 9 0 O 1 N l Y 3 R p b 2 4 x L 3 B y Z X N p Z G V u d G l h b F 9 z d G F 0 Z V 9 0 b 3 B s a W 5 l c 1 8 y M D I w L 0 N o Y W 5 n Z W Q g V H l w Z S 5 7 d m 9 0 Z X N o Y X J l X z N y Z C w 4 f S Z x d W 9 0 O y w m c X V v d D t T Z W N 0 a W 9 u M S 9 w c m V z a W R l b n R p Y W x f c 3 R h d G V f d G 9 w b G l u Z X N f M j A y M C 9 D a G F u Z 2 V k I F R 5 c G U u e 3 Z v d G V z a G F y Z V 9 v d G h l c i w 5 f S Z x d W 9 0 O y w m c X V v d D t T Z W N 0 a W 9 u M S 9 w c m V z a W R l b n R p Y W x f c 3 R h d G V f d G 9 w b G l u Z X N f M j A y M C 9 D a G F u Z 2 V k I F R 5 c G U u e 3 Z v d G V z a G F y Z V 9 p b m N f a G k s M T B 9 J n F 1 b 3 Q 7 L C Z x d W 9 0 O 1 N l Y 3 R p b 2 4 x L 3 B y Z X N p Z G V u d G l h b F 9 z d G F 0 Z V 9 0 b 3 B s a W 5 l c 1 8 y M D I w L 0 N o Y W 5 n Z W Q g V H l w Z S 5 7 d m 9 0 Z X N o Y X J l X 2 N o Y W x f a G k s M T F 9 J n F 1 b 3 Q 7 L C Z x d W 9 0 O 1 N l Y 3 R p b 2 4 x L 3 B y Z X N p Z G V u d G l h b F 9 z d G F 0 Z V 9 0 b 3 B s a W 5 l c 1 8 y M D I w L 0 N o Y W 5 n Z W Q g V H l w Z S 5 7 d m 9 0 Z X N o Y X J l X z N y Z F 9 o a S w x M n 0 m c X V v d D s s J n F 1 b 3 Q 7 U 2 V j d G l v b j E v c H J l c 2 l k Z W 5 0 a W F s X 3 N 0 Y X R l X 3 R v c G x p b m V z X z I w M j A v Q 2 h h b m d l Z C B U e X B l L n t 2 b 3 R l c 2 h h c m V f b 3 R o Z X J f a G k s M T N 9 J n F 1 b 3 Q 7 L C Z x d W 9 0 O 1 N l Y 3 R p b 2 4 x L 3 B y Z X N p Z G V u d G l h b F 9 z d G F 0 Z V 9 0 b 3 B s a W 5 l c 1 8 y M D I w L 0 N o Y W 5 n Z W Q g V H l w Z S 5 7 d m 9 0 Z X N o Y X J l X 2 l u Y 1 9 s b y w x N H 0 m c X V v d D s s J n F 1 b 3 Q 7 U 2 V j d G l v b j E v c H J l c 2 l k Z W 5 0 a W F s X 3 N 0 Y X R l X 3 R v c G x p b m V z X z I w M j A v Q 2 h h b m d l Z C B U e X B l L n t 2 b 3 R l c 2 h h c m V f Y 2 h h b F 9 s b y w x N X 0 m c X V v d D s s J n F 1 b 3 Q 7 U 2 V j d G l v b j E v c H J l c 2 l k Z W 5 0 a W F s X 3 N 0 Y X R l X 3 R v c G x p b m V z X z I w M j A v Q 2 h h b m d l Z C B U e X B l L n t 2 b 3 R l c 2 h h c m V f M 3 J k X 2 x v L D E 2 f S Z x d W 9 0 O y w m c X V v d D t T Z W N 0 a W 9 u M S 9 w c m V z a W R l b n R p Y W x f c 3 R h d G V f d G 9 w b G l u Z X N f M j A y M C 9 D a G F u Z 2 V k I F R 5 c G U u e 3 Z v d G V z a G F y Z V 9 v d G h l c l 9 s b y w x N 3 0 m c X V v d D s s J n F 1 b 3 Q 7 U 2 V j d G l v b j E v c H J l c 2 l k Z W 5 0 a W F s X 3 N 0 Y X R l X 3 R v c G x p b m V z X z I w M j A v Q 2 h h b m d l Z C B U e X B l L n t t Y X J n a W 4 s M T h 9 J n F 1 b 3 Q 7 L C Z x d W 9 0 O 1 N l Y 3 R p b 2 4 x L 3 B y Z X N p Z G V u d G l h b F 9 z d G F 0 Z V 9 0 b 3 B s a W 5 l c 1 8 y M D I w L 0 N o Y W 5 n Z W Q g V H l w Z S 5 7 b W F y Z 2 l u X 2 h p L D E 5 f S Z x d W 9 0 O y w m c X V v d D t T Z W N 0 a W 9 u M S 9 w c m V z a W R l b n R p Y W x f c 3 R h d G V f d G 9 w b G l u Z X N f M j A y M C 9 D a G F u Z 2 V k I F R 5 c G U u e 2 1 h c m d p b l 9 s b y w y M H 0 m c X V v d D s s J n F 1 b 3 Q 7 U 2 V j d G l v b j E v c H J l c 2 l k Z W 5 0 a W F s X 3 N 0 Y X R l X 3 R v c G x p b m V z X z I w M j A v Q 2 h h b m d l Z C B U e X B l L n t 3 a W 5 f R U N f a W Z f d 2 l u X 3 N 0 Y X R l X 2 l u Y y w y M X 0 m c X V v d D s s J n F 1 b 3 Q 7 U 2 V j d G l v b j E v c H J l c 2 l k Z W 5 0 a W F s X 3 N 0 Y X R l X 3 R v c G x p b m V z X z I w M j A v Q 2 h h b m d l Z C B U e X B l L n t 3 a W 5 f R U N f a W Z f d 2 l u X 3 N 0 Y X R l X 2 N o Y W w s M j J 9 J n F 1 b 3 Q 7 L C Z x d W 9 0 O 1 N l Y 3 R p b 2 4 x L 3 B y Z X N p Z G V u d G l h b F 9 z d G F 0 Z V 9 0 b 3 B s a W 5 l c 1 8 y M D I w L 0 N o Y W 5 n Z W Q g V H l w Z S 5 7 d 2 l u X 3 N 0 Y X R l X 2 l m X 3 d p b l 9 F Q 1 9 p b m M s M j N 9 J n F 1 b 3 Q 7 L C Z x d W 9 0 O 1 N l Y 3 R p b 2 4 x L 3 B y Z X N p Z G V u d G l h b F 9 z d G F 0 Z V 9 0 b 3 B s a W 5 l c 1 8 y M D I w L 0 N o Y W 5 n Z W Q g V H l w Z S 5 7 d 2 l u X 3 N 0 Y X R l X 2 l m X 3 d p b l 9 F Q 1 9 j a G F s L D I 0 f S Z x d W 9 0 O y w m c X V v d D t T Z W N 0 a W 9 u M S 9 w c m V z a W R l b n R p Y W x f c 3 R h d G V f d G 9 w b G l u Z X N f M j A y M C 9 Q c m 9 t b 3 R l Z C B I Z W F k Z X J z L n t 0 a W 1 l c 3 R h b X A s M z J 9 J n F 1 b 3 Q 7 L C Z x d W 9 0 O 1 N l Y 3 R p b 2 4 x L 3 B y Z X N p Z G V u d G l h b F 9 z d G F 0 Z V 9 0 b 3 B s a W 5 l c 1 8 y M D I w L 1 B y b 2 1 v d G V k I E h l Y W R l c n M u e 3 N p b X V s Y X R p b 2 5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Z X Z f c H J v Y m F i a W x p d G l l c 1 8 y M D I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A 1 V D A x O j U 2 O j A 1 L j Y 0 N z Q y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z k i I C 8 + P E V u d H J 5 I F R 5 c G U 9 I l F 1 Z X J 5 S U Q i I F Z h b H V l P S J z M D M 1 N T J h Y j U t Z D R l O C 0 0 Z j d h L T g 1 Z T g t Y 2 R l M z g 1 Y m N j M W F j I i A v P j x F b n R y e S B U e X B l P S J G a W x s Q 2 9 s d W 1 u V H l w Z X M i I F Z h b H V l P S J z Q l F V R k J R P T 0 i I C 8 + P E V u d H J 5 I F R 5 c G U 9 I k Z p b G x D b 2 x 1 b W 5 O Y W 1 l c y I g V m F s d W U 9 I n N b J n F 1 b 3 Q 7 d G 9 0 Y W x f Z X Y m c X V v d D s s J n F 1 b 3 Q 7 Z X Z w c m 9 i X 2 l u Y y Z x d W 9 0 O y w m c X V v d D t l d n B y b 2 J f Y 2 h h b C Z x d W 9 0 O y w m c X V v d D t l d n B y b 2 J f M 3 J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a W R l b n R p Y W x f Z X Z f c H J v Y m F i a W x p d G l l c 1 8 y M D I w L 0 N o Y W 5 n Z W Q g V H l w Z T E u e 3 R v d G F s X 2 V 2 L D E w f S Z x d W 9 0 O y w m c X V v d D t T Z W N 0 a W 9 u M S 9 w c m V z a W R l b n R p Y W x f Z X Z f c H J v Y m F i a W x p d G l l c 1 8 y M D I w L 0 N o Y W 5 n Z W Q g V H l w Z T E u e 2 V 2 c H J v Y l 9 p b m M s N 3 0 m c X V v d D s s J n F 1 b 3 Q 7 U 2 V j d G l v b j E v c H J l c 2 l k Z W 5 0 a W F s X 2 V 2 X 3 B y b 2 J h Y m l s a X R p Z X N f M j A y M C 9 D a G F u Z 2 V k I F R 5 c G U x L n t l d n B y b 2 J f Y 2 h h b C w 4 f S Z x d W 9 0 O y w m c X V v d D t T Z W N 0 a W 9 u M S 9 w c m V z a W R l b n R p Y W x f Z X Z f c H J v Y m F i a W x p d G l l c 1 8 y M D I w L 0 N o Y W 5 n Z W Q g V H l w Z T E u e 2 V 2 c H J v Y l 8 z c m Q s O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c 2 l k Z W 5 0 a W F s X 2 V 2 X 3 B y b 2 J h Y m l s a X R p Z X N f M j A y M C 9 D a G F u Z 2 V k I F R 5 c G U x L n t 0 b 3 R h b F 9 l d i w x M H 0 m c X V v d D s s J n F 1 b 3 Q 7 U 2 V j d G l v b j E v c H J l c 2 l k Z W 5 0 a W F s X 2 V 2 X 3 B y b 2 J h Y m l s a X R p Z X N f M j A y M C 9 D a G F u Z 2 V k I F R 5 c G U x L n t l d n B y b 2 J f a W 5 j L D d 9 J n F 1 b 3 Q 7 L C Z x d W 9 0 O 1 N l Y 3 R p b 2 4 x L 3 B y Z X N p Z G V u d G l h b F 9 l d l 9 w c m 9 i Y W J p b G l 0 a W V z X z I w M j A v Q 2 h h b m d l Z C B U e X B l M S 5 7 Z X Z w c m 9 i X 2 N o Y W w s O H 0 m c X V v d D s s J n F 1 b 3 Q 7 U 2 V j d G l v b j E v c H J l c 2 l k Z W 5 0 a W F s X 2 V 2 X 3 B y b 2 J h Y m l s a X R p Z X N f M j A y M C 9 D a G F u Z 2 V k I F R 5 c G U x L n t l d n B y b 2 J f M 3 J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Z m F p c l 9 z d G F 0 Z X N f b 2 R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d G Z h a X J f c 3 R h d G V z X 2 9 k Z H M i I C 8 + P E V u d H J 5 I F R 5 c G U 9 I k Z p b G x l Z E N v b X B s Z X R l U m V z d W x 0 V G 9 X b 3 J r c 2 h l Z X Q i I F Z h b H V l P S J s M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V Q w M T o 1 N j o w N C 4 1 M j U 2 M z U 4 W i I g L z 4 8 R W 5 0 c n k g V H l w Z T 0 i R m l s b E N v b H V t b l R 5 c G V z I i B W Y W x 1 Z T 0 i c 0 F 3 V U Z C U V V G Q X d Z R 0 J n W U Z C Z z 0 9 I i A v P j x F b n R y e S B U e X B l P S J G a W x s Q 2 9 s d W 1 u T m F t Z X M i I F Z h b H V l P S J z W y Z x d W 9 0 O 1 N l b G V j d G l v b i B J R C Z x d W 9 0 O y w m c X V v d D t C Z X N 0 I E J h Y 2 s g U H J p Y 2 U m c X V v d D s s J n F 1 b 3 Q 7 Q m V z d C B C Y W N r I F N p e m U m c X V v d D s s J n F 1 b 3 Q 7 Q m V z d C B M Y X k g U H J p Y 2 U m c X V v d D s s J n F 1 b 3 Q 7 Q m V z d C B M Y X k g U 2 l 6 Z S Z x d W 9 0 O y w m c X V v d D t M Y X N 0 I F B y a W N l I F R y Y W R l Z C Z x d W 9 0 O y w m c X V v d D t U b 3 R h b C B N Y X R j a G V k J n F 1 b 3 Q 7 L C Z x d W 9 0 O 1 N 0 Y X R 1 c y Z x d W 9 0 O y w m c X V v d D t S Z W 1 v d m F s I E R h d G U m c X V v d D s s J n F 1 b 3 Q 7 Q W R q d X N 0 b W V u d C B G Y W N 0 b 3 I m c X V v d D s s J n F 1 b 3 Q 7 T W F y a 2 V 0 I E 5 h b W U m c X V v d D s s J n F 1 b 3 Q 7 T W F y a 2 V 0 I E l E J n F 1 b 3 Q 7 L C Z x d W 9 0 O 1 J 1 b m 5 l c i B O Y W 1 l J n F 1 b 3 Q 7 X S I g L z 4 8 R W 5 0 c n k g V H l w Z T 0 i R m l s b F N 0 Y X R 1 c y I g V m F s d W U 9 I n N D b 2 1 w b G V 0 Z S I g L z 4 8 R W 5 0 c n k g V H l w Z T 0 i U X V l c n l J R C I g V m F s d W U 9 I n M 5 O D h m Z D k 2 M y 0 3 Z T c 5 L T R l M G Y t O D I 0 Z C 1 k Y j Q 3 N j I 1 Z T M 0 O W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d G Z h a X J f c 3 R h d G V z X 2 9 k Z H M v Q 2 h h b m d l Z C B U e X B l L n t T Z W x l Y 3 R p b 2 4 g S U Q s M H 0 m c X V v d D s s J n F 1 b 3 Q 7 U 2 V j d G l v b j E v Y m V 0 Z m F p c l 9 z d G F 0 Z X N f b 2 R k c y 9 D a G F u Z 2 V k I F R 5 c G U u e 0 J l c 3 Q g Q m F j a y B Q c m l j Z S w x f S Z x d W 9 0 O y w m c X V v d D t T Z W N 0 a W 9 u M S 9 i Z X R m Y W l y X 3 N 0 Y X R l c 1 9 v Z G R z L 0 N o Y W 5 n Z W Q g V H l w Z S 5 7 Q m V z d C B C Y W N r I F N p e m U s M n 0 m c X V v d D s s J n F 1 b 3 Q 7 U 2 V j d G l v b j E v Y m V 0 Z m F p c l 9 z d G F 0 Z X N f b 2 R k c y 9 D a G F u Z 2 V k I F R 5 c G U u e 0 J l c 3 Q g T G F 5 I F B y a W N l L D N 9 J n F 1 b 3 Q 7 L C Z x d W 9 0 O 1 N l Y 3 R p b 2 4 x L 2 J l d G Z h a X J f c 3 R h d G V z X 2 9 k Z H M v Q 2 h h b m d l Z C B U e X B l L n t C Z X N 0 I E x h e S B T a X p l L D R 9 J n F 1 b 3 Q 7 L C Z x d W 9 0 O 1 N l Y 3 R p b 2 4 x L 2 J l d G Z h a X J f c 3 R h d G V z X 2 9 k Z H M v Q 2 h h b m d l Z C B U e X B l L n t M Y X N 0 I F B y a W N l I F R y Y W R l Z C w 1 f S Z x d W 9 0 O y w m c X V v d D t T Z W N 0 a W 9 u M S 9 i Z X R m Y W l y X 3 N 0 Y X R l c 1 9 v Z G R z L 0 N o Y W 5 n Z W Q g V H l w Z S 5 7 V G 9 0 Y W w g T W F 0 Y 2 h l Z C w 2 f S Z x d W 9 0 O y w m c X V v d D t T Z W N 0 a W 9 u M S 9 i Z X R m Y W l y X 3 N 0 Y X R l c 1 9 v Z G R z L 0 N o Y W 5 n Z W Q g V H l w Z S 5 7 U 3 R h d H V z L D d 9 J n F 1 b 3 Q 7 L C Z x d W 9 0 O 1 N l Y 3 R p b 2 4 x L 2 J l d G Z h a X J f c 3 R h d G V z X 2 9 k Z H M v Q 2 h h b m d l Z C B U e X B l L n t S Z W 1 v d m F s I E R h d G U s O H 0 m c X V v d D s s J n F 1 b 3 Q 7 U 2 V j d G l v b j E v Y m V 0 Z m F p c l 9 z d G F 0 Z X N f b 2 R k c y 9 D a G F u Z 2 V k I F R 5 c G U u e 0 F k a n V z d G 1 l b n Q g R m F j d G 9 y L D l 9 J n F 1 b 3 Q 7 L C Z x d W 9 0 O 1 N l Y 3 R p b 2 4 x L 2 J l d G Z h a X J f c 3 R h d G V z X 2 9 k Z H M v Q 2 h h b m d l Z C B U e X B l L n t N Y X J r Z X Q g T m F t Z S w x M H 0 m c X V v d D s s J n F 1 b 3 Q 7 U 2 V j d G l v b j E v Y m V 0 Z m F p c l 9 z d G F 0 Z X N f b 2 R k c y 9 D a G F u Z 2 V k I F R 5 c G U u e 0 1 h c m t l d C B J R C w x M X 0 m c X V v d D s s J n F 1 b 3 Q 7 U 2 V j d G l v b j E v Y m V 0 Z m F p c l 9 z d G F 0 Z X N f b 2 R k c y 9 D a G F u Z 2 V k I F R 5 c G U u e 1 J 1 b m 5 l c i B O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V 0 Z m F p c l 9 z d G F 0 Z X N f b 2 R k c y 9 D a G F u Z 2 V k I F R 5 c G U u e 1 N l b G V j d G l v b i B J R C w w f S Z x d W 9 0 O y w m c X V v d D t T Z W N 0 a W 9 u M S 9 i Z X R m Y W l y X 3 N 0 Y X R l c 1 9 v Z G R z L 0 N o Y W 5 n Z W Q g V H l w Z S 5 7 Q m V z d C B C Y W N r I F B y a W N l L D F 9 J n F 1 b 3 Q 7 L C Z x d W 9 0 O 1 N l Y 3 R p b 2 4 x L 2 J l d G Z h a X J f c 3 R h d G V z X 2 9 k Z H M v Q 2 h h b m d l Z C B U e X B l L n t C Z X N 0 I E J h Y 2 s g U 2 l 6 Z S w y f S Z x d W 9 0 O y w m c X V v d D t T Z W N 0 a W 9 u M S 9 i Z X R m Y W l y X 3 N 0 Y X R l c 1 9 v Z G R z L 0 N o Y W 5 n Z W Q g V H l w Z S 5 7 Q m V z d C B M Y X k g U H J p Y 2 U s M 3 0 m c X V v d D s s J n F 1 b 3 Q 7 U 2 V j d G l v b j E v Y m V 0 Z m F p c l 9 z d G F 0 Z X N f b 2 R k c y 9 D a G F u Z 2 V k I F R 5 c G U u e 0 J l c 3 Q g T G F 5 I F N p e m U s N H 0 m c X V v d D s s J n F 1 b 3 Q 7 U 2 V j d G l v b j E v Y m V 0 Z m F p c l 9 z d G F 0 Z X N f b 2 R k c y 9 D a G F u Z 2 V k I F R 5 c G U u e 0 x h c 3 Q g U H J p Y 2 U g V H J h Z G V k L D V 9 J n F 1 b 3 Q 7 L C Z x d W 9 0 O 1 N l Y 3 R p b 2 4 x L 2 J l d G Z h a X J f c 3 R h d G V z X 2 9 k Z H M v Q 2 h h b m d l Z C B U e X B l L n t U b 3 R h b C B N Y X R j a G V k L D Z 9 J n F 1 b 3 Q 7 L C Z x d W 9 0 O 1 N l Y 3 R p b 2 4 x L 2 J l d G Z h a X J f c 3 R h d G V z X 2 9 k Z H M v Q 2 h h b m d l Z C B U e X B l L n t T d G F 0 d X M s N 3 0 m c X V v d D s s J n F 1 b 3 Q 7 U 2 V j d G l v b j E v Y m V 0 Z m F p c l 9 z d G F 0 Z X N f b 2 R k c y 9 D a G F u Z 2 V k I F R 5 c G U u e 1 J l b W 9 2 Y W w g R G F 0 Z S w 4 f S Z x d W 9 0 O y w m c X V v d D t T Z W N 0 a W 9 u M S 9 i Z X R m Y W l y X 3 N 0 Y X R l c 1 9 v Z G R z L 0 N o Y W 5 n Z W Q g V H l w Z S 5 7 Q W R q d X N 0 b W V u d C B G Y W N 0 b 3 I s O X 0 m c X V v d D s s J n F 1 b 3 Q 7 U 2 V j d G l v b j E v Y m V 0 Z m F p c l 9 z d G F 0 Z X N f b 2 R k c y 9 D a G F u Z 2 V k I F R 5 c G U u e 0 1 h c m t l d C B O Y W 1 l L D E w f S Z x d W 9 0 O y w m c X V v d D t T Z W N 0 a W 9 u M S 9 i Z X R m Y W l y X 3 N 0 Y X R l c 1 9 v Z G R z L 0 N o Y W 5 n Z W Q g V H l w Z S 5 7 T W F y a 2 V 0 I E l E L D E x f S Z x d W 9 0 O y w m c X V v d D t T Z W N 0 a W 9 u M S 9 i Z X R m Y W l y X 3 N 0 Y X R l c 1 9 v Z G R z L 0 N o Y W 5 n Z W Q g V H l w Z S 5 7 U n V u b m V y I E 5 h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R m Y W l y X 3 N 0 Y X R l c 1 9 v Z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G Z h a X J f c 3 R h d G V z X 2 9 k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Z m F p c l 9 z d G F 0 Z X N f b 2 R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n D G 1 0 X O 0 S I j e s u K t Z 4 g n A A A A A A I A A A A A A B B m A A A A A Q A A I A A A A F 8 B y t u 4 v 7 9 h r d h F 7 l 6 U a d R z F J C 7 E x U O z j Z X s o u J y n v C A A A A A A 6 A A A A A A g A A I A A A A O c A a M R M V 6 A 7 h m n / l v F 9 N i M X D r q X j R A J R s I i a q b a M a S A U A A A A N G v M b I U s z y 8 0 k 0 x W 8 Y 6 F S 4 v C u 2 e y l W + q n N W V U r H E s t J 6 P H E q 4 3 T m P z G 4 P n 6 p f F V W l M q s h q i p L p z H B 2 n Y H m d c j 1 / o K 9 S o / p O t 2 n W 3 N e x t W x u Q A A A A M c t I A Y j 8 Z m Y a W B N z c L s O M 0 T m N c F H h Z H I 1 U O o k w / / o o Q G 1 h a L f L W W 1 v 2 E M n Y Y P B U J K y 9 K q m D U u 5 / N P r d h 4 I 3 D F I = < / D a t a M a s h u p > 
</file>

<file path=customXml/itemProps1.xml><?xml version="1.0" encoding="utf-8"?>
<ds:datastoreItem xmlns:ds="http://schemas.openxmlformats.org/officeDocument/2006/customXml" ds:itemID="{DBCF0BF8-F2E9-4C61-9052-6523AACB3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State_Odds</vt:lpstr>
      <vt:lpstr>National_Odds</vt:lpstr>
      <vt:lpstr>Betfair_Odds</vt:lpstr>
      <vt:lpstr>EV_Probs</vt:lpstr>
      <vt:lpstr>State_Topline</vt:lpstr>
      <vt:lpstr>National_Topline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Norris</dc:creator>
  <cp:lastModifiedBy>Daniel Sealock</cp:lastModifiedBy>
  <dcterms:created xsi:type="dcterms:W3CDTF">2020-08-15T04:39:24Z</dcterms:created>
  <dcterms:modified xsi:type="dcterms:W3CDTF">2020-09-05T02:46:34Z</dcterms:modified>
</cp:coreProperties>
</file>