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ория" sheetId="1" r:id="rId4"/>
    <sheet state="visible" name="Практика" sheetId="2" r:id="rId5"/>
  </sheets>
  <definedNames/>
  <calcPr/>
  <extLst>
    <ext uri="GoogleSheetsCustomDataVersion2">
      <go:sheetsCustomData xmlns:go="http://customooxmlschemas.google.com/" r:id="rId6" roundtripDataChecksum="Idqk/SiqWQoD/H2nzU8jpT7bQwsec2PNeY9eX74jkr0="/>
    </ext>
  </extLst>
</workbook>
</file>

<file path=xl/sharedStrings.xml><?xml version="1.0" encoding="utf-8"?>
<sst xmlns="http://schemas.openxmlformats.org/spreadsheetml/2006/main" count="80" uniqueCount="69">
  <si>
    <t>ЧИСТАЯ ПРИВЕДЕННАЯ СТОИМОСТЬ NPV</t>
  </si>
  <si>
    <t>Капитал, инвестированный в качестве стартовых вложений, составит 500 тысяч рублей. Временной интервал, за который будут производиться вычисления, — 1 год. Также необходимо определить ставку дисконтирования: в нашем примере она будет равна 10% (показатель рассчитывается как коэффициент, поэтому его значение мы определим как 0,1). Дополнительно следует предположить, какой размер денежных поступлений планируется: например: 300 тысяч рублей.</t>
  </si>
  <si>
    <t>NPV=</t>
  </si>
  <si>
    <t>рублей</t>
  </si>
  <si>
    <t>В итоге мы получили число, которые выражает чистую прибыль за годовой период. Так как ниже нуля, то данный инвестиционный проект можно назвать убыточным на выбранном отрезке времени. Но если мы увеличим количество таких периодов, то получит другое значение.</t>
  </si>
  <si>
    <t>Сумма, полученная в результаты вычислений, положительная, а это означает, что по прошествии трех лет данный инвестиционный проект окупится и будет приносить прибыль.</t>
  </si>
  <si>
    <t>ЧИСТЫЙ ДЕНЕЖНЫЙ ПОТОК NCF</t>
  </si>
  <si>
    <t>Данные за 1 период времени:</t>
  </si>
  <si>
    <t>объем выручки за проданные товары, оказанные услуги и выполненные работы – 75000;
полученный от заказчика аванс – 500;
взятый в банке кредит – 12000;
полученные дивиденды – 400;
расходы за поставленные услуги, работы и товары поставщиками и подрядчиками - 50000;
оплата труда работников – 10000;
перечисленные в казну налоги – 7000;
другие выплаты (проценты по кредиту) – 400</t>
  </si>
  <si>
    <t>CFI</t>
  </si>
  <si>
    <t xml:space="preserve">объем выручки (75000), кредит в банке (12000), аванс (500), полученные дивиденды (400), </t>
  </si>
  <si>
    <t>CFO</t>
  </si>
  <si>
    <t xml:space="preserve"> расходы поставщикам (50000), олата труда (10000), налоги (7000), кредит (400)</t>
  </si>
  <si>
    <t>NCA=</t>
  </si>
  <si>
    <t>ДИСКОНТИРОВАНИЕ ДЕНЕЖНЫХ ПОТОКОВ DCF</t>
  </si>
  <si>
    <t>обственник небольшой фабрики по производству мебели хочет оценить ее стоимость через три года. Первым делом строит прогноз денежных потоков. Получает такие суммы:
Год 1: 3 000 000 ₽
Год 2: 3 800 000 ₽
Год 3: 4 100 000 ₽
Далее определяет ставку. Она равна 10%, поскольку такой дисконт отражает ожидания инвесторов и риски отрасли.
Собственник приводит денежные потоки к текущей стоимости с помощью ставки дисконта. А конкретно: делает расчет за каждый год:</t>
  </si>
  <si>
    <t>ДДП =</t>
  </si>
  <si>
    <t>СРОК ОКУПАЕМОСТИ ИНВЕСТИЦИЙ РР</t>
  </si>
  <si>
    <t>Бизнесмен вложил в стартап 400 тысяч долларов. Как узнать, сколько времени понадобится на возврат денег и выход на прибыль, если доходы по годам ожидаются в таком объеме:
1 год – 70000 долларов;
2 год – 150000 долларов;
3 год и все последующие – по 200000 долларов.</t>
  </si>
  <si>
    <t xml:space="preserve">Сначала считаем среднегодовой доход </t>
  </si>
  <si>
    <t>Далее считаем РР =</t>
  </si>
  <si>
    <t>года</t>
  </si>
  <si>
    <t xml:space="preserve">Следовательно,  начинание окупится за  2 года и 9 месяцев, после чего будет приносить прибыль. </t>
  </si>
  <si>
    <t>ДИСКОНТИРОВАННЫЙ СРОК ОКУПАЕМОСТИ ИНВЕСТИЦИИ  DPP</t>
  </si>
  <si>
    <t xml:space="preserve">Вернемся к предыдущему примеру, но введем ежегодную ставку дисконтирования в размере 10%. Следует провести перерасчет поступлений по годам:
</t>
  </si>
  <si>
    <t xml:space="preserve"> 1 год</t>
  </si>
  <si>
    <t>долларов</t>
  </si>
  <si>
    <t>2 год</t>
  </si>
  <si>
    <t xml:space="preserve"> 3 год</t>
  </si>
  <si>
    <t>Суммарный доход первых трех лет составит</t>
  </si>
  <si>
    <t>CF</t>
  </si>
  <si>
    <t>DPP</t>
  </si>
  <si>
    <t>В данном случае, учитывая показатель дисконтирования, инициатива окупится за 3, 14 года, или за 3 года и 2 месяца.</t>
  </si>
  <si>
    <t>ИНДЕКС РЕНТАБЕЛЬНОСТИ ИНВЕСТИЦИИ PI</t>
  </si>
  <si>
    <t>Предположим, что в проект инвестировали 500 000 руб., ставку дисконтирования возьмём равную 18%. Если размер денежных потоков составит 400 000, 550 000, 580 000 руб. в 1, 2 и 3 год соответственно, получится:</t>
  </si>
  <si>
    <t>PI=</t>
  </si>
  <si>
    <t>Из полученной суммы NPV (585 000), можно сделать вывод, что она больше вложенных инвестиций, а значение PI показывает во сколько раз. Соответственно за трехлетний период времени инвестору вернутся деньги, которые превышают сумму вложений на 17%.</t>
  </si>
  <si>
    <t>ВНУТРЕННЯЯ НОРМА ПРИБЫЛИ IRR</t>
  </si>
  <si>
    <t xml:space="preserve">Пусть инвестиции предполагают следующие доходы и расходы: (-1200;300;400;500;600). 
Рассчитать IRR.
Рассчитаем чистую приведенную стоимость при ставках 15%  и 17% </t>
  </si>
  <si>
    <t>Период</t>
  </si>
  <si>
    <t>Денежный поток</t>
  </si>
  <si>
    <t>Размер сравниваемой эффективной барьерной ставки – на уровне 9,2%.</t>
  </si>
  <si>
    <t>0 период</t>
  </si>
  <si>
    <t>1 год</t>
  </si>
  <si>
    <t>3 год</t>
  </si>
  <si>
    <t>4 год</t>
  </si>
  <si>
    <t>IRR</t>
  </si>
  <si>
    <t xml:space="preserve">если руководство предприятия требует доходность от инвестиций больше 16,3 % , то рассматриваемый проект будет не приемлемым. С другой стороны, если банки предлагают процент по вкладам менее этого значения, то средства будет выгоднее инвестировать, чем вкладывать в банк. </t>
  </si>
  <si>
    <t>РЕНТАБЕЛЬНОСТЬ</t>
  </si>
  <si>
    <t>ПРИМЕР</t>
  </si>
  <si>
    <t>Посчитать все коэффициенты на примере отчетности ПАО «Северсталь» за 6 месяцев 2020 года. В отчете будет выделено какие искать нужные цифры:</t>
  </si>
  <si>
    <r>
      <rPr>
        <rFont val="Quattrocento Sans"/>
        <color rgb="FF333333"/>
        <sz val="11.0"/>
      </rPr>
      <t> </t>
    </r>
    <r>
      <rPr>
        <rFont val="Segoe UI"/>
        <color rgb="FF333333"/>
        <sz val="11.0"/>
        <u/>
      </rPr>
      <t>Капитал общества;</t>
    </r>
  </si>
  <si>
    <t>Прибыль, относимая на акционеров;</t>
  </si>
  <si>
    <r>
      <rPr>
        <rFont val="Quattrocento Sans"/>
        <color rgb="FF333333"/>
        <sz val="11.0"/>
      </rPr>
      <t> </t>
    </r>
    <r>
      <rPr>
        <rFont val="Segoe UI"/>
        <color rgb="FF333333"/>
        <sz val="11.0"/>
        <u/>
      </rPr>
      <t>Активы общества;</t>
    </r>
  </si>
  <si>
    <t>Долгосрочные обязательства.</t>
  </si>
  <si>
    <t>ROA=</t>
  </si>
  <si>
    <t>%</t>
  </si>
  <si>
    <t>ROE</t>
  </si>
  <si>
    <t>ROI</t>
  </si>
  <si>
    <t xml:space="preserve">Как этим пользоваться
Коэффициенты подобного типа можно анализировать только в сравнении с чем-то, а именно с такими же показателями другой компании (желательно того же сектора).
Давайте для примера сравним показатели ПАО «Северсталь» и ПАО «НЛМК» и посмотрим, кто из них эффективнее. </t>
  </si>
  <si>
    <t>Мы видим, что по всем показателям ПАО «Северсталь» сработало более эффективно, чем ПАО «НЛМК» за отчетный период.</t>
  </si>
  <si>
    <t>Задача  1. Рассматривается вопрос о приобретении одной из двух машин А и B. Ожидается, что их эксплуатация будет приносить доход в течение 2 и 3 лет соответственно. Альтернативные издержки равны 10 %. Вычислите
чистую приведенную стоимость (NVP) каждой машины. Какую машину следует купить?</t>
  </si>
  <si>
    <t>Решение:</t>
  </si>
  <si>
    <t>A</t>
  </si>
  <si>
    <t>B</t>
  </si>
  <si>
    <t xml:space="preserve">Задача  2. Требуется проанализировать проект со следующими характеристиками (млн. руб.): - 150, 30, 70, 70, 30. В случае, когда цена капитала 12 %;
</t>
  </si>
  <si>
    <t>Сравнить с нулем и сделать вывод</t>
  </si>
  <si>
    <t>Задача 3. Сумма первоначальных инвестиций в инвестиционный проект составила 1600 тыс. руб., ожидаемые ежегодные поступления денежных средств от реализации проекта распределились по годам следующим образом: 1-й год — 400 тыс. руб., 2-й год — 800 тыс. руб., 3-й год —800 тыс. руб., ставка дисконта — 9%. Определить дисконтированный срок окупаемости проекта с точностью до месяца.</t>
  </si>
  <si>
    <t>2 года и 7 месяцев</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</si>
</sst>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3">
    <font>
      <sz val="11.0"/>
      <color theme="1"/>
      <name val="Calibri"/>
      <scheme val="minor"/>
    </font>
    <font>
      <sz val="16.0"/>
      <color theme="1"/>
      <name val="Calibri"/>
    </font>
    <font/>
    <font>
      <sz val="11.0"/>
      <color theme="1"/>
      <name val="Calibri"/>
    </font>
    <font>
      <sz val="15.0"/>
      <color rgb="FF006DF0"/>
      <name val="Suisseintl"/>
    </font>
    <font>
      <color theme="1"/>
      <name val="Calibri"/>
      <scheme val="minor"/>
    </font>
    <font>
      <b/>
      <sz val="11.0"/>
      <color theme="1"/>
      <name val="Calibri"/>
    </font>
    <font>
      <b/>
      <sz val="13.0"/>
      <color rgb="FF000000"/>
      <name val="Arial"/>
    </font>
    <font>
      <i/>
      <sz val="12.0"/>
      <color rgb="FF45525B"/>
      <name val="Arial"/>
    </font>
    <font>
      <sz val="10.0"/>
      <color rgb="FF000000"/>
      <name val="Calibri"/>
    </font>
    <font>
      <sz val="11.0"/>
      <color rgb="FF333333"/>
      <name val="Quattrocento Sans"/>
    </font>
    <font>
      <u/>
      <sz val="11.0"/>
      <color rgb="FF333333"/>
      <name val="Quattrocento Sans"/>
    </font>
    <font>
      <sz val="10.0"/>
      <color rgb="FF3E3E3E"/>
      <name val="Clearsansregular"/>
    </font>
  </fonts>
  <fills count="7">
    <fill>
      <patternFill patternType="none"/>
    </fill>
    <fill>
      <patternFill patternType="lightGray"/>
    </fill>
    <fill>
      <patternFill patternType="solid">
        <fgColor rgb="FFDEEAF6"/>
        <bgColor rgb="FFDEEAF6"/>
      </patternFill>
    </fill>
    <fill>
      <patternFill patternType="solid">
        <fgColor rgb="FFE2EFD9"/>
        <bgColor rgb="FFE2EFD9"/>
      </patternFill>
    </fill>
    <fill>
      <patternFill patternType="solid">
        <fgColor theme="9"/>
        <bgColor theme="9"/>
      </patternFill>
    </fill>
    <fill>
      <patternFill patternType="solid">
        <fgColor rgb="FFF4CCCC"/>
        <bgColor rgb="FFF4CCCC"/>
      </patternFill>
    </fill>
    <fill>
      <patternFill patternType="solid">
        <fgColor rgb="FFFBE4D5"/>
        <bgColor rgb="FFFBE4D5"/>
      </patternFill>
    </fill>
  </fills>
  <borders count="13">
    <border/>
    <border>
      <left/>
      <top/>
      <bottom/>
    </border>
    <border>
      <top/>
      <bottom/>
    </border>
    <border>
      <right/>
      <top/>
      <bottom/>
    </border>
    <border>
      <left/>
      <right/>
      <top/>
      <bottom/>
    </border>
    <border>
      <left/>
      <top/>
    </border>
    <border>
      <top/>
    </border>
    <border>
      <right/>
      <top/>
    </border>
    <border>
      <left/>
    </border>
    <border>
      <right/>
    </border>
    <border>
      <left/>
      <bottom/>
    </border>
    <border>
      <bottom/>
    </border>
    <border>
      <right/>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Alignment="1" applyFont="1">
      <alignment horizontal="center" shrinkToFit="0" vertical="center" wrapText="1"/>
    </xf>
    <xf borderId="0" fillId="0" fontId="4" numFmtId="0" xfId="0" applyFont="1"/>
    <xf borderId="0" fillId="0" fontId="5" numFmtId="0" xfId="0" applyFont="1"/>
    <xf borderId="0" fillId="0" fontId="3" numFmtId="164" xfId="0" applyFont="1" applyNumberFormat="1"/>
    <xf borderId="1" fillId="2" fontId="3" numFmtId="0" xfId="0" applyAlignment="1" applyBorder="1" applyFont="1">
      <alignment horizontal="center"/>
    </xf>
    <xf borderId="0" fillId="0" fontId="6" numFmtId="0" xfId="0" applyFont="1"/>
    <xf borderId="0" fillId="0" fontId="3" numFmtId="0" xfId="0" applyAlignment="1" applyFont="1">
      <alignment horizontal="left" shrinkToFit="0" vertical="top" wrapText="1"/>
    </xf>
    <xf borderId="0" fillId="0" fontId="3" numFmtId="0" xfId="0" applyAlignment="1" applyFont="1">
      <alignment horizontal="left" vertical="top"/>
    </xf>
    <xf borderId="0" fillId="0" fontId="7" numFmtId="0" xfId="0" applyAlignment="1" applyFont="1">
      <alignment shrinkToFit="0" vertical="center" wrapText="1"/>
    </xf>
    <xf borderId="1" fillId="2" fontId="3" numFmtId="0" xfId="0" applyAlignment="1" applyBorder="1" applyFont="1">
      <alignment horizontal="center" shrinkToFit="0" wrapText="1"/>
    </xf>
    <xf borderId="0" fillId="0" fontId="3" numFmtId="2" xfId="0" applyFont="1" applyNumberFormat="1"/>
    <xf borderId="0" fillId="0" fontId="3" numFmtId="0" xfId="0" applyAlignment="1" applyFont="1">
      <alignment horizontal="center" shrinkToFit="0" wrapText="1"/>
    </xf>
    <xf borderId="0" fillId="0" fontId="3" numFmtId="1" xfId="0" applyFont="1" applyNumberFormat="1"/>
    <xf borderId="4" fillId="3" fontId="3" numFmtId="1" xfId="0" applyBorder="1" applyFill="1" applyFont="1" applyNumberFormat="1"/>
    <xf borderId="0" fillId="0" fontId="7" numFmtId="0" xfId="0" applyFont="1"/>
    <xf borderId="0" fillId="0" fontId="8" numFmtId="0" xfId="0" applyFont="1"/>
    <xf borderId="0" fillId="0" fontId="9" numFmtId="0" xfId="0" applyFont="1"/>
    <xf borderId="0" fillId="0" fontId="3" numFmtId="165" xfId="0" applyFont="1" applyNumberFormat="1"/>
    <xf borderId="0" fillId="0" fontId="10" numFmtId="0" xfId="0" applyFont="1"/>
    <xf borderId="0" fillId="0" fontId="11" numFmtId="0" xfId="0" applyFont="1"/>
    <xf borderId="4" fillId="3" fontId="10" numFmtId="0" xfId="0" applyBorder="1" applyFont="1"/>
    <xf borderId="4" fillId="3" fontId="3" numFmtId="0" xfId="0" applyBorder="1" applyFont="1"/>
    <xf borderId="5" fillId="2" fontId="3" numFmtId="0" xfId="0" applyAlignment="1" applyBorder="1" applyFont="1">
      <alignment horizontal="center" shrinkToFit="0" vertical="center" wrapText="1"/>
    </xf>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4" fillId="4" fontId="3" numFmtId="0" xfId="0" applyBorder="1" applyFill="1" applyFont="1"/>
    <xf borderId="10" fillId="0" fontId="2" numFmtId="0" xfId="0" applyBorder="1" applyFont="1"/>
    <xf borderId="11" fillId="0" fontId="2" numFmtId="0" xfId="0" applyBorder="1" applyFont="1"/>
    <xf borderId="12" fillId="0" fontId="2" numFmtId="0" xfId="0" applyBorder="1" applyFont="1"/>
    <xf borderId="0" fillId="0" fontId="3" numFmtId="0" xfId="0" applyAlignment="1" applyFont="1">
      <alignment shrinkToFit="0" wrapText="1"/>
    </xf>
    <xf borderId="5" fillId="3" fontId="3" numFmtId="0" xfId="0" applyAlignment="1" applyBorder="1" applyFont="1">
      <alignment horizontal="center" shrinkToFit="0" vertical="center" wrapText="1"/>
    </xf>
    <xf borderId="0" fillId="5" fontId="5" numFmtId="0" xfId="0" applyAlignment="1" applyFill="1" applyFont="1">
      <alignment readingOrder="0"/>
    </xf>
    <xf borderId="5" fillId="6" fontId="3" numFmtId="0" xfId="0" applyAlignment="1" applyBorder="1" applyFill="1" applyFont="1">
      <alignment horizontal="center" shrinkToFit="0" vertical="center" wrapText="1"/>
    </xf>
    <xf borderId="0" fillId="0" fontId="5" numFmtId="0" xfId="0" applyAlignment="1" applyFont="1">
      <alignment readingOrder="0"/>
    </xf>
    <xf borderId="0" fillId="0" fontId="5" numFmtId="164" xfId="0" applyFont="1" applyNumberFormat="1"/>
    <xf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1" Type="http://schemas.openxmlformats.org/officeDocument/2006/relationships/image" Target="../media/image19.png"/><Relationship Id="rId10" Type="http://schemas.openxmlformats.org/officeDocument/2006/relationships/image" Target="../media/image9.png"/><Relationship Id="rId13" Type="http://schemas.openxmlformats.org/officeDocument/2006/relationships/image" Target="../media/image13.png"/><Relationship Id="rId12" Type="http://schemas.openxmlformats.org/officeDocument/2006/relationships/image" Target="../media/image20.png"/><Relationship Id="rId1" Type="http://schemas.openxmlformats.org/officeDocument/2006/relationships/image" Target="../media/image4.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1.png"/><Relationship Id="rId9" Type="http://schemas.openxmlformats.org/officeDocument/2006/relationships/image" Target="../media/image6.png"/><Relationship Id="rId15" Type="http://schemas.openxmlformats.org/officeDocument/2006/relationships/image" Target="../media/image7.jpg"/><Relationship Id="rId14" Type="http://schemas.openxmlformats.org/officeDocument/2006/relationships/image" Target="../media/image15.jpg"/><Relationship Id="rId17" Type="http://schemas.openxmlformats.org/officeDocument/2006/relationships/image" Target="../media/image14.jpg"/><Relationship Id="rId16" Type="http://schemas.openxmlformats.org/officeDocument/2006/relationships/image" Target="../media/image17.jpg"/><Relationship Id="rId5" Type="http://schemas.openxmlformats.org/officeDocument/2006/relationships/image" Target="../media/image8.png"/><Relationship Id="rId19" Type="http://schemas.openxmlformats.org/officeDocument/2006/relationships/image" Target="../media/image16.png"/><Relationship Id="rId6" Type="http://schemas.openxmlformats.org/officeDocument/2006/relationships/image" Target="../media/image10.png"/><Relationship Id="rId18" Type="http://schemas.openxmlformats.org/officeDocument/2006/relationships/image" Target="../media/image12.png"/><Relationship Id="rId7" Type="http://schemas.openxmlformats.org/officeDocument/2006/relationships/image" Target="../media/image11.png"/><Relationship Id="rId8"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161925</xdr:colOff>
      <xdr:row>68</xdr:row>
      <xdr:rowOff>47625</xdr:rowOff>
    </xdr:from>
    <xdr:ext cx="2971800" cy="1266825"/>
    <xdr:sp>
      <xdr:nvSpPr>
        <xdr:cNvPr id="3" name="Shape 3"/>
        <xdr:cNvSpPr/>
      </xdr:nvSpPr>
      <xdr:spPr>
        <a:xfrm>
          <a:off x="3864863" y="3151350"/>
          <a:ext cx="2962275" cy="1257300"/>
        </a:xfrm>
        <a:prstGeom prst="ellipse">
          <a:avLst/>
        </a:prstGeom>
        <a:noFill/>
        <a:ln cap="flat" cmpd="sng" w="1270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7</xdr:col>
      <xdr:colOff>466725</xdr:colOff>
      <xdr:row>68</xdr:row>
      <xdr:rowOff>0</xdr:rowOff>
    </xdr:from>
    <xdr:ext cx="2695575" cy="1266825"/>
    <xdr:sp>
      <xdr:nvSpPr>
        <xdr:cNvPr id="4" name="Shape 4"/>
        <xdr:cNvSpPr/>
      </xdr:nvSpPr>
      <xdr:spPr>
        <a:xfrm>
          <a:off x="4007738" y="3151350"/>
          <a:ext cx="2676525" cy="1257300"/>
        </a:xfrm>
        <a:prstGeom prst="ellipse">
          <a:avLst/>
        </a:prstGeom>
        <a:noFill/>
        <a:ln cap="flat" cmpd="sng" w="1270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12</xdr:col>
      <xdr:colOff>333375</xdr:colOff>
      <xdr:row>67</xdr:row>
      <xdr:rowOff>142875</xdr:rowOff>
    </xdr:from>
    <xdr:ext cx="2695575" cy="1266825"/>
    <xdr:sp>
      <xdr:nvSpPr>
        <xdr:cNvPr id="4" name="Shape 4"/>
        <xdr:cNvSpPr/>
      </xdr:nvSpPr>
      <xdr:spPr>
        <a:xfrm>
          <a:off x="4007738" y="3151350"/>
          <a:ext cx="2676525" cy="1257300"/>
        </a:xfrm>
        <a:prstGeom prst="ellipse">
          <a:avLst/>
        </a:prstGeom>
        <a:noFill/>
        <a:ln cap="flat" cmpd="sng" w="1270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5</xdr:col>
      <xdr:colOff>1009650</xdr:colOff>
      <xdr:row>73</xdr:row>
      <xdr:rowOff>47625</xdr:rowOff>
    </xdr:from>
    <xdr:ext cx="1181100" cy="266700"/>
    <xdr:sp>
      <xdr:nvSpPr>
        <xdr:cNvPr id="5" name="Shape 5"/>
        <xdr:cNvSpPr txBox="1"/>
      </xdr:nvSpPr>
      <xdr:spPr>
        <a:xfrm>
          <a:off x="4758788" y="3647720"/>
          <a:ext cx="1174424"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1 период</a:t>
          </a:r>
          <a:r>
            <a:rPr lang="en-US" sz="1100">
              <a:solidFill>
                <a:schemeClr val="dk1"/>
              </a:solidFill>
              <a:latin typeface="Calibri"/>
              <a:ea typeface="Calibri"/>
              <a:cs typeface="Calibri"/>
              <a:sym typeface="Calibri"/>
            </a:rPr>
            <a:t> = 1 год</a:t>
          </a:r>
          <a:endParaRPr sz="1100"/>
        </a:p>
      </xdr:txBody>
    </xdr:sp>
    <xdr:clientData fLocksWithSheet="0"/>
  </xdr:oneCellAnchor>
  <xdr:oneCellAnchor>
    <xdr:from>
      <xdr:col>9</xdr:col>
      <xdr:colOff>114300</xdr:colOff>
      <xdr:row>73</xdr:row>
      <xdr:rowOff>38100</xdr:rowOff>
    </xdr:from>
    <xdr:ext cx="1181100" cy="266700"/>
    <xdr:sp>
      <xdr:nvSpPr>
        <xdr:cNvPr id="6" name="Shape 6"/>
        <xdr:cNvSpPr txBox="1"/>
      </xdr:nvSpPr>
      <xdr:spPr>
        <a:xfrm>
          <a:off x="4758788" y="3647720"/>
          <a:ext cx="1174424"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2 период</a:t>
          </a:r>
          <a:r>
            <a:rPr lang="en-US" sz="1100">
              <a:solidFill>
                <a:schemeClr val="dk1"/>
              </a:solidFill>
              <a:latin typeface="Calibri"/>
              <a:ea typeface="Calibri"/>
              <a:cs typeface="Calibri"/>
              <a:sym typeface="Calibri"/>
            </a:rPr>
            <a:t> = 2 год</a:t>
          </a:r>
          <a:endParaRPr sz="1100"/>
        </a:p>
      </xdr:txBody>
    </xdr:sp>
    <xdr:clientData fLocksWithSheet="0"/>
  </xdr:oneCellAnchor>
  <xdr:oneCellAnchor>
    <xdr:from>
      <xdr:col>13</xdr:col>
      <xdr:colOff>590550</xdr:colOff>
      <xdr:row>72</xdr:row>
      <xdr:rowOff>152400</xdr:rowOff>
    </xdr:from>
    <xdr:ext cx="1181100" cy="266700"/>
    <xdr:sp>
      <xdr:nvSpPr>
        <xdr:cNvPr id="7" name="Shape 7"/>
        <xdr:cNvSpPr txBox="1"/>
      </xdr:nvSpPr>
      <xdr:spPr>
        <a:xfrm>
          <a:off x="4758788" y="3647720"/>
          <a:ext cx="1174424"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3 период</a:t>
          </a:r>
          <a:r>
            <a:rPr lang="en-US" sz="1100">
              <a:solidFill>
                <a:schemeClr val="dk1"/>
              </a:solidFill>
              <a:latin typeface="Calibri"/>
              <a:ea typeface="Calibri"/>
              <a:cs typeface="Calibri"/>
              <a:sym typeface="Calibri"/>
            </a:rPr>
            <a:t> = 3 год</a:t>
          </a:r>
          <a:endParaRPr sz="1100"/>
        </a:p>
      </xdr:txBody>
    </xdr:sp>
    <xdr:clientData fLocksWithSheet="0"/>
  </xdr:oneCellAnchor>
  <xdr:oneCellAnchor>
    <xdr:from>
      <xdr:col>6</xdr:col>
      <xdr:colOff>581025</xdr:colOff>
      <xdr:row>69</xdr:row>
      <xdr:rowOff>142875</xdr:rowOff>
    </xdr:from>
    <xdr:ext cx="304800" cy="571500"/>
    <xdr:sp>
      <xdr:nvSpPr>
        <xdr:cNvPr id="8" name="Shape 8"/>
        <xdr:cNvSpPr/>
      </xdr:nvSpPr>
      <xdr:spPr>
        <a:xfrm>
          <a:off x="5212650" y="3513300"/>
          <a:ext cx="266700" cy="533400"/>
        </a:xfrm>
        <a:prstGeom prst="ellipse">
          <a:avLst/>
        </a:prstGeom>
        <a:noFill/>
        <a:ln cap="flat" cmpd="sng" w="38100">
          <a:solidFill>
            <a:srgbClr val="A8D08C"/>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11</xdr:col>
      <xdr:colOff>438150</xdr:colOff>
      <xdr:row>69</xdr:row>
      <xdr:rowOff>133350</xdr:rowOff>
    </xdr:from>
    <xdr:ext cx="304800" cy="571500"/>
    <xdr:sp>
      <xdr:nvSpPr>
        <xdr:cNvPr id="8" name="Shape 8"/>
        <xdr:cNvSpPr/>
      </xdr:nvSpPr>
      <xdr:spPr>
        <a:xfrm>
          <a:off x="5212650" y="3513300"/>
          <a:ext cx="266700" cy="533400"/>
        </a:xfrm>
        <a:prstGeom prst="ellipse">
          <a:avLst/>
        </a:prstGeom>
        <a:noFill/>
        <a:ln cap="flat" cmpd="sng" w="38100">
          <a:solidFill>
            <a:srgbClr val="A8D08C"/>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16</xdr:col>
      <xdr:colOff>295275</xdr:colOff>
      <xdr:row>69</xdr:row>
      <xdr:rowOff>133350</xdr:rowOff>
    </xdr:from>
    <xdr:ext cx="304800" cy="571500"/>
    <xdr:sp>
      <xdr:nvSpPr>
        <xdr:cNvPr id="8" name="Shape 8"/>
        <xdr:cNvSpPr/>
      </xdr:nvSpPr>
      <xdr:spPr>
        <a:xfrm>
          <a:off x="5212650" y="3513300"/>
          <a:ext cx="266700" cy="533400"/>
        </a:xfrm>
        <a:prstGeom prst="ellipse">
          <a:avLst/>
        </a:prstGeom>
        <a:noFill/>
        <a:ln cap="flat" cmpd="sng" w="38100">
          <a:solidFill>
            <a:srgbClr val="A8D08C"/>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6</xdr:col>
      <xdr:colOff>123825</xdr:colOff>
      <xdr:row>72</xdr:row>
      <xdr:rowOff>104775</xdr:rowOff>
    </xdr:from>
    <xdr:ext cx="466725" cy="257175"/>
    <xdr:grpSp>
      <xdr:nvGrpSpPr>
        <xdr:cNvPr id="2" name="Shape 2"/>
        <xdr:cNvGrpSpPr/>
      </xdr:nvGrpSpPr>
      <xdr:grpSpPr>
        <a:xfrm>
          <a:off x="5117400" y="3656325"/>
          <a:ext cx="457200" cy="247500"/>
          <a:chOff x="5117400" y="3656325"/>
          <a:chExt cx="457200" cy="247500"/>
        </a:xfrm>
      </xdr:grpSpPr>
      <xdr:cxnSp>
        <xdr:nvCxnSpPr>
          <xdr:cNvPr id="9" name="Shape 9"/>
          <xdr:cNvCxnSpPr>
            <a:stCxn id="5" idx="3"/>
          </xdr:cNvCxnSpPr>
        </xdr:nvCxnSpPr>
        <xdr:spPr>
          <a:xfrm flipH="1" rot="10800000">
            <a:off x="5117400" y="3656325"/>
            <a:ext cx="457200" cy="247500"/>
          </a:xfrm>
          <a:prstGeom prst="straightConnector1">
            <a:avLst/>
          </a:prstGeom>
          <a:noFill/>
          <a:ln cap="flat" cmpd="sng" w="9525">
            <a:solidFill>
              <a:schemeClr val="accent6"/>
            </a:solidFill>
            <a:prstDash val="solid"/>
            <a:miter lim="800000"/>
            <a:headEnd len="sm" w="sm" type="none"/>
            <a:tailEnd len="med" w="med" type="triangle"/>
          </a:ln>
        </xdr:spPr>
      </xdr:cxnSp>
    </xdr:grpSp>
    <xdr:clientData fLocksWithSheet="0"/>
  </xdr:oneCellAnchor>
  <xdr:oneCellAnchor>
    <xdr:from>
      <xdr:col>11</xdr:col>
      <xdr:colOff>0</xdr:colOff>
      <xdr:row>72</xdr:row>
      <xdr:rowOff>85725</xdr:rowOff>
    </xdr:from>
    <xdr:ext cx="485775" cy="257175"/>
    <xdr:grpSp>
      <xdr:nvGrpSpPr>
        <xdr:cNvPr id="2" name="Shape 2"/>
        <xdr:cNvGrpSpPr/>
      </xdr:nvGrpSpPr>
      <xdr:grpSpPr>
        <a:xfrm>
          <a:off x="5107875" y="3656175"/>
          <a:ext cx="476250" cy="247650"/>
          <a:chOff x="5107875" y="3656175"/>
          <a:chExt cx="476250" cy="247650"/>
        </a:xfrm>
      </xdr:grpSpPr>
      <xdr:cxnSp>
        <xdr:nvCxnSpPr>
          <xdr:cNvPr id="10" name="Shape 10"/>
          <xdr:cNvCxnSpPr/>
        </xdr:nvCxnSpPr>
        <xdr:spPr>
          <a:xfrm flipH="1" rot="10800000">
            <a:off x="5107875" y="3656175"/>
            <a:ext cx="476250" cy="247650"/>
          </a:xfrm>
          <a:prstGeom prst="straightConnector1">
            <a:avLst/>
          </a:prstGeom>
          <a:noFill/>
          <a:ln cap="flat" cmpd="sng" w="9525">
            <a:solidFill>
              <a:schemeClr val="accent6"/>
            </a:solidFill>
            <a:prstDash val="solid"/>
            <a:miter lim="800000"/>
            <a:headEnd len="sm" w="sm" type="none"/>
            <a:tailEnd len="med" w="med" type="triangle"/>
          </a:ln>
        </xdr:spPr>
      </xdr:cxnSp>
    </xdr:grpSp>
    <xdr:clientData fLocksWithSheet="0"/>
  </xdr:oneCellAnchor>
  <xdr:oneCellAnchor>
    <xdr:from>
      <xdr:col>15</xdr:col>
      <xdr:colOff>495300</xdr:colOff>
      <xdr:row>72</xdr:row>
      <xdr:rowOff>19050</xdr:rowOff>
    </xdr:from>
    <xdr:ext cx="466725" cy="257175"/>
    <xdr:grpSp>
      <xdr:nvGrpSpPr>
        <xdr:cNvPr id="2" name="Shape 2"/>
        <xdr:cNvGrpSpPr/>
      </xdr:nvGrpSpPr>
      <xdr:grpSpPr>
        <a:xfrm>
          <a:off x="5117400" y="3656175"/>
          <a:ext cx="457200" cy="247650"/>
          <a:chOff x="5117400" y="3656175"/>
          <a:chExt cx="457200" cy="247650"/>
        </a:xfrm>
      </xdr:grpSpPr>
      <xdr:cxnSp>
        <xdr:nvCxnSpPr>
          <xdr:cNvPr id="11" name="Shape 11"/>
          <xdr:cNvCxnSpPr/>
        </xdr:nvCxnSpPr>
        <xdr:spPr>
          <a:xfrm flipH="1" rot="10800000">
            <a:off x="5117400" y="3656175"/>
            <a:ext cx="457200" cy="247650"/>
          </a:xfrm>
          <a:prstGeom prst="straightConnector1">
            <a:avLst/>
          </a:prstGeom>
          <a:noFill/>
          <a:ln cap="flat" cmpd="sng" w="9525">
            <a:solidFill>
              <a:schemeClr val="accent6"/>
            </a:solidFill>
            <a:prstDash val="solid"/>
            <a:miter lim="800000"/>
            <a:headEnd len="sm" w="sm" type="none"/>
            <a:tailEnd len="med" w="med" type="triangle"/>
          </a:ln>
        </xdr:spPr>
      </xdr:cxnSp>
    </xdr:grpSp>
    <xdr:clientData fLocksWithSheet="0"/>
  </xdr:oneCellAnchor>
  <xdr:oneCellAnchor>
    <xdr:from>
      <xdr:col>6</xdr:col>
      <xdr:colOff>95250</xdr:colOff>
      <xdr:row>0</xdr:row>
      <xdr:rowOff>104775</xdr:rowOff>
    </xdr:from>
    <xdr:ext cx="2600325" cy="8667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514350</xdr:colOff>
      <xdr:row>0</xdr:row>
      <xdr:rowOff>28575</xdr:rowOff>
    </xdr:from>
    <xdr:ext cx="5438775" cy="10477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19</xdr:row>
      <xdr:rowOff>0</xdr:rowOff>
    </xdr:from>
    <xdr:ext cx="4448175" cy="7239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152400</xdr:colOff>
      <xdr:row>33</xdr:row>
      <xdr:rowOff>19050</xdr:rowOff>
    </xdr:from>
    <xdr:ext cx="2333625" cy="704850"/>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276225</xdr:colOff>
      <xdr:row>32</xdr:row>
      <xdr:rowOff>171450</xdr:rowOff>
    </xdr:from>
    <xdr:ext cx="3810000" cy="1409700"/>
    <xdr:pic>
      <xdr:nvPicPr>
        <xdr:cNvPr id="0" name="image8.png"/>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171450</xdr:colOff>
      <xdr:row>54</xdr:row>
      <xdr:rowOff>0</xdr:rowOff>
    </xdr:from>
    <xdr:ext cx="1676400" cy="1000125"/>
    <xdr:pic>
      <xdr:nvPicPr>
        <xdr:cNvPr id="0" name="image10.png"/>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28575</xdr:colOff>
      <xdr:row>53</xdr:row>
      <xdr:rowOff>190500</xdr:rowOff>
    </xdr:from>
    <xdr:ext cx="5295900" cy="1190625"/>
    <xdr:pic>
      <xdr:nvPicPr>
        <xdr:cNvPr id="0" name="image11.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9525</xdr:colOff>
      <xdr:row>70</xdr:row>
      <xdr:rowOff>47625</xdr:rowOff>
    </xdr:from>
    <xdr:ext cx="8858250" cy="495300"/>
    <xdr:pic>
      <xdr:nvPicPr>
        <xdr:cNvPr id="0" name="image5.png"/>
        <xdr:cNvPicPr preferRelativeResize="0"/>
      </xdr:nvPicPr>
      <xdr:blipFill>
        <a:blip cstate="print" r:embed="rId8"/>
        <a:stretch>
          <a:fillRect/>
        </a:stretch>
      </xdr:blipFill>
      <xdr:spPr>
        <a:prstGeom prst="rect">
          <a:avLst/>
        </a:prstGeom>
        <a:noFill/>
      </xdr:spPr>
    </xdr:pic>
    <xdr:clientData fLocksWithSheet="0"/>
  </xdr:oneCellAnchor>
  <xdr:oneCellAnchor>
    <xdr:from>
      <xdr:col>6</xdr:col>
      <xdr:colOff>266700</xdr:colOff>
      <xdr:row>79</xdr:row>
      <xdr:rowOff>0</xdr:rowOff>
    </xdr:from>
    <xdr:ext cx="1628775" cy="1057275"/>
    <xdr:pic>
      <xdr:nvPicPr>
        <xdr:cNvPr id="0" name="image6.png"/>
        <xdr:cNvPicPr preferRelativeResize="0"/>
      </xdr:nvPicPr>
      <xdr:blipFill>
        <a:blip cstate="print" r:embed="rId9"/>
        <a:stretch>
          <a:fillRect/>
        </a:stretch>
      </xdr:blipFill>
      <xdr:spPr>
        <a:prstGeom prst="rect">
          <a:avLst/>
        </a:prstGeom>
        <a:noFill/>
      </xdr:spPr>
    </xdr:pic>
    <xdr:clientData fLocksWithSheet="0"/>
  </xdr:oneCellAnchor>
  <xdr:oneCellAnchor>
    <xdr:from>
      <xdr:col>9</xdr:col>
      <xdr:colOff>390525</xdr:colOff>
      <xdr:row>79</xdr:row>
      <xdr:rowOff>0</xdr:rowOff>
    </xdr:from>
    <xdr:ext cx="6181725" cy="1095375"/>
    <xdr:pic>
      <xdr:nvPicPr>
        <xdr:cNvPr id="0" name="image9.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142875</xdr:colOff>
      <xdr:row>97</xdr:row>
      <xdr:rowOff>0</xdr:rowOff>
    </xdr:from>
    <xdr:ext cx="3476625" cy="1524000"/>
    <xdr:pic>
      <xdr:nvPicPr>
        <xdr:cNvPr id="0" name="image19.png"/>
        <xdr:cNvPicPr preferRelativeResize="0"/>
      </xdr:nvPicPr>
      <xdr:blipFill>
        <a:blip cstate="print" r:embed="rId11"/>
        <a:stretch>
          <a:fillRect/>
        </a:stretch>
      </xdr:blipFill>
      <xdr:spPr>
        <a:prstGeom prst="rect">
          <a:avLst/>
        </a:prstGeom>
        <a:noFill/>
      </xdr:spPr>
    </xdr:pic>
    <xdr:clientData fLocksWithSheet="0"/>
  </xdr:oneCellAnchor>
  <xdr:oneCellAnchor>
    <xdr:from>
      <xdr:col>6</xdr:col>
      <xdr:colOff>133350</xdr:colOff>
      <xdr:row>121</xdr:row>
      <xdr:rowOff>28575</xdr:rowOff>
    </xdr:from>
    <xdr:ext cx="5238750" cy="1828800"/>
    <xdr:pic>
      <xdr:nvPicPr>
        <xdr:cNvPr id="0" name="image20.png"/>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168</xdr:row>
      <xdr:rowOff>19050</xdr:rowOff>
    </xdr:from>
    <xdr:ext cx="6781800" cy="3448050"/>
    <xdr:pic>
      <xdr:nvPicPr>
        <xdr:cNvPr id="0" name="image13.png"/>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200</xdr:row>
      <xdr:rowOff>0</xdr:rowOff>
    </xdr:from>
    <xdr:ext cx="7143750" cy="7191375"/>
    <xdr:pic>
      <xdr:nvPicPr>
        <xdr:cNvPr descr="Прибыль относимая на акционеров из отчета общества" id="0" name="image15.jpg"/>
        <xdr:cNvPicPr preferRelativeResize="0"/>
      </xdr:nvPicPr>
      <xdr:blipFill>
        <a:blip cstate="print" r:embed="rId14"/>
        <a:stretch>
          <a:fillRect/>
        </a:stretch>
      </xdr:blipFill>
      <xdr:spPr>
        <a:prstGeom prst="rect">
          <a:avLst/>
        </a:prstGeom>
        <a:noFill/>
      </xdr:spPr>
    </xdr:pic>
    <xdr:clientData fLocksWithSheet="0"/>
  </xdr:oneCellAnchor>
  <xdr:oneCellAnchor>
    <xdr:from>
      <xdr:col>10</xdr:col>
      <xdr:colOff>0</xdr:colOff>
      <xdr:row>197</xdr:row>
      <xdr:rowOff>0</xdr:rowOff>
    </xdr:from>
    <xdr:ext cx="6991350" cy="4772025"/>
    <xdr:pic>
      <xdr:nvPicPr>
        <xdr:cNvPr descr="Величина активов общества из отчета общества" id="0" name="image7.jpg"/>
        <xdr:cNvPicPr preferRelativeResize="0"/>
      </xdr:nvPicPr>
      <xdr:blipFill>
        <a:blip cstate="print" r:embed="rId15"/>
        <a:stretch>
          <a:fillRect/>
        </a:stretch>
      </xdr:blipFill>
      <xdr:spPr>
        <a:prstGeom prst="rect">
          <a:avLst/>
        </a:prstGeom>
        <a:noFill/>
      </xdr:spPr>
    </xdr:pic>
    <xdr:clientData fLocksWithSheet="0"/>
  </xdr:oneCellAnchor>
  <xdr:oneCellAnchor>
    <xdr:from>
      <xdr:col>26</xdr:col>
      <xdr:colOff>0</xdr:colOff>
      <xdr:row>196</xdr:row>
      <xdr:rowOff>0</xdr:rowOff>
    </xdr:from>
    <xdr:ext cx="6800850" cy="1876425"/>
    <xdr:pic>
      <xdr:nvPicPr>
        <xdr:cNvPr descr="Величина капитала общества из отчетности" id="0" name="image17.jpg"/>
        <xdr:cNvPicPr preferRelativeResize="0"/>
      </xdr:nvPicPr>
      <xdr:blipFill>
        <a:blip cstate="print" r:embed="rId16"/>
        <a:stretch>
          <a:fillRect/>
        </a:stretch>
      </xdr:blipFill>
      <xdr:spPr>
        <a:prstGeom prst="rect">
          <a:avLst/>
        </a:prstGeom>
        <a:noFill/>
      </xdr:spPr>
    </xdr:pic>
    <xdr:clientData fLocksWithSheet="0"/>
  </xdr:oneCellAnchor>
  <xdr:oneCellAnchor>
    <xdr:from>
      <xdr:col>23</xdr:col>
      <xdr:colOff>0</xdr:colOff>
      <xdr:row>210</xdr:row>
      <xdr:rowOff>0</xdr:rowOff>
    </xdr:from>
    <xdr:ext cx="6962775" cy="1219200"/>
    <xdr:pic>
      <xdr:nvPicPr>
        <xdr:cNvPr descr="Долгосрочные обязательства общества из отчетности" id="0" name="image14.jpg"/>
        <xdr:cNvPicPr preferRelativeResize="0"/>
      </xdr:nvPicPr>
      <xdr:blipFill>
        <a:blip cstate="print" r:embed="rId17"/>
        <a:stretch>
          <a:fillRect/>
        </a:stretch>
      </xdr:blipFill>
      <xdr:spPr>
        <a:prstGeom prst="rect">
          <a:avLst/>
        </a:prstGeom>
        <a:noFill/>
      </xdr:spPr>
    </xdr:pic>
    <xdr:clientData fLocksWithSheet="0"/>
  </xdr:oneCellAnchor>
  <xdr:oneCellAnchor>
    <xdr:from>
      <xdr:col>3</xdr:col>
      <xdr:colOff>0</xdr:colOff>
      <xdr:row>241</xdr:row>
      <xdr:rowOff>47625</xdr:rowOff>
    </xdr:from>
    <xdr:ext cx="4314825" cy="1447800"/>
    <xdr:pic>
      <xdr:nvPicPr>
        <xdr:cNvPr id="0" name="image12.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9525</xdr:colOff>
      <xdr:row>259</xdr:row>
      <xdr:rowOff>38100</xdr:rowOff>
    </xdr:from>
    <xdr:ext cx="4781550" cy="1371600"/>
    <xdr:pic>
      <xdr:nvPicPr>
        <xdr:cNvPr id="0" name="image16.png"/>
        <xdr:cNvPicPr preferRelativeResize="0"/>
      </xdr:nvPicPr>
      <xdr:blipFill>
        <a:blip cstate="print" r:embed="rId19"/>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xdr:row>
      <xdr:rowOff>19050</xdr:rowOff>
    </xdr:from>
    <xdr:ext cx="5848350" cy="1257300"/>
    <xdr:pic>
      <xdr:nvPicPr>
        <xdr:cNvPr id="0" name="image18.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0"/>
    <col customWidth="1" min="2" max="2" width="20.0"/>
    <col customWidth="1" min="3" max="4" width="8.71"/>
    <col customWidth="1" min="5" max="5" width="24.29"/>
    <col customWidth="1" min="6" max="6" width="30.86"/>
    <col customWidth="1" min="7" max="38" width="8.71"/>
  </cols>
  <sheetData>
    <row r="1" ht="14.25" customHeight="1">
      <c r="A1" s="1" t="s">
        <v>0</v>
      </c>
      <c r="B1" s="2"/>
      <c r="C1" s="2"/>
      <c r="D1" s="2"/>
      <c r="E1" s="2"/>
      <c r="F1" s="3"/>
    </row>
    <row r="2" ht="14.25" customHeight="1">
      <c r="A2" s="4" t="s">
        <v>1</v>
      </c>
    </row>
    <row r="3" ht="14.25" customHeight="1"/>
    <row r="4" ht="14.25" customHeight="1"/>
    <row r="5" ht="14.25" customHeight="1">
      <c r="I5" s="5"/>
    </row>
    <row r="6" ht="14.25" customHeight="1"/>
    <row r="7" ht="14.25" customHeight="1"/>
    <row r="8" ht="14.25" customHeight="1"/>
    <row r="9" ht="14.25" customHeight="1"/>
    <row r="10" ht="14.25" customHeight="1"/>
    <row r="11" ht="14.25" customHeight="1">
      <c r="A11" s="6" t="s">
        <v>2</v>
      </c>
      <c r="B11" s="6">
        <f>300000/(1+0.1)-500000</f>
        <v>-227272.7273</v>
      </c>
      <c r="C11" s="6" t="s">
        <v>3</v>
      </c>
    </row>
    <row r="12" ht="14.25" customHeight="1"/>
    <row r="13" ht="14.25" customHeight="1"/>
    <row r="14" ht="15.0" customHeight="1">
      <c r="A14" s="4" t="s">
        <v>4</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c r="A25" s="6" t="s">
        <v>2</v>
      </c>
      <c r="B25" s="7">
        <f>300000/(1+0.1)+(300000/POWER((1+0.1),2))+(300000/POWER((1+0.1),3))+(300000/POWER((1+0.1),4))-500000</f>
        <v>450959.6339</v>
      </c>
      <c r="C25" s="6" t="s">
        <v>3</v>
      </c>
    </row>
    <row r="26" ht="14.25" customHeight="1"/>
    <row r="27" ht="14.25" customHeight="1"/>
    <row r="28" ht="14.25" customHeight="1">
      <c r="A28" s="4" t="s">
        <v>5</v>
      </c>
    </row>
    <row r="29" ht="14.25" customHeight="1"/>
    <row r="30" ht="14.25" customHeight="1"/>
    <row r="31" ht="14.25" customHeight="1"/>
    <row r="32" ht="14.25" customHeight="1"/>
    <row r="33" ht="14.25" customHeight="1"/>
    <row r="34" ht="14.25" customHeight="1">
      <c r="A34" s="8" t="s">
        <v>6</v>
      </c>
      <c r="B34" s="2"/>
      <c r="C34" s="2"/>
      <c r="D34" s="2"/>
      <c r="E34" s="2"/>
      <c r="F34" s="3"/>
    </row>
    <row r="35" ht="14.25" customHeight="1"/>
    <row r="36" ht="14.25" customHeight="1">
      <c r="A36" s="9" t="s">
        <v>7</v>
      </c>
    </row>
    <row r="37" ht="14.25" customHeight="1"/>
    <row r="38" ht="14.25" customHeight="1">
      <c r="A38" s="10" t="s">
        <v>8</v>
      </c>
    </row>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c r="A49" s="6" t="s">
        <v>9</v>
      </c>
      <c r="B49" s="11" t="s">
        <v>10</v>
      </c>
    </row>
    <row r="50" ht="14.25" customHeight="1">
      <c r="A50" s="6" t="s">
        <v>11</v>
      </c>
      <c r="B50" s="6" t="s">
        <v>12</v>
      </c>
    </row>
    <row r="51" ht="14.25" customHeight="1"/>
    <row r="52" ht="14.25" customHeight="1">
      <c r="A52" s="6" t="s">
        <v>13</v>
      </c>
      <c r="B52" s="6">
        <f>75000+500+12000+400-50000-10000-7000-400</f>
        <v>20500</v>
      </c>
    </row>
    <row r="53" ht="14.25" customHeight="1">
      <c r="F53" s="12"/>
    </row>
    <row r="54" ht="14.25" customHeight="1">
      <c r="F54" s="12"/>
    </row>
    <row r="55" ht="16.5" customHeight="1">
      <c r="A55" s="13" t="s">
        <v>14</v>
      </c>
      <c r="B55" s="2"/>
      <c r="C55" s="2"/>
      <c r="D55" s="2"/>
      <c r="E55" s="2"/>
      <c r="F55" s="3"/>
    </row>
    <row r="56" ht="14.25" customHeight="1"/>
    <row r="57" ht="14.25" customHeight="1">
      <c r="A57" s="10" t="s">
        <v>15</v>
      </c>
    </row>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c r="A69" s="6" t="s">
        <v>16</v>
      </c>
      <c r="B69" s="14">
        <f>(3000000/(POWER((1+0.1),1)))+(3800000/(POWER((1+0.1),2)))+(4100000/(POWER((1+0.1),3)))</f>
        <v>8948159.279</v>
      </c>
    </row>
    <row r="70" ht="14.25" customHeight="1">
      <c r="B70" s="14"/>
    </row>
    <row r="71" ht="14.25" customHeight="1">
      <c r="B71" s="14"/>
    </row>
    <row r="72" ht="14.25" customHeight="1"/>
    <row r="73" ht="14.25" customHeight="1"/>
    <row r="74" ht="14.25" customHeight="1"/>
    <row r="75" ht="14.25" customHeight="1"/>
    <row r="76" ht="14.25" customHeight="1"/>
    <row r="77" ht="14.25" customHeight="1"/>
    <row r="78" ht="14.25" customHeight="1"/>
    <row r="79" ht="14.25" customHeight="1"/>
    <row r="80" ht="14.25" customHeight="1">
      <c r="A80" s="8" t="s">
        <v>17</v>
      </c>
      <c r="B80" s="2"/>
      <c r="C80" s="2"/>
      <c r="D80" s="2"/>
      <c r="E80" s="2"/>
      <c r="F80" s="3"/>
    </row>
    <row r="81" ht="14.25" customHeight="1"/>
    <row r="82" ht="14.25" customHeight="1">
      <c r="A82" s="10" t="s">
        <v>18</v>
      </c>
    </row>
    <row r="83" ht="14.25" customHeight="1"/>
    <row r="84" ht="14.25" customHeight="1"/>
    <row r="85" ht="14.25" customHeight="1"/>
    <row r="86" ht="14.25" customHeight="1"/>
    <row r="87" ht="14.25" customHeight="1"/>
    <row r="88" ht="14.25" customHeight="1"/>
    <row r="89" ht="14.25" customHeight="1">
      <c r="A89" s="6" t="s">
        <v>19</v>
      </c>
    </row>
    <row r="90" ht="14.25" customHeight="1">
      <c r="A90" s="6">
        <f>(70000 + 150000 + 200000)/3</f>
        <v>140000</v>
      </c>
    </row>
    <row r="91" ht="14.25" customHeight="1">
      <c r="A91" s="6" t="s">
        <v>20</v>
      </c>
      <c r="C91" s="7">
        <f>400000/A90</f>
        <v>2.857142857</v>
      </c>
      <c r="D91" s="6" t="s">
        <v>21</v>
      </c>
    </row>
    <row r="92" ht="14.25" customHeight="1"/>
    <row r="93" ht="14.25" customHeight="1">
      <c r="A93" s="15" t="s">
        <v>22</v>
      </c>
    </row>
    <row r="94" ht="14.25" customHeight="1"/>
    <row r="95" ht="14.25" customHeight="1"/>
    <row r="96" ht="14.25" customHeight="1"/>
    <row r="97" ht="14.25" customHeight="1"/>
    <row r="98" ht="14.25" customHeight="1">
      <c r="A98" s="8" t="s">
        <v>23</v>
      </c>
      <c r="B98" s="2"/>
      <c r="C98" s="2"/>
      <c r="D98" s="2"/>
      <c r="E98" s="2"/>
      <c r="F98" s="3"/>
    </row>
    <row r="99" ht="14.25" customHeight="1"/>
    <row r="100" ht="14.25" customHeight="1">
      <c r="A100" s="15" t="s">
        <v>24</v>
      </c>
    </row>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c r="A110" s="6" t="s">
        <v>25</v>
      </c>
      <c r="B110" s="16">
        <f>70000/(1+0.1)</f>
        <v>63636.36364</v>
      </c>
      <c r="C110" s="6" t="s">
        <v>26</v>
      </c>
    </row>
    <row r="111" ht="14.25" customHeight="1">
      <c r="A111" s="6" t="s">
        <v>27</v>
      </c>
      <c r="B111" s="16">
        <f>150000/(1+0.1)</f>
        <v>136363.6364</v>
      </c>
      <c r="C111" s="6" t="s">
        <v>26</v>
      </c>
    </row>
    <row r="112" ht="14.25" customHeight="1">
      <c r="A112" s="6" t="s">
        <v>28</v>
      </c>
      <c r="B112" s="16">
        <f>200000/(1+0.1)</f>
        <v>181818.1818</v>
      </c>
      <c r="C112" s="6" t="s">
        <v>26</v>
      </c>
    </row>
    <row r="113" ht="14.25" customHeight="1"/>
    <row r="114" ht="15.0" customHeight="1">
      <c r="A114" s="15" t="s">
        <v>29</v>
      </c>
      <c r="D114" s="17">
        <f>SUM(B110:B112)</f>
        <v>381818.1818</v>
      </c>
    </row>
    <row r="115" ht="14.25" customHeight="1"/>
    <row r="116" ht="14.25" customHeight="1"/>
    <row r="117" ht="14.25" customHeight="1">
      <c r="A117" s="6" t="s">
        <v>30</v>
      </c>
      <c r="B117" s="16">
        <f>(SUM(B110:B112))/3</f>
        <v>127272.7273</v>
      </c>
    </row>
    <row r="118" ht="14.25" customHeight="1">
      <c r="A118" s="6" t="s">
        <v>31</v>
      </c>
      <c r="B118" s="14">
        <f>400000/B117</f>
        <v>3.142857143</v>
      </c>
      <c r="C118" s="6" t="s">
        <v>21</v>
      </c>
      <c r="D118" s="18"/>
      <c r="E118" s="6" t="s">
        <v>32</v>
      </c>
    </row>
    <row r="119" ht="14.25" customHeight="1"/>
    <row r="120" ht="14.25" customHeight="1"/>
    <row r="121" ht="14.25" customHeight="1"/>
    <row r="122" ht="14.25" customHeight="1">
      <c r="A122" s="8" t="s">
        <v>33</v>
      </c>
      <c r="B122" s="2"/>
      <c r="C122" s="2"/>
      <c r="D122" s="2"/>
      <c r="E122" s="2"/>
      <c r="F122" s="3"/>
    </row>
    <row r="123" ht="14.25" customHeight="1"/>
    <row r="124" ht="14.25" customHeight="1">
      <c r="A124" s="15" t="s">
        <v>34</v>
      </c>
    </row>
    <row r="125" ht="14.25" customHeight="1"/>
    <row r="126" ht="14.25" customHeight="1"/>
    <row r="127" ht="14.25" customHeight="1"/>
    <row r="128" ht="14.25" customHeight="1"/>
    <row r="129" ht="14.25" customHeight="1"/>
    <row r="130" ht="14.25" customHeight="1"/>
    <row r="131" ht="14.25" customHeight="1"/>
    <row r="132" ht="14.25" customHeight="1">
      <c r="A132" s="6" t="s">
        <v>2</v>
      </c>
      <c r="B132" s="6">
        <f>(400000/(1+0.18)+((550000/POWER((1+0.18),2)))+((580000/POWER((1+0.18),3))))-500000</f>
        <v>586990.3934</v>
      </c>
    </row>
    <row r="133" ht="14.25" customHeight="1">
      <c r="A133" s="6" t="s">
        <v>35</v>
      </c>
      <c r="B133" s="14">
        <f>B132/500000</f>
        <v>1.173980787</v>
      </c>
    </row>
    <row r="134" ht="14.25" customHeight="1"/>
    <row r="135" ht="14.25" customHeight="1">
      <c r="A135" s="15" t="s">
        <v>36</v>
      </c>
    </row>
    <row r="136" ht="14.25" customHeight="1"/>
    <row r="137" ht="14.25" customHeight="1"/>
    <row r="138" ht="14.25" customHeight="1"/>
    <row r="139" ht="14.25" customHeight="1">
      <c r="H139" s="19"/>
    </row>
    <row r="140" ht="14.25" customHeight="1"/>
    <row r="141" ht="14.25" customHeight="1"/>
    <row r="142" ht="14.25" customHeight="1"/>
    <row r="143" ht="14.25" customHeight="1">
      <c r="A143" s="8" t="s">
        <v>37</v>
      </c>
      <c r="B143" s="2"/>
      <c r="C143" s="2"/>
      <c r="D143" s="2"/>
      <c r="E143" s="2"/>
      <c r="F143" s="3"/>
    </row>
    <row r="144" ht="14.25" customHeight="1"/>
    <row r="145" ht="14.25" customHeight="1">
      <c r="A145" s="15" t="s">
        <v>38</v>
      </c>
    </row>
    <row r="146" ht="14.25" customHeight="1"/>
    <row r="147" ht="14.25" customHeight="1"/>
    <row r="148" ht="14.25" customHeight="1"/>
    <row r="149" ht="14.25" customHeight="1"/>
    <row r="150" ht="14.25" customHeight="1"/>
    <row r="151" ht="14.25" customHeight="1">
      <c r="A151" s="6" t="s">
        <v>39</v>
      </c>
      <c r="B151" s="6" t="s">
        <v>40</v>
      </c>
      <c r="E151" s="6" t="s">
        <v>41</v>
      </c>
    </row>
    <row r="152" ht="14.25" customHeight="1">
      <c r="A152" s="6" t="s">
        <v>42</v>
      </c>
      <c r="B152" s="6">
        <v>-1200.0</v>
      </c>
    </row>
    <row r="153" ht="14.25" customHeight="1">
      <c r="A153" s="6" t="s">
        <v>43</v>
      </c>
      <c r="B153" s="6">
        <v>300.0</v>
      </c>
    </row>
    <row r="154" ht="14.25" customHeight="1">
      <c r="A154" s="6" t="s">
        <v>27</v>
      </c>
      <c r="B154" s="20">
        <v>400.0</v>
      </c>
    </row>
    <row r="155" ht="14.25" customHeight="1">
      <c r="A155" s="6" t="s">
        <v>44</v>
      </c>
      <c r="B155" s="20">
        <v>500.0</v>
      </c>
    </row>
    <row r="156" ht="14.25" customHeight="1">
      <c r="A156" s="6" t="s">
        <v>45</v>
      </c>
      <c r="B156" s="20">
        <v>600.0</v>
      </c>
    </row>
    <row r="157" ht="14.25" customHeight="1"/>
    <row r="158" ht="14.25" customHeight="1">
      <c r="A158" s="6" t="s">
        <v>46</v>
      </c>
      <c r="B158" s="21">
        <f>IRR(B152:B156)</f>
        <v>0.1628178963</v>
      </c>
    </row>
    <row r="159" ht="14.25" customHeight="1"/>
    <row r="160" ht="14.25" customHeight="1">
      <c r="A160" s="15" t="s">
        <v>47</v>
      </c>
    </row>
    <row r="161" ht="14.25" customHeight="1"/>
    <row r="162" ht="14.25" customHeight="1"/>
    <row r="163" ht="14.25" customHeight="1"/>
    <row r="164" ht="14.25" customHeight="1"/>
    <row r="165" ht="14.25" customHeight="1"/>
    <row r="166" ht="14.25" customHeight="1"/>
    <row r="167" ht="14.25" customHeight="1"/>
    <row r="168" ht="14.25" customHeight="1">
      <c r="A168" s="8" t="s">
        <v>48</v>
      </c>
      <c r="B168" s="2"/>
      <c r="C168" s="2"/>
      <c r="D168" s="2"/>
      <c r="E168" s="2"/>
      <c r="F168" s="3"/>
    </row>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c r="A190" s="6" t="s">
        <v>49</v>
      </c>
    </row>
    <row r="191" ht="14.25" customHeight="1"/>
    <row r="192" ht="14.25" customHeight="1">
      <c r="A192" s="15" t="s">
        <v>50</v>
      </c>
    </row>
    <row r="193" ht="14.25" customHeight="1"/>
    <row r="194" ht="14.25" customHeight="1"/>
    <row r="195" ht="14.25" customHeight="1"/>
    <row r="196" ht="14.25" customHeight="1"/>
    <row r="197" ht="14.25" customHeight="1">
      <c r="X197" s="22" t="s">
        <v>51</v>
      </c>
    </row>
    <row r="198" ht="14.25" customHeight="1">
      <c r="A198" s="6" t="s">
        <v>52</v>
      </c>
      <c r="H198" s="22" t="s">
        <v>53</v>
      </c>
    </row>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c r="X209" s="23" t="s">
        <v>54</v>
      </c>
    </row>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c r="A243" s="6" t="s">
        <v>55</v>
      </c>
      <c r="B243" s="14">
        <f>(32842000000/546369000000)*100</f>
        <v>6.010955966</v>
      </c>
      <c r="C243" s="6" t="s">
        <v>56</v>
      </c>
    </row>
    <row r="244" ht="14.25" customHeight="1"/>
    <row r="245" ht="14.25" customHeight="1">
      <c r="A245" s="6" t="s">
        <v>57</v>
      </c>
      <c r="B245" s="14">
        <f>(32842000000/201630000000)*100</f>
        <v>16.28825076</v>
      </c>
      <c r="C245" s="6" t="s">
        <v>56</v>
      </c>
    </row>
    <row r="246" ht="14.25" customHeight="1"/>
    <row r="247" ht="14.25" customHeight="1">
      <c r="A247" s="6" t="s">
        <v>58</v>
      </c>
      <c r="B247" s="7">
        <f>(32842000000/(201630000000+212925000000))*100</f>
        <v>7.922229861</v>
      </c>
      <c r="C247" s="6" t="s">
        <v>56</v>
      </c>
    </row>
    <row r="248" ht="14.25" customHeight="1"/>
    <row r="249" ht="14.25" customHeight="1"/>
    <row r="250" ht="14.25" customHeight="1"/>
    <row r="251" ht="14.25" customHeight="1"/>
    <row r="252" ht="14.25" customHeight="1">
      <c r="A252" s="15" t="s">
        <v>59</v>
      </c>
    </row>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c r="B269" s="24" t="s">
        <v>60</v>
      </c>
      <c r="C269" s="25"/>
      <c r="D269" s="25"/>
      <c r="E269" s="25"/>
      <c r="F269" s="25"/>
      <c r="G269" s="25"/>
      <c r="H269" s="25"/>
      <c r="I269" s="25"/>
      <c r="J269" s="25"/>
    </row>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4">
    <mergeCell ref="A1:F1"/>
    <mergeCell ref="A2:F9"/>
    <mergeCell ref="A14:F18"/>
    <mergeCell ref="A28:F31"/>
    <mergeCell ref="A34:F34"/>
    <mergeCell ref="A38:F47"/>
    <mergeCell ref="B49:F49"/>
    <mergeCell ref="A55:F55"/>
    <mergeCell ref="A57:F67"/>
    <mergeCell ref="A80:F80"/>
    <mergeCell ref="A82:F87"/>
    <mergeCell ref="A93:F95"/>
    <mergeCell ref="A98:F98"/>
    <mergeCell ref="A100:F108"/>
    <mergeCell ref="A168:F168"/>
    <mergeCell ref="A192:F196"/>
    <mergeCell ref="A252:F259"/>
    <mergeCell ref="A114:C115"/>
    <mergeCell ref="A122:F122"/>
    <mergeCell ref="A124:F129"/>
    <mergeCell ref="A135:E139"/>
    <mergeCell ref="A143:F143"/>
    <mergeCell ref="A145:E149"/>
    <mergeCell ref="A160:E16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1" width="8.71"/>
    <col customWidth="1" min="12" max="12" width="13.14"/>
    <col customWidth="1" min="13" max="26" width="8.71"/>
  </cols>
  <sheetData>
    <row r="1" ht="15.0" customHeight="1">
      <c r="A1" s="26" t="s">
        <v>61</v>
      </c>
      <c r="B1" s="27"/>
      <c r="C1" s="27"/>
      <c r="D1" s="27"/>
      <c r="E1" s="27"/>
      <c r="F1" s="27"/>
      <c r="G1" s="27"/>
      <c r="H1" s="27"/>
      <c r="I1" s="27"/>
      <c r="J1" s="28"/>
    </row>
    <row r="2" ht="14.25" customHeight="1">
      <c r="A2" s="29"/>
      <c r="J2" s="30"/>
      <c r="L2" s="6" t="s">
        <v>62</v>
      </c>
      <c r="M2" s="6" t="s">
        <v>63</v>
      </c>
      <c r="N2" s="31" t="s">
        <v>64</v>
      </c>
    </row>
    <row r="3" ht="14.25" customHeight="1">
      <c r="A3" s="29"/>
      <c r="J3" s="30"/>
      <c r="M3" s="6">
        <f>(110/POWER((1+0.1),1)+121/POWER((1+0.1),2))-100</f>
        <v>100</v>
      </c>
      <c r="N3" s="31">
        <v>179.9248685</v>
      </c>
    </row>
    <row r="4" ht="14.25" customHeight="1">
      <c r="A4" s="29"/>
      <c r="J4" s="30"/>
    </row>
    <row r="5" ht="14.25" customHeight="1">
      <c r="A5" s="29"/>
      <c r="J5" s="30"/>
    </row>
    <row r="6" ht="14.25" customHeight="1">
      <c r="A6" s="29"/>
      <c r="J6" s="30"/>
    </row>
    <row r="7" ht="14.25" customHeight="1">
      <c r="A7" s="29"/>
      <c r="J7" s="30"/>
    </row>
    <row r="8" ht="14.25" customHeight="1">
      <c r="A8" s="32"/>
      <c r="B8" s="33"/>
      <c r="C8" s="33"/>
      <c r="D8" s="33"/>
      <c r="E8" s="33"/>
      <c r="F8" s="33"/>
      <c r="G8" s="33"/>
      <c r="H8" s="33"/>
      <c r="I8" s="33"/>
      <c r="J8" s="34"/>
    </row>
    <row r="9" ht="14.25" customHeight="1">
      <c r="A9" s="35"/>
      <c r="B9" s="35"/>
      <c r="C9" s="35"/>
      <c r="D9" s="35"/>
      <c r="E9" s="35"/>
      <c r="F9" s="35"/>
      <c r="G9" s="35"/>
      <c r="H9" s="35"/>
      <c r="I9" s="35"/>
      <c r="J9" s="35"/>
    </row>
    <row r="10" ht="14.25" customHeight="1">
      <c r="A10" s="35"/>
      <c r="B10" s="35"/>
      <c r="C10" s="35"/>
      <c r="D10" s="35"/>
      <c r="E10" s="35"/>
      <c r="F10" s="35"/>
      <c r="G10" s="35"/>
      <c r="H10" s="35"/>
      <c r="I10" s="35"/>
      <c r="J10" s="35"/>
    </row>
    <row r="11" ht="14.25" customHeight="1">
      <c r="A11" s="35"/>
      <c r="B11" s="35"/>
      <c r="C11" s="35"/>
      <c r="D11" s="35"/>
      <c r="E11" s="35"/>
      <c r="F11" s="35"/>
      <c r="G11" s="35"/>
      <c r="H11" s="35"/>
      <c r="I11" s="35"/>
      <c r="J11" s="35"/>
    </row>
    <row r="12" ht="14.25" customHeight="1">
      <c r="A12" s="35"/>
      <c r="B12" s="35"/>
      <c r="C12" s="35"/>
      <c r="D12" s="35"/>
      <c r="E12" s="35"/>
      <c r="F12" s="35"/>
      <c r="G12" s="35"/>
      <c r="H12" s="35"/>
      <c r="I12" s="35"/>
      <c r="J12" s="35"/>
    </row>
    <row r="13" ht="14.25" customHeight="1"/>
    <row r="14" ht="14.25" customHeight="1"/>
    <row r="15" ht="14.25" customHeight="1"/>
    <row r="16" ht="14.25" customHeight="1"/>
    <row r="17" ht="14.25" customHeight="1"/>
    <row r="18" ht="14.25" customHeight="1">
      <c r="A18" s="36" t="s">
        <v>65</v>
      </c>
      <c r="B18" s="27"/>
      <c r="C18" s="27"/>
      <c r="D18" s="27"/>
      <c r="E18" s="27"/>
      <c r="F18" s="27"/>
      <c r="G18" s="27"/>
      <c r="H18" s="27"/>
      <c r="I18" s="27"/>
      <c r="J18" s="28"/>
      <c r="L18" s="6" t="s">
        <v>62</v>
      </c>
      <c r="M18" s="6">
        <f>-150+30/(1+0.12)+70/(1+0.12)^2+70/(1+0.12)^3+30/(1+0.12)^4</f>
        <v>1.479445413</v>
      </c>
    </row>
    <row r="19" ht="14.25" customHeight="1">
      <c r="A19" s="29"/>
      <c r="J19" s="30"/>
    </row>
    <row r="20" ht="14.25" customHeight="1">
      <c r="A20" s="29"/>
      <c r="J20" s="30"/>
      <c r="M20" s="37" t="s">
        <v>66</v>
      </c>
    </row>
    <row r="21" ht="14.25" customHeight="1">
      <c r="A21" s="29"/>
      <c r="J21" s="30"/>
    </row>
    <row r="22" ht="14.25" customHeight="1">
      <c r="A22" s="29"/>
      <c r="J22" s="30"/>
    </row>
    <row r="23" ht="14.25" customHeight="1">
      <c r="A23" s="29"/>
      <c r="J23" s="30"/>
    </row>
    <row r="24" ht="14.25" customHeight="1">
      <c r="A24" s="29"/>
      <c r="J24" s="30"/>
    </row>
    <row r="25" ht="14.25" customHeight="1">
      <c r="A25" s="32"/>
      <c r="B25" s="33"/>
      <c r="C25" s="33"/>
      <c r="D25" s="33"/>
      <c r="E25" s="33"/>
      <c r="F25" s="33"/>
      <c r="G25" s="33"/>
      <c r="H25" s="33"/>
      <c r="I25" s="33"/>
      <c r="J25" s="34"/>
    </row>
    <row r="26" ht="14.25" customHeight="1"/>
    <row r="27" ht="14.25" customHeight="1"/>
    <row r="28" ht="14.25" customHeight="1">
      <c r="A28" s="38" t="s">
        <v>67</v>
      </c>
      <c r="B28" s="27"/>
      <c r="C28" s="27"/>
      <c r="D28" s="27"/>
      <c r="E28" s="27"/>
      <c r="F28" s="27"/>
      <c r="G28" s="27"/>
      <c r="H28" s="27"/>
      <c r="I28" s="27"/>
      <c r="J28" s="28"/>
      <c r="L28" s="6" t="s">
        <v>62</v>
      </c>
      <c r="M28" s="39" t="s">
        <v>68</v>
      </c>
    </row>
    <row r="29" ht="14.25" customHeight="1">
      <c r="A29" s="29"/>
      <c r="J29" s="30"/>
      <c r="L29" s="6">
        <v>1.0</v>
      </c>
      <c r="M29" s="6">
        <f>400/(1+0.09)</f>
        <v>366.9724771</v>
      </c>
    </row>
    <row r="30" ht="14.25" customHeight="1">
      <c r="A30" s="29"/>
      <c r="J30" s="30"/>
      <c r="L30" s="6">
        <v>2.0</v>
      </c>
      <c r="M30" s="6">
        <f t="shared" ref="M30:M31" si="1">800/(1+0.09)</f>
        <v>733.9449541</v>
      </c>
    </row>
    <row r="31" ht="14.25" customHeight="1">
      <c r="A31" s="29"/>
      <c r="J31" s="30"/>
      <c r="L31" s="6">
        <v>3.0</v>
      </c>
      <c r="M31" s="6">
        <f t="shared" si="1"/>
        <v>733.9449541</v>
      </c>
    </row>
    <row r="32" ht="14.25" customHeight="1">
      <c r="A32" s="29"/>
      <c r="J32" s="30"/>
      <c r="M32" s="6">
        <f>SUM(M29:M31)/3</f>
        <v>611.6207951</v>
      </c>
    </row>
    <row r="33" ht="14.25" customHeight="1">
      <c r="A33" s="29"/>
      <c r="J33" s="30"/>
      <c r="M33" s="40">
        <f>1600/M32</f>
        <v>2.616</v>
      </c>
    </row>
    <row r="34" ht="14.25" customHeight="1">
      <c r="A34" s="29"/>
      <c r="J34" s="30"/>
      <c r="L34" s="6">
        <f>INT(M33)</f>
        <v>2</v>
      </c>
      <c r="M34" s="6">
        <f>ROUNDUP((M33-L34)*12,0)</f>
        <v>8</v>
      </c>
    </row>
    <row r="35" ht="14.25" customHeight="1">
      <c r="A35" s="32"/>
      <c r="B35" s="33"/>
      <c r="C35" s="33"/>
      <c r="D35" s="33"/>
      <c r="E35" s="33"/>
      <c r="F35" s="33"/>
      <c r="G35" s="33"/>
      <c r="H35" s="33"/>
      <c r="I35" s="33"/>
      <c r="J35" s="34"/>
    </row>
    <row r="36" ht="14.25" customHeight="1"/>
    <row r="37" ht="14.25" customHeight="1">
      <c r="M37" s="16"/>
    </row>
    <row r="38" ht="14.25" customHeight="1">
      <c r="M38" s="16"/>
    </row>
    <row r="39" ht="14.25" customHeight="1"/>
    <row r="40" ht="14.25" customHeight="1"/>
    <row r="41" ht="14.25" customHeight="1"/>
    <row r="42" ht="14.25" customHeight="1"/>
    <row r="43" ht="14.25" customHeight="1"/>
    <row r="44" ht="14.25" customHeight="1"/>
    <row r="45" ht="14.25" customHeight="1">
      <c r="M45" s="7"/>
      <c r="O45" s="18"/>
      <c r="P45" s="41"/>
    </row>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J8"/>
    <mergeCell ref="A18:J25"/>
    <mergeCell ref="A28:J35"/>
    <mergeCell ref="M20:P20"/>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Juliet. Juliet.</dc:creator>
</cp:coreProperties>
</file>