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450"/>
  </bookViews>
  <sheets>
    <sheet name="Modelo" sheetId="1" r:id="rId1"/>
    <sheet name="Propriedades_1" sheetId="2" r:id="rId2"/>
    <sheet name="Propriedades_2" sheetId="3" r:id="rId3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/>
  <c r="B36"/>
  <c r="D8"/>
  <c r="D34" s="1"/>
  <c r="D44"/>
  <c r="I18"/>
  <c r="H18"/>
  <c r="U13" i="3"/>
  <c r="U21"/>
  <c r="B34" i="1" l="1"/>
  <c r="B23"/>
  <c r="B19"/>
  <c r="D17"/>
  <c r="D16"/>
  <c r="B25" l="1"/>
  <c r="I24" s="1"/>
  <c r="H24" s="1"/>
  <c r="D23"/>
  <c r="B35"/>
  <c r="B18"/>
  <c r="G24" l="1"/>
  <c r="D22" s="1"/>
  <c r="B22" s="1"/>
  <c r="B24"/>
  <c r="B30" s="1"/>
  <c r="D35"/>
  <c r="B26"/>
  <c r="B38" s="1"/>
  <c r="E30" l="1"/>
  <c r="B56"/>
  <c r="H28"/>
  <c r="G28" s="1"/>
  <c r="B27" s="1"/>
  <c r="B44" l="1"/>
  <c r="B46" s="1"/>
  <c r="I45" s="1"/>
  <c r="H45" l="1"/>
  <c r="B45" s="1"/>
  <c r="B51" s="1"/>
  <c r="B53" s="1"/>
  <c r="G45"/>
  <c r="D43" s="1"/>
  <c r="B43" s="1"/>
  <c r="B47" l="1"/>
  <c r="E51" s="1"/>
  <c r="B57"/>
  <c r="C61" s="1"/>
  <c r="C62" s="1"/>
  <c r="B61"/>
  <c r="B62" s="1"/>
  <c r="H49" l="1"/>
  <c r="G49" s="1"/>
  <c r="D48" s="1"/>
  <c r="B48" s="1"/>
  <c r="D61" s="1"/>
  <c r="D62" s="1"/>
</calcChain>
</file>

<file path=xl/sharedStrings.xml><?xml version="1.0" encoding="utf-8"?>
<sst xmlns="http://schemas.openxmlformats.org/spreadsheetml/2006/main" count="124" uniqueCount="64">
  <si>
    <t>TURBINA A GÁS ASE50</t>
  </si>
  <si>
    <t>DADOS</t>
  </si>
  <si>
    <t>Fluxo de ar no compressor</t>
  </si>
  <si>
    <t>kg/s</t>
  </si>
  <si>
    <t xml:space="preserve">relação de pressões na compressão </t>
  </si>
  <si>
    <t xml:space="preserve">perda carga do ar na câm. combustão </t>
  </si>
  <si>
    <t>%</t>
  </si>
  <si>
    <t xml:space="preserve">temperatura máxima do ciclo </t>
  </si>
  <si>
    <t>C</t>
  </si>
  <si>
    <t>K</t>
  </si>
  <si>
    <t xml:space="preserve">eficiência isentrópica do compressor </t>
  </si>
  <si>
    <t>eficiência isentrópica na expansão</t>
  </si>
  <si>
    <t>COMPRESSOR</t>
  </si>
  <si>
    <t>Entrada do ar</t>
  </si>
  <si>
    <t>Interpolação</t>
  </si>
  <si>
    <t>temperatura</t>
  </si>
  <si>
    <t>T</t>
  </si>
  <si>
    <t>h</t>
  </si>
  <si>
    <t>pr</t>
  </si>
  <si>
    <t>pressão</t>
  </si>
  <si>
    <t>atm</t>
  </si>
  <si>
    <t>kPa</t>
  </si>
  <si>
    <t>Entalpia (interpolação)</t>
  </si>
  <si>
    <t>kJ/kg</t>
  </si>
  <si>
    <t xml:space="preserve">Saída do ar </t>
  </si>
  <si>
    <t>Entalpia (REAL - efic. isoentrópica)</t>
  </si>
  <si>
    <t>temperatura (REAL - efic. isoentrópica)</t>
  </si>
  <si>
    <t>Potência do compressor</t>
  </si>
  <si>
    <r>
      <t>(mg*(h2s-h1))/</t>
    </r>
    <r>
      <rPr>
        <sz val="11"/>
        <color theme="1"/>
        <rFont val="Symbol"/>
        <family val="1"/>
        <charset val="2"/>
      </rPr>
      <t>h</t>
    </r>
  </si>
  <si>
    <t>OU</t>
  </si>
  <si>
    <t>(mg*(h2-h1))</t>
  </si>
  <si>
    <t>kW</t>
  </si>
  <si>
    <t>Saída do ar</t>
  </si>
  <si>
    <t>pressão (perda de carga)</t>
  </si>
  <si>
    <t xml:space="preserve">Entalpia </t>
  </si>
  <si>
    <t>Entalpia (isoentrópica)</t>
  </si>
  <si>
    <r>
      <t>(mg*(h3-h4s))*</t>
    </r>
    <r>
      <rPr>
        <sz val="11"/>
        <color theme="1"/>
        <rFont val="Symbol"/>
        <family val="1"/>
        <charset val="2"/>
      </rPr>
      <t>h</t>
    </r>
  </si>
  <si>
    <t>(mg*(h3-h4))</t>
  </si>
  <si>
    <t>Potência líquida:</t>
  </si>
  <si>
    <t>Eficiência térmica:</t>
  </si>
  <si>
    <t>Wliq/Q</t>
  </si>
  <si>
    <t>Q fornecido = mg(h3-h2)</t>
  </si>
  <si>
    <t>COMPARAÇÃO:</t>
  </si>
  <si>
    <t>Pot liq.(W)</t>
  </si>
  <si>
    <t>Efic.(%)</t>
  </si>
  <si>
    <r>
      <t>Tgases (</t>
    </r>
    <r>
      <rPr>
        <sz val="11"/>
        <color theme="1"/>
        <rFont val="Calibri"/>
        <family val="2"/>
        <scheme val="minor"/>
      </rPr>
      <t>C)</t>
    </r>
  </si>
  <si>
    <t>Fabricante</t>
  </si>
  <si>
    <t>Simulação</t>
  </si>
  <si>
    <t>Diferença (%)</t>
  </si>
  <si>
    <t>https://www.mtu.de/engines/industrial-gas-turbines/ase-series/ase50-vericor/</t>
  </si>
  <si>
    <t>Potência do expansor</t>
  </si>
  <si>
    <t>CÂMARA DE COMBUSTÃO</t>
  </si>
  <si>
    <t>PCI do gás natural</t>
  </si>
  <si>
    <t>Fluxo másico de combustível</t>
  </si>
  <si>
    <t>rendimento eletro-mecânico</t>
  </si>
  <si>
    <t>p2/p1 =</t>
  </si>
  <si>
    <t>pr2/pr1</t>
  </si>
  <si>
    <t>pr(T)</t>
  </si>
  <si>
    <t>mc</t>
  </si>
  <si>
    <t>Combustivel + ar_entrada = ar_saída</t>
  </si>
  <si>
    <t>mc . PCI + mar . (h2 - h1) = (mc + mar) . (h3 - h1)</t>
  </si>
  <si>
    <t>TURBINA (EXPANSOR)</t>
  </si>
  <si>
    <t>perda de carga na exaustão</t>
  </si>
  <si>
    <t>mbar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</si>
</sst>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17</xdr:col>
      <xdr:colOff>495300</xdr:colOff>
      <xdr:row>15</xdr:row>
      <xdr:rowOff>160020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BF7CC68E-927C-4D3B-9602-A207FE04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49540" y="0"/>
          <a:ext cx="4762500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17</xdr:col>
      <xdr:colOff>381000</xdr:colOff>
      <xdr:row>28</xdr:row>
      <xdr:rowOff>131445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xmlns="" id="{05E3A562-B37B-4AA6-A639-25307594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49540" y="3108960"/>
          <a:ext cx="46482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297180</xdr:colOff>
      <xdr:row>31</xdr:row>
      <xdr:rowOff>160020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AD7BF29-4623-4AC8-82DF-B8CED8C5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31580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419100</xdr:colOff>
      <xdr:row>29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918C92F-8613-9BDC-0C43-EA95AFC92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82300" cy="534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tu.de/engines/industrial-gas-turbines/ase-series/ase50-veric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zoomScale="120" zoomScaleNormal="120" workbookViewId="0">
      <selection activeCell="H57" sqref="H57"/>
    </sheetView>
  </sheetViews>
  <sheetFormatPr defaultRowHeight="15"/>
  <cols>
    <col min="1" max="1" width="33" customWidth="1"/>
  </cols>
  <sheetData>
    <row r="1" spans="1:9">
      <c r="A1" t="s">
        <v>0</v>
      </c>
      <c r="B1" s="5" t="s">
        <v>49</v>
      </c>
    </row>
    <row r="3" spans="1:9">
      <c r="A3" s="12" t="s">
        <v>1</v>
      </c>
    </row>
    <row r="4" spans="1:9">
      <c r="A4" t="s">
        <v>2</v>
      </c>
      <c r="B4">
        <v>14.16</v>
      </c>
      <c r="C4" t="s">
        <v>3</v>
      </c>
    </row>
    <row r="5" spans="1:9">
      <c r="A5" t="s">
        <v>4</v>
      </c>
      <c r="B5">
        <v>10.7</v>
      </c>
    </row>
    <row r="6" spans="1:9">
      <c r="A6" t="s">
        <v>5</v>
      </c>
      <c r="B6">
        <v>1.5</v>
      </c>
      <c r="C6" t="s">
        <v>6</v>
      </c>
    </row>
    <row r="7" spans="1:9">
      <c r="A7" t="s">
        <v>52</v>
      </c>
      <c r="B7" s="7">
        <v>50009.5</v>
      </c>
      <c r="C7" t="s">
        <v>23</v>
      </c>
    </row>
    <row r="8" spans="1:9">
      <c r="A8" t="s">
        <v>7</v>
      </c>
      <c r="B8">
        <v>1078</v>
      </c>
      <c r="C8" t="s">
        <v>8</v>
      </c>
      <c r="D8">
        <f>B8+273</f>
        <v>1351</v>
      </c>
      <c r="E8" t="s">
        <v>9</v>
      </c>
    </row>
    <row r="9" spans="1:9">
      <c r="A9" t="s">
        <v>62</v>
      </c>
      <c r="B9">
        <v>30</v>
      </c>
      <c r="C9" t="s">
        <v>63</v>
      </c>
    </row>
    <row r="10" spans="1:9">
      <c r="A10" t="s">
        <v>10</v>
      </c>
      <c r="B10" s="8">
        <v>0.82799999999999996</v>
      </c>
    </row>
    <row r="11" spans="1:9">
      <c r="A11" t="s">
        <v>11</v>
      </c>
      <c r="B11" s="8">
        <v>0.85699999999999998</v>
      </c>
    </row>
    <row r="12" spans="1:9">
      <c r="A12" t="s">
        <v>54</v>
      </c>
      <c r="B12" s="8">
        <v>0.97499999999999998</v>
      </c>
    </row>
    <row r="14" spans="1:9">
      <c r="A14" s="10" t="s">
        <v>12</v>
      </c>
    </row>
    <row r="15" spans="1:9">
      <c r="A15" t="s">
        <v>13</v>
      </c>
      <c r="G15" t="s">
        <v>14</v>
      </c>
    </row>
    <row r="16" spans="1:9">
      <c r="A16" t="s">
        <v>15</v>
      </c>
      <c r="B16">
        <v>15</v>
      </c>
      <c r="C16" t="s">
        <v>8</v>
      </c>
      <c r="D16">
        <f>B16+273</f>
        <v>288</v>
      </c>
      <c r="E16" t="s">
        <v>9</v>
      </c>
      <c r="G16" t="s">
        <v>16</v>
      </c>
      <c r="H16" t="s">
        <v>17</v>
      </c>
      <c r="I16" t="s">
        <v>18</v>
      </c>
    </row>
    <row r="17" spans="1:9">
      <c r="A17" t="s">
        <v>19</v>
      </c>
      <c r="B17">
        <v>1</v>
      </c>
      <c r="C17" t="s">
        <v>20</v>
      </c>
      <c r="D17">
        <f>B17*100</f>
        <v>100</v>
      </c>
      <c r="E17" t="s">
        <v>21</v>
      </c>
      <c r="G17">
        <v>285</v>
      </c>
      <c r="H17" s="6">
        <v>285.14</v>
      </c>
      <c r="I17" s="8">
        <v>1.1584000000000001</v>
      </c>
    </row>
    <row r="18" spans="1:9">
      <c r="A18" t="s">
        <v>22</v>
      </c>
      <c r="B18" s="4">
        <f>H18</f>
        <v>288.15199999999999</v>
      </c>
      <c r="C18" t="s">
        <v>23</v>
      </c>
      <c r="G18">
        <v>288</v>
      </c>
      <c r="H18" s="6">
        <f>H19-(((H19-H17)*(G19-G18))/(G19-G17))</f>
        <v>288.15199999999999</v>
      </c>
      <c r="I18" s="8">
        <f>I19-(((I19-I17)*(H19-H18))/(H19-H17))</f>
        <v>1.2020199999999999</v>
      </c>
    </row>
    <row r="19" spans="1:9">
      <c r="A19" t="s">
        <v>18</v>
      </c>
      <c r="B19" s="8">
        <f>I18</f>
        <v>1.2020199999999999</v>
      </c>
      <c r="G19">
        <v>290</v>
      </c>
      <c r="H19" s="6">
        <v>290.16000000000003</v>
      </c>
      <c r="I19" s="8">
        <v>1.2311000000000001</v>
      </c>
    </row>
    <row r="21" spans="1:9">
      <c r="A21" t="s">
        <v>24</v>
      </c>
    </row>
    <row r="22" spans="1:9">
      <c r="A22" t="s">
        <v>15</v>
      </c>
      <c r="B22" s="6">
        <f>D22-273</f>
        <v>289.40016666666668</v>
      </c>
      <c r="C22" t="s">
        <v>8</v>
      </c>
      <c r="D22" s="6">
        <f>G24</f>
        <v>562.40016666666668</v>
      </c>
      <c r="E22" t="s">
        <v>9</v>
      </c>
      <c r="G22" t="s">
        <v>16</v>
      </c>
      <c r="H22" t="s">
        <v>17</v>
      </c>
      <c r="I22" t="s">
        <v>18</v>
      </c>
    </row>
    <row r="23" spans="1:9">
      <c r="A23" t="s">
        <v>19</v>
      </c>
      <c r="B23">
        <f>B5*B17</f>
        <v>10.7</v>
      </c>
      <c r="C23" t="s">
        <v>20</v>
      </c>
      <c r="D23">
        <f>B23*100</f>
        <v>1070</v>
      </c>
      <c r="E23" t="s">
        <v>21</v>
      </c>
      <c r="G23" s="6">
        <v>560</v>
      </c>
      <c r="H23" s="6">
        <v>565.16999999999996</v>
      </c>
      <c r="I23" s="6">
        <v>12.66</v>
      </c>
    </row>
    <row r="24" spans="1:9">
      <c r="A24" t="s">
        <v>22</v>
      </c>
      <c r="B24" s="6">
        <f>H24</f>
        <v>567.67097366666667</v>
      </c>
      <c r="C24" t="s">
        <v>23</v>
      </c>
      <c r="G24" s="6">
        <f>G25-(((G25-G23)*(H25-H24))/(H25-H23))</f>
        <v>562.40016666666668</v>
      </c>
      <c r="H24" s="6">
        <f>H25-(((H25-H23)*(I25-I24))/(I25-I23))</f>
        <v>567.67097366666667</v>
      </c>
      <c r="I24" s="6">
        <f>B25</f>
        <v>12.861613999999998</v>
      </c>
    </row>
    <row r="25" spans="1:9">
      <c r="A25" t="s">
        <v>18</v>
      </c>
      <c r="B25" s="6">
        <f>B5*B19</f>
        <v>12.861613999999998</v>
      </c>
      <c r="G25" s="6">
        <v>570</v>
      </c>
      <c r="H25" s="6">
        <v>575.59</v>
      </c>
      <c r="I25" s="6">
        <v>13.5</v>
      </c>
    </row>
    <row r="26" spans="1:9">
      <c r="A26" t="s">
        <v>25</v>
      </c>
      <c r="B26" s="6">
        <f>((B24-B18)/B10)+B18</f>
        <v>625.7353015297906</v>
      </c>
      <c r="C26" t="s">
        <v>23</v>
      </c>
      <c r="G26" t="s">
        <v>16</v>
      </c>
      <c r="H26" t="s">
        <v>17</v>
      </c>
    </row>
    <row r="27" spans="1:9">
      <c r="A27" t="s">
        <v>26</v>
      </c>
      <c r="B27" s="6">
        <f>G28</f>
        <v>617.78491606241994</v>
      </c>
      <c r="C27" t="s">
        <v>9</v>
      </c>
      <c r="G27" s="6">
        <v>610</v>
      </c>
      <c r="H27" s="6">
        <v>617.53</v>
      </c>
    </row>
    <row r="28" spans="1:9">
      <c r="G28" s="6">
        <f>G29-(((G29-G27)*(H29-H28))/(H29-H27))</f>
        <v>617.78491606241994</v>
      </c>
      <c r="H28" s="6">
        <f>B26</f>
        <v>625.7353015297906</v>
      </c>
    </row>
    <row r="29" spans="1:9">
      <c r="A29" t="s">
        <v>27</v>
      </c>
      <c r="B29" t="s">
        <v>28</v>
      </c>
      <c r="D29" t="s">
        <v>29</v>
      </c>
      <c r="E29" t="s">
        <v>30</v>
      </c>
      <c r="G29" s="6">
        <v>620</v>
      </c>
      <c r="H29" s="6">
        <v>628.07000000000005</v>
      </c>
    </row>
    <row r="30" spans="1:9">
      <c r="A30" t="s">
        <v>27</v>
      </c>
      <c r="B30" s="1">
        <f>(B4*(B24-B18))/B10</f>
        <v>4780.1795496618361</v>
      </c>
      <c r="C30" s="1" t="s">
        <v>31</v>
      </c>
      <c r="D30" s="1"/>
      <c r="E30" s="1">
        <f>B4*(B26-B18)</f>
        <v>4780.1795496618352</v>
      </c>
      <c r="F30" t="s">
        <v>31</v>
      </c>
    </row>
    <row r="32" spans="1:9">
      <c r="A32" s="10" t="s">
        <v>51</v>
      </c>
    </row>
    <row r="33" spans="1:10">
      <c r="A33" t="s">
        <v>32</v>
      </c>
    </row>
    <row r="34" spans="1:10">
      <c r="A34" t="s">
        <v>15</v>
      </c>
      <c r="B34">
        <f>B8</f>
        <v>1078</v>
      </c>
      <c r="C34" t="s">
        <v>8</v>
      </c>
      <c r="D34">
        <f>D8</f>
        <v>1351</v>
      </c>
      <c r="E34" t="s">
        <v>9</v>
      </c>
      <c r="H34" t="s">
        <v>55</v>
      </c>
      <c r="I34" t="s">
        <v>56</v>
      </c>
      <c r="J34" t="s">
        <v>57</v>
      </c>
    </row>
    <row r="35" spans="1:10">
      <c r="A35" t="s">
        <v>33</v>
      </c>
      <c r="B35" s="6">
        <f>(1-(B6/100))*B23</f>
        <v>10.539499999999999</v>
      </c>
      <c r="C35" t="s">
        <v>20</v>
      </c>
      <c r="D35" s="6">
        <f>B35*100</f>
        <v>1053.9499999999998</v>
      </c>
      <c r="E35" t="s">
        <v>21</v>
      </c>
    </row>
    <row r="36" spans="1:10">
      <c r="A36" t="s">
        <v>34</v>
      </c>
      <c r="B36" s="6">
        <f>1.19335*D34-155.437</f>
        <v>1456.7788499999997</v>
      </c>
      <c r="C36" t="s">
        <v>23</v>
      </c>
    </row>
    <row r="37" spans="1:10">
      <c r="A37" t="s">
        <v>18</v>
      </c>
      <c r="B37">
        <f>1.166*D34-1186.04</f>
        <v>389.22599999999989</v>
      </c>
      <c r="H37" t="s">
        <v>58</v>
      </c>
      <c r="I37" t="s">
        <v>59</v>
      </c>
    </row>
    <row r="38" spans="1:10">
      <c r="A38" t="s">
        <v>53</v>
      </c>
      <c r="B38" s="8">
        <f>(B4*(B36-B26))/(B7-(B36-B26))</f>
        <v>0.23928316371491379</v>
      </c>
      <c r="C38" t="s">
        <v>3</v>
      </c>
      <c r="I38" t="s">
        <v>60</v>
      </c>
    </row>
    <row r="41" spans="1:10">
      <c r="A41" s="10" t="s">
        <v>61</v>
      </c>
    </row>
    <row r="42" spans="1:10">
      <c r="A42" t="s">
        <v>32</v>
      </c>
    </row>
    <row r="43" spans="1:10">
      <c r="A43" t="s">
        <v>15</v>
      </c>
      <c r="B43" s="6">
        <f>D43-273</f>
        <v>480.71957488111002</v>
      </c>
      <c r="C43" s="6" t="s">
        <v>8</v>
      </c>
      <c r="D43" s="6">
        <f>G45</f>
        <v>753.71957488111002</v>
      </c>
      <c r="E43" t="s">
        <v>21</v>
      </c>
      <c r="G43" t="s">
        <v>16</v>
      </c>
      <c r="H43" t="s">
        <v>17</v>
      </c>
      <c r="I43" t="s">
        <v>18</v>
      </c>
    </row>
    <row r="44" spans="1:10">
      <c r="A44" t="s">
        <v>19</v>
      </c>
      <c r="B44">
        <f>D44/100</f>
        <v>1.03</v>
      </c>
      <c r="C44" t="s">
        <v>20</v>
      </c>
      <c r="D44">
        <f>(1*100)+0.1*B9</f>
        <v>103</v>
      </c>
      <c r="E44" t="s">
        <v>21</v>
      </c>
      <c r="G44" s="6">
        <v>740</v>
      </c>
      <c r="H44" s="6">
        <v>756.44</v>
      </c>
      <c r="I44" s="6">
        <v>35.5</v>
      </c>
    </row>
    <row r="45" spans="1:10">
      <c r="A45" t="s">
        <v>35</v>
      </c>
      <c r="B45" s="6">
        <f>H45</f>
        <v>771.32573874600428</v>
      </c>
      <c r="C45" t="s">
        <v>23</v>
      </c>
      <c r="G45" s="6">
        <f>G46-(((G46-G44)*(I46-I45))/(I46-I44))</f>
        <v>753.71957488111002</v>
      </c>
      <c r="H45" s="6">
        <f>H46-(((H46-H44)*(I46-I45))/(I46-I44))</f>
        <v>771.32573874600428</v>
      </c>
      <c r="I45" s="6">
        <f>B46</f>
        <v>38.038121353005351</v>
      </c>
    </row>
    <row r="46" spans="1:10">
      <c r="A46" t="s">
        <v>18</v>
      </c>
      <c r="B46" s="6">
        <f>(B44/B35)*B37</f>
        <v>38.038121353005351</v>
      </c>
      <c r="G46" s="6">
        <v>750</v>
      </c>
      <c r="H46" s="6">
        <v>767.29</v>
      </c>
      <c r="I46" s="6">
        <v>37.35</v>
      </c>
    </row>
    <row r="47" spans="1:10">
      <c r="A47" t="s">
        <v>25</v>
      </c>
      <c r="B47" s="6">
        <f>B36-(B11*(B36-B45))</f>
        <v>869.34553365532565</v>
      </c>
      <c r="G47" t="s">
        <v>16</v>
      </c>
      <c r="H47" t="s">
        <v>17</v>
      </c>
    </row>
    <row r="48" spans="1:10">
      <c r="A48" t="s">
        <v>26</v>
      </c>
      <c r="B48" s="6">
        <f>D48-273</f>
        <v>569.95523407721771</v>
      </c>
      <c r="C48" t="s">
        <v>8</v>
      </c>
      <c r="D48">
        <f>G49</f>
        <v>842.95523407721771</v>
      </c>
      <c r="E48" t="s">
        <v>9</v>
      </c>
      <c r="G48" s="6">
        <v>820</v>
      </c>
      <c r="H48" s="6">
        <v>843.98</v>
      </c>
    </row>
    <row r="49" spans="1:8">
      <c r="G49" s="6">
        <f>G50-(((G50-G48)*(H50-H49))/(H50-H48))</f>
        <v>842.95523407721771</v>
      </c>
      <c r="H49" s="6">
        <f>B47</f>
        <v>869.34553365532565</v>
      </c>
    </row>
    <row r="50" spans="1:8">
      <c r="A50" t="s">
        <v>50</v>
      </c>
      <c r="B50" t="s">
        <v>36</v>
      </c>
      <c r="D50" t="s">
        <v>29</v>
      </c>
      <c r="E50" t="s">
        <v>37</v>
      </c>
      <c r="G50" s="6">
        <v>840</v>
      </c>
      <c r="H50" s="6">
        <v>866.08</v>
      </c>
    </row>
    <row r="51" spans="1:8">
      <c r="A51" t="s">
        <v>50</v>
      </c>
      <c r="B51" s="1">
        <f>(B4+B38)*(B36-B45)*B11</f>
        <v>8458.618661847082</v>
      </c>
      <c r="C51" s="1" t="s">
        <v>31</v>
      </c>
      <c r="D51" s="1"/>
      <c r="E51" s="1">
        <f>(B4+B38)*(B36-B47)</f>
        <v>8458.618661847082</v>
      </c>
      <c r="F51" t="s">
        <v>31</v>
      </c>
    </row>
    <row r="53" spans="1:8">
      <c r="A53" t="s">
        <v>38</v>
      </c>
      <c r="B53" s="1">
        <f>(B51-B30)*B12</f>
        <v>3586.4781343806148</v>
      </c>
      <c r="C53" t="s">
        <v>31</v>
      </c>
    </row>
    <row r="55" spans="1:8">
      <c r="A55" t="s">
        <v>39</v>
      </c>
      <c r="B55" t="s">
        <v>40</v>
      </c>
    </row>
    <row r="56" spans="1:8">
      <c r="A56" t="s">
        <v>41</v>
      </c>
      <c r="B56" s="1">
        <f>B4*(B36-B26)</f>
        <v>11767.576646338161</v>
      </c>
      <c r="C56" t="s">
        <v>31</v>
      </c>
    </row>
    <row r="57" spans="1:8">
      <c r="A57" t="s">
        <v>39</v>
      </c>
      <c r="B57" s="2">
        <f>B53/(B38*B7)</f>
        <v>0.29971158666679365</v>
      </c>
    </row>
    <row r="59" spans="1:8">
      <c r="A59" s="11" t="s">
        <v>42</v>
      </c>
      <c r="B59" s="11" t="s">
        <v>43</v>
      </c>
      <c r="C59" s="11" t="s">
        <v>44</v>
      </c>
      <c r="D59" s="11" t="s">
        <v>45</v>
      </c>
    </row>
    <row r="60" spans="1:8">
      <c r="A60" t="s">
        <v>46</v>
      </c>
      <c r="B60">
        <v>3644</v>
      </c>
      <c r="C60">
        <v>29.56</v>
      </c>
      <c r="D60">
        <v>559</v>
      </c>
    </row>
    <row r="61" spans="1:8">
      <c r="A61" t="s">
        <v>47</v>
      </c>
      <c r="B61" s="3">
        <f>B53</f>
        <v>3586.4781343806148</v>
      </c>
      <c r="C61" s="4">
        <f>B57*100</f>
        <v>29.971158666679365</v>
      </c>
      <c r="D61" s="3">
        <f>B48</f>
        <v>569.95523407721771</v>
      </c>
    </row>
    <row r="62" spans="1:8">
      <c r="A62" t="s">
        <v>48</v>
      </c>
      <c r="B62" s="9">
        <f>((B61-B60)/B60)*100</f>
        <v>-1.5785363781389998</v>
      </c>
      <c r="C62" s="9">
        <f t="shared" ref="C62:D62" si="0">((C61-C60)/C60)*100</f>
        <v>1.3909291836243785</v>
      </c>
      <c r="D62" s="9">
        <f t="shared" si="0"/>
        <v>1.9597914270514689</v>
      </c>
    </row>
    <row r="64" spans="1:8">
      <c r="B64" s="8"/>
      <c r="C64" s="8"/>
      <c r="D64" s="8"/>
      <c r="E64" s="3"/>
    </row>
  </sheetData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R22" sqref="R22"/>
    </sheetView>
  </sheetViews>
  <sheetFormatPr defaultRowHeight="15"/>
  <sheetData>
    <row r="1" spans="1:1">
      <c r="A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T7:V21"/>
  <sheetViews>
    <sheetView zoomScale="90" zoomScaleNormal="90" workbookViewId="0">
      <selection activeCell="V21" sqref="V21"/>
    </sheetView>
  </sheetViews>
  <sheetFormatPr defaultRowHeight="15"/>
  <sheetData>
    <row r="7" spans="20:22">
      <c r="T7" t="s">
        <v>16</v>
      </c>
      <c r="U7" t="s">
        <v>17</v>
      </c>
      <c r="V7" t="s">
        <v>18</v>
      </c>
    </row>
    <row r="8" spans="20:22">
      <c r="T8">
        <v>1300</v>
      </c>
      <c r="U8">
        <v>1395.97</v>
      </c>
      <c r="V8">
        <v>330.9</v>
      </c>
    </row>
    <row r="9" spans="20:22">
      <c r="T9">
        <v>1320</v>
      </c>
      <c r="U9">
        <v>1419.76</v>
      </c>
      <c r="V9">
        <v>352.5</v>
      </c>
    </row>
    <row r="10" spans="20:22">
      <c r="T10">
        <v>1340</v>
      </c>
      <c r="U10" s="4">
        <v>1443.6</v>
      </c>
      <c r="V10">
        <v>375.3</v>
      </c>
    </row>
    <row r="11" spans="20:22">
      <c r="T11">
        <v>1360</v>
      </c>
      <c r="U11">
        <v>1467.49</v>
      </c>
      <c r="V11">
        <v>399.1</v>
      </c>
    </row>
    <row r="12" spans="20:22">
      <c r="T12">
        <v>1380</v>
      </c>
      <c r="U12">
        <v>1491.44</v>
      </c>
      <c r="V12">
        <v>424.2</v>
      </c>
    </row>
    <row r="13" spans="20:22">
      <c r="T13">
        <v>1340</v>
      </c>
      <c r="U13" s="4">
        <f>1.19335*T13-155.437</f>
        <v>1443.652</v>
      </c>
    </row>
    <row r="15" spans="20:22">
      <c r="T15" t="s">
        <v>16</v>
      </c>
      <c r="U15" t="s">
        <v>18</v>
      </c>
    </row>
    <row r="16" spans="20:22">
      <c r="T16">
        <v>1300</v>
      </c>
      <c r="U16">
        <v>330.9</v>
      </c>
    </row>
    <row r="17" spans="20:21">
      <c r="T17">
        <v>1320</v>
      </c>
      <c r="U17">
        <v>352.5</v>
      </c>
    </row>
    <row r="18" spans="20:21">
      <c r="T18">
        <v>1340</v>
      </c>
      <c r="U18">
        <v>375.3</v>
      </c>
    </row>
    <row r="19" spans="20:21">
      <c r="T19">
        <v>1360</v>
      </c>
      <c r="U19">
        <v>399.1</v>
      </c>
    </row>
    <row r="20" spans="20:21">
      <c r="T20">
        <v>1380</v>
      </c>
      <c r="U20">
        <v>424.2</v>
      </c>
    </row>
    <row r="21" spans="20:21">
      <c r="T21">
        <v>1340</v>
      </c>
      <c r="U21">
        <f>1.166*T21-1186.04</f>
        <v>376.39999999999986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Propriedades_1</vt:lpstr>
      <vt:lpstr>Propriedades_2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awalter</dc:creator>
  <cp:lastModifiedBy>Prof. Arnaldo</cp:lastModifiedBy>
  <dcterms:created xsi:type="dcterms:W3CDTF">2020-05-13T18:54:41Z</dcterms:created>
  <dcterms:modified xsi:type="dcterms:W3CDTF">2025-04-16T22:53:23Z</dcterms:modified>
</cp:coreProperties>
</file>