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016"/>
  <workbookPr/>
  <mc:AlternateContent xmlns:mc="http://schemas.openxmlformats.org/markup-compatibility/2006">
    <mc:Choice Requires="x15">
      <x15ac:absPath xmlns:x15ac="http://schemas.microsoft.com/office/spreadsheetml/2010/11/ac" url="/Users/Caner/Desktop/SMU_Class/Statistics_5520/BonusCase_TransCo/"/>
    </mc:Choice>
  </mc:AlternateContent>
  <bookViews>
    <workbookView xWindow="20" yWindow="540" windowWidth="25300" windowHeight="13060"/>
  </bookViews>
  <sheets>
    <sheet name="HSDemandS" sheetId="14" r:id="rId1"/>
    <sheet name="LSDemandS" sheetId="25" r:id="rId2"/>
    <sheet name="HSDemandF" sheetId="22" r:id="rId3"/>
    <sheet name="LSDemandF" sheetId="24" r:id="rId4"/>
  </sheets>
  <definedNames>
    <definedName name="solver_adj" localSheetId="2" hidden="1">HSDemandF!$B$2:$B$11,HSDemandF!$I$1:$J$11</definedName>
    <definedName name="solver_adj" localSheetId="0" hidden="1">HSDemandS!$K$2:$L$11</definedName>
    <definedName name="solver_adj" localSheetId="3" hidden="1">LSDemandF!$B$2:$B$11,LSDemandF!$I$1:$J$11</definedName>
    <definedName name="solver_adj" localSheetId="1" hidden="1">LSDemandS!$K$2:$L$11</definedName>
    <definedName name="solver_cvg" localSheetId="2" hidden="1">0.0001</definedName>
    <definedName name="solver_cvg" localSheetId="0" hidden="1">0.0001</definedName>
    <definedName name="solver_cvg" localSheetId="3" hidden="1">0.0001</definedName>
    <definedName name="solver_cvg" localSheetId="1" hidden="1">0.0001</definedName>
    <definedName name="solver_drv" localSheetId="2" hidden="1">1</definedName>
    <definedName name="solver_drv" localSheetId="0" hidden="1">1</definedName>
    <definedName name="solver_drv" localSheetId="3" hidden="1">1</definedName>
    <definedName name="solver_drv" localSheetId="1" hidden="1">1</definedName>
    <definedName name="solver_eng" localSheetId="2" hidden="1">1</definedName>
    <definedName name="solver_eng" localSheetId="0" hidden="1">2</definedName>
    <definedName name="solver_eng" localSheetId="3" hidden="1">1</definedName>
    <definedName name="solver_eng" localSheetId="1" hidden="1">1</definedName>
    <definedName name="solver_est" localSheetId="2" hidden="1">1</definedName>
    <definedName name="solver_est" localSheetId="0" hidden="1">1</definedName>
    <definedName name="solver_est" localSheetId="3" hidden="1">1</definedName>
    <definedName name="solver_est" localSheetId="1" hidden="1">1</definedName>
    <definedName name="solver_itr" localSheetId="2" hidden="1">2147483647</definedName>
    <definedName name="solver_itr" localSheetId="0" hidden="1">2147483647</definedName>
    <definedName name="solver_itr" localSheetId="3" hidden="1">2147483647</definedName>
    <definedName name="solver_itr" localSheetId="1" hidden="1">2147483647</definedName>
    <definedName name="solver_lhs1" localSheetId="2" hidden="1">HSDemandF!$I$2:$I$11</definedName>
    <definedName name="solver_lhs1" localSheetId="0" hidden="1">HSDemandS!$K$2:$K$11</definedName>
    <definedName name="solver_lhs1" localSheetId="3" hidden="1">LSDemandF!$I$2:$I$11</definedName>
    <definedName name="solver_lhs1" localSheetId="1" hidden="1">LSDemandS!$K$2:$K$11</definedName>
    <definedName name="solver_lhs2" localSheetId="2" hidden="1">HSDemandF!$K$12</definedName>
    <definedName name="solver_lhs2" localSheetId="0" hidden="1">HSDemandS!$M$12</definedName>
    <definedName name="solver_lhs2" localSheetId="3" hidden="1">LSDemandF!$K$12</definedName>
    <definedName name="solver_lhs2" localSheetId="1" hidden="1">LSDemandS!$M$12</definedName>
    <definedName name="solver_lhs3" localSheetId="2" hidden="1">HSDemandF!$K$13</definedName>
    <definedName name="solver_lhs3" localSheetId="0" hidden="1">HSDemandS!$M$13</definedName>
    <definedName name="solver_lhs3" localSheetId="3" hidden="1">LSDemandF!$K$13</definedName>
    <definedName name="solver_lhs3" localSheetId="1" hidden="1">LSDemandS!$M$13</definedName>
    <definedName name="solver_lhs4" localSheetId="2" hidden="1">HSDemandF!$K$2:$K$11</definedName>
    <definedName name="solver_lhs4" localSheetId="0" hidden="1">HSDemandS!$M$2:$M$11</definedName>
    <definedName name="solver_lhs4" localSheetId="3" hidden="1">LSDemandF!$K$2:$K$11</definedName>
    <definedName name="solver_lhs4" localSheetId="1" hidden="1">LSDemandS!$M$2:$M$11</definedName>
    <definedName name="solver_lhs5" localSheetId="2" hidden="1">HSDemandF!$O$12</definedName>
    <definedName name="solver_lhs5" localSheetId="0" hidden="1">HSDemandS!$Q$12</definedName>
    <definedName name="solver_lhs5" localSheetId="3" hidden="1">LSDemandF!$O$12</definedName>
    <definedName name="solver_lhs5" localSheetId="1" hidden="1">LSDemandS!$Q$12</definedName>
    <definedName name="solver_lhs6" localSheetId="2" hidden="1">HSDemandF!$O$12</definedName>
    <definedName name="solver_lhs6" localSheetId="0" hidden="1">HSDemandS!$Q$12</definedName>
    <definedName name="solver_lhs6" localSheetId="3" hidden="1">LSDemandF!$O$12</definedName>
    <definedName name="solver_lhs6" localSheetId="1" hidden="1">LSDemandS!$Q$12</definedName>
    <definedName name="solver_lin" localSheetId="2" hidden="1">2</definedName>
    <definedName name="solver_lin" localSheetId="0" hidden="1">1</definedName>
    <definedName name="solver_lin" localSheetId="3" hidden="1">2</definedName>
    <definedName name="solver_lin" localSheetId="1" hidden="1">2</definedName>
    <definedName name="solver_mip" localSheetId="2" hidden="1">2147483647</definedName>
    <definedName name="solver_mip" localSheetId="0" hidden="1">2147483647</definedName>
    <definedName name="solver_mip" localSheetId="3" hidden="1">2147483647</definedName>
    <definedName name="solver_mip" localSheetId="1" hidden="1">2147483647</definedName>
    <definedName name="solver_mni" localSheetId="2" hidden="1">30</definedName>
    <definedName name="solver_mni" localSheetId="0" hidden="1">30</definedName>
    <definedName name="solver_mni" localSheetId="3" hidden="1">30</definedName>
    <definedName name="solver_mni" localSheetId="1" hidden="1">30</definedName>
    <definedName name="solver_mrt" localSheetId="2" hidden="1">0.075</definedName>
    <definedName name="solver_mrt" localSheetId="0" hidden="1">0.075</definedName>
    <definedName name="solver_mrt" localSheetId="3" hidden="1">0.075</definedName>
    <definedName name="solver_mrt" localSheetId="1" hidden="1">0.075</definedName>
    <definedName name="solver_msl" localSheetId="2" hidden="1">2</definedName>
    <definedName name="solver_msl" localSheetId="0" hidden="1">2</definedName>
    <definedName name="solver_msl" localSheetId="3" hidden="1">2</definedName>
    <definedName name="solver_msl" localSheetId="1" hidden="1">2</definedName>
    <definedName name="solver_neg" localSheetId="2" hidden="1">1</definedName>
    <definedName name="solver_neg" localSheetId="0" hidden="1">1</definedName>
    <definedName name="solver_neg" localSheetId="3" hidden="1">1</definedName>
    <definedName name="solver_neg" localSheetId="1" hidden="1">1</definedName>
    <definedName name="solver_nod" localSheetId="2" hidden="1">2147483647</definedName>
    <definedName name="solver_nod" localSheetId="0" hidden="1">2147483647</definedName>
    <definedName name="solver_nod" localSheetId="3" hidden="1">2147483647</definedName>
    <definedName name="solver_nod" localSheetId="1" hidden="1">2147483647</definedName>
    <definedName name="solver_num" localSheetId="2" hidden="1">5</definedName>
    <definedName name="solver_num" localSheetId="0" hidden="1">5</definedName>
    <definedName name="solver_num" localSheetId="3" hidden="1">5</definedName>
    <definedName name="solver_num" localSheetId="1" hidden="1">5</definedName>
    <definedName name="solver_nwt" localSheetId="2" hidden="1">1</definedName>
    <definedName name="solver_nwt" localSheetId="0" hidden="1">1</definedName>
    <definedName name="solver_nwt" localSheetId="3" hidden="1">1</definedName>
    <definedName name="solver_nwt" localSheetId="1" hidden="1">1</definedName>
    <definedName name="solver_opt" localSheetId="2" hidden="1">HSDemandF!$Q$3</definedName>
    <definedName name="solver_opt" localSheetId="0" hidden="1">HSDemandS!$B$13</definedName>
    <definedName name="solver_opt" localSheetId="3" hidden="1">LSDemandF!$B$13</definedName>
    <definedName name="solver_opt" localSheetId="1" hidden="1">LSDemandS!$B$13</definedName>
    <definedName name="solver_pre" localSheetId="2" hidden="1">0.000001</definedName>
    <definedName name="solver_pre" localSheetId="0" hidden="1">0.000001</definedName>
    <definedName name="solver_pre" localSheetId="3" hidden="1">0.000001</definedName>
    <definedName name="solver_pre" localSheetId="1" hidden="1">0.000001</definedName>
    <definedName name="solver_rbv" localSheetId="2" hidden="1">1</definedName>
    <definedName name="solver_rbv" localSheetId="0" hidden="1">1</definedName>
    <definedName name="solver_rbv" localSheetId="3" hidden="1">1</definedName>
    <definedName name="solver_rbv" localSheetId="1" hidden="1">1</definedName>
    <definedName name="solver_rel1" localSheetId="2" hidden="1">1</definedName>
    <definedName name="solver_rel1" localSheetId="0" hidden="1">1</definedName>
    <definedName name="solver_rel1" localSheetId="3" hidden="1">1</definedName>
    <definedName name="solver_rel1" localSheetId="1" hidden="1">1</definedName>
    <definedName name="solver_rel2" localSheetId="2" hidden="1">1</definedName>
    <definedName name="solver_rel2" localSheetId="0" hidden="1">1</definedName>
    <definedName name="solver_rel2" localSheetId="3" hidden="1">1</definedName>
    <definedName name="solver_rel2" localSheetId="1" hidden="1">1</definedName>
    <definedName name="solver_rel3" localSheetId="2" hidden="1">3</definedName>
    <definedName name="solver_rel3" localSheetId="0" hidden="1">3</definedName>
    <definedName name="solver_rel3" localSheetId="3" hidden="1">3</definedName>
    <definedName name="solver_rel3" localSheetId="1" hidden="1">3</definedName>
    <definedName name="solver_rel4" localSheetId="2" hidden="1">1</definedName>
    <definedName name="solver_rel4" localSheetId="0" hidden="1">1</definedName>
    <definedName name="solver_rel4" localSheetId="3" hidden="1">1</definedName>
    <definedName name="solver_rel4" localSheetId="1" hidden="1">1</definedName>
    <definedName name="solver_rel5" localSheetId="2" hidden="1">1</definedName>
    <definedName name="solver_rel5" localSheetId="0" hidden="1">1</definedName>
    <definedName name="solver_rel5" localSheetId="3" hidden="1">1</definedName>
    <definedName name="solver_rel5" localSheetId="1" hidden="1">1</definedName>
    <definedName name="solver_rel6" localSheetId="2" hidden="1">1</definedName>
    <definedName name="solver_rel6" localSheetId="0" hidden="1">1</definedName>
    <definedName name="solver_rel6" localSheetId="3" hidden="1">1</definedName>
    <definedName name="solver_rel6" localSheetId="1" hidden="1">1</definedName>
    <definedName name="solver_rhs1" localSheetId="2" hidden="1">HSDemandF!$Q$2:$Q$11</definedName>
    <definedName name="solver_rhs1" localSheetId="0" hidden="1">HSDemandS!$I$2:$I$11</definedName>
    <definedName name="solver_rhs1" localSheetId="3" hidden="1">LSDemandF!$Q$2:$Q$11</definedName>
    <definedName name="solver_rhs1" localSheetId="1" hidden="1">LSDemandS!$I$2:$I$11</definedName>
    <definedName name="solver_rhs2" localSheetId="2" hidden="1">HSDemandF!$M$12</definedName>
    <definedName name="solver_rhs2" localSheetId="0" hidden="1">HSDemandS!$O$12</definedName>
    <definedName name="solver_rhs2" localSheetId="3" hidden="1">LSDemandF!$M$12</definedName>
    <definedName name="solver_rhs2" localSheetId="1" hidden="1">LSDemandS!$O$12</definedName>
    <definedName name="solver_rhs3" localSheetId="2" hidden="1">HSDemandF!$M$13</definedName>
    <definedName name="solver_rhs3" localSheetId="0" hidden="1">HSDemandS!$O$13</definedName>
    <definedName name="solver_rhs3" localSheetId="3" hidden="1">LSDemandF!$M$13</definedName>
    <definedName name="solver_rhs3" localSheetId="1" hidden="1">LSDemandS!$O$13</definedName>
    <definedName name="solver_rhs4" localSheetId="2" hidden="1">HSDemandF!$M$2:$M$11</definedName>
    <definedName name="solver_rhs4" localSheetId="0" hidden="1">HSDemandS!$O$2:$O$11</definedName>
    <definedName name="solver_rhs4" localSheetId="3" hidden="1">LSDemandF!$M$2:$M$11</definedName>
    <definedName name="solver_rhs4" localSheetId="1" hidden="1">LSDemandS!$O$2:$O$11</definedName>
    <definedName name="solver_rhs5" localSheetId="2" hidden="1">HSDemandF!$Q$12</definedName>
    <definedName name="solver_rhs5" localSheetId="0" hidden="1">HSDemandS!$S$12</definedName>
    <definedName name="solver_rhs5" localSheetId="3" hidden="1">LSDemandF!$Q$12</definedName>
    <definedName name="solver_rhs5" localSheetId="1" hidden="1">LSDemandS!$S$12</definedName>
    <definedName name="solver_rhs6" localSheetId="2" hidden="1">HSDemandF!$Q$12</definedName>
    <definedName name="solver_rhs6" localSheetId="0" hidden="1">HSDemandS!$S$12</definedName>
    <definedName name="solver_rhs6" localSheetId="3" hidden="1">LSDemandF!$Q$12</definedName>
    <definedName name="solver_rhs6" localSheetId="1" hidden="1">LSDemandS!$S$12</definedName>
    <definedName name="solver_rlx" localSheetId="2" hidden="1">2</definedName>
    <definedName name="solver_rlx" localSheetId="0" hidden="1">2</definedName>
    <definedName name="solver_rlx" localSheetId="3" hidden="1">2</definedName>
    <definedName name="solver_rlx" localSheetId="1" hidden="1">2</definedName>
    <definedName name="solver_rsd" localSheetId="2" hidden="1">0</definedName>
    <definedName name="solver_rsd" localSheetId="0" hidden="1">0</definedName>
    <definedName name="solver_rsd" localSheetId="3" hidden="1">0</definedName>
    <definedName name="solver_rsd" localSheetId="1" hidden="1">0</definedName>
    <definedName name="solver_scl" localSheetId="2" hidden="1">1</definedName>
    <definedName name="solver_scl" localSheetId="0" hidden="1">1</definedName>
    <definedName name="solver_scl" localSheetId="3" hidden="1">1</definedName>
    <definedName name="solver_scl" localSheetId="1" hidden="1">1</definedName>
    <definedName name="solver_sho" localSheetId="2" hidden="1">2</definedName>
    <definedName name="solver_sho" localSheetId="0" hidden="1">2</definedName>
    <definedName name="solver_sho" localSheetId="3" hidden="1">2</definedName>
    <definedName name="solver_sho" localSheetId="1" hidden="1">2</definedName>
    <definedName name="solver_ssz" localSheetId="2" hidden="1">100</definedName>
    <definedName name="solver_ssz" localSheetId="0" hidden="1">100</definedName>
    <definedName name="solver_ssz" localSheetId="3" hidden="1">100</definedName>
    <definedName name="solver_ssz" localSheetId="1" hidden="1">100</definedName>
    <definedName name="solver_tim" localSheetId="2" hidden="1">2147483647</definedName>
    <definedName name="solver_tim" localSheetId="0" hidden="1">2147483647</definedName>
    <definedName name="solver_tim" localSheetId="3" hidden="1">2147483647</definedName>
    <definedName name="solver_tim" localSheetId="1" hidden="1">2147483647</definedName>
    <definedName name="solver_tol" localSheetId="2" hidden="1">0.01</definedName>
    <definedName name="solver_tol" localSheetId="0" hidden="1">0.01</definedName>
    <definedName name="solver_tol" localSheetId="3" hidden="1">0.01</definedName>
    <definedName name="solver_tol" localSheetId="1" hidden="1">0.01</definedName>
    <definedName name="solver_typ" localSheetId="2" hidden="1">1</definedName>
    <definedName name="solver_typ" localSheetId="0" hidden="1">1</definedName>
    <definedName name="solver_typ" localSheetId="3" hidden="1">1</definedName>
    <definedName name="solver_typ" localSheetId="1" hidden="1">1</definedName>
    <definedName name="solver_val" localSheetId="2" hidden="1">0</definedName>
    <definedName name="solver_val" localSheetId="0" hidden="1">0</definedName>
    <definedName name="solver_val" localSheetId="3" hidden="1">0</definedName>
    <definedName name="solver_val" localSheetId="1" hidden="1">0</definedName>
    <definedName name="solver_ver" localSheetId="2" hidden="1">3</definedName>
    <definedName name="solver_ver" localSheetId="0" hidden="1">2</definedName>
    <definedName name="solver_ver" localSheetId="3" hidden="1">3</definedName>
    <definedName name="solver_ver" localSheetId="1" hidden="1">2</definedName>
  </definedNames>
  <calcPr calcId="150001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4" i="14" l="1"/>
  <c r="M13" i="14"/>
  <c r="M2" i="22"/>
  <c r="Q2" i="22"/>
  <c r="M2" i="14"/>
  <c r="B13" i="14"/>
  <c r="B13" i="25"/>
  <c r="Q2" i="25"/>
  <c r="L13" i="25"/>
  <c r="K13" i="25"/>
  <c r="Q11" i="25"/>
  <c r="O11" i="25"/>
  <c r="M11" i="25"/>
  <c r="I11" i="25"/>
  <c r="E11" i="25"/>
  <c r="Q10" i="25"/>
  <c r="O10" i="25"/>
  <c r="M10" i="25"/>
  <c r="I10" i="25"/>
  <c r="E10" i="25"/>
  <c r="Q9" i="25"/>
  <c r="O9" i="25"/>
  <c r="M9" i="25"/>
  <c r="I9" i="25"/>
  <c r="E9" i="25"/>
  <c r="Q8" i="25"/>
  <c r="O8" i="25"/>
  <c r="M8" i="25"/>
  <c r="I8" i="25"/>
  <c r="E8" i="25"/>
  <c r="Q7" i="25"/>
  <c r="O7" i="25"/>
  <c r="M7" i="25"/>
  <c r="I7" i="25"/>
  <c r="E7" i="25"/>
  <c r="Q6" i="25"/>
  <c r="O6" i="25"/>
  <c r="M6" i="25"/>
  <c r="I6" i="25"/>
  <c r="E6" i="25"/>
  <c r="Q5" i="25"/>
  <c r="O5" i="25"/>
  <c r="M5" i="25"/>
  <c r="I5" i="25"/>
  <c r="E5" i="25"/>
  <c r="Q4" i="25"/>
  <c r="O4" i="25"/>
  <c r="M4" i="25"/>
  <c r="I4" i="25"/>
  <c r="E4" i="25"/>
  <c r="Q3" i="25"/>
  <c r="O3" i="25"/>
  <c r="M3" i="25"/>
  <c r="I3" i="25"/>
  <c r="E3" i="25"/>
  <c r="O2" i="25"/>
  <c r="M2" i="25"/>
  <c r="I2" i="25"/>
  <c r="E2" i="25"/>
  <c r="Q2" i="14"/>
  <c r="B13" i="24"/>
  <c r="R13" i="24"/>
  <c r="J12" i="24"/>
  <c r="I12" i="24"/>
  <c r="O11" i="24"/>
  <c r="M11" i="24"/>
  <c r="Q11" i="24"/>
  <c r="K11" i="24"/>
  <c r="E11" i="24"/>
  <c r="O10" i="24"/>
  <c r="M10" i="24"/>
  <c r="Q10" i="24"/>
  <c r="K10" i="24"/>
  <c r="E10" i="24"/>
  <c r="O9" i="24"/>
  <c r="M9" i="24"/>
  <c r="Q9" i="24"/>
  <c r="K9" i="24"/>
  <c r="E9" i="24"/>
  <c r="O8" i="24"/>
  <c r="M8" i="24"/>
  <c r="Q8" i="24"/>
  <c r="K8" i="24"/>
  <c r="E8" i="24"/>
  <c r="O7" i="24"/>
  <c r="M7" i="24"/>
  <c r="K7" i="24"/>
  <c r="E7" i="24"/>
  <c r="O6" i="24"/>
  <c r="M6" i="24"/>
  <c r="K6" i="24"/>
  <c r="E6" i="24"/>
  <c r="O5" i="24"/>
  <c r="M5" i="24"/>
  <c r="Q5" i="24"/>
  <c r="K5" i="24"/>
  <c r="E5" i="24"/>
  <c r="O4" i="24"/>
  <c r="M4" i="24"/>
  <c r="K4" i="24"/>
  <c r="E4" i="24"/>
  <c r="O3" i="24"/>
  <c r="M3" i="24"/>
  <c r="Q3" i="24"/>
  <c r="K3" i="24"/>
  <c r="E3" i="24"/>
  <c r="O2" i="24"/>
  <c r="M2" i="24"/>
  <c r="Q2" i="24"/>
  <c r="K2" i="24"/>
  <c r="E2" i="24"/>
  <c r="M11" i="22"/>
  <c r="K11" i="22"/>
  <c r="B13" i="22"/>
  <c r="K14" i="24"/>
  <c r="M14" i="25"/>
  <c r="Q12" i="25"/>
  <c r="M12" i="25"/>
  <c r="M13" i="25"/>
  <c r="N7" i="24"/>
  <c r="N6" i="24"/>
  <c r="N11" i="24"/>
  <c r="Q7" i="24"/>
  <c r="N3" i="24"/>
  <c r="N5" i="24"/>
  <c r="K13" i="24"/>
  <c r="N13" i="24"/>
  <c r="N4" i="24"/>
  <c r="N9" i="24"/>
  <c r="N2" i="24"/>
  <c r="Q6" i="24"/>
  <c r="N10" i="24"/>
  <c r="O12" i="24"/>
  <c r="Q4" i="24"/>
  <c r="N8" i="24"/>
  <c r="K12" i="24"/>
  <c r="N12" i="24"/>
  <c r="M3" i="22"/>
  <c r="Q3" i="22"/>
  <c r="M4" i="22"/>
  <c r="Q4" i="22"/>
  <c r="M5" i="22"/>
  <c r="Q5" i="22"/>
  <c r="M6" i="22"/>
  <c r="Q6" i="22"/>
  <c r="M7" i="22"/>
  <c r="Q7" i="22"/>
  <c r="M8" i="22"/>
  <c r="Q8" i="22"/>
  <c r="M9" i="22"/>
  <c r="Q9" i="22"/>
  <c r="M10" i="22"/>
  <c r="Q10" i="22"/>
  <c r="Q11" i="22"/>
  <c r="R13" i="22"/>
  <c r="J12" i="22"/>
  <c r="I12" i="22"/>
  <c r="O11" i="22"/>
  <c r="E11" i="22"/>
  <c r="O10" i="22"/>
  <c r="K10" i="22"/>
  <c r="E10" i="22"/>
  <c r="O9" i="22"/>
  <c r="K9" i="22"/>
  <c r="E9" i="22"/>
  <c r="O8" i="22"/>
  <c r="K8" i="22"/>
  <c r="E8" i="22"/>
  <c r="O7" i="22"/>
  <c r="K7" i="22"/>
  <c r="E7" i="22"/>
  <c r="O6" i="22"/>
  <c r="K6" i="22"/>
  <c r="E6" i="22"/>
  <c r="O5" i="22"/>
  <c r="K5" i="22"/>
  <c r="E5" i="22"/>
  <c r="O4" i="22"/>
  <c r="K4" i="22"/>
  <c r="E4" i="22"/>
  <c r="O3" i="22"/>
  <c r="K3" i="22"/>
  <c r="E3" i="22"/>
  <c r="O2" i="22"/>
  <c r="K2" i="22"/>
  <c r="E2" i="22"/>
  <c r="K14" i="22"/>
  <c r="K13" i="22"/>
  <c r="O12" i="22"/>
  <c r="K12" i="22"/>
  <c r="I3" i="14"/>
  <c r="I4" i="14"/>
  <c r="I5" i="14"/>
  <c r="I6" i="14"/>
  <c r="I7" i="14"/>
  <c r="I8" i="14"/>
  <c r="I9" i="14"/>
  <c r="I10" i="14"/>
  <c r="I11" i="14"/>
  <c r="I2" i="14"/>
  <c r="O3" i="14"/>
  <c r="O4" i="14"/>
  <c r="O5" i="14"/>
  <c r="O6" i="14"/>
  <c r="O7" i="14"/>
  <c r="O8" i="14"/>
  <c r="O9" i="14"/>
  <c r="O10" i="14"/>
  <c r="O11" i="14"/>
  <c r="O2" i="14"/>
  <c r="L13" i="14"/>
  <c r="K13" i="14"/>
  <c r="Q11" i="14"/>
  <c r="M11" i="14"/>
  <c r="E11" i="14"/>
  <c r="Q10" i="14"/>
  <c r="M10" i="14"/>
  <c r="E10" i="14"/>
  <c r="Q9" i="14"/>
  <c r="M9" i="14"/>
  <c r="E9" i="14"/>
  <c r="Q8" i="14"/>
  <c r="M8" i="14"/>
  <c r="E8" i="14"/>
  <c r="Q7" i="14"/>
  <c r="M7" i="14"/>
  <c r="E7" i="14"/>
  <c r="Q6" i="14"/>
  <c r="M6" i="14"/>
  <c r="E6" i="14"/>
  <c r="Q5" i="14"/>
  <c r="M5" i="14"/>
  <c r="E5" i="14"/>
  <c r="Q4" i="14"/>
  <c r="M4" i="14"/>
  <c r="E4" i="14"/>
  <c r="Q3" i="14"/>
  <c r="M3" i="14"/>
  <c r="E3" i="14"/>
  <c r="E2" i="14"/>
  <c r="Q12" i="14"/>
  <c r="M12" i="14"/>
</calcChain>
</file>

<file path=xl/sharedStrings.xml><?xml version="1.0" encoding="utf-8"?>
<sst xmlns="http://schemas.openxmlformats.org/spreadsheetml/2006/main" count="185" uniqueCount="36">
  <si>
    <t>Port</t>
  </si>
  <si>
    <t>Japan</t>
  </si>
  <si>
    <t>China</t>
  </si>
  <si>
    <t>Hong Kong</t>
  </si>
  <si>
    <t>Indonesia</t>
  </si>
  <si>
    <t>India</t>
  </si>
  <si>
    <t>Korea</t>
  </si>
  <si>
    <t>Malaysia</t>
  </si>
  <si>
    <t>Singapore</t>
  </si>
  <si>
    <t>Taiwan</t>
  </si>
  <si>
    <t>Thailand</t>
  </si>
  <si>
    <t>&lt;=</t>
  </si>
  <si>
    <t>&gt;=</t>
  </si>
  <si>
    <t>20T Wt</t>
  </si>
  <si>
    <t>40T Wt</t>
  </si>
  <si>
    <t>20T X</t>
  </si>
  <si>
    <t>40T Y</t>
  </si>
  <si>
    <t>LHS</t>
  </si>
  <si>
    <t>RHS</t>
  </si>
  <si>
    <t>D</t>
  </si>
  <si>
    <t>HSD</t>
  </si>
  <si>
    <t>$/TEU</t>
  </si>
  <si>
    <t>WT</t>
  </si>
  <si>
    <t>Slope</t>
  </si>
  <si>
    <t>Intercept</t>
  </si>
  <si>
    <t>Max Z =</t>
  </si>
  <si>
    <t>Container Ratio</t>
  </si>
  <si>
    <t>Objective Function</t>
  </si>
  <si>
    <t>Container Ratio constraint</t>
  </si>
  <si>
    <t>Decision variables</t>
  </si>
  <si>
    <t>Demand Constraint</t>
  </si>
  <si>
    <t>1.2 Ratio lower limit</t>
  </si>
  <si>
    <t>2.0 Ratio Upper limit</t>
  </si>
  <si>
    <t>Weight Constraint</t>
  </si>
  <si>
    <t>Volume Constraint</t>
  </si>
  <si>
    <t>LSD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</si>
</sst>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1" fillId="0" borderId="0" xfId="0" applyFont="1"/>
    <xf numFmtId="0" fontId="3" fillId="3" borderId="0" xfId="0" applyFont="1" applyFill="1"/>
    <xf numFmtId="9" fontId="1" fillId="0" borderId="0" xfId="0" applyNumberFormat="1" applyFont="1"/>
    <xf numFmtId="9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4" fontId="1" fillId="0" borderId="0" xfId="0" applyNumberFormat="1" applyFont="1"/>
    <xf numFmtId="164" fontId="2" fillId="2" borderId="0" xfId="0" applyNumberFormat="1" applyFont="1" applyFill="1"/>
    <xf numFmtId="2" fontId="1" fillId="0" borderId="0" xfId="0" applyNumberFormat="1" applyFont="1"/>
    <xf numFmtId="0" fontId="1" fillId="4" borderId="0" xfId="0" applyFont="1" applyFill="1"/>
    <xf numFmtId="1" fontId="0" fillId="4" borderId="0" xfId="0" applyNumberForma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1" fontId="0" fillId="6" borderId="0" xfId="0" applyNumberFormat="1" applyFill="1"/>
    <xf numFmtId="0" fontId="0" fillId="7" borderId="0" xfId="0" applyFill="1"/>
    <xf numFmtId="0" fontId="1" fillId="7" borderId="0" xfId="0" applyFont="1" applyFill="1"/>
    <xf numFmtId="0" fontId="0" fillId="8" borderId="0" xfId="0" applyFill="1"/>
    <xf numFmtId="0" fontId="1" fillId="8" borderId="0" xfId="0" applyFont="1" applyFill="1"/>
    <xf numFmtId="0" fontId="0" fillId="3" borderId="0" xfId="0" applyFill="1"/>
    <xf numFmtId="0" fontId="0" fillId="9" borderId="0" xfId="0" applyFill="1"/>
    <xf numFmtId="0" fontId="0" fillId="10" borderId="0" xfId="0" applyFill="1"/>
    <xf numFmtId="0" fontId="1" fillId="10" borderId="0" xfId="0" applyFont="1" applyFill="1"/>
    <xf numFmtId="0" fontId="0" fillId="6" borderId="0" xfId="0" applyFill="1"/>
    <xf numFmtId="2" fontId="0" fillId="5" borderId="0" xfId="0" applyNumberForma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6"/>
  <sheetViews>
    <sheetView tabSelected="1" zoomScale="112" workbookViewId="0">
      <selection activeCell="K13" sqref="I1:O14"/>
    </sheetView>
  </sheetViews>
  <sheetFormatPr baseColWidth="10" defaultColWidth="8.83203125" defaultRowHeight="13" x14ac:dyDescent="0.15"/>
  <cols>
    <col min="1" max="1" width="10" bestFit="1" customWidth="1"/>
    <col min="2" max="2" width="8.6640625" bestFit="1" customWidth="1"/>
    <col min="3" max="5" width="4.6640625" bestFit="1" customWidth="1"/>
    <col min="6" max="7" width="6.6640625" bestFit="1" customWidth="1"/>
    <col min="8" max="9" width="6.6640625" customWidth="1"/>
    <col min="10" max="10" width="13.1640625" bestFit="1" customWidth="1"/>
    <col min="11" max="11" width="6.6640625" bestFit="1" customWidth="1"/>
    <col min="12" max="12" width="7.1640625" bestFit="1" customWidth="1"/>
    <col min="13" max="13" width="7.83203125" bestFit="1" customWidth="1"/>
    <col min="14" max="14" width="3.1640625" bestFit="1" customWidth="1"/>
    <col min="15" max="15" width="5.1640625" bestFit="1" customWidth="1"/>
    <col min="17" max="17" width="9.1640625" bestFit="1" customWidth="1"/>
    <col min="18" max="18" width="3.1640625" bestFit="1" customWidth="1"/>
    <col min="19" max="19" width="13.1640625" bestFit="1" customWidth="1"/>
    <col min="22" max="22" width="4.83203125" bestFit="1" customWidth="1"/>
  </cols>
  <sheetData>
    <row r="1" spans="1:28" x14ac:dyDescent="0.15">
      <c r="A1" t="s">
        <v>0</v>
      </c>
      <c r="B1" s="2" t="s">
        <v>21</v>
      </c>
      <c r="C1" s="2" t="s">
        <v>20</v>
      </c>
      <c r="D1" s="5">
        <v>0.2</v>
      </c>
      <c r="E1" s="4">
        <v>0.4</v>
      </c>
      <c r="F1" t="s">
        <v>13</v>
      </c>
      <c r="G1" t="s">
        <v>14</v>
      </c>
      <c r="I1" s="17" t="s">
        <v>26</v>
      </c>
      <c r="J1" s="27"/>
      <c r="K1" t="s">
        <v>15</v>
      </c>
      <c r="L1" t="s">
        <v>16</v>
      </c>
      <c r="M1" s="15" t="s">
        <v>17</v>
      </c>
      <c r="N1" s="15" t="s">
        <v>19</v>
      </c>
      <c r="O1" s="15" t="s">
        <v>18</v>
      </c>
      <c r="Q1" s="12" t="s">
        <v>17</v>
      </c>
      <c r="R1" s="12" t="s">
        <v>22</v>
      </c>
      <c r="T1" s="2"/>
      <c r="U1" s="2"/>
      <c r="V1" s="2"/>
      <c r="W1" s="2"/>
      <c r="Z1" s="2"/>
      <c r="AA1" s="2"/>
      <c r="AB1" s="2"/>
    </row>
    <row r="2" spans="1:28" x14ac:dyDescent="0.15">
      <c r="A2" t="s">
        <v>1</v>
      </c>
      <c r="B2">
        <v>940</v>
      </c>
      <c r="C2">
        <v>320</v>
      </c>
      <c r="D2">
        <v>0.3</v>
      </c>
      <c r="E2">
        <f>1-D2</f>
        <v>0.7</v>
      </c>
      <c r="F2">
        <v>20</v>
      </c>
      <c r="G2">
        <v>24</v>
      </c>
      <c r="I2" s="18">
        <f t="shared" ref="I2:I11" si="0">D2*C2</f>
        <v>96</v>
      </c>
      <c r="J2" s="27" t="s">
        <v>12</v>
      </c>
      <c r="K2" s="10">
        <v>96</v>
      </c>
      <c r="L2" s="10">
        <v>112</v>
      </c>
      <c r="M2" s="16">
        <f>K2+2*L2</f>
        <v>320</v>
      </c>
      <c r="N2" s="15" t="s">
        <v>11</v>
      </c>
      <c r="O2" s="16">
        <f>C2</f>
        <v>320</v>
      </c>
      <c r="P2" s="8"/>
      <c r="Q2" s="13">
        <f>F2*K2+G2*L2</f>
        <v>4608</v>
      </c>
      <c r="R2" s="12"/>
      <c r="T2" s="9"/>
      <c r="V2" s="2"/>
      <c r="AA2" s="2"/>
    </row>
    <row r="3" spans="1:28" x14ac:dyDescent="0.15">
      <c r="A3" t="s">
        <v>2</v>
      </c>
      <c r="B3">
        <v>878</v>
      </c>
      <c r="C3">
        <v>68</v>
      </c>
      <c r="D3">
        <v>0.4</v>
      </c>
      <c r="E3">
        <f t="shared" ref="E3:E11" si="1">1-D3</f>
        <v>0.6</v>
      </c>
      <c r="F3">
        <v>18</v>
      </c>
      <c r="G3">
        <v>23</v>
      </c>
      <c r="I3" s="18">
        <f t="shared" si="0"/>
        <v>27.200000000000003</v>
      </c>
      <c r="J3" s="27" t="s">
        <v>12</v>
      </c>
      <c r="K3" s="10">
        <v>27.200000000000003</v>
      </c>
      <c r="L3" s="10">
        <v>20.399999999999999</v>
      </c>
      <c r="M3" s="16">
        <f t="shared" ref="M3:M11" si="2">K3+2*L3</f>
        <v>68</v>
      </c>
      <c r="N3" s="15" t="s">
        <v>11</v>
      </c>
      <c r="O3" s="16">
        <f t="shared" ref="O3:O11" si="3">C3</f>
        <v>68</v>
      </c>
      <c r="P3" s="8"/>
      <c r="Q3" s="13">
        <f t="shared" ref="Q3:Q10" si="4">F3*K3+G3*L3</f>
        <v>958.8</v>
      </c>
      <c r="R3" s="12"/>
      <c r="T3" s="7"/>
      <c r="V3" s="2"/>
      <c r="AA3" s="2"/>
    </row>
    <row r="4" spans="1:28" x14ac:dyDescent="0.15">
      <c r="A4" t="s">
        <v>3</v>
      </c>
      <c r="B4">
        <v>766</v>
      </c>
      <c r="C4">
        <v>737</v>
      </c>
      <c r="D4">
        <v>0.42</v>
      </c>
      <c r="E4">
        <f t="shared" si="1"/>
        <v>0.58000000000000007</v>
      </c>
      <c r="F4">
        <v>19</v>
      </c>
      <c r="G4">
        <v>22</v>
      </c>
      <c r="I4" s="18">
        <f t="shared" si="0"/>
        <v>309.53999999999996</v>
      </c>
      <c r="J4" s="27" t="s">
        <v>12</v>
      </c>
      <c r="K4" s="10">
        <v>309.54000000000002</v>
      </c>
      <c r="L4" s="10">
        <v>213.73000000000005</v>
      </c>
      <c r="M4" s="16">
        <f t="shared" si="2"/>
        <v>737.00000000000011</v>
      </c>
      <c r="N4" s="15" t="s">
        <v>11</v>
      </c>
      <c r="O4" s="16">
        <f t="shared" si="3"/>
        <v>737</v>
      </c>
      <c r="P4" s="8"/>
      <c r="Q4" s="13">
        <f t="shared" si="4"/>
        <v>10583.320000000002</v>
      </c>
      <c r="R4" s="12"/>
      <c r="T4" s="7"/>
      <c r="V4" s="2"/>
      <c r="AA4" s="2"/>
    </row>
    <row r="5" spans="1:28" x14ac:dyDescent="0.15">
      <c r="A5" t="s">
        <v>4</v>
      </c>
      <c r="B5">
        <v>840</v>
      </c>
      <c r="C5">
        <v>68</v>
      </c>
      <c r="D5">
        <v>0.4</v>
      </c>
      <c r="E5">
        <f t="shared" si="1"/>
        <v>0.6</v>
      </c>
      <c r="F5">
        <v>21</v>
      </c>
      <c r="G5">
        <v>25</v>
      </c>
      <c r="I5" s="18">
        <f t="shared" si="0"/>
        <v>27.200000000000003</v>
      </c>
      <c r="J5" s="27" t="s">
        <v>12</v>
      </c>
      <c r="K5" s="10">
        <v>27.200000000000003</v>
      </c>
      <c r="L5" s="10">
        <v>15.216503759398398</v>
      </c>
      <c r="M5" s="16">
        <f t="shared" si="2"/>
        <v>57.633007518796802</v>
      </c>
      <c r="N5" s="15" t="s">
        <v>11</v>
      </c>
      <c r="O5" s="16">
        <f t="shared" si="3"/>
        <v>68</v>
      </c>
      <c r="P5" s="8"/>
      <c r="Q5" s="13">
        <f t="shared" si="4"/>
        <v>951.61259398495997</v>
      </c>
      <c r="R5" s="12"/>
      <c r="T5" s="7"/>
      <c r="V5" s="2"/>
      <c r="AA5" s="2"/>
    </row>
    <row r="6" spans="1:28" x14ac:dyDescent="0.15">
      <c r="A6" t="s">
        <v>5</v>
      </c>
      <c r="B6">
        <v>790</v>
      </c>
      <c r="C6">
        <v>340</v>
      </c>
      <c r="D6">
        <v>0.4</v>
      </c>
      <c r="E6">
        <f t="shared" si="1"/>
        <v>0.6</v>
      </c>
      <c r="F6">
        <v>22</v>
      </c>
      <c r="G6">
        <v>22</v>
      </c>
      <c r="I6" s="18">
        <f t="shared" si="0"/>
        <v>136</v>
      </c>
      <c r="J6" s="27" t="s">
        <v>12</v>
      </c>
      <c r="K6" s="10">
        <v>99.13112781954888</v>
      </c>
      <c r="L6" s="10">
        <v>120.43443609022557</v>
      </c>
      <c r="M6" s="16">
        <f t="shared" si="2"/>
        <v>340</v>
      </c>
      <c r="N6" s="15" t="s">
        <v>11</v>
      </c>
      <c r="O6" s="16">
        <f t="shared" si="3"/>
        <v>340</v>
      </c>
      <c r="P6" s="8"/>
      <c r="Q6" s="13">
        <f t="shared" si="4"/>
        <v>4830.4424060150377</v>
      </c>
      <c r="R6" s="12"/>
      <c r="T6" s="7"/>
      <c r="V6" s="2"/>
      <c r="AA6" s="2"/>
    </row>
    <row r="7" spans="1:28" x14ac:dyDescent="0.15">
      <c r="A7" t="s">
        <v>6</v>
      </c>
      <c r="B7">
        <v>710</v>
      </c>
      <c r="C7">
        <v>35</v>
      </c>
      <c r="D7">
        <v>0.46</v>
      </c>
      <c r="E7">
        <f t="shared" si="1"/>
        <v>0.54</v>
      </c>
      <c r="F7">
        <v>21</v>
      </c>
      <c r="G7">
        <v>25</v>
      </c>
      <c r="I7" s="18">
        <f t="shared" si="0"/>
        <v>16.100000000000001</v>
      </c>
      <c r="J7" s="27" t="s">
        <v>12</v>
      </c>
      <c r="K7" s="10">
        <v>0</v>
      </c>
      <c r="L7" s="10">
        <v>0</v>
      </c>
      <c r="M7" s="16">
        <f t="shared" si="2"/>
        <v>0</v>
      </c>
      <c r="N7" s="15" t="s">
        <v>11</v>
      </c>
      <c r="O7" s="16">
        <f t="shared" si="3"/>
        <v>35</v>
      </c>
      <c r="P7" s="8"/>
      <c r="Q7" s="13">
        <f t="shared" si="4"/>
        <v>0</v>
      </c>
      <c r="R7" s="12"/>
      <c r="T7" s="7"/>
      <c r="V7" s="2"/>
      <c r="AA7" s="2"/>
    </row>
    <row r="8" spans="1:28" x14ac:dyDescent="0.15">
      <c r="A8" t="s">
        <v>7</v>
      </c>
      <c r="B8">
        <v>643</v>
      </c>
      <c r="C8">
        <v>138</v>
      </c>
      <c r="D8">
        <v>0.54</v>
      </c>
      <c r="E8">
        <f t="shared" si="1"/>
        <v>0.45999999999999996</v>
      </c>
      <c r="F8">
        <v>20</v>
      </c>
      <c r="G8">
        <v>22</v>
      </c>
      <c r="I8" s="18">
        <f t="shared" si="0"/>
        <v>74.52000000000001</v>
      </c>
      <c r="J8" s="27" t="s">
        <v>12</v>
      </c>
      <c r="K8" s="10">
        <v>0</v>
      </c>
      <c r="L8" s="10">
        <v>0</v>
      </c>
      <c r="M8" s="16">
        <f t="shared" si="2"/>
        <v>0</v>
      </c>
      <c r="N8" s="15" t="s">
        <v>11</v>
      </c>
      <c r="O8" s="16">
        <f t="shared" si="3"/>
        <v>138</v>
      </c>
      <c r="P8" s="8"/>
      <c r="Q8" s="13">
        <f t="shared" si="4"/>
        <v>0</v>
      </c>
      <c r="R8" s="12"/>
      <c r="T8" s="7"/>
      <c r="V8" s="2"/>
      <c r="AA8" s="2"/>
    </row>
    <row r="9" spans="1:28" x14ac:dyDescent="0.15">
      <c r="A9" t="s">
        <v>8</v>
      </c>
      <c r="B9">
        <v>649</v>
      </c>
      <c r="C9">
        <v>43</v>
      </c>
      <c r="D9">
        <v>0.39</v>
      </c>
      <c r="E9">
        <f t="shared" si="1"/>
        <v>0.61</v>
      </c>
      <c r="F9">
        <v>19</v>
      </c>
      <c r="G9">
        <v>25</v>
      </c>
      <c r="I9" s="18">
        <f t="shared" si="0"/>
        <v>16.77</v>
      </c>
      <c r="J9" s="27" t="s">
        <v>12</v>
      </c>
      <c r="K9" s="10">
        <v>16.77</v>
      </c>
      <c r="L9" s="10">
        <v>0</v>
      </c>
      <c r="M9" s="16">
        <f t="shared" si="2"/>
        <v>16.77</v>
      </c>
      <c r="N9" s="15" t="s">
        <v>11</v>
      </c>
      <c r="O9" s="16">
        <f t="shared" si="3"/>
        <v>43</v>
      </c>
      <c r="P9" s="8"/>
      <c r="Q9" s="13">
        <f t="shared" si="4"/>
        <v>318.63</v>
      </c>
      <c r="R9" s="12"/>
      <c r="T9" s="7"/>
      <c r="V9" s="2"/>
      <c r="X9" s="6"/>
      <c r="AA9" s="2"/>
    </row>
    <row r="10" spans="1:28" x14ac:dyDescent="0.15">
      <c r="A10" t="s">
        <v>9</v>
      </c>
      <c r="B10">
        <v>702</v>
      </c>
      <c r="C10">
        <v>41</v>
      </c>
      <c r="D10">
        <v>0.41</v>
      </c>
      <c r="E10">
        <f t="shared" si="1"/>
        <v>0.59000000000000008</v>
      </c>
      <c r="F10">
        <v>19</v>
      </c>
      <c r="G10">
        <v>19</v>
      </c>
      <c r="I10" s="18">
        <f t="shared" si="0"/>
        <v>16.809999999999999</v>
      </c>
      <c r="J10" s="27" t="s">
        <v>12</v>
      </c>
      <c r="K10" s="10">
        <v>16.809999999999999</v>
      </c>
      <c r="L10" s="10">
        <v>12.094999999999997</v>
      </c>
      <c r="M10" s="16">
        <f t="shared" si="2"/>
        <v>40.999999999999993</v>
      </c>
      <c r="N10" s="15" t="s">
        <v>11</v>
      </c>
      <c r="O10" s="16">
        <f t="shared" si="3"/>
        <v>41</v>
      </c>
      <c r="P10" s="8"/>
      <c r="Q10" s="13">
        <f t="shared" si="4"/>
        <v>549.19499999999994</v>
      </c>
      <c r="R10" s="12"/>
      <c r="T10" s="7"/>
      <c r="V10" s="2"/>
      <c r="X10" s="6"/>
      <c r="AA10" s="2"/>
    </row>
    <row r="11" spans="1:28" x14ac:dyDescent="0.15">
      <c r="A11" t="s">
        <v>10</v>
      </c>
      <c r="B11">
        <v>663</v>
      </c>
      <c r="C11">
        <v>9</v>
      </c>
      <c r="D11">
        <v>0.2</v>
      </c>
      <c r="E11">
        <f t="shared" si="1"/>
        <v>0.8</v>
      </c>
      <c r="F11">
        <v>23</v>
      </c>
      <c r="G11">
        <v>26</v>
      </c>
      <c r="I11" s="18">
        <f t="shared" si="0"/>
        <v>1.8</v>
      </c>
      <c r="J11" s="27" t="s">
        <v>12</v>
      </c>
      <c r="K11" s="10">
        <v>0</v>
      </c>
      <c r="L11" s="10">
        <v>0</v>
      </c>
      <c r="M11" s="16">
        <f t="shared" si="2"/>
        <v>0</v>
      </c>
      <c r="N11" s="15" t="s">
        <v>11</v>
      </c>
      <c r="O11" s="16">
        <f t="shared" si="3"/>
        <v>9</v>
      </c>
      <c r="P11" s="8"/>
      <c r="Q11" s="13">
        <f>F11*K11+G11*L11</f>
        <v>0</v>
      </c>
      <c r="R11" s="12"/>
      <c r="T11" s="7"/>
      <c r="V11" s="2"/>
      <c r="AA11" s="2"/>
    </row>
    <row r="12" spans="1:28" x14ac:dyDescent="0.15">
      <c r="M12" s="25">
        <f>K13+2*L13</f>
        <v>1580.4030075187968</v>
      </c>
      <c r="N12" s="26" t="s">
        <v>11</v>
      </c>
      <c r="O12" s="25">
        <v>1900</v>
      </c>
      <c r="P12" s="8"/>
      <c r="Q12" s="14">
        <f>SUM(Q2:Q11)</f>
        <v>22800</v>
      </c>
      <c r="R12" s="12" t="s">
        <v>11</v>
      </c>
      <c r="S12" s="14">
        <v>21600</v>
      </c>
    </row>
    <row r="13" spans="1:28" x14ac:dyDescent="0.15">
      <c r="A13" t="s">
        <v>25</v>
      </c>
      <c r="B13" s="3">
        <f>SUMPRODUCT(B2:B11,K2:K11)+2*SUMPRODUCT(B2:B11,L2:L11)</f>
        <v>1281723.4563157894</v>
      </c>
      <c r="K13">
        <f>SUM(K2:K11)</f>
        <v>592.65112781954883</v>
      </c>
      <c r="L13">
        <f>SUM(L2:L11)</f>
        <v>493.87593984962399</v>
      </c>
      <c r="M13" s="19">
        <f>-1.2* K13 + L13</f>
        <v>-217.30541353383461</v>
      </c>
      <c r="N13" s="20" t="s">
        <v>12</v>
      </c>
      <c r="O13" s="19">
        <v>0</v>
      </c>
      <c r="P13" s="8"/>
    </row>
    <row r="14" spans="1:28" x14ac:dyDescent="0.15">
      <c r="M14" s="21">
        <f>-2 * K13 + L13</f>
        <v>-691.42631578947362</v>
      </c>
      <c r="N14" s="22" t="s">
        <v>11</v>
      </c>
      <c r="O14" s="21">
        <v>0</v>
      </c>
    </row>
    <row r="15" spans="1:28" x14ac:dyDescent="0.15">
      <c r="B15" s="23"/>
      <c r="C15" t="s">
        <v>27</v>
      </c>
    </row>
    <row r="16" spans="1:28" x14ac:dyDescent="0.15">
      <c r="B16" s="1"/>
      <c r="C16" t="s">
        <v>29</v>
      </c>
      <c r="P16" s="7"/>
    </row>
    <row r="17" spans="1:11" x14ac:dyDescent="0.15">
      <c r="A17" s="2"/>
      <c r="B17" s="16"/>
      <c r="C17" t="s">
        <v>30</v>
      </c>
    </row>
    <row r="18" spans="1:11" x14ac:dyDescent="0.15">
      <c r="A18" s="2"/>
      <c r="B18" s="14"/>
      <c r="C18" t="s">
        <v>33</v>
      </c>
    </row>
    <row r="19" spans="1:11" x14ac:dyDescent="0.15">
      <c r="A19" s="2"/>
      <c r="B19" s="25"/>
      <c r="C19" t="s">
        <v>34</v>
      </c>
    </row>
    <row r="20" spans="1:11" x14ac:dyDescent="0.15">
      <c r="A20" s="2"/>
      <c r="B20" s="17"/>
      <c r="C20" t="s">
        <v>28</v>
      </c>
    </row>
    <row r="21" spans="1:11" x14ac:dyDescent="0.15">
      <c r="B21" s="19"/>
      <c r="C21" t="s">
        <v>31</v>
      </c>
    </row>
    <row r="22" spans="1:11" x14ac:dyDescent="0.15">
      <c r="B22" s="24"/>
      <c r="C22" t="s">
        <v>32</v>
      </c>
    </row>
    <row r="25" spans="1:11" x14ac:dyDescent="0.15">
      <c r="E25" s="2"/>
      <c r="K25" s="2"/>
    </row>
    <row r="26" spans="1:11" x14ac:dyDescent="0.15">
      <c r="E26" s="2"/>
      <c r="K26" s="2"/>
    </row>
    <row r="27" spans="1:11" x14ac:dyDescent="0.15">
      <c r="E27" s="2"/>
      <c r="K27" s="2"/>
    </row>
    <row r="28" spans="1:11" x14ac:dyDescent="0.15">
      <c r="E28" s="2"/>
      <c r="K28" s="2"/>
    </row>
    <row r="29" spans="1:11" x14ac:dyDescent="0.15">
      <c r="E29" s="2"/>
      <c r="K29" s="2"/>
    </row>
    <row r="30" spans="1:11" x14ac:dyDescent="0.15">
      <c r="E30" s="2"/>
      <c r="K30" s="2"/>
    </row>
    <row r="31" spans="1:11" x14ac:dyDescent="0.15">
      <c r="E31" s="2"/>
      <c r="K31" s="2"/>
    </row>
    <row r="32" spans="1:11" x14ac:dyDescent="0.15">
      <c r="E32" s="2"/>
      <c r="K32" s="2"/>
    </row>
    <row r="33" spans="5:11" x14ac:dyDescent="0.15">
      <c r="E33" s="2"/>
      <c r="K33" s="2"/>
    </row>
    <row r="34" spans="5:11" x14ac:dyDescent="0.15">
      <c r="E34" s="2"/>
      <c r="K34" s="2"/>
    </row>
    <row r="35" spans="5:11" x14ac:dyDescent="0.15">
      <c r="E35" s="2"/>
    </row>
    <row r="36" spans="5:11" x14ac:dyDescent="0.15">
      <c r="E36" s="2"/>
    </row>
    <row r="37" spans="5:11" x14ac:dyDescent="0.15">
      <c r="E37" s="2"/>
    </row>
    <row r="38" spans="5:11" x14ac:dyDescent="0.15">
      <c r="E38" s="2"/>
    </row>
    <row r="39" spans="5:11" x14ac:dyDescent="0.15">
      <c r="E39" s="2"/>
    </row>
    <row r="40" spans="5:11" x14ac:dyDescent="0.15">
      <c r="E40" s="2"/>
    </row>
    <row r="41" spans="5:11" x14ac:dyDescent="0.15">
      <c r="E41" s="2"/>
    </row>
    <row r="42" spans="5:11" x14ac:dyDescent="0.15">
      <c r="E42" s="2"/>
    </row>
    <row r="43" spans="5:11" x14ac:dyDescent="0.15">
      <c r="E43" s="2"/>
    </row>
    <row r="44" spans="5:11" x14ac:dyDescent="0.15">
      <c r="E44" s="2"/>
    </row>
    <row r="45" spans="5:11" x14ac:dyDescent="0.15">
      <c r="E45" s="2"/>
    </row>
    <row r="46" spans="5:11" x14ac:dyDescent="0.15">
      <c r="E46" s="2"/>
    </row>
    <row r="47" spans="5:11" x14ac:dyDescent="0.15">
      <c r="E47" s="2"/>
    </row>
    <row r="48" spans="5:11" x14ac:dyDescent="0.15">
      <c r="E48" s="2"/>
    </row>
    <row r="49" spans="5:5" x14ac:dyDescent="0.15">
      <c r="E49" s="2"/>
    </row>
    <row r="50" spans="5:5" x14ac:dyDescent="0.15">
      <c r="E50" s="2"/>
    </row>
    <row r="51" spans="5:5" x14ac:dyDescent="0.15">
      <c r="E51" s="2"/>
    </row>
    <row r="52" spans="5:5" x14ac:dyDescent="0.15">
      <c r="E52" s="2"/>
    </row>
    <row r="53" spans="5:5" x14ac:dyDescent="0.15">
      <c r="E53" s="2"/>
    </row>
    <row r="54" spans="5:5" x14ac:dyDescent="0.15">
      <c r="E54" s="2"/>
    </row>
    <row r="55" spans="5:5" x14ac:dyDescent="0.15">
      <c r="E55" s="2"/>
    </row>
    <row r="56" spans="5:5" x14ac:dyDescent="0.15">
      <c r="E56" s="2"/>
    </row>
    <row r="57" spans="5:5" x14ac:dyDescent="0.15">
      <c r="E57" s="2"/>
    </row>
    <row r="58" spans="5:5" x14ac:dyDescent="0.15">
      <c r="E58" s="2"/>
    </row>
    <row r="59" spans="5:5" x14ac:dyDescent="0.15">
      <c r="E59" s="2"/>
    </row>
    <row r="60" spans="5:5" x14ac:dyDescent="0.15">
      <c r="E60" s="2"/>
    </row>
    <row r="61" spans="5:5" x14ac:dyDescent="0.15">
      <c r="E61" s="2"/>
    </row>
    <row r="62" spans="5:5" x14ac:dyDescent="0.15">
      <c r="E62" s="2"/>
    </row>
    <row r="63" spans="5:5" x14ac:dyDescent="0.15">
      <c r="E63" s="2"/>
    </row>
    <row r="64" spans="5:5" x14ac:dyDescent="0.15">
      <c r="E64" s="2"/>
    </row>
    <row r="65" spans="5:5" x14ac:dyDescent="0.15">
      <c r="E65" s="2"/>
    </row>
    <row r="66" spans="5:5" x14ac:dyDescent="0.15">
      <c r="E6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6"/>
  <sheetViews>
    <sheetView zoomScale="99" workbookViewId="0">
      <selection activeCell="C2" sqref="C2"/>
    </sheetView>
  </sheetViews>
  <sheetFormatPr baseColWidth="10" defaultColWidth="8.83203125" defaultRowHeight="13" x14ac:dyDescent="0.15"/>
  <cols>
    <col min="1" max="1" width="10" bestFit="1" customWidth="1"/>
    <col min="2" max="2" width="8.6640625" bestFit="1" customWidth="1"/>
    <col min="3" max="5" width="4.6640625" bestFit="1" customWidth="1"/>
    <col min="6" max="7" width="6.6640625" bestFit="1" customWidth="1"/>
    <col min="8" max="9" width="6.6640625" customWidth="1"/>
    <col min="10" max="10" width="13.1640625" bestFit="1" customWidth="1"/>
    <col min="11" max="11" width="6.6640625" bestFit="1" customWidth="1"/>
    <col min="12" max="12" width="7.1640625" bestFit="1" customWidth="1"/>
    <col min="13" max="13" width="11.83203125" bestFit="1" customWidth="1"/>
    <col min="14" max="14" width="3.1640625" bestFit="1" customWidth="1"/>
    <col min="15" max="15" width="5.1640625" bestFit="1" customWidth="1"/>
    <col min="17" max="17" width="9.1640625" bestFit="1" customWidth="1"/>
    <col min="18" max="18" width="3.1640625" bestFit="1" customWidth="1"/>
    <col min="19" max="19" width="13.1640625" bestFit="1" customWidth="1"/>
    <col min="22" max="22" width="4.83203125" bestFit="1" customWidth="1"/>
  </cols>
  <sheetData>
    <row r="1" spans="1:28" x14ac:dyDescent="0.15">
      <c r="A1" t="s">
        <v>0</v>
      </c>
      <c r="B1" s="2" t="s">
        <v>21</v>
      </c>
      <c r="C1" s="29" t="s">
        <v>35</v>
      </c>
      <c r="D1" s="5">
        <v>0.2</v>
      </c>
      <c r="E1" s="4">
        <v>0.4</v>
      </c>
      <c r="F1" t="s">
        <v>13</v>
      </c>
      <c r="G1" t="s">
        <v>14</v>
      </c>
      <c r="I1" s="17" t="s">
        <v>26</v>
      </c>
      <c r="J1" s="27"/>
      <c r="K1" t="s">
        <v>15</v>
      </c>
      <c r="L1" t="s">
        <v>16</v>
      </c>
      <c r="M1" s="15" t="s">
        <v>17</v>
      </c>
      <c r="N1" s="15" t="s">
        <v>19</v>
      </c>
      <c r="O1" s="15" t="s">
        <v>18</v>
      </c>
      <c r="Q1" s="12" t="s">
        <v>17</v>
      </c>
      <c r="R1" s="12" t="s">
        <v>22</v>
      </c>
      <c r="T1" s="2"/>
      <c r="U1" s="2"/>
      <c r="V1" s="2"/>
      <c r="W1" s="2"/>
      <c r="Z1" s="2"/>
      <c r="AA1" s="2"/>
      <c r="AB1" s="2"/>
    </row>
    <row r="2" spans="1:28" x14ac:dyDescent="0.15">
      <c r="A2" t="s">
        <v>1</v>
      </c>
      <c r="B2">
        <v>940</v>
      </c>
      <c r="C2">
        <v>286</v>
      </c>
      <c r="D2">
        <v>0.3</v>
      </c>
      <c r="E2">
        <f>1-D2</f>
        <v>0.7</v>
      </c>
      <c r="F2">
        <v>20</v>
      </c>
      <c r="G2">
        <v>24</v>
      </c>
      <c r="I2" s="18">
        <f t="shared" ref="I2:I11" si="0">D2*C2</f>
        <v>85.8</v>
      </c>
      <c r="J2" s="27" t="s">
        <v>12</v>
      </c>
      <c r="K2" s="10">
        <v>85.8</v>
      </c>
      <c r="L2" s="10">
        <v>100.1</v>
      </c>
      <c r="M2" s="16">
        <f>K2+2*L2</f>
        <v>286</v>
      </c>
      <c r="N2" s="15" t="s">
        <v>11</v>
      </c>
      <c r="O2" s="16">
        <f>C2</f>
        <v>286</v>
      </c>
      <c r="P2" s="8"/>
      <c r="Q2" s="13">
        <f>F2*K2+G2*L2</f>
        <v>4118.3999999999996</v>
      </c>
      <c r="R2" s="12"/>
      <c r="T2" s="9"/>
      <c r="V2" s="2"/>
      <c r="AA2" s="2"/>
    </row>
    <row r="3" spans="1:28" x14ac:dyDescent="0.15">
      <c r="A3" t="s">
        <v>2</v>
      </c>
      <c r="B3">
        <v>878</v>
      </c>
      <c r="C3">
        <v>61</v>
      </c>
      <c r="D3">
        <v>0.4</v>
      </c>
      <c r="E3">
        <f t="shared" ref="E3:E11" si="1">1-D3</f>
        <v>0.6</v>
      </c>
      <c r="F3">
        <v>18</v>
      </c>
      <c r="G3">
        <v>23</v>
      </c>
      <c r="I3" s="18">
        <f t="shared" si="0"/>
        <v>24.400000000000002</v>
      </c>
      <c r="J3" s="27" t="s">
        <v>12</v>
      </c>
      <c r="K3" s="10">
        <v>24.400000000000002</v>
      </c>
      <c r="L3" s="10">
        <v>18.299999999999997</v>
      </c>
      <c r="M3" s="16">
        <f t="shared" ref="M3:M11" si="2">K3+2*L3</f>
        <v>61</v>
      </c>
      <c r="N3" s="15" t="s">
        <v>11</v>
      </c>
      <c r="O3" s="16">
        <f t="shared" ref="O3:O11" si="3">C3</f>
        <v>61</v>
      </c>
      <c r="P3" s="8"/>
      <c r="Q3" s="13">
        <f t="shared" ref="Q3:Q10" si="4">F3*K3+G3*L3</f>
        <v>860.09999999999991</v>
      </c>
      <c r="R3" s="12"/>
      <c r="T3" s="7"/>
      <c r="V3" s="2"/>
      <c r="AA3" s="2"/>
    </row>
    <row r="4" spans="1:28" x14ac:dyDescent="0.15">
      <c r="A4" t="s">
        <v>3</v>
      </c>
      <c r="B4">
        <v>766</v>
      </c>
      <c r="C4">
        <v>660</v>
      </c>
      <c r="D4">
        <v>0.42</v>
      </c>
      <c r="E4">
        <f t="shared" si="1"/>
        <v>0.58000000000000007</v>
      </c>
      <c r="F4">
        <v>19</v>
      </c>
      <c r="G4">
        <v>22</v>
      </c>
      <c r="I4" s="18">
        <f t="shared" si="0"/>
        <v>277.2</v>
      </c>
      <c r="J4" s="27" t="s">
        <v>12</v>
      </c>
      <c r="K4" s="10">
        <v>277.2</v>
      </c>
      <c r="L4" s="10">
        <v>191.4</v>
      </c>
      <c r="M4" s="16">
        <f t="shared" si="2"/>
        <v>660</v>
      </c>
      <c r="N4" s="15" t="s">
        <v>11</v>
      </c>
      <c r="O4" s="16">
        <f t="shared" si="3"/>
        <v>660</v>
      </c>
      <c r="P4" s="8"/>
      <c r="Q4" s="13">
        <f t="shared" si="4"/>
        <v>9477.6</v>
      </c>
      <c r="R4" s="12"/>
      <c r="T4" s="7"/>
      <c r="V4" s="2"/>
      <c r="AA4" s="2"/>
    </row>
    <row r="5" spans="1:28" x14ac:dyDescent="0.15">
      <c r="A5" t="s">
        <v>4</v>
      </c>
      <c r="B5">
        <v>840</v>
      </c>
      <c r="C5">
        <v>61</v>
      </c>
      <c r="D5">
        <v>0.4</v>
      </c>
      <c r="E5">
        <f t="shared" si="1"/>
        <v>0.6</v>
      </c>
      <c r="F5">
        <v>21</v>
      </c>
      <c r="G5">
        <v>25</v>
      </c>
      <c r="I5" s="18">
        <f t="shared" si="0"/>
        <v>24.400000000000002</v>
      </c>
      <c r="J5" s="27" t="s">
        <v>12</v>
      </c>
      <c r="K5" s="10">
        <v>24.400000000000002</v>
      </c>
      <c r="L5" s="10">
        <v>18.299999999999997</v>
      </c>
      <c r="M5" s="16">
        <f t="shared" si="2"/>
        <v>61</v>
      </c>
      <c r="N5" s="15" t="s">
        <v>11</v>
      </c>
      <c r="O5" s="16">
        <f t="shared" si="3"/>
        <v>61</v>
      </c>
      <c r="P5" s="8"/>
      <c r="Q5" s="13">
        <f t="shared" si="4"/>
        <v>969.90000000000009</v>
      </c>
      <c r="R5" s="12"/>
      <c r="T5" s="7"/>
      <c r="V5" s="2"/>
      <c r="AA5" s="2"/>
    </row>
    <row r="6" spans="1:28" x14ac:dyDescent="0.15">
      <c r="A6" t="s">
        <v>5</v>
      </c>
      <c r="B6">
        <v>790</v>
      </c>
      <c r="C6">
        <v>304</v>
      </c>
      <c r="D6">
        <v>0.4</v>
      </c>
      <c r="E6">
        <f t="shared" si="1"/>
        <v>0.6</v>
      </c>
      <c r="F6">
        <v>22</v>
      </c>
      <c r="G6">
        <v>22</v>
      </c>
      <c r="I6" s="18">
        <f t="shared" si="0"/>
        <v>121.60000000000001</v>
      </c>
      <c r="J6" s="27" t="s">
        <v>12</v>
      </c>
      <c r="K6" s="10">
        <v>43.334047619047439</v>
      </c>
      <c r="L6" s="10">
        <v>130.3329761904763</v>
      </c>
      <c r="M6" s="16">
        <f t="shared" si="2"/>
        <v>304.00000000000006</v>
      </c>
      <c r="N6" s="15" t="s">
        <v>11</v>
      </c>
      <c r="O6" s="16">
        <f t="shared" si="3"/>
        <v>304</v>
      </c>
      <c r="P6" s="8"/>
      <c r="Q6" s="13">
        <f t="shared" si="4"/>
        <v>3820.6745238095223</v>
      </c>
      <c r="R6" s="12"/>
      <c r="T6" s="7"/>
      <c r="V6" s="2"/>
      <c r="AA6" s="2"/>
    </row>
    <row r="7" spans="1:28" x14ac:dyDescent="0.15">
      <c r="A7" t="s">
        <v>6</v>
      </c>
      <c r="B7">
        <v>710</v>
      </c>
      <c r="C7">
        <v>31</v>
      </c>
      <c r="D7">
        <v>0.46</v>
      </c>
      <c r="E7">
        <f t="shared" si="1"/>
        <v>0.54</v>
      </c>
      <c r="F7">
        <v>21</v>
      </c>
      <c r="G7">
        <v>25</v>
      </c>
      <c r="I7" s="18">
        <f t="shared" si="0"/>
        <v>14.26</v>
      </c>
      <c r="J7" s="27" t="s">
        <v>12</v>
      </c>
      <c r="K7" s="10">
        <v>14.26</v>
      </c>
      <c r="L7" s="10">
        <v>0</v>
      </c>
      <c r="M7" s="16">
        <f t="shared" si="2"/>
        <v>14.26</v>
      </c>
      <c r="N7" s="15" t="s">
        <v>11</v>
      </c>
      <c r="O7" s="16">
        <f t="shared" si="3"/>
        <v>31</v>
      </c>
      <c r="P7" s="8"/>
      <c r="Q7" s="13">
        <f t="shared" si="4"/>
        <v>299.45999999999998</v>
      </c>
      <c r="R7" s="12"/>
      <c r="T7" s="7"/>
      <c r="V7" s="2"/>
      <c r="AA7" s="2"/>
    </row>
    <row r="8" spans="1:28" x14ac:dyDescent="0.15">
      <c r="A8" t="s">
        <v>7</v>
      </c>
      <c r="B8">
        <v>643</v>
      </c>
      <c r="C8">
        <v>123</v>
      </c>
      <c r="D8">
        <v>0.54</v>
      </c>
      <c r="E8">
        <f t="shared" si="1"/>
        <v>0.45999999999999996</v>
      </c>
      <c r="F8">
        <v>20</v>
      </c>
      <c r="G8">
        <v>22</v>
      </c>
      <c r="I8" s="18">
        <f t="shared" si="0"/>
        <v>66.42</v>
      </c>
      <c r="J8" s="27" t="s">
        <v>12</v>
      </c>
      <c r="K8" s="10">
        <v>63.83352380952401</v>
      </c>
      <c r="L8" s="10">
        <v>0</v>
      </c>
      <c r="M8" s="28">
        <f t="shared" si="2"/>
        <v>63.83352380952401</v>
      </c>
      <c r="N8" s="15" t="s">
        <v>11</v>
      </c>
      <c r="O8" s="16">
        <f t="shared" si="3"/>
        <v>123</v>
      </c>
      <c r="P8" s="8"/>
      <c r="Q8" s="13">
        <f t="shared" si="4"/>
        <v>1276.6704761904803</v>
      </c>
      <c r="R8" s="12"/>
      <c r="T8" s="7"/>
      <c r="V8" s="2"/>
      <c r="AA8" s="2"/>
    </row>
    <row r="9" spans="1:28" x14ac:dyDescent="0.15">
      <c r="A9" t="s">
        <v>8</v>
      </c>
      <c r="B9">
        <v>649</v>
      </c>
      <c r="C9">
        <v>38</v>
      </c>
      <c r="D9">
        <v>0.39</v>
      </c>
      <c r="E9">
        <f t="shared" si="1"/>
        <v>0.61</v>
      </c>
      <c r="F9">
        <v>19</v>
      </c>
      <c r="G9">
        <v>25</v>
      </c>
      <c r="I9" s="18">
        <f t="shared" si="0"/>
        <v>14.82</v>
      </c>
      <c r="J9" s="27" t="s">
        <v>12</v>
      </c>
      <c r="K9" s="10">
        <v>14.82</v>
      </c>
      <c r="L9" s="10">
        <v>0</v>
      </c>
      <c r="M9" s="16">
        <f t="shared" si="2"/>
        <v>14.82</v>
      </c>
      <c r="N9" s="15" t="s">
        <v>11</v>
      </c>
      <c r="O9" s="16">
        <f t="shared" si="3"/>
        <v>38</v>
      </c>
      <c r="P9" s="8"/>
      <c r="Q9" s="13">
        <f t="shared" si="4"/>
        <v>281.58</v>
      </c>
      <c r="R9" s="12"/>
      <c r="T9" s="7"/>
      <c r="V9" s="2"/>
      <c r="X9" s="6"/>
      <c r="AA9" s="2"/>
    </row>
    <row r="10" spans="1:28" x14ac:dyDescent="0.15">
      <c r="A10" t="s">
        <v>9</v>
      </c>
      <c r="B10">
        <v>702</v>
      </c>
      <c r="C10">
        <v>37</v>
      </c>
      <c r="D10">
        <v>0.41</v>
      </c>
      <c r="E10">
        <f t="shared" si="1"/>
        <v>0.59000000000000008</v>
      </c>
      <c r="F10">
        <v>19</v>
      </c>
      <c r="G10">
        <v>19</v>
      </c>
      <c r="I10" s="18">
        <f t="shared" si="0"/>
        <v>15.17</v>
      </c>
      <c r="J10" s="27" t="s">
        <v>12</v>
      </c>
      <c r="K10" s="10">
        <v>15.17</v>
      </c>
      <c r="L10" s="10">
        <v>10.914999999999999</v>
      </c>
      <c r="M10" s="16">
        <f t="shared" si="2"/>
        <v>37</v>
      </c>
      <c r="N10" s="15" t="s">
        <v>11</v>
      </c>
      <c r="O10" s="16">
        <f t="shared" si="3"/>
        <v>37</v>
      </c>
      <c r="P10" s="8"/>
      <c r="Q10" s="13">
        <f t="shared" si="4"/>
        <v>495.61500000000001</v>
      </c>
      <c r="R10" s="12"/>
      <c r="T10" s="7"/>
      <c r="V10" s="2"/>
      <c r="X10" s="6"/>
      <c r="AA10" s="2"/>
    </row>
    <row r="11" spans="1:28" x14ac:dyDescent="0.15">
      <c r="A11" t="s">
        <v>10</v>
      </c>
      <c r="B11">
        <v>663</v>
      </c>
      <c r="C11">
        <v>8</v>
      </c>
      <c r="D11">
        <v>0.2</v>
      </c>
      <c r="E11">
        <f t="shared" si="1"/>
        <v>0.8</v>
      </c>
      <c r="F11">
        <v>23</v>
      </c>
      <c r="G11">
        <v>26</v>
      </c>
      <c r="I11" s="18">
        <f t="shared" si="0"/>
        <v>1.6</v>
      </c>
      <c r="J11" s="27" t="s">
        <v>12</v>
      </c>
      <c r="K11" s="10">
        <v>0</v>
      </c>
      <c r="L11" s="10">
        <v>0</v>
      </c>
      <c r="M11" s="16">
        <f t="shared" si="2"/>
        <v>0</v>
      </c>
      <c r="N11" s="15" t="s">
        <v>11</v>
      </c>
      <c r="O11" s="16">
        <f t="shared" si="3"/>
        <v>8</v>
      </c>
      <c r="P11" s="8"/>
      <c r="Q11" s="13">
        <f>F11*K11+G11*L11</f>
        <v>0</v>
      </c>
      <c r="R11" s="12"/>
      <c r="T11" s="7"/>
      <c r="V11" s="2"/>
      <c r="AA11" s="2"/>
    </row>
    <row r="12" spans="1:28" x14ac:dyDescent="0.15">
      <c r="M12" s="25">
        <f>K13+2*L13</f>
        <v>1501.9135238095241</v>
      </c>
      <c r="N12" s="26" t="s">
        <v>11</v>
      </c>
      <c r="O12" s="25">
        <v>1800</v>
      </c>
      <c r="P12" s="8"/>
      <c r="Q12" s="14">
        <f>SUM(Q2:Q11)</f>
        <v>21600.000000000004</v>
      </c>
      <c r="R12" s="12" t="s">
        <v>11</v>
      </c>
      <c r="S12" s="14">
        <v>21600</v>
      </c>
    </row>
    <row r="13" spans="1:28" x14ac:dyDescent="0.15">
      <c r="A13" t="s">
        <v>25</v>
      </c>
      <c r="B13" s="3">
        <f>SUMPRODUCT(B2:B11,K2:K11)+2*SUMPRODUCT(B2:B11,L2:L11)</f>
        <v>1206119.7358095241</v>
      </c>
      <c r="K13">
        <f>SUM(K2:K11)</f>
        <v>563.21757142857143</v>
      </c>
      <c r="L13">
        <f>SUM(L2:L11)</f>
        <v>469.34797619047634</v>
      </c>
      <c r="M13" s="19">
        <f>K13-1.2*L13</f>
        <v>0</v>
      </c>
      <c r="N13" s="20" t="s">
        <v>12</v>
      </c>
      <c r="O13" s="19">
        <v>0</v>
      </c>
      <c r="P13" s="8"/>
    </row>
    <row r="14" spans="1:28" x14ac:dyDescent="0.15">
      <c r="M14" s="21">
        <f>K13-2*L13</f>
        <v>-375.47838095238126</v>
      </c>
      <c r="N14" s="22" t="s">
        <v>11</v>
      </c>
      <c r="O14" s="21">
        <v>0</v>
      </c>
    </row>
    <row r="15" spans="1:28" x14ac:dyDescent="0.15">
      <c r="B15" s="23"/>
      <c r="C15" t="s">
        <v>27</v>
      </c>
    </row>
    <row r="16" spans="1:28" x14ac:dyDescent="0.15">
      <c r="B16" s="1"/>
      <c r="C16" t="s">
        <v>29</v>
      </c>
      <c r="P16" s="7"/>
    </row>
    <row r="17" spans="1:11" x14ac:dyDescent="0.15">
      <c r="A17" s="2"/>
      <c r="B17" s="16"/>
      <c r="C17" t="s">
        <v>30</v>
      </c>
    </row>
    <row r="18" spans="1:11" x14ac:dyDescent="0.15">
      <c r="A18" s="2"/>
      <c r="B18" s="14"/>
      <c r="C18" t="s">
        <v>33</v>
      </c>
    </row>
    <row r="19" spans="1:11" x14ac:dyDescent="0.15">
      <c r="A19" s="2"/>
      <c r="B19" s="25"/>
      <c r="C19" t="s">
        <v>34</v>
      </c>
    </row>
    <row r="20" spans="1:11" x14ac:dyDescent="0.15">
      <c r="A20" s="2"/>
      <c r="B20" s="17"/>
      <c r="C20" t="s">
        <v>28</v>
      </c>
    </row>
    <row r="21" spans="1:11" x14ac:dyDescent="0.15">
      <c r="B21" s="19"/>
      <c r="C21" t="s">
        <v>31</v>
      </c>
    </row>
    <row r="22" spans="1:11" x14ac:dyDescent="0.15">
      <c r="B22" s="24"/>
      <c r="C22" t="s">
        <v>32</v>
      </c>
    </row>
    <row r="25" spans="1:11" x14ac:dyDescent="0.15">
      <c r="E25" s="2"/>
      <c r="K25" s="2"/>
    </row>
    <row r="26" spans="1:11" x14ac:dyDescent="0.15">
      <c r="E26" s="2"/>
      <c r="K26" s="2"/>
    </row>
    <row r="27" spans="1:11" x14ac:dyDescent="0.15">
      <c r="E27" s="2"/>
      <c r="K27" s="2"/>
    </row>
    <row r="28" spans="1:11" x14ac:dyDescent="0.15">
      <c r="E28" s="2"/>
      <c r="K28" s="2"/>
    </row>
    <row r="29" spans="1:11" x14ac:dyDescent="0.15">
      <c r="E29" s="2"/>
      <c r="K29" s="2"/>
    </row>
    <row r="30" spans="1:11" x14ac:dyDescent="0.15">
      <c r="E30" s="2"/>
      <c r="K30" s="2"/>
    </row>
    <row r="31" spans="1:11" x14ac:dyDescent="0.15">
      <c r="E31" s="2"/>
      <c r="K31" s="2"/>
    </row>
    <row r="32" spans="1:11" x14ac:dyDescent="0.15">
      <c r="E32" s="2"/>
      <c r="K32" s="2"/>
    </row>
    <row r="33" spans="5:11" x14ac:dyDescent="0.15">
      <c r="E33" s="2"/>
      <c r="K33" s="2"/>
    </row>
    <row r="34" spans="5:11" x14ac:dyDescent="0.15">
      <c r="E34" s="2"/>
      <c r="K34" s="2"/>
    </row>
    <row r="35" spans="5:11" x14ac:dyDescent="0.15">
      <c r="E35" s="2"/>
    </row>
    <row r="36" spans="5:11" x14ac:dyDescent="0.15">
      <c r="E36" s="2"/>
    </row>
    <row r="37" spans="5:11" x14ac:dyDescent="0.15">
      <c r="E37" s="2"/>
    </row>
    <row r="38" spans="5:11" x14ac:dyDescent="0.15">
      <c r="E38" s="2"/>
    </row>
    <row r="39" spans="5:11" x14ac:dyDescent="0.15">
      <c r="E39" s="2"/>
    </row>
    <row r="40" spans="5:11" x14ac:dyDescent="0.15">
      <c r="E40" s="2"/>
    </row>
    <row r="41" spans="5:11" x14ac:dyDescent="0.15">
      <c r="E41" s="2"/>
    </row>
    <row r="42" spans="5:11" x14ac:dyDescent="0.15">
      <c r="E42" s="2"/>
    </row>
    <row r="43" spans="5:11" x14ac:dyDescent="0.15">
      <c r="E43" s="2"/>
    </row>
    <row r="44" spans="5:11" x14ac:dyDescent="0.15">
      <c r="E44" s="2"/>
    </row>
    <row r="45" spans="5:11" x14ac:dyDescent="0.15">
      <c r="E45" s="2"/>
    </row>
    <row r="46" spans="5:11" x14ac:dyDescent="0.15">
      <c r="E46" s="2"/>
    </row>
    <row r="47" spans="5:11" x14ac:dyDescent="0.15">
      <c r="E47" s="2"/>
    </row>
    <row r="48" spans="5:11" x14ac:dyDescent="0.15">
      <c r="E48" s="2"/>
    </row>
    <row r="49" spans="5:5" x14ac:dyDescent="0.15">
      <c r="E49" s="2"/>
    </row>
    <row r="50" spans="5:5" x14ac:dyDescent="0.15">
      <c r="E50" s="2"/>
    </row>
    <row r="51" spans="5:5" x14ac:dyDescent="0.15">
      <c r="E51" s="2"/>
    </row>
    <row r="52" spans="5:5" x14ac:dyDescent="0.15">
      <c r="E52" s="2"/>
    </row>
    <row r="53" spans="5:5" x14ac:dyDescent="0.15">
      <c r="E53" s="2"/>
    </row>
    <row r="54" spans="5:5" x14ac:dyDescent="0.15">
      <c r="E54" s="2"/>
    </row>
    <row r="55" spans="5:5" x14ac:dyDescent="0.15">
      <c r="E55" s="2"/>
    </row>
    <row r="56" spans="5:5" x14ac:dyDescent="0.15">
      <c r="E56" s="2"/>
    </row>
    <row r="57" spans="5:5" x14ac:dyDescent="0.15">
      <c r="E57" s="2"/>
    </row>
    <row r="58" spans="5:5" x14ac:dyDescent="0.15">
      <c r="E58" s="2"/>
    </row>
    <row r="59" spans="5:5" x14ac:dyDescent="0.15">
      <c r="E59" s="2"/>
    </row>
    <row r="60" spans="5:5" x14ac:dyDescent="0.15">
      <c r="E60" s="2"/>
    </row>
    <row r="61" spans="5:5" x14ac:dyDescent="0.15">
      <c r="E61" s="2"/>
    </row>
    <row r="62" spans="5:5" x14ac:dyDescent="0.15">
      <c r="E62" s="2"/>
    </row>
    <row r="63" spans="5:5" x14ac:dyDescent="0.15">
      <c r="E63" s="2"/>
    </row>
    <row r="64" spans="5:5" x14ac:dyDescent="0.15">
      <c r="E64" s="2"/>
    </row>
    <row r="65" spans="5:5" x14ac:dyDescent="0.15">
      <c r="E65" s="2"/>
    </row>
    <row r="66" spans="5:5" x14ac:dyDescent="0.15">
      <c r="E6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6"/>
  <sheetViews>
    <sheetView zoomScale="106" workbookViewId="0">
      <selection activeCell="I14" sqref="I14"/>
    </sheetView>
  </sheetViews>
  <sheetFormatPr baseColWidth="10" defaultColWidth="8.83203125" defaultRowHeight="13" x14ac:dyDescent="0.15"/>
  <cols>
    <col min="1" max="1" width="10" bestFit="1" customWidth="1"/>
    <col min="2" max="2" width="10.1640625" bestFit="1" customWidth="1"/>
    <col min="3" max="5" width="4.6640625" bestFit="1" customWidth="1"/>
    <col min="6" max="7" width="6.6640625" bestFit="1" customWidth="1"/>
    <col min="8" max="8" width="2.6640625" customWidth="1"/>
    <col min="9" max="9" width="6.6640625" bestFit="1" customWidth="1"/>
    <col min="10" max="10" width="7.1640625" bestFit="1" customWidth="1"/>
    <col min="11" max="11" width="12.33203125" bestFit="1" customWidth="1"/>
    <col min="12" max="12" width="3.1640625" bestFit="1" customWidth="1"/>
    <col min="13" max="13" width="5.1640625" bestFit="1" customWidth="1"/>
    <col min="14" max="14" width="3" customWidth="1"/>
    <col min="15" max="15" width="9.1640625" bestFit="1" customWidth="1"/>
    <col min="16" max="16" width="3.1640625" bestFit="1" customWidth="1"/>
    <col min="17" max="17" width="13.1640625" bestFit="1" customWidth="1"/>
    <col min="20" max="20" width="4.83203125" bestFit="1" customWidth="1"/>
  </cols>
  <sheetData>
    <row r="1" spans="1:26" x14ac:dyDescent="0.15">
      <c r="A1" t="s">
        <v>0</v>
      </c>
      <c r="B1" s="2" t="s">
        <v>21</v>
      </c>
      <c r="C1" s="2" t="s">
        <v>20</v>
      </c>
      <c r="D1" s="5">
        <v>0.2</v>
      </c>
      <c r="E1" s="4">
        <v>0.4</v>
      </c>
      <c r="F1" t="s">
        <v>13</v>
      </c>
      <c r="G1" t="s">
        <v>14</v>
      </c>
      <c r="H1" s="2"/>
      <c r="I1">
        <v>20</v>
      </c>
      <c r="J1">
        <v>40</v>
      </c>
      <c r="K1" s="2" t="s">
        <v>17</v>
      </c>
      <c r="L1" s="2" t="s">
        <v>19</v>
      </c>
      <c r="M1" s="2" t="s">
        <v>18</v>
      </c>
      <c r="O1" s="2" t="s">
        <v>17</v>
      </c>
      <c r="P1" s="2" t="s">
        <v>22</v>
      </c>
      <c r="Q1" s="2" t="s">
        <v>26</v>
      </c>
      <c r="R1" s="2" t="s">
        <v>23</v>
      </c>
      <c r="S1" s="2" t="s">
        <v>24</v>
      </c>
      <c r="T1" s="2"/>
      <c r="U1" s="2"/>
      <c r="X1" s="2"/>
      <c r="Y1" s="2"/>
      <c r="Z1" s="2"/>
    </row>
    <row r="2" spans="1:26" x14ac:dyDescent="0.15">
      <c r="A2" t="s">
        <v>1</v>
      </c>
      <c r="B2" s="10">
        <v>1059.9358945468898</v>
      </c>
      <c r="C2">
        <v>320</v>
      </c>
      <c r="D2">
        <v>0.3</v>
      </c>
      <c r="E2">
        <f>1-D2</f>
        <v>0.7</v>
      </c>
      <c r="F2">
        <v>20</v>
      </c>
      <c r="G2">
        <v>24</v>
      </c>
      <c r="I2" s="10">
        <v>75.585379651593215</v>
      </c>
      <c r="J2" s="10">
        <v>88.182942926858772</v>
      </c>
      <c r="K2">
        <f>I2+2*J2</f>
        <v>251.95126550531074</v>
      </c>
      <c r="L2" s="2" t="s">
        <v>11</v>
      </c>
      <c r="M2">
        <f>R2*B2+S2</f>
        <v>251.95126550531052</v>
      </c>
      <c r="N2" s="8"/>
      <c r="O2" s="8">
        <f>F2*I2+G2*J2</f>
        <v>3628.0982232764745</v>
      </c>
      <c r="P2" s="2"/>
      <c r="Q2" s="7">
        <f>D2*M2</f>
        <v>75.585379651593158</v>
      </c>
      <c r="R2" s="11">
        <v>-0.56737588652482296</v>
      </c>
      <c r="S2" s="7">
        <v>853.33333333333337</v>
      </c>
      <c r="T2" s="2"/>
      <c r="Y2" s="2"/>
    </row>
    <row r="3" spans="1:26" x14ac:dyDescent="0.15">
      <c r="A3" t="s">
        <v>2</v>
      </c>
      <c r="B3" s="10">
        <v>0</v>
      </c>
      <c r="C3">
        <v>68</v>
      </c>
      <c r="D3">
        <v>0.4</v>
      </c>
      <c r="E3">
        <f t="shared" ref="E3:E11" si="0">1-D3</f>
        <v>0.6</v>
      </c>
      <c r="F3">
        <v>18</v>
      </c>
      <c r="G3">
        <v>23</v>
      </c>
      <c r="I3" s="10">
        <v>75.734548215641624</v>
      </c>
      <c r="J3" s="10">
        <v>56.800911161731158</v>
      </c>
      <c r="K3">
        <f t="shared" ref="K3:K10" si="1">I3+2*J3</f>
        <v>189.33637053910394</v>
      </c>
      <c r="L3" s="2" t="s">
        <v>11</v>
      </c>
      <c r="M3">
        <f t="shared" ref="M3:M10" si="2">R3*B3+S3</f>
        <v>189.33637053910402</v>
      </c>
      <c r="N3" s="8"/>
      <c r="O3" s="8">
        <f t="shared" ref="O3:O10" si="3">F3*I3+G3*J3</f>
        <v>2669.6428246013656</v>
      </c>
      <c r="P3" s="2"/>
      <c r="Q3" s="7">
        <f t="shared" ref="Q3:Q11" si="4">D3*M3</f>
        <v>75.73454821564161</v>
      </c>
      <c r="R3" s="11">
        <v>-0.12908124525436598</v>
      </c>
      <c r="S3" s="7">
        <v>189.33637053910402</v>
      </c>
      <c r="T3" s="2"/>
      <c r="Y3" s="2"/>
    </row>
    <row r="4" spans="1:26" x14ac:dyDescent="0.15">
      <c r="A4" t="s">
        <v>3</v>
      </c>
      <c r="B4" s="10">
        <v>1057.3934489641044</v>
      </c>
      <c r="C4">
        <v>737</v>
      </c>
      <c r="D4">
        <v>0.42</v>
      </c>
      <c r="E4">
        <f t="shared" si="0"/>
        <v>0.58000000000000007</v>
      </c>
      <c r="F4">
        <v>19</v>
      </c>
      <c r="G4">
        <v>22</v>
      </c>
      <c r="I4" s="10">
        <v>230.47566537783104</v>
      </c>
      <c r="J4" s="10">
        <v>159.13795942755002</v>
      </c>
      <c r="K4">
        <f t="shared" si="1"/>
        <v>548.75158423293101</v>
      </c>
      <c r="L4" s="2" t="s">
        <v>11</v>
      </c>
      <c r="M4">
        <f t="shared" si="2"/>
        <v>548.75158423293078</v>
      </c>
      <c r="N4" s="8"/>
      <c r="O4" s="8">
        <f t="shared" si="3"/>
        <v>7880.0727495848896</v>
      </c>
      <c r="P4" s="2"/>
      <c r="Q4" s="7">
        <f t="shared" si="4"/>
        <v>230.47566537783092</v>
      </c>
      <c r="R4" s="11">
        <v>-1.6035683202785032</v>
      </c>
      <c r="S4" s="7">
        <v>2244.3542210617929</v>
      </c>
      <c r="T4" s="2"/>
      <c r="Y4" s="2"/>
    </row>
    <row r="5" spans="1:26" x14ac:dyDescent="0.15">
      <c r="A5" t="s">
        <v>4</v>
      </c>
      <c r="B5" s="10">
        <v>1038.0639543916275</v>
      </c>
      <c r="C5">
        <v>68</v>
      </c>
      <c r="D5">
        <v>0.4</v>
      </c>
      <c r="E5">
        <f t="shared" si="0"/>
        <v>0.6</v>
      </c>
      <c r="F5">
        <v>21</v>
      </c>
      <c r="G5">
        <v>25</v>
      </c>
      <c r="I5" s="10">
        <v>21.907659604261386</v>
      </c>
      <c r="J5" s="10">
        <v>16.430744703196034</v>
      </c>
      <c r="K5">
        <f t="shared" si="1"/>
        <v>54.76914901065345</v>
      </c>
      <c r="L5" s="2" t="s">
        <v>11</v>
      </c>
      <c r="M5">
        <f t="shared" si="2"/>
        <v>54.76914901065345</v>
      </c>
      <c r="N5" s="8"/>
      <c r="O5" s="8">
        <f t="shared" si="3"/>
        <v>870.82946926938996</v>
      </c>
      <c r="P5" s="2"/>
      <c r="Q5" s="7">
        <f t="shared" si="4"/>
        <v>21.907659604261383</v>
      </c>
      <c r="R5" s="11">
        <v>-0.13492063492063494</v>
      </c>
      <c r="S5" s="7">
        <v>194.82539682539687</v>
      </c>
      <c r="T5" s="2"/>
      <c r="Y5" s="2"/>
    </row>
    <row r="6" spans="1:26" x14ac:dyDescent="0.15">
      <c r="A6" t="s">
        <v>5</v>
      </c>
      <c r="B6" s="10">
        <v>1021.4517590585187</v>
      </c>
      <c r="C6">
        <v>340</v>
      </c>
      <c r="D6">
        <v>0.4</v>
      </c>
      <c r="E6">
        <f t="shared" si="0"/>
        <v>0.6</v>
      </c>
      <c r="F6">
        <v>22</v>
      </c>
      <c r="G6">
        <v>22</v>
      </c>
      <c r="I6" s="10">
        <v>68.625139717910216</v>
      </c>
      <c r="J6" s="10">
        <v>106.47477393862255</v>
      </c>
      <c r="K6">
        <f t="shared" si="1"/>
        <v>281.5746875951553</v>
      </c>
      <c r="L6" s="2" t="s">
        <v>11</v>
      </c>
      <c r="M6">
        <f t="shared" si="2"/>
        <v>281.5746875951553</v>
      </c>
      <c r="N6" s="8"/>
      <c r="O6" s="8">
        <f t="shared" si="3"/>
        <v>3852.1981004437207</v>
      </c>
      <c r="P6" s="2"/>
      <c r="Q6" s="7">
        <f t="shared" si="4"/>
        <v>112.62987503806212</v>
      </c>
      <c r="R6" s="11">
        <v>-0.71729957805907174</v>
      </c>
      <c r="S6" s="7">
        <v>1014.2616033755274</v>
      </c>
      <c r="T6" s="2"/>
      <c r="Y6" s="2"/>
    </row>
    <row r="7" spans="1:26" x14ac:dyDescent="0.15">
      <c r="A7" t="s">
        <v>6</v>
      </c>
      <c r="B7" s="10">
        <v>996.03619577656991</v>
      </c>
      <c r="C7">
        <v>35</v>
      </c>
      <c r="D7">
        <v>0.46</v>
      </c>
      <c r="E7">
        <f t="shared" si="0"/>
        <v>0.54</v>
      </c>
      <c r="F7">
        <v>21</v>
      </c>
      <c r="G7">
        <v>25</v>
      </c>
      <c r="I7" s="10">
        <v>13.982200112669547</v>
      </c>
      <c r="J7" s="10">
        <v>8.2069435443929937</v>
      </c>
      <c r="K7">
        <f t="shared" si="1"/>
        <v>30.396087201455536</v>
      </c>
      <c r="L7" s="2" t="s">
        <v>11</v>
      </c>
      <c r="M7">
        <f t="shared" si="2"/>
        <v>30.396087201455529</v>
      </c>
      <c r="N7" s="8"/>
      <c r="O7" s="8">
        <f t="shared" si="3"/>
        <v>498.79979097588534</v>
      </c>
      <c r="P7" s="2"/>
      <c r="Q7" s="7">
        <f t="shared" si="4"/>
        <v>13.982200112669544</v>
      </c>
      <c r="R7" s="11">
        <v>-8.2159624413145532E-2</v>
      </c>
      <c r="S7" s="7">
        <v>112.2300469483568</v>
      </c>
      <c r="T7" s="2"/>
      <c r="Y7" s="2"/>
    </row>
    <row r="8" spans="1:26" x14ac:dyDescent="0.15">
      <c r="A8" t="s">
        <v>7</v>
      </c>
      <c r="B8" s="10">
        <v>947.05404916455996</v>
      </c>
      <c r="C8">
        <v>138</v>
      </c>
      <c r="D8">
        <v>0.54</v>
      </c>
      <c r="E8">
        <f t="shared" si="0"/>
        <v>0.45999999999999996</v>
      </c>
      <c r="F8">
        <v>20</v>
      </c>
      <c r="G8">
        <v>22</v>
      </c>
      <c r="I8" s="10">
        <v>73.157460487965238</v>
      </c>
      <c r="J8" s="10">
        <v>31.159659096725932</v>
      </c>
      <c r="K8">
        <f t="shared" si="1"/>
        <v>135.4767786814171</v>
      </c>
      <c r="L8" s="2" t="s">
        <v>11</v>
      </c>
      <c r="M8">
        <f t="shared" si="2"/>
        <v>135.4767786814171</v>
      </c>
      <c r="N8" s="8"/>
      <c r="O8" s="8">
        <f t="shared" si="3"/>
        <v>2148.6617098872753</v>
      </c>
      <c r="P8" s="2"/>
      <c r="Q8" s="7">
        <f t="shared" si="4"/>
        <v>73.157460487965238</v>
      </c>
      <c r="R8" s="11">
        <v>-0.35769828926905134</v>
      </c>
      <c r="S8" s="7">
        <v>474.23639191290823</v>
      </c>
      <c r="T8" s="2"/>
      <c r="Y8" s="2"/>
    </row>
    <row r="9" spans="1:26" x14ac:dyDescent="0.15">
      <c r="A9" t="s">
        <v>8</v>
      </c>
      <c r="B9" s="10">
        <v>965.56996402055302</v>
      </c>
      <c r="C9">
        <v>43</v>
      </c>
      <c r="D9">
        <v>0.39</v>
      </c>
      <c r="E9">
        <f t="shared" si="0"/>
        <v>0.61</v>
      </c>
      <c r="F9">
        <v>19</v>
      </c>
      <c r="G9">
        <v>25</v>
      </c>
      <c r="I9" s="10">
        <v>15.668797389253534</v>
      </c>
      <c r="J9" s="10">
        <v>12.253803086467505</v>
      </c>
      <c r="K9">
        <f t="shared" si="1"/>
        <v>40.17640356218854</v>
      </c>
      <c r="L9" s="2" t="s">
        <v>11</v>
      </c>
      <c r="M9">
        <f t="shared" si="2"/>
        <v>40.176403562188554</v>
      </c>
      <c r="N9" s="8"/>
      <c r="O9" s="8">
        <f t="shared" si="3"/>
        <v>604.05222755750481</v>
      </c>
      <c r="P9" s="2"/>
      <c r="Q9" s="7">
        <f t="shared" si="4"/>
        <v>15.668797389253537</v>
      </c>
      <c r="R9" s="11">
        <v>-0.11042629686697483</v>
      </c>
      <c r="S9" s="7">
        <v>146.80071905495635</v>
      </c>
      <c r="T9" s="2"/>
      <c r="V9" s="6"/>
      <c r="Y9" s="2"/>
    </row>
    <row r="10" spans="1:26" x14ac:dyDescent="0.15">
      <c r="A10" t="s">
        <v>9</v>
      </c>
      <c r="B10" s="10">
        <v>943.86121472073512</v>
      </c>
      <c r="C10">
        <v>41</v>
      </c>
      <c r="D10">
        <v>0.41</v>
      </c>
      <c r="E10">
        <f t="shared" si="0"/>
        <v>0.59000000000000008</v>
      </c>
      <c r="F10">
        <v>19</v>
      </c>
      <c r="G10">
        <v>19</v>
      </c>
      <c r="I10" s="10">
        <v>16.655899763875698</v>
      </c>
      <c r="J10" s="10">
        <v>11.984123000837394</v>
      </c>
      <c r="K10">
        <f t="shared" si="1"/>
        <v>40.624145765550487</v>
      </c>
      <c r="L10" s="2" t="s">
        <v>11</v>
      </c>
      <c r="M10">
        <f t="shared" si="2"/>
        <v>40.624145765550495</v>
      </c>
      <c r="N10" s="8"/>
      <c r="O10" s="8">
        <f t="shared" si="3"/>
        <v>544.16043252954876</v>
      </c>
      <c r="P10" s="2"/>
      <c r="Q10" s="7">
        <f t="shared" si="4"/>
        <v>16.655899763875702</v>
      </c>
      <c r="R10" s="11">
        <v>-9.7340930674264026E-2</v>
      </c>
      <c r="S10" s="7">
        <v>132.5004748338082</v>
      </c>
      <c r="T10" s="2"/>
      <c r="V10" s="6"/>
      <c r="Y10" s="2"/>
    </row>
    <row r="11" spans="1:26" x14ac:dyDescent="0.15">
      <c r="A11" t="s">
        <v>10</v>
      </c>
      <c r="B11" s="10">
        <v>1014.6776687063159</v>
      </c>
      <c r="C11">
        <v>9</v>
      </c>
      <c r="D11">
        <v>0.2</v>
      </c>
      <c r="E11">
        <f t="shared" si="0"/>
        <v>0.8</v>
      </c>
      <c r="F11">
        <v>23</v>
      </c>
      <c r="G11">
        <v>26</v>
      </c>
      <c r="I11" s="10">
        <v>0.84484920816833853</v>
      </c>
      <c r="J11" s="10">
        <v>3.2328053879258327</v>
      </c>
      <c r="K11">
        <f>I11+2*J11</f>
        <v>7.310459984020004</v>
      </c>
      <c r="L11" s="2" t="s">
        <v>11</v>
      </c>
      <c r="M11">
        <f>R11*B11+S11</f>
        <v>7.3104599840200031</v>
      </c>
      <c r="N11" s="8"/>
      <c r="O11" s="8">
        <f>F11*I11+G11*J11</f>
        <v>103.48447187394345</v>
      </c>
      <c r="P11" s="2"/>
      <c r="Q11" s="7">
        <f t="shared" si="4"/>
        <v>1.4620919968040007</v>
      </c>
      <c r="R11" s="11">
        <v>-2.2624434389140271E-2</v>
      </c>
      <c r="S11" s="7">
        <v>30.266968325791854</v>
      </c>
      <c r="T11" s="2"/>
      <c r="Y11" s="2"/>
    </row>
    <row r="12" spans="1:26" x14ac:dyDescent="0.15">
      <c r="I12">
        <f>SUM(I2:I11)</f>
        <v>592.63759952916985</v>
      </c>
      <c r="J12">
        <f>SUM(J2:J11)</f>
        <v>493.86466627430809</v>
      </c>
      <c r="K12">
        <f>I12+2*J12</f>
        <v>1580.366932077786</v>
      </c>
      <c r="L12" s="2" t="s">
        <v>11</v>
      </c>
      <c r="M12">
        <v>1900</v>
      </c>
      <c r="N12" s="8"/>
      <c r="O12">
        <f>SUM(O2:O11)</f>
        <v>22800</v>
      </c>
      <c r="P12" s="2" t="s">
        <v>11</v>
      </c>
      <c r="Q12">
        <v>22800</v>
      </c>
      <c r="R12" s="2"/>
    </row>
    <row r="13" spans="1:26" x14ac:dyDescent="0.15">
      <c r="B13" s="3">
        <f>SUMPRODUCT(B2:B11,I2:I11)+2*SUMPRODUCT(B2:B11,J2:J11)</f>
        <v>1434901.2390989312</v>
      </c>
      <c r="K13">
        <f>I12-1.2*J12</f>
        <v>0</v>
      </c>
      <c r="L13" s="2" t="s">
        <v>12</v>
      </c>
      <c r="M13">
        <v>0</v>
      </c>
      <c r="N13" s="8"/>
      <c r="R13" s="2">
        <f t="shared" ref="R13" si="5">(0.05*C13)/(-0.03*B13)</f>
        <v>0</v>
      </c>
    </row>
    <row r="14" spans="1:26" x14ac:dyDescent="0.15">
      <c r="K14">
        <f>J12-2*I12</f>
        <v>-691.4105327840316</v>
      </c>
      <c r="L14" s="2" t="s">
        <v>11</v>
      </c>
      <c r="M14">
        <v>0</v>
      </c>
    </row>
    <row r="16" spans="1:26" x14ac:dyDescent="0.15">
      <c r="N16" s="7"/>
    </row>
    <row r="17" spans="1:9" x14ac:dyDescent="0.15">
      <c r="A17" s="2"/>
    </row>
    <row r="18" spans="1:9" x14ac:dyDescent="0.15">
      <c r="A18" s="2"/>
    </row>
    <row r="19" spans="1:9" x14ac:dyDescent="0.15">
      <c r="A19" s="2"/>
    </row>
    <row r="20" spans="1:9" x14ac:dyDescent="0.15">
      <c r="A20" s="2"/>
    </row>
    <row r="25" spans="1:9" x14ac:dyDescent="0.15">
      <c r="E25" s="2"/>
      <c r="I25" s="2"/>
    </row>
    <row r="26" spans="1:9" x14ac:dyDescent="0.15">
      <c r="E26" s="2"/>
      <c r="I26" s="2"/>
    </row>
    <row r="27" spans="1:9" x14ac:dyDescent="0.15">
      <c r="E27" s="2"/>
      <c r="I27" s="2"/>
    </row>
    <row r="28" spans="1:9" x14ac:dyDescent="0.15">
      <c r="E28" s="2"/>
      <c r="I28" s="2"/>
    </row>
    <row r="29" spans="1:9" x14ac:dyDescent="0.15">
      <c r="E29" s="2"/>
      <c r="I29" s="2"/>
    </row>
    <row r="30" spans="1:9" x14ac:dyDescent="0.15">
      <c r="E30" s="2"/>
      <c r="I30" s="2"/>
    </row>
    <row r="31" spans="1:9" x14ac:dyDescent="0.15">
      <c r="E31" s="2"/>
      <c r="I31" s="2"/>
    </row>
    <row r="32" spans="1:9" x14ac:dyDescent="0.15">
      <c r="E32" s="2"/>
      <c r="I32" s="2"/>
    </row>
    <row r="33" spans="5:9" x14ac:dyDescent="0.15">
      <c r="E33" s="2"/>
      <c r="I33" s="2"/>
    </row>
    <row r="34" spans="5:9" x14ac:dyDescent="0.15">
      <c r="E34" s="2"/>
      <c r="I34" s="2"/>
    </row>
    <row r="35" spans="5:9" x14ac:dyDescent="0.15">
      <c r="E35" s="2"/>
    </row>
    <row r="36" spans="5:9" x14ac:dyDescent="0.15">
      <c r="E36" s="2"/>
    </row>
    <row r="37" spans="5:9" x14ac:dyDescent="0.15">
      <c r="E37" s="2"/>
    </row>
    <row r="38" spans="5:9" x14ac:dyDescent="0.15">
      <c r="E38" s="2"/>
    </row>
    <row r="39" spans="5:9" x14ac:dyDescent="0.15">
      <c r="E39" s="2"/>
    </row>
    <row r="40" spans="5:9" x14ac:dyDescent="0.15">
      <c r="E40" s="2"/>
    </row>
    <row r="41" spans="5:9" x14ac:dyDescent="0.15">
      <c r="E41" s="2"/>
    </row>
    <row r="42" spans="5:9" x14ac:dyDescent="0.15">
      <c r="E42" s="2"/>
    </row>
    <row r="43" spans="5:9" x14ac:dyDescent="0.15">
      <c r="E43" s="2"/>
    </row>
    <row r="44" spans="5:9" x14ac:dyDescent="0.15">
      <c r="E44" s="2"/>
    </row>
    <row r="45" spans="5:9" x14ac:dyDescent="0.15">
      <c r="E45" s="2"/>
    </row>
    <row r="46" spans="5:9" x14ac:dyDescent="0.15">
      <c r="E46" s="2"/>
    </row>
    <row r="47" spans="5:9" x14ac:dyDescent="0.15">
      <c r="E47" s="2"/>
    </row>
    <row r="48" spans="5:9" x14ac:dyDescent="0.15">
      <c r="E48" s="2"/>
    </row>
    <row r="49" spans="5:5" x14ac:dyDescent="0.15">
      <c r="E49" s="2"/>
    </row>
    <row r="50" spans="5:5" x14ac:dyDescent="0.15">
      <c r="E50" s="2"/>
    </row>
    <row r="51" spans="5:5" x14ac:dyDescent="0.15">
      <c r="E51" s="2"/>
    </row>
    <row r="52" spans="5:5" x14ac:dyDescent="0.15">
      <c r="E52" s="2"/>
    </row>
    <row r="53" spans="5:5" x14ac:dyDescent="0.15">
      <c r="E53" s="2"/>
    </row>
    <row r="54" spans="5:5" x14ac:dyDescent="0.15">
      <c r="E54" s="2"/>
    </row>
    <row r="55" spans="5:5" x14ac:dyDescent="0.15">
      <c r="E55" s="2"/>
    </row>
    <row r="56" spans="5:5" x14ac:dyDescent="0.15">
      <c r="E56" s="2"/>
    </row>
    <row r="57" spans="5:5" x14ac:dyDescent="0.15">
      <c r="E57" s="2"/>
    </row>
    <row r="58" spans="5:5" x14ac:dyDescent="0.15">
      <c r="E58" s="2"/>
    </row>
    <row r="59" spans="5:5" x14ac:dyDescent="0.15">
      <c r="E59" s="2"/>
    </row>
    <row r="60" spans="5:5" x14ac:dyDescent="0.15">
      <c r="E60" s="2"/>
    </row>
    <row r="61" spans="5:5" x14ac:dyDescent="0.15">
      <c r="E61" s="2"/>
    </row>
    <row r="62" spans="5:5" x14ac:dyDescent="0.15">
      <c r="E62" s="2"/>
    </row>
    <row r="63" spans="5:5" x14ac:dyDescent="0.15">
      <c r="E63" s="2"/>
    </row>
    <row r="64" spans="5:5" x14ac:dyDescent="0.15">
      <c r="E64" s="2"/>
    </row>
    <row r="65" spans="5:5" x14ac:dyDescent="0.15">
      <c r="E65" s="2"/>
    </row>
    <row r="66" spans="5:5" x14ac:dyDescent="0.15">
      <c r="E6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6"/>
  <sheetViews>
    <sheetView zoomScale="97" workbookViewId="0">
      <selection activeCell="N15" sqref="N15"/>
    </sheetView>
  </sheetViews>
  <sheetFormatPr baseColWidth="10" defaultColWidth="8.83203125" defaultRowHeight="13" x14ac:dyDescent="0.15"/>
  <cols>
    <col min="1" max="1" width="10" bestFit="1" customWidth="1"/>
    <col min="2" max="2" width="10.1640625" bestFit="1" customWidth="1"/>
    <col min="3" max="5" width="4.6640625" bestFit="1" customWidth="1"/>
    <col min="6" max="7" width="6.6640625" bestFit="1" customWidth="1"/>
    <col min="9" max="9" width="6.6640625" bestFit="1" customWidth="1"/>
    <col min="10" max="10" width="7.1640625" bestFit="1" customWidth="1"/>
    <col min="11" max="11" width="12.83203125" bestFit="1" customWidth="1"/>
    <col min="12" max="12" width="3.1640625" bestFit="1" customWidth="1"/>
    <col min="13" max="13" width="5.1640625" bestFit="1" customWidth="1"/>
    <col min="15" max="15" width="9.1640625" bestFit="1" customWidth="1"/>
    <col min="16" max="16" width="3.1640625" bestFit="1" customWidth="1"/>
    <col min="17" max="17" width="7.1640625" bestFit="1" customWidth="1"/>
    <col min="20" max="20" width="4.83203125" bestFit="1" customWidth="1"/>
  </cols>
  <sheetData>
    <row r="1" spans="1:26" x14ac:dyDescent="0.15">
      <c r="A1" t="s">
        <v>0</v>
      </c>
      <c r="B1" s="2" t="s">
        <v>21</v>
      </c>
      <c r="C1" s="2" t="s">
        <v>20</v>
      </c>
      <c r="D1" s="5">
        <v>0.2</v>
      </c>
      <c r="E1" s="4">
        <v>0.4</v>
      </c>
      <c r="F1" t="s">
        <v>13</v>
      </c>
      <c r="G1" t="s">
        <v>14</v>
      </c>
      <c r="H1" s="2"/>
      <c r="I1">
        <v>20</v>
      </c>
      <c r="J1">
        <v>40</v>
      </c>
      <c r="K1" s="2" t="s">
        <v>17</v>
      </c>
      <c r="L1" s="2" t="s">
        <v>19</v>
      </c>
      <c r="M1" s="2" t="s">
        <v>18</v>
      </c>
      <c r="O1" s="2" t="s">
        <v>17</v>
      </c>
      <c r="P1" s="2" t="s">
        <v>22</v>
      </c>
      <c r="Q1" s="2"/>
      <c r="R1" s="2" t="s">
        <v>23</v>
      </c>
      <c r="S1" s="2" t="s">
        <v>24</v>
      </c>
      <c r="T1" s="2"/>
      <c r="U1" s="2"/>
      <c r="X1" s="2"/>
      <c r="Y1" s="2"/>
      <c r="Z1" s="2"/>
    </row>
    <row r="2" spans="1:26" x14ac:dyDescent="0.15">
      <c r="A2" t="s">
        <v>1</v>
      </c>
      <c r="B2" s="10">
        <v>1082.8413020440053</v>
      </c>
      <c r="C2">
        <v>286</v>
      </c>
      <c r="D2">
        <v>0.3</v>
      </c>
      <c r="E2">
        <f>1-D2</f>
        <v>0.7</v>
      </c>
      <c r="F2">
        <v>20</v>
      </c>
      <c r="G2">
        <v>24</v>
      </c>
      <c r="I2" s="10">
        <v>71.686586843856844</v>
      </c>
      <c r="J2" s="10">
        <v>83.634351396957669</v>
      </c>
      <c r="K2">
        <f>I2+2*J2</f>
        <v>238.95528963777218</v>
      </c>
      <c r="L2" s="2" t="s">
        <v>11</v>
      </c>
      <c r="M2">
        <f>R2*B2+S2</f>
        <v>238.95528962042249</v>
      </c>
      <c r="N2" s="8">
        <f>M2-K2</f>
        <v>-1.7349691461276961E-8</v>
      </c>
      <c r="O2" s="8">
        <f>F2*I2+G2*J2</f>
        <v>3440.9561704041207</v>
      </c>
      <c r="P2" s="2"/>
      <c r="Q2" s="8">
        <f>D2*M2</f>
        <v>71.686586886126747</v>
      </c>
      <c r="R2" s="11">
        <v>-0.56737588652482274</v>
      </c>
      <c r="S2" s="7">
        <v>853.33333333333337</v>
      </c>
      <c r="T2" s="2"/>
      <c r="Y2" s="2"/>
    </row>
    <row r="3" spans="1:26" x14ac:dyDescent="0.15">
      <c r="A3" t="s">
        <v>2</v>
      </c>
      <c r="B3" s="10">
        <v>1033.238714765143</v>
      </c>
      <c r="C3">
        <v>61</v>
      </c>
      <c r="D3">
        <v>0.4</v>
      </c>
      <c r="E3">
        <f t="shared" ref="E3:E11" si="0">1-D3</f>
        <v>0.6</v>
      </c>
      <c r="F3">
        <v>18</v>
      </c>
      <c r="G3">
        <v>23</v>
      </c>
      <c r="I3" s="10">
        <v>22.385852250274731</v>
      </c>
      <c r="J3" s="10">
        <v>16.789389222045624</v>
      </c>
      <c r="K3">
        <f t="shared" ref="K3:K10" si="1">I3+2*J3</f>
        <v>55.964630694365979</v>
      </c>
      <c r="L3" s="2" t="s">
        <v>11</v>
      </c>
      <c r="M3">
        <f t="shared" ref="M3:M10" si="2">R3*B3+S3</f>
        <v>55.964630592198716</v>
      </c>
      <c r="N3" s="8">
        <f t="shared" ref="N3:N13" si="3">M3-K3</f>
        <v>-1.0216726309408841E-7</v>
      </c>
      <c r="O3" s="8">
        <f t="shared" ref="O3:O10" si="4">F3*I3+G3*J3</f>
        <v>789.1012926119945</v>
      </c>
      <c r="P3" s="2"/>
      <c r="Q3" s="8">
        <f t="shared" ref="Q3:Q11" si="5">D3*M3</f>
        <v>22.385852236879487</v>
      </c>
      <c r="R3" s="11">
        <v>-0.12908124525436598</v>
      </c>
      <c r="S3" s="7">
        <v>189.33637053910402</v>
      </c>
      <c r="T3" s="2"/>
      <c r="Y3" s="2"/>
    </row>
    <row r="4" spans="1:26" x14ac:dyDescent="0.15">
      <c r="A4" t="s">
        <v>3</v>
      </c>
      <c r="B4" s="10">
        <v>1001.0715221864668</v>
      </c>
      <c r="C4">
        <v>660</v>
      </c>
      <c r="D4">
        <v>0.42</v>
      </c>
      <c r="E4">
        <f t="shared" si="0"/>
        <v>0.58000000000000007</v>
      </c>
      <c r="F4">
        <v>19</v>
      </c>
      <c r="G4">
        <v>22</v>
      </c>
      <c r="I4" s="10">
        <v>268.40840983010492</v>
      </c>
      <c r="J4" s="10">
        <v>185.32961603006308</v>
      </c>
      <c r="K4">
        <f t="shared" si="1"/>
        <v>639.06764189023102</v>
      </c>
      <c r="L4" s="2" t="s">
        <v>11</v>
      </c>
      <c r="M4">
        <f t="shared" si="2"/>
        <v>639.06764175059607</v>
      </c>
      <c r="N4" s="8">
        <f t="shared" si="3"/>
        <v>-1.3963494893687312E-7</v>
      </c>
      <c r="O4" s="8">
        <f t="shared" si="4"/>
        <v>9177.0113394333821</v>
      </c>
      <c r="P4" s="2"/>
      <c r="Q4" s="8">
        <f t="shared" si="5"/>
        <v>268.40840953525031</v>
      </c>
      <c r="R4" s="11">
        <v>-1.6035683202785032</v>
      </c>
      <c r="S4" s="7">
        <v>2244.3542210617929</v>
      </c>
      <c r="T4" s="2"/>
      <c r="Y4" s="2"/>
    </row>
    <row r="5" spans="1:26" x14ac:dyDescent="0.15">
      <c r="A5" t="s">
        <v>4</v>
      </c>
      <c r="B5" s="10">
        <v>1062.3121961335773</v>
      </c>
      <c r="C5">
        <v>61</v>
      </c>
      <c r="D5">
        <v>0.4</v>
      </c>
      <c r="E5">
        <f t="shared" si="0"/>
        <v>0.6</v>
      </c>
      <c r="F5">
        <v>21</v>
      </c>
      <c r="G5">
        <v>25</v>
      </c>
      <c r="I5" s="10">
        <v>20.599024333428197</v>
      </c>
      <c r="J5" s="10">
        <v>15.449268267289725</v>
      </c>
      <c r="K5">
        <f t="shared" si="1"/>
        <v>51.497560868007646</v>
      </c>
      <c r="L5" s="2" t="s">
        <v>11</v>
      </c>
      <c r="M5">
        <f t="shared" si="2"/>
        <v>51.497560839120524</v>
      </c>
      <c r="N5" s="8">
        <f t="shared" si="3"/>
        <v>-2.8887122027754231E-8</v>
      </c>
      <c r="O5" s="8">
        <f t="shared" si="4"/>
        <v>818.81121768423532</v>
      </c>
      <c r="P5" s="2"/>
      <c r="Q5" s="8">
        <f t="shared" si="5"/>
        <v>20.59902433564821</v>
      </c>
      <c r="R5" s="11">
        <v>-0.13492063492063494</v>
      </c>
      <c r="S5" s="7">
        <v>194.82539682539687</v>
      </c>
      <c r="T5" s="2"/>
      <c r="Y5" s="2"/>
    </row>
    <row r="6" spans="1:26" x14ac:dyDescent="0.15">
      <c r="A6" t="s">
        <v>5</v>
      </c>
      <c r="B6" s="10">
        <v>1035.6528479618419</v>
      </c>
      <c r="C6">
        <v>304</v>
      </c>
      <c r="D6">
        <v>0.4</v>
      </c>
      <c r="E6">
        <f t="shared" si="0"/>
        <v>0.6</v>
      </c>
      <c r="F6">
        <v>22</v>
      </c>
      <c r="G6">
        <v>22</v>
      </c>
      <c r="I6" s="10">
        <v>64.472957565695424</v>
      </c>
      <c r="J6" s="10">
        <v>103.45764745462715</v>
      </c>
      <c r="K6">
        <f t="shared" si="1"/>
        <v>271.3882524749497</v>
      </c>
      <c r="L6" s="2" t="s">
        <v>11</v>
      </c>
      <c r="M6">
        <f t="shared" si="2"/>
        <v>271.38825251682226</v>
      </c>
      <c r="N6" s="8">
        <f t="shared" si="3"/>
        <v>4.1872567635437008E-8</v>
      </c>
      <c r="O6" s="8">
        <f t="shared" si="4"/>
        <v>3694.4733104470965</v>
      </c>
      <c r="P6" s="2"/>
      <c r="Q6" s="8">
        <f t="shared" si="5"/>
        <v>108.55530100672891</v>
      </c>
      <c r="R6" s="11">
        <v>-0.71729957805907174</v>
      </c>
      <c r="S6" s="7">
        <v>1014.2616033755274</v>
      </c>
      <c r="T6" s="2"/>
      <c r="Y6" s="2"/>
    </row>
    <row r="7" spans="1:26" x14ac:dyDescent="0.15">
      <c r="A7" t="s">
        <v>6</v>
      </c>
      <c r="B7" s="10">
        <v>1020.2378424363021</v>
      </c>
      <c r="C7">
        <v>31</v>
      </c>
      <c r="D7">
        <v>0.46</v>
      </c>
      <c r="E7">
        <f t="shared" si="0"/>
        <v>0.54</v>
      </c>
      <c r="F7">
        <v>21</v>
      </c>
      <c r="G7">
        <v>25</v>
      </c>
      <c r="I7" s="10">
        <v>13.067536991468701</v>
      </c>
      <c r="J7" s="10">
        <v>7.6700759837700181</v>
      </c>
      <c r="K7">
        <f t="shared" si="1"/>
        <v>28.407688959008738</v>
      </c>
      <c r="L7" s="2" t="s">
        <v>11</v>
      </c>
      <c r="M7">
        <f t="shared" si="2"/>
        <v>28.407689001712271</v>
      </c>
      <c r="N7" s="8">
        <f t="shared" si="3"/>
        <v>4.270353315405373E-8</v>
      </c>
      <c r="O7" s="8">
        <f t="shared" si="4"/>
        <v>466.17017641509318</v>
      </c>
      <c r="P7" s="2"/>
      <c r="Q7" s="8">
        <f t="shared" si="5"/>
        <v>13.067536940787646</v>
      </c>
      <c r="R7" s="11">
        <v>-8.2159624413145532E-2</v>
      </c>
      <c r="S7" s="7">
        <v>112.2300469483568</v>
      </c>
      <c r="T7" s="2"/>
      <c r="Y7" s="2"/>
    </row>
    <row r="8" spans="1:26" x14ac:dyDescent="0.15">
      <c r="A8" t="s">
        <v>7</v>
      </c>
      <c r="B8" s="10">
        <v>968.03928301762778</v>
      </c>
      <c r="C8">
        <v>123</v>
      </c>
      <c r="D8">
        <v>0.54</v>
      </c>
      <c r="E8">
        <f t="shared" si="0"/>
        <v>0.45999999999999996</v>
      </c>
      <c r="F8">
        <v>20</v>
      </c>
      <c r="G8">
        <v>22</v>
      </c>
      <c r="I8" s="10">
        <v>69.104014166511888</v>
      </c>
      <c r="J8" s="10">
        <v>29.433191162787953</v>
      </c>
      <c r="K8">
        <f t="shared" si="1"/>
        <v>127.97039649208779</v>
      </c>
      <c r="L8" s="2" t="s">
        <v>11</v>
      </c>
      <c r="M8">
        <f t="shared" si="2"/>
        <v>127.97039643226373</v>
      </c>
      <c r="N8" s="8">
        <f t="shared" si="3"/>
        <v>-5.9824060372193344E-8</v>
      </c>
      <c r="O8" s="8">
        <f t="shared" si="4"/>
        <v>2029.6104889115727</v>
      </c>
      <c r="P8" s="2"/>
      <c r="Q8" s="8">
        <f t="shared" si="5"/>
        <v>69.10401407342242</v>
      </c>
      <c r="R8" s="11">
        <v>-0.35769828926905134</v>
      </c>
      <c r="S8" s="7">
        <v>474.23639191290823</v>
      </c>
      <c r="T8" s="2"/>
      <c r="Y8" s="2"/>
    </row>
    <row r="9" spans="1:26" x14ac:dyDescent="0.15">
      <c r="A9" t="s">
        <v>8</v>
      </c>
      <c r="B9" s="10">
        <v>986.9726695824512</v>
      </c>
      <c r="C9">
        <v>38</v>
      </c>
      <c r="D9">
        <v>0.39</v>
      </c>
      <c r="E9">
        <f t="shared" si="0"/>
        <v>0.61</v>
      </c>
      <c r="F9">
        <v>19</v>
      </c>
      <c r="G9">
        <v>25</v>
      </c>
      <c r="I9" s="10">
        <v>14.747062970633671</v>
      </c>
      <c r="J9" s="10">
        <v>11.532959569661921</v>
      </c>
      <c r="K9">
        <f t="shared" si="1"/>
        <v>37.812982109957517</v>
      </c>
      <c r="L9" s="2" t="s">
        <v>11</v>
      </c>
      <c r="M9">
        <f t="shared" si="2"/>
        <v>37.812982044053925</v>
      </c>
      <c r="N9" s="8">
        <f t="shared" si="3"/>
        <v>-6.5903591917049198E-8</v>
      </c>
      <c r="O9" s="8">
        <f t="shared" si="4"/>
        <v>568.51818568358772</v>
      </c>
      <c r="P9" s="2"/>
      <c r="Q9" s="8">
        <f t="shared" si="5"/>
        <v>14.747062997181031</v>
      </c>
      <c r="R9" s="11">
        <v>-0.11042629686697483</v>
      </c>
      <c r="S9" s="7">
        <v>146.80071905495635</v>
      </c>
      <c r="T9" s="2"/>
      <c r="V9" s="6"/>
      <c r="Y9" s="2"/>
    </row>
    <row r="10" spans="1:26" x14ac:dyDescent="0.15">
      <c r="A10" t="s">
        <v>9</v>
      </c>
      <c r="B10" s="10">
        <v>962.88444188139215</v>
      </c>
      <c r="C10">
        <v>37</v>
      </c>
      <c r="D10">
        <v>0.41</v>
      </c>
      <c r="E10">
        <f t="shared" si="0"/>
        <v>0.59000000000000008</v>
      </c>
      <c r="F10">
        <v>19</v>
      </c>
      <c r="G10">
        <v>19</v>
      </c>
      <c r="I10" s="10">
        <v>15.896686870693959</v>
      </c>
      <c r="J10" s="10">
        <v>11.437860138863618</v>
      </c>
      <c r="K10">
        <f t="shared" si="1"/>
        <v>38.772407148421195</v>
      </c>
      <c r="L10" s="2" t="s">
        <v>11</v>
      </c>
      <c r="M10">
        <f t="shared" si="2"/>
        <v>38.772407129304199</v>
      </c>
      <c r="N10" s="8">
        <f t="shared" si="3"/>
        <v>-1.9116995986223628E-8</v>
      </c>
      <c r="O10" s="8">
        <f t="shared" si="4"/>
        <v>519.35639318159394</v>
      </c>
      <c r="P10" s="2"/>
      <c r="Q10" s="8">
        <f t="shared" si="5"/>
        <v>15.896686923014721</v>
      </c>
      <c r="R10" s="11">
        <v>-9.7340930674264026E-2</v>
      </c>
      <c r="S10" s="7">
        <v>132.5004748338082</v>
      </c>
      <c r="T10" s="2"/>
      <c r="V10" s="6"/>
      <c r="Y10" s="2"/>
    </row>
    <row r="11" spans="1:26" x14ac:dyDescent="0.15">
      <c r="A11" t="s">
        <v>10</v>
      </c>
      <c r="B11" s="10">
        <v>1040.1834266550795</v>
      </c>
      <c r="C11">
        <v>8</v>
      </c>
      <c r="D11">
        <v>0.2</v>
      </c>
      <c r="E11">
        <f t="shared" si="0"/>
        <v>0.8</v>
      </c>
      <c r="F11">
        <v>23</v>
      </c>
      <c r="G11">
        <v>26</v>
      </c>
      <c r="I11" s="10">
        <v>0.84571480736209215</v>
      </c>
      <c r="J11" s="10">
        <v>2.9438459201767304</v>
      </c>
      <c r="K11">
        <f>I11+2*J11</f>
        <v>6.7334066477155528</v>
      </c>
      <c r="L11" s="2" t="s">
        <v>11</v>
      </c>
      <c r="M11">
        <f>R11*B11+S11</f>
        <v>6.7334066367629077</v>
      </c>
      <c r="N11" s="8">
        <f t="shared" si="3"/>
        <v>-1.095264501316251E-8</v>
      </c>
      <c r="O11" s="8">
        <f>F11*I11+G11*J11</f>
        <v>95.991434493923123</v>
      </c>
      <c r="P11" s="2"/>
      <c r="Q11" s="8">
        <f t="shared" si="5"/>
        <v>1.3466813273525817</v>
      </c>
      <c r="R11" s="11">
        <v>-2.2624434389140271E-2</v>
      </c>
      <c r="S11" s="7">
        <v>30.266968325791854</v>
      </c>
      <c r="T11" s="2"/>
      <c r="Y11" s="2"/>
    </row>
    <row r="12" spans="1:26" x14ac:dyDescent="0.15">
      <c r="I12">
        <f>SUM(I2:I11)</f>
        <v>561.2138466300305</v>
      </c>
      <c r="J12">
        <f>SUM(J2:J11)</f>
        <v>467.6782051462435</v>
      </c>
      <c r="K12">
        <f>I12+2*J12</f>
        <v>1496.5702569225175</v>
      </c>
      <c r="L12" s="2" t="s">
        <v>11</v>
      </c>
      <c r="M12">
        <v>1800</v>
      </c>
      <c r="N12" s="8">
        <f t="shared" si="3"/>
        <v>303.4297430774825</v>
      </c>
      <c r="O12">
        <f>SUM(O2:O11)</f>
        <v>21600.000009266605</v>
      </c>
      <c r="P12" s="2" t="s">
        <v>11</v>
      </c>
      <c r="Q12">
        <v>21600</v>
      </c>
      <c r="R12" s="2"/>
    </row>
    <row r="13" spans="1:26" x14ac:dyDescent="0.15">
      <c r="B13" s="3">
        <f>SUMPRODUCT(B2:B11,I2:I11)+2*SUMPRODUCT(B2:B11,J2:J11)</f>
        <v>1526619.0763352243</v>
      </c>
      <c r="K13">
        <f>I12-1.2*J12</f>
        <v>4.5453828079189407E-7</v>
      </c>
      <c r="L13" s="2" t="s">
        <v>12</v>
      </c>
      <c r="M13">
        <v>0</v>
      </c>
      <c r="N13" s="8">
        <f t="shared" si="3"/>
        <v>-4.5453828079189407E-7</v>
      </c>
      <c r="R13" s="2">
        <f t="shared" ref="R13" si="6">(0.05*C13)/(-0.03*B13)</f>
        <v>0</v>
      </c>
    </row>
    <row r="14" spans="1:26" x14ac:dyDescent="0.15">
      <c r="K14">
        <f>J12-2*I12</f>
        <v>-654.74948811381751</v>
      </c>
      <c r="L14" s="2" t="s">
        <v>11</v>
      </c>
      <c r="M14">
        <v>0</v>
      </c>
    </row>
    <row r="16" spans="1:26" x14ac:dyDescent="0.15">
      <c r="N16" s="7"/>
    </row>
    <row r="17" spans="1:9" x14ac:dyDescent="0.15">
      <c r="A17" s="2"/>
    </row>
    <row r="18" spans="1:9" x14ac:dyDescent="0.15">
      <c r="A18" s="2"/>
    </row>
    <row r="19" spans="1:9" x14ac:dyDescent="0.15">
      <c r="A19" s="2"/>
    </row>
    <row r="20" spans="1:9" x14ac:dyDescent="0.15">
      <c r="A20" s="2"/>
    </row>
    <row r="25" spans="1:9" x14ac:dyDescent="0.15">
      <c r="E25" s="2"/>
      <c r="I25" s="2"/>
    </row>
    <row r="26" spans="1:9" x14ac:dyDescent="0.15">
      <c r="E26" s="2"/>
      <c r="I26" s="2"/>
    </row>
    <row r="27" spans="1:9" x14ac:dyDescent="0.15">
      <c r="E27" s="2"/>
      <c r="I27" s="2"/>
    </row>
    <row r="28" spans="1:9" x14ac:dyDescent="0.15">
      <c r="E28" s="2"/>
      <c r="I28" s="2"/>
    </row>
    <row r="29" spans="1:9" x14ac:dyDescent="0.15">
      <c r="E29" s="2"/>
      <c r="I29" s="2"/>
    </row>
    <row r="30" spans="1:9" x14ac:dyDescent="0.15">
      <c r="E30" s="2"/>
      <c r="I30" s="2"/>
    </row>
    <row r="31" spans="1:9" x14ac:dyDescent="0.15">
      <c r="E31" s="2"/>
      <c r="I31" s="2"/>
    </row>
    <row r="32" spans="1:9" x14ac:dyDescent="0.15">
      <c r="E32" s="2"/>
      <c r="I32" s="2"/>
    </row>
    <row r="33" spans="5:9" x14ac:dyDescent="0.15">
      <c r="E33" s="2"/>
      <c r="I33" s="2"/>
    </row>
    <row r="34" spans="5:9" x14ac:dyDescent="0.15">
      <c r="E34" s="2"/>
      <c r="I34" s="2"/>
    </row>
    <row r="35" spans="5:9" x14ac:dyDescent="0.15">
      <c r="E35" s="2"/>
    </row>
    <row r="36" spans="5:9" x14ac:dyDescent="0.15">
      <c r="E36" s="2"/>
    </row>
    <row r="37" spans="5:9" x14ac:dyDescent="0.15">
      <c r="E37" s="2"/>
    </row>
    <row r="38" spans="5:9" x14ac:dyDescent="0.15">
      <c r="E38" s="2"/>
    </row>
    <row r="39" spans="5:9" x14ac:dyDescent="0.15">
      <c r="E39" s="2"/>
    </row>
    <row r="40" spans="5:9" x14ac:dyDescent="0.15">
      <c r="E40" s="2"/>
    </row>
    <row r="41" spans="5:9" x14ac:dyDescent="0.15">
      <c r="E41" s="2"/>
    </row>
    <row r="42" spans="5:9" x14ac:dyDescent="0.15">
      <c r="E42" s="2"/>
    </row>
    <row r="43" spans="5:9" x14ac:dyDescent="0.15">
      <c r="E43" s="2"/>
    </row>
    <row r="44" spans="5:9" x14ac:dyDescent="0.15">
      <c r="E44" s="2"/>
    </row>
    <row r="45" spans="5:9" x14ac:dyDescent="0.15">
      <c r="E45" s="2"/>
    </row>
    <row r="46" spans="5:9" x14ac:dyDescent="0.15">
      <c r="E46" s="2"/>
    </row>
    <row r="47" spans="5:9" x14ac:dyDescent="0.15">
      <c r="E47" s="2"/>
    </row>
    <row r="48" spans="5:9" x14ac:dyDescent="0.15">
      <c r="E48" s="2"/>
    </row>
    <row r="49" spans="5:5" x14ac:dyDescent="0.15">
      <c r="E49" s="2"/>
    </row>
    <row r="50" spans="5:5" x14ac:dyDescent="0.15">
      <c r="E50" s="2"/>
    </row>
    <row r="51" spans="5:5" x14ac:dyDescent="0.15">
      <c r="E51" s="2"/>
    </row>
    <row r="52" spans="5:5" x14ac:dyDescent="0.15">
      <c r="E52" s="2"/>
    </row>
    <row r="53" spans="5:5" x14ac:dyDescent="0.15">
      <c r="E53" s="2"/>
    </row>
    <row r="54" spans="5:5" x14ac:dyDescent="0.15">
      <c r="E54" s="2"/>
    </row>
    <row r="55" spans="5:5" x14ac:dyDescent="0.15">
      <c r="E55" s="2"/>
    </row>
    <row r="56" spans="5:5" x14ac:dyDescent="0.15">
      <c r="E56" s="2"/>
    </row>
    <row r="57" spans="5:5" x14ac:dyDescent="0.15">
      <c r="E57" s="2"/>
    </row>
    <row r="58" spans="5:5" x14ac:dyDescent="0.15">
      <c r="E58" s="2"/>
    </row>
    <row r="59" spans="5:5" x14ac:dyDescent="0.15">
      <c r="E59" s="2"/>
    </row>
    <row r="60" spans="5:5" x14ac:dyDescent="0.15">
      <c r="E60" s="2"/>
    </row>
    <row r="61" spans="5:5" x14ac:dyDescent="0.15">
      <c r="E61" s="2"/>
    </row>
    <row r="62" spans="5:5" x14ac:dyDescent="0.15">
      <c r="E62" s="2"/>
    </row>
    <row r="63" spans="5:5" x14ac:dyDescent="0.15">
      <c r="E63" s="2"/>
    </row>
    <row r="64" spans="5:5" x14ac:dyDescent="0.15">
      <c r="E64" s="2"/>
    </row>
    <row r="65" spans="5:5" x14ac:dyDescent="0.15">
      <c r="E65" s="2"/>
    </row>
    <row r="66" spans="5:5" x14ac:dyDescent="0.15">
      <c r="E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HSDemandS</vt:lpstr>
      <vt:lpstr>LSDemandS</vt:lpstr>
      <vt:lpstr>HSDemandF</vt:lpstr>
      <vt:lpstr>LSDemandF</vt:lpstr>
    </vt:vector>
  </TitlesOfParts>
  <Company>University of Western Ontario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C. Bell</dc:creator>
  <cp:lastModifiedBy>Microsoft Office User</cp:lastModifiedBy>
  <cp:lastPrinted>2010-02-14T17:35:58Z</cp:lastPrinted>
  <dcterms:created xsi:type="dcterms:W3CDTF">2001-04-18T16:18:42Z</dcterms:created>
  <dcterms:modified xsi:type="dcterms:W3CDTF">2018-11-20T16:32:18Z</dcterms:modified>
</cp:coreProperties>
</file>