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400" windowHeight="9210" tabRatio="3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9" i="1"/>
  <c r="J9"/>
  <c r="K13" s="1"/>
  <c r="F11"/>
  <c r="F8"/>
  <c r="E8"/>
  <c r="K12"/>
  <c r="L12" s="1"/>
  <c r="I8"/>
  <c r="K8"/>
  <c r="G11"/>
  <c r="J11"/>
  <c r="I11"/>
  <c r="H11"/>
  <c r="E11"/>
  <c r="O11"/>
  <c r="N22"/>
  <c r="L8"/>
  <c r="M8"/>
  <c r="N8"/>
  <c r="O8"/>
  <c r="H8"/>
  <c r="G8"/>
  <c r="D8"/>
  <c r="N11"/>
  <c r="M11"/>
  <c r="L11"/>
  <c r="K11"/>
  <c r="E7"/>
  <c r="F7"/>
  <c r="G7"/>
  <c r="H7"/>
  <c r="H10" s="1"/>
  <c r="I7"/>
  <c r="I10" s="1"/>
  <c r="J7"/>
  <c r="J10" s="1"/>
  <c r="K7"/>
  <c r="K10" s="1"/>
  <c r="L7"/>
  <c r="L10" s="1"/>
  <c r="M7"/>
  <c r="M10" s="1"/>
  <c r="N7"/>
  <c r="N10" s="1"/>
  <c r="O7"/>
  <c r="D7"/>
  <c r="D10" s="1"/>
  <c r="D21" s="1"/>
  <c r="D23" s="1"/>
  <c r="F6" i="2"/>
  <c r="F5"/>
  <c r="O13" i="1" l="1"/>
  <c r="G10"/>
  <c r="E10"/>
  <c r="E21" s="1"/>
  <c r="E22"/>
  <c r="G22"/>
  <c r="I22"/>
  <c r="K22"/>
  <c r="M22"/>
  <c r="O22"/>
  <c r="D22"/>
  <c r="F22"/>
  <c r="H22"/>
  <c r="J22"/>
  <c r="L22"/>
  <c r="M12"/>
  <c r="N12" s="1"/>
  <c r="O12" s="1"/>
  <c r="M13"/>
  <c r="F10"/>
  <c r="F21" s="1"/>
  <c r="O10"/>
  <c r="L13"/>
  <c r="H21"/>
  <c r="H23" s="1"/>
  <c r="H25" s="1"/>
  <c r="L21"/>
  <c r="G21"/>
  <c r="G23" s="1"/>
  <c r="G25" s="1"/>
  <c r="G30" s="1"/>
  <c r="D25" l="1"/>
  <c r="D30" s="1"/>
  <c r="L23"/>
  <c r="L25" s="1"/>
  <c r="L30" s="1"/>
  <c r="L32" s="1"/>
  <c r="E23"/>
  <c r="E25" s="1"/>
  <c r="O21"/>
  <c r="O23" s="1"/>
  <c r="O25" s="1"/>
  <c r="O30" s="1"/>
  <c r="O32" s="1"/>
  <c r="N13"/>
  <c r="N21" s="1"/>
  <c r="N23" s="1"/>
  <c r="K21"/>
  <c r="K23" s="1"/>
  <c r="K25" s="1"/>
  <c r="M21"/>
  <c r="M23" s="1"/>
  <c r="M25" s="1"/>
  <c r="M30" s="1"/>
  <c r="M32" s="1"/>
  <c r="F23"/>
  <c r="F25" s="1"/>
  <c r="F30" s="1"/>
  <c r="F32" s="1"/>
  <c r="F35" s="1"/>
  <c r="F37" s="1"/>
  <c r="G32"/>
  <c r="H30"/>
  <c r="H32" s="1"/>
  <c r="E30"/>
  <c r="E32" s="1"/>
  <c r="E35" s="1"/>
  <c r="E37" s="1"/>
  <c r="J21" l="1"/>
  <c r="J23" s="1"/>
  <c r="J25" s="1"/>
  <c r="J30" s="1"/>
  <c r="J32" s="1"/>
  <c r="N25"/>
  <c r="N30" s="1"/>
  <c r="N32" s="1"/>
  <c r="K30"/>
  <c r="K32" s="1"/>
  <c r="D32"/>
  <c r="D35" s="1"/>
  <c r="D37" s="1"/>
  <c r="I21"/>
  <c r="I23" s="1"/>
  <c r="I25" s="1"/>
  <c r="G34" l="1"/>
  <c r="I30"/>
  <c r="I32" s="1"/>
  <c r="G35" l="1"/>
  <c r="G37" s="1"/>
  <c r="H34" l="1"/>
  <c r="H35" s="1"/>
  <c r="H37" s="1"/>
  <c r="J34"/>
  <c r="K34" s="1"/>
  <c r="I34"/>
  <c r="I35" s="1"/>
  <c r="I37" s="1"/>
  <c r="J35" l="1"/>
  <c r="J37" s="1"/>
  <c r="K35"/>
  <c r="K37" s="1"/>
  <c r="N34" s="1"/>
  <c r="N35" s="1"/>
  <c r="L34" l="1"/>
  <c r="L35" s="1"/>
  <c r="L37" s="1"/>
  <c r="M34"/>
  <c r="M35" s="1"/>
  <c r="M37" s="1"/>
  <c r="N37"/>
  <c r="O34" l="1"/>
  <c r="O35" s="1"/>
  <c r="O37" s="1"/>
</calcChain>
</file>

<file path=xl/comments1.xml><?xml version="1.0" encoding="utf-8"?>
<comments xmlns="http://schemas.openxmlformats.org/spreadsheetml/2006/main">
  <authors>
    <author>CONTA 1</author>
    <author>Anibal</author>
  </authors>
  <commentList>
    <comment ref="I5" authorId="0">
      <text>
        <r>
          <rPr>
            <b/>
            <sz val="8"/>
            <color indexed="81"/>
            <rFont val="Tahoma"/>
            <charset val="1"/>
          </rPr>
          <t>CONTA 1:</t>
        </r>
        <r>
          <rPr>
            <sz val="8"/>
            <color indexed="81"/>
            <rFont val="Tahoma"/>
            <charset val="1"/>
          </rPr>
          <t xml:space="preserve">
Suma de todo los ingresos afectos  Renta5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Gratificacion  proyectada 
para Diciembre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25 de diciembre 
Navidad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9% All los ingresos del mes 
de JUNIO (3075*0.09) 
++ php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9% de gratificacion
q corresponde ESSALUD
de navidad  ++PHP</t>
        </r>
      </text>
    </comment>
    <comment ref="J12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DE 28- esto ah variado xq
tiene una gratificacion proporcinal !!! OK 
OPERACIÓN UNICA A
F=(3075 /6 meses) * 4 meses q laboro. Ojo si Mes trabaja el 1ero el mes es valido para multiplicar.Sino pasa al siguiente mes PHP !</t>
        </r>
      </text>
    </comment>
    <comment ref="K13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Siempre se pregunta si hay bonif extraordinaria en este mes se Encontro q se dio en Julio Essalud</t>
        </r>
      </text>
    </comment>
  </commentList>
</comments>
</file>

<file path=xl/sharedStrings.xml><?xml version="1.0" encoding="utf-8"?>
<sst xmlns="http://schemas.openxmlformats.org/spreadsheetml/2006/main" count="64" uniqueCount="59">
  <si>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</si>
  <si>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</si>
  <si>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</si>
  <si>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</si>
  <si>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</si>
  <si>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</si>
  <si>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</si>
  <si>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</si>
  <si>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</si>
  <si>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</si>
  <si>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</si>
  <si>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</si>
  <si>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 proyectables</t>
  </si>
  <si>
    <t>Remuneracion mensual fija</t>
  </si>
  <si>
    <t>N de meses que faltan</t>
  </si>
  <si>
    <t>Remuneracion mensual proyectada</t>
  </si>
  <si>
    <t>Gratificaciones ordinarias(JUL-DIC)</t>
  </si>
  <si>
    <t>Total</t>
  </si>
  <si>
    <t>Remuneraciones de meses anteriores</t>
  </si>
  <si>
    <t>Bonificacion Extraordinaria de meses anteriores</t>
  </si>
  <si>
    <t>Gratificacion de meses anteriores</t>
  </si>
  <si>
    <t>Ingresos no proyectables</t>
  </si>
  <si>
    <t>Gratificaciones extraordinarias</t>
  </si>
  <si>
    <t>Pagos en especie</t>
  </si>
  <si>
    <t>otros ingresos</t>
  </si>
  <si>
    <t>ingresos no proyectados de meses anteriores</t>
  </si>
  <si>
    <t>Renta Mensual</t>
  </si>
  <si>
    <r>
      <t xml:space="preserve">Menos </t>
    </r>
    <r>
      <rPr>
        <i/>
        <sz val="11"/>
        <color theme="1"/>
        <rFont val="Calibri"/>
        <family val="2"/>
        <scheme val="minor"/>
      </rPr>
      <t>7 UIT</t>
    </r>
  </si>
  <si>
    <t>Renta neta global anual</t>
  </si>
  <si>
    <t xml:space="preserve"> </t>
  </si>
  <si>
    <t>Cuadro I : Remuneracion fija mensual</t>
  </si>
  <si>
    <t>Participacion en las utilidades</t>
  </si>
  <si>
    <t>Renta Neta</t>
  </si>
  <si>
    <t>Tasa</t>
  </si>
  <si>
    <r>
      <t xml:space="preserve">Hasta </t>
    </r>
    <r>
      <rPr>
        <b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 UIT</t>
    </r>
  </si>
  <si>
    <r>
      <t>Exeso de</t>
    </r>
    <r>
      <rPr>
        <b/>
        <sz val="11"/>
        <color theme="1"/>
        <rFont val="Calibri"/>
        <family val="2"/>
        <scheme val="minor"/>
      </rPr>
      <t xml:space="preserve"> 27</t>
    </r>
    <r>
      <rPr>
        <sz val="11"/>
        <color theme="1"/>
        <rFont val="Calibri"/>
        <family val="2"/>
        <scheme val="minor"/>
      </rPr>
      <t xml:space="preserve">UIT hasta </t>
    </r>
    <r>
      <rPr>
        <b/>
        <sz val="11"/>
        <color theme="1"/>
        <rFont val="Calibri"/>
        <family val="2"/>
        <scheme val="minor"/>
      </rPr>
      <t>54</t>
    </r>
    <r>
      <rPr>
        <sz val="11"/>
        <color theme="1"/>
        <rFont val="Calibri"/>
        <family val="2"/>
        <scheme val="minor"/>
      </rPr>
      <t>UIT</t>
    </r>
  </si>
  <si>
    <t>Exeso de 54UIT</t>
  </si>
  <si>
    <t>Hasta 27UIT</t>
  </si>
  <si>
    <t>De 27 UIT hasta 54UIT</t>
  </si>
  <si>
    <t>Impuesto resultante</t>
  </si>
  <si>
    <t>Impuesto anual</t>
  </si>
  <si>
    <t>Impuesto a pagar</t>
  </si>
  <si>
    <t>retenciones(2)</t>
  </si>
  <si>
    <t>divisor del impuesto a la renta(3)</t>
  </si>
  <si>
    <r>
      <t xml:space="preserve">Bonificacion Extraordinaria(1) </t>
    </r>
    <r>
      <rPr>
        <i/>
        <sz val="11"/>
        <color theme="1"/>
        <rFont val="Calibri"/>
        <family val="2"/>
        <scheme val="minor"/>
      </rPr>
      <t>9%Essalud</t>
    </r>
  </si>
  <si>
    <t>Impuesto a retener mensual</t>
  </si>
  <si>
    <t>UIT</t>
  </si>
  <si>
    <t>Residu</t>
  </si>
  <si>
    <t>Tasas progresivas acumulativas</t>
  </si>
  <si>
    <t>ah pagado</t>
  </si>
  <si>
    <t>proporcional</t>
  </si>
  <si>
    <t>3075*0.09=276.75  no sera monto de julio sino proporcinal =2050  = 2050*0.09= 184.5</t>
  </si>
  <si>
    <r>
      <t xml:space="preserve">GRATIFICACION PROPORCIONAL (resta de junio = todo ingreso =3075) = </t>
    </r>
    <r>
      <rPr>
        <sz val="11"/>
        <color rgb="FFFF0000"/>
        <rFont val="Calibri"/>
        <family val="2"/>
        <scheme val="minor"/>
      </rPr>
      <t>2050</t>
    </r>
  </si>
  <si>
    <t>ID10</t>
  </si>
  <si>
    <t>TODOS LOS ingresos + 9%</t>
  </si>
  <si>
    <t>3075*0.09=276.75</t>
  </si>
  <si>
    <t>3075+276.75=  3351.75</t>
  </si>
  <si>
    <t>Ejercicio 2013</t>
  </si>
  <si>
    <t xml:space="preserve">INGRESOS: IMELDA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</si>
</sst>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2" borderId="0" xfId="0" applyFont="1" applyFill="1"/>
    <xf numFmtId="0" fontId="0" fillId="5" borderId="0" xfId="0" applyFill="1"/>
    <xf numFmtId="0" fontId="0" fillId="0" borderId="0" xfId="0" applyFont="1"/>
    <xf numFmtId="0" fontId="1" fillId="7" borderId="0" xfId="0" applyFont="1" applyFill="1"/>
    <xf numFmtId="9" fontId="0" fillId="0" borderId="0" xfId="0" applyNumberFormat="1"/>
    <xf numFmtId="9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2" borderId="6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0" xfId="0" applyFill="1"/>
    <xf numFmtId="0" fontId="1" fillId="7" borderId="8" xfId="0" applyFont="1" applyFill="1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8" borderId="0" xfId="0" applyFill="1"/>
    <xf numFmtId="0" fontId="0" fillId="8" borderId="2" xfId="0" applyFill="1" applyBorder="1"/>
    <xf numFmtId="0" fontId="0" fillId="9" borderId="0" xfId="0" applyFill="1"/>
    <xf numFmtId="0" fontId="0" fillId="0" borderId="0" xfId="0" applyFont="1" applyFill="1"/>
    <xf numFmtId="0" fontId="0" fillId="11" borderId="0" xfId="0" applyFill="1"/>
    <xf numFmtId="0" fontId="0" fillId="12" borderId="0" xfId="0" applyFill="1"/>
    <xf numFmtId="0" fontId="1" fillId="9" borderId="0" xfId="0" applyFont="1" applyFill="1"/>
    <xf numFmtId="0" fontId="1" fillId="9" borderId="2" xfId="0" applyFont="1" applyFill="1" applyBorder="1"/>
    <xf numFmtId="0" fontId="0" fillId="6" borderId="0" xfId="0" applyFill="1"/>
    <xf numFmtId="9" fontId="0" fillId="0" borderId="0" xfId="0" applyNumberFormat="1" applyFill="1"/>
    <xf numFmtId="9" fontId="0" fillId="13" borderId="0" xfId="0" applyNumberFormat="1" applyFill="1"/>
    <xf numFmtId="0" fontId="0" fillId="13" borderId="0" xfId="0" applyFill="1"/>
    <xf numFmtId="0" fontId="1" fillId="10" borderId="0" xfId="0" applyFont="1" applyFill="1"/>
    <xf numFmtId="0" fontId="0" fillId="3" borderId="0" xfId="0" applyFill="1"/>
    <xf numFmtId="0" fontId="1" fillId="6" borderId="8" xfId="0" applyFont="1" applyFill="1" applyBorder="1"/>
    <xf numFmtId="0" fontId="0" fillId="14" borderId="0" xfId="0" applyFill="1"/>
    <xf numFmtId="0" fontId="0" fillId="15" borderId="2" xfId="0" applyFill="1" applyBorder="1"/>
    <xf numFmtId="0" fontId="1" fillId="14" borderId="8" xfId="0" applyFon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0" borderId="0" xfId="0" applyFont="1" applyFill="1" applyBorder="1"/>
    <xf numFmtId="0" fontId="0" fillId="17" borderId="9" xfId="0" applyFill="1" applyBorder="1"/>
    <xf numFmtId="0" fontId="0" fillId="12" borderId="9" xfId="0" applyFill="1" applyBorder="1"/>
    <xf numFmtId="0" fontId="0" fillId="16" borderId="2" xfId="0" applyFont="1" applyFill="1" applyBorder="1"/>
    <xf numFmtId="0" fontId="0" fillId="0" borderId="1" xfId="0" applyBorder="1"/>
    <xf numFmtId="14" fontId="0" fillId="0" borderId="10" xfId="0" applyNumberFormat="1" applyBorder="1"/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FED6FF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zoomScale="85" zoomScaleNormal="85" workbookViewId="0">
      <pane xSplit="1" topLeftCell="B1" activePane="topRight" state="frozen"/>
      <selection pane="topRight" activeCell="B1" sqref="B1"/>
    </sheetView>
  </sheetViews>
  <sheetFormatPr baseColWidth="10" defaultRowHeight="15.75"/>
  <cols>
    <col min="1" max="1" width="7.7109375" style="46" customWidth="1"/>
    <col min="2" max="2" width="36.5703125" customWidth="1"/>
    <col min="3" max="3" width="7.140625" customWidth="1"/>
    <col min="4" max="4" width="14.42578125" customWidth="1"/>
    <col min="6" max="6" width="11.85546875" bestFit="1" customWidth="1"/>
    <col min="7" max="7" width="12" bestFit="1" customWidth="1"/>
    <col min="8" max="8" width="11.85546875" bestFit="1" customWidth="1"/>
    <col min="10" max="10" width="11.85546875" bestFit="1" customWidth="1"/>
    <col min="15" max="15" width="11.42578125" style="17"/>
  </cols>
  <sheetData>
    <row r="1" spans="1:18">
      <c r="A1" s="47" t="s">
        <v>53</v>
      </c>
      <c r="B1" t="s">
        <v>57</v>
      </c>
      <c r="C1" t="s">
        <v>29</v>
      </c>
      <c r="F1" s="1" t="s">
        <v>30</v>
      </c>
      <c r="I1" s="54" t="s">
        <v>51</v>
      </c>
    </row>
    <row r="2" spans="1:18">
      <c r="B2" s="29" t="s">
        <v>58</v>
      </c>
    </row>
    <row r="3" spans="1:18">
      <c r="D3" s="1" t="s">
        <v>0</v>
      </c>
      <c r="E3" s="1" t="s">
        <v>1</v>
      </c>
      <c r="F3" s="4" t="s">
        <v>2</v>
      </c>
      <c r="G3" s="1" t="s">
        <v>3</v>
      </c>
      <c r="H3" s="1" t="s">
        <v>4</v>
      </c>
      <c r="I3" s="1" t="s">
        <v>5</v>
      </c>
      <c r="J3" s="33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34" t="s">
        <v>11</v>
      </c>
      <c r="Q3" s="56" t="s">
        <v>55</v>
      </c>
    </row>
    <row r="4" spans="1:18">
      <c r="B4" s="1" t="s">
        <v>12</v>
      </c>
      <c r="P4" t="s">
        <v>56</v>
      </c>
    </row>
    <row r="5" spans="1:18" ht="16.5">
      <c r="A5" s="46">
        <v>1</v>
      </c>
      <c r="B5" t="s">
        <v>13</v>
      </c>
      <c r="D5" s="45">
        <v>3150</v>
      </c>
      <c r="E5" s="45">
        <v>3150</v>
      </c>
      <c r="F5" s="45">
        <v>3150</v>
      </c>
      <c r="G5" s="45">
        <v>3150</v>
      </c>
      <c r="H5" s="45">
        <v>3150</v>
      </c>
      <c r="I5" s="45">
        <v>3150</v>
      </c>
      <c r="J5" s="45">
        <v>3150</v>
      </c>
      <c r="K5" s="45">
        <v>3150</v>
      </c>
      <c r="L5" s="45">
        <v>3150</v>
      </c>
      <c r="M5" s="45">
        <v>3150</v>
      </c>
      <c r="N5" s="45">
        <v>3150</v>
      </c>
      <c r="O5" s="45">
        <v>3150</v>
      </c>
      <c r="P5" t="s">
        <v>54</v>
      </c>
    </row>
    <row r="6" spans="1:18">
      <c r="A6" s="46">
        <v>2</v>
      </c>
      <c r="B6" t="s">
        <v>14</v>
      </c>
      <c r="D6" s="27">
        <v>12</v>
      </c>
      <c r="E6" s="27">
        <v>11</v>
      </c>
      <c r="F6" s="27">
        <v>10</v>
      </c>
      <c r="G6" s="27">
        <v>9</v>
      </c>
      <c r="H6" s="27">
        <v>8</v>
      </c>
      <c r="I6" s="27">
        <v>7</v>
      </c>
      <c r="J6" s="27">
        <v>6</v>
      </c>
      <c r="K6" s="27">
        <v>5</v>
      </c>
      <c r="L6" s="27">
        <v>4</v>
      </c>
      <c r="M6" s="27">
        <v>3</v>
      </c>
      <c r="N6" s="27">
        <v>2</v>
      </c>
      <c r="O6" s="28">
        <v>1</v>
      </c>
    </row>
    <row r="7" spans="1:18" s="2" customFormat="1">
      <c r="A7" s="47">
        <v>3</v>
      </c>
      <c r="B7" s="2" t="s">
        <v>15</v>
      </c>
      <c r="D7" s="2">
        <f>D5*D6</f>
        <v>37800</v>
      </c>
      <c r="E7" s="2">
        <f t="shared" ref="E7:O7" si="0">E5*E6</f>
        <v>34650</v>
      </c>
      <c r="F7" s="2">
        <f t="shared" si="0"/>
        <v>31500</v>
      </c>
      <c r="G7" s="2">
        <f t="shared" si="0"/>
        <v>28350</v>
      </c>
      <c r="H7" s="2">
        <f t="shared" si="0"/>
        <v>25200</v>
      </c>
      <c r="I7" s="2">
        <f t="shared" si="0"/>
        <v>22050</v>
      </c>
      <c r="J7" s="2">
        <f t="shared" si="0"/>
        <v>18900</v>
      </c>
      <c r="K7" s="2">
        <f t="shared" si="0"/>
        <v>15750</v>
      </c>
      <c r="L7" s="2">
        <f t="shared" si="0"/>
        <v>12600</v>
      </c>
      <c r="M7" s="2">
        <f t="shared" si="0"/>
        <v>9450</v>
      </c>
      <c r="N7" s="2">
        <f t="shared" si="0"/>
        <v>6300</v>
      </c>
      <c r="O7" s="2">
        <f t="shared" si="0"/>
        <v>3150</v>
      </c>
    </row>
    <row r="8" spans="1:18">
      <c r="A8" s="48">
        <v>4</v>
      </c>
      <c r="B8" t="s">
        <v>16</v>
      </c>
      <c r="D8" s="32">
        <f>D5*2</f>
        <v>6300</v>
      </c>
      <c r="E8" s="32">
        <f>E5*2</f>
        <v>6300</v>
      </c>
      <c r="F8" s="32">
        <f>F5*2</f>
        <v>6300</v>
      </c>
      <c r="G8" s="32">
        <f t="shared" ref="G8" si="1">G5*2</f>
        <v>6300</v>
      </c>
      <c r="H8" s="32">
        <f>H5*2</f>
        <v>6300</v>
      </c>
      <c r="I8" s="32">
        <f>I5*2</f>
        <v>6300</v>
      </c>
      <c r="J8" s="55">
        <v>5401.75</v>
      </c>
      <c r="K8" s="6">
        <f>K5*1</f>
        <v>3150</v>
      </c>
      <c r="L8" s="6">
        <f t="shared" ref="L8:O8" si="2">L5*1</f>
        <v>3150</v>
      </c>
      <c r="M8" s="6">
        <f t="shared" si="2"/>
        <v>3150</v>
      </c>
      <c r="N8" s="6">
        <f t="shared" si="2"/>
        <v>3150</v>
      </c>
      <c r="O8" s="6">
        <f t="shared" si="2"/>
        <v>3150</v>
      </c>
    </row>
    <row r="9" spans="1:18">
      <c r="A9" s="46">
        <v>5</v>
      </c>
      <c r="B9" s="6" t="s">
        <v>44</v>
      </c>
      <c r="E9" s="7"/>
      <c r="F9" s="7"/>
      <c r="G9" s="7"/>
      <c r="H9" s="7"/>
      <c r="I9" s="7"/>
      <c r="J9" s="54">
        <f>I5*0.09</f>
        <v>283.5</v>
      </c>
      <c r="K9" s="30"/>
      <c r="L9" s="7"/>
      <c r="M9" s="7"/>
      <c r="N9" s="7"/>
      <c r="O9" s="59">
        <f>N5*0.09</f>
        <v>283.5</v>
      </c>
      <c r="P9" s="7"/>
    </row>
    <row r="10" spans="1:18" s="5" customFormat="1">
      <c r="A10" s="47">
        <v>6</v>
      </c>
      <c r="B10" s="5" t="s">
        <v>17</v>
      </c>
      <c r="D10" s="5">
        <f>D7+D8+D9</f>
        <v>44100</v>
      </c>
      <c r="E10" s="5">
        <f>E7+E8+E9</f>
        <v>40950</v>
      </c>
      <c r="F10" s="5">
        <f t="shared" ref="F10:O10" si="3">F7+F8+F9</f>
        <v>37800</v>
      </c>
      <c r="G10" s="5">
        <f t="shared" si="3"/>
        <v>34650</v>
      </c>
      <c r="H10" s="5">
        <f t="shared" si="3"/>
        <v>31500</v>
      </c>
      <c r="I10" s="5">
        <f t="shared" si="3"/>
        <v>28350</v>
      </c>
      <c r="J10" s="5">
        <f>J7+J8+J9</f>
        <v>24585.25</v>
      </c>
      <c r="K10" s="5">
        <f>K7+K8+K9</f>
        <v>18900</v>
      </c>
      <c r="L10" s="5">
        <f>L7+L8+L9</f>
        <v>15750</v>
      </c>
      <c r="M10" s="5">
        <f t="shared" si="3"/>
        <v>12600</v>
      </c>
      <c r="N10" s="5">
        <f t="shared" si="3"/>
        <v>9450</v>
      </c>
      <c r="O10" s="5">
        <f t="shared" si="3"/>
        <v>6583.5</v>
      </c>
    </row>
    <row r="11" spans="1:18">
      <c r="A11" s="46">
        <v>7</v>
      </c>
      <c r="B11" t="s">
        <v>18</v>
      </c>
      <c r="E11" s="7">
        <f>D5</f>
        <v>3150</v>
      </c>
      <c r="F11" s="7">
        <f>SUM(D5+E5)</f>
        <v>6300</v>
      </c>
      <c r="G11" s="7">
        <f>(E5+F5+D5)</f>
        <v>9450</v>
      </c>
      <c r="H11">
        <f>D5+E5+F5+G5</f>
        <v>12600</v>
      </c>
      <c r="I11">
        <f>D5+E5+F5+G5+H5</f>
        <v>15750</v>
      </c>
      <c r="J11">
        <f>D5+E5+F5+G5+H5+I5</f>
        <v>18900</v>
      </c>
      <c r="K11">
        <f>D5+E5+F5+G5+H5+I5+J5</f>
        <v>22050</v>
      </c>
      <c r="L11">
        <f>D5+E5+F5+G5+H5+I5+J5+K5</f>
        <v>25200</v>
      </c>
      <c r="M11">
        <f>D5+E5+F5+G5+H5+I5+J5+K5+L5</f>
        <v>28350</v>
      </c>
      <c r="N11">
        <f>D5+E5+F5+G5+H5+I5+J5+K5+L5+M5</f>
        <v>31500</v>
      </c>
      <c r="O11" s="17">
        <f>D5+E5+F5+G5+H5+I5+J5+K5+L5+M5+N5</f>
        <v>34650</v>
      </c>
    </row>
    <row r="12" spans="1:18" ht="16.5" thickBot="1">
      <c r="A12" s="48">
        <v>8</v>
      </c>
      <c r="B12" t="s">
        <v>20</v>
      </c>
      <c r="G12" t="s">
        <v>50</v>
      </c>
      <c r="I12" t="s">
        <v>49</v>
      </c>
      <c r="J12" s="57">
        <v>2050</v>
      </c>
      <c r="K12" s="32">
        <f>J12</f>
        <v>2050</v>
      </c>
      <c r="L12" s="32">
        <f>K12</f>
        <v>2050</v>
      </c>
      <c r="M12" s="32">
        <f t="shared" ref="M12:O12" si="4">L12</f>
        <v>2050</v>
      </c>
      <c r="N12" s="32">
        <f t="shared" si="4"/>
        <v>2050</v>
      </c>
      <c r="O12" s="58">
        <f t="shared" si="4"/>
        <v>2050</v>
      </c>
    </row>
    <row r="13" spans="1:18" ht="30">
      <c r="A13" s="46">
        <v>9</v>
      </c>
      <c r="B13" s="3" t="s">
        <v>19</v>
      </c>
      <c r="K13" s="38">
        <f>J9</f>
        <v>283.5</v>
      </c>
      <c r="L13">
        <f>J9</f>
        <v>283.5</v>
      </c>
      <c r="M13">
        <f>J9</f>
        <v>283.5</v>
      </c>
      <c r="N13">
        <f>J9</f>
        <v>283.5</v>
      </c>
      <c r="O13">
        <f>J9</f>
        <v>283.5</v>
      </c>
    </row>
    <row r="14" spans="1:18">
      <c r="A14" s="46">
        <v>10</v>
      </c>
      <c r="B14" s="1" t="s">
        <v>21</v>
      </c>
    </row>
    <row r="15" spans="1:18">
      <c r="A15" s="46">
        <v>11</v>
      </c>
      <c r="B15" t="s">
        <v>22</v>
      </c>
    </row>
    <row r="16" spans="1:18">
      <c r="A16" s="46">
        <v>12</v>
      </c>
      <c r="B16" s="6" t="s">
        <v>31</v>
      </c>
      <c r="E16" t="s">
        <v>52</v>
      </c>
      <c r="Q16" s="62" t="s">
        <v>46</v>
      </c>
      <c r="R16" s="63"/>
    </row>
    <row r="17" spans="1:18">
      <c r="A17" s="46">
        <v>13</v>
      </c>
      <c r="B17" t="s">
        <v>23</v>
      </c>
      <c r="Q17" s="61">
        <v>41275</v>
      </c>
      <c r="R17" s="17">
        <v>3700</v>
      </c>
    </row>
    <row r="18" spans="1:18">
      <c r="A18" s="46">
        <v>14</v>
      </c>
      <c r="B18" t="s">
        <v>24</v>
      </c>
      <c r="Q18" s="13"/>
      <c r="R18" s="18"/>
    </row>
    <row r="19" spans="1:18">
      <c r="A19" s="46">
        <v>15</v>
      </c>
      <c r="B19" s="1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5"/>
    </row>
    <row r="20" spans="1:18" s="3" customFormat="1" ht="30" customHeight="1">
      <c r="A20" s="49">
        <v>16</v>
      </c>
      <c r="B20" s="3" t="s">
        <v>25</v>
      </c>
      <c r="O20" s="26"/>
    </row>
    <row r="21" spans="1:18" s="5" customFormat="1">
      <c r="A21" s="47">
        <v>17</v>
      </c>
      <c r="B21" s="5" t="s">
        <v>26</v>
      </c>
      <c r="D21" s="5">
        <f>SUM(D10:D20)</f>
        <v>44100</v>
      </c>
      <c r="E21" s="5">
        <f t="shared" ref="E21:O21" si="5">SUM(E10:E20)</f>
        <v>44100</v>
      </c>
      <c r="F21" s="5">
        <f t="shared" si="5"/>
        <v>44100</v>
      </c>
      <c r="G21" s="5">
        <f t="shared" si="5"/>
        <v>44100</v>
      </c>
      <c r="H21" s="5">
        <f t="shared" si="5"/>
        <v>44100</v>
      </c>
      <c r="I21" s="5">
        <f t="shared" si="5"/>
        <v>44100</v>
      </c>
      <c r="J21" s="5">
        <f>SUM(J10:J20)</f>
        <v>45535.25</v>
      </c>
      <c r="K21" s="5">
        <f t="shared" si="5"/>
        <v>43283.5</v>
      </c>
      <c r="L21" s="5">
        <f t="shared" si="5"/>
        <v>43283.5</v>
      </c>
      <c r="M21" s="5">
        <f t="shared" si="5"/>
        <v>43283.5</v>
      </c>
      <c r="N21" s="5">
        <f t="shared" si="5"/>
        <v>43283.5</v>
      </c>
      <c r="O21" s="5">
        <f t="shared" si="5"/>
        <v>43567</v>
      </c>
    </row>
    <row r="22" spans="1:18">
      <c r="A22" s="46">
        <v>18</v>
      </c>
      <c r="B22" t="s">
        <v>27</v>
      </c>
      <c r="C22" s="60">
        <v>3700</v>
      </c>
      <c r="D22">
        <f>C22*7</f>
        <v>25900</v>
      </c>
      <c r="E22">
        <f>C22*7</f>
        <v>25900</v>
      </c>
      <c r="F22">
        <f>C22*7</f>
        <v>25900</v>
      </c>
      <c r="G22">
        <f>C22*7</f>
        <v>25900</v>
      </c>
      <c r="H22">
        <f>C22*7</f>
        <v>25900</v>
      </c>
      <c r="I22">
        <f>C22*7</f>
        <v>25900</v>
      </c>
      <c r="J22">
        <f>C22*7</f>
        <v>25900</v>
      </c>
      <c r="K22">
        <f>C22*7</f>
        <v>25900</v>
      </c>
      <c r="L22">
        <f>C22*7</f>
        <v>25900</v>
      </c>
      <c r="M22">
        <f>C22*7</f>
        <v>25900</v>
      </c>
      <c r="N22">
        <f>C22*7</f>
        <v>25900</v>
      </c>
      <c r="O22">
        <f>C22*7</f>
        <v>25900</v>
      </c>
    </row>
    <row r="23" spans="1:18" s="5" customFormat="1">
      <c r="A23" s="47">
        <v>19</v>
      </c>
      <c r="B23" s="5" t="s">
        <v>28</v>
      </c>
      <c r="D23" s="39">
        <f>D21-D22</f>
        <v>18200</v>
      </c>
      <c r="E23" s="5">
        <f>E21-E22</f>
        <v>18200</v>
      </c>
      <c r="F23" s="5">
        <f t="shared" ref="F23:O23" si="6">F21-F22</f>
        <v>18200</v>
      </c>
      <c r="G23" s="5">
        <f t="shared" si="6"/>
        <v>18200</v>
      </c>
      <c r="H23" s="5">
        <f t="shared" si="6"/>
        <v>18200</v>
      </c>
      <c r="I23" s="5">
        <f t="shared" si="6"/>
        <v>18200</v>
      </c>
      <c r="J23" s="5">
        <f t="shared" si="6"/>
        <v>19635.25</v>
      </c>
      <c r="K23" s="5">
        <f>K21-K22</f>
        <v>17383.5</v>
      </c>
      <c r="L23" s="5">
        <f t="shared" si="6"/>
        <v>17383.5</v>
      </c>
      <c r="M23" s="5">
        <f t="shared" si="6"/>
        <v>17383.5</v>
      </c>
      <c r="N23" s="5">
        <f t="shared" si="6"/>
        <v>17383.5</v>
      </c>
      <c r="O23" s="5">
        <f t="shared" si="6"/>
        <v>17667</v>
      </c>
    </row>
    <row r="24" spans="1:18">
      <c r="B24" t="s">
        <v>48</v>
      </c>
    </row>
    <row r="25" spans="1:18">
      <c r="A25" s="46">
        <v>20</v>
      </c>
      <c r="B25" s="16" t="s">
        <v>37</v>
      </c>
      <c r="C25" s="37">
        <v>0.15</v>
      </c>
      <c r="D25" s="38">
        <f>IF(D23&gt;0,(D23*C25),0)</f>
        <v>2730</v>
      </c>
      <c r="E25" s="38">
        <f>IF(E23&gt;0,(E23*C25),0)</f>
        <v>2730</v>
      </c>
      <c r="F25" s="38">
        <f>IF(F23&gt;0,(F23*C25),0)</f>
        <v>2730</v>
      </c>
      <c r="G25" s="38">
        <f>IF(G23&gt;0,(G23*C25),0)</f>
        <v>2730</v>
      </c>
      <c r="H25" s="38">
        <f>IF(H23&gt;0,(H23*C25),0)</f>
        <v>2730</v>
      </c>
      <c r="I25" s="38">
        <f>IF(I23&gt;0,(I23*C25),0)</f>
        <v>2730</v>
      </c>
      <c r="J25" s="38">
        <f>IF(J23&gt;0,(J23*C25),0)</f>
        <v>2945.2874999999999</v>
      </c>
      <c r="K25" s="38">
        <f>IF(K23&gt;0,(K23*C25),0)</f>
        <v>2607.5250000000001</v>
      </c>
      <c r="L25" s="38">
        <f>IF(L23&gt;0,(L23*C25),0)</f>
        <v>2607.5250000000001</v>
      </c>
      <c r="M25" s="38">
        <f>IF(M23&gt;0,(M23*C25),0)</f>
        <v>2607.5250000000001</v>
      </c>
      <c r="N25" s="38">
        <f>IF(N23&gt;0,(N23*C25),0)</f>
        <v>2607.5250000000001</v>
      </c>
      <c r="O25" s="38">
        <f>IF(O23&gt;0,(O23*C25),0)</f>
        <v>2650.0499999999997</v>
      </c>
    </row>
    <row r="26" spans="1:18">
      <c r="B26" s="16"/>
      <c r="C26" s="36" t="s">
        <v>47</v>
      </c>
      <c r="D26" s="23"/>
      <c r="O26"/>
    </row>
    <row r="27" spans="1:18">
      <c r="A27" s="46">
        <v>21</v>
      </c>
      <c r="B27" s="16" t="s">
        <v>38</v>
      </c>
      <c r="C27" s="36">
        <v>0.21</v>
      </c>
      <c r="D27" s="23"/>
      <c r="O27"/>
    </row>
    <row r="28" spans="1:18">
      <c r="B28" s="16"/>
      <c r="C28" s="9" t="s">
        <v>47</v>
      </c>
      <c r="O28"/>
    </row>
    <row r="29" spans="1:18">
      <c r="A29" s="46">
        <v>22</v>
      </c>
      <c r="B29" s="16" t="s">
        <v>36</v>
      </c>
      <c r="C29" s="36">
        <v>0.3</v>
      </c>
      <c r="D29" s="23"/>
    </row>
    <row r="30" spans="1:18" s="1" customFormat="1">
      <c r="A30" s="46"/>
      <c r="B30" s="1" t="s">
        <v>39</v>
      </c>
      <c r="D30" s="1">
        <f>ROUND(D25+D27+D29,2)</f>
        <v>2730</v>
      </c>
      <c r="E30" s="1">
        <f>ROUND(E25,2)</f>
        <v>2730</v>
      </c>
      <c r="F30" s="1">
        <f t="shared" ref="F30:M30" si="7">ROUND(F25,2)</f>
        <v>2730</v>
      </c>
      <c r="G30" s="1">
        <f t="shared" si="7"/>
        <v>2730</v>
      </c>
      <c r="H30" s="1">
        <f t="shared" si="7"/>
        <v>2730</v>
      </c>
      <c r="I30" s="1">
        <f t="shared" si="7"/>
        <v>2730</v>
      </c>
      <c r="J30" s="1">
        <f t="shared" si="7"/>
        <v>2945.29</v>
      </c>
      <c r="K30" s="1">
        <f t="shared" si="7"/>
        <v>2607.5300000000002</v>
      </c>
      <c r="L30" s="1">
        <f t="shared" si="7"/>
        <v>2607.5300000000002</v>
      </c>
      <c r="M30" s="1">
        <f t="shared" si="7"/>
        <v>2607.5300000000002</v>
      </c>
      <c r="N30" s="1">
        <f t="shared" ref="N30:O30" si="8">N25</f>
        <v>2607.5250000000001</v>
      </c>
      <c r="O30" s="1">
        <f t="shared" si="8"/>
        <v>2650.0499999999997</v>
      </c>
    </row>
    <row r="32" spans="1:18" s="1" customFormat="1">
      <c r="A32" s="46">
        <v>23</v>
      </c>
      <c r="B32" s="1" t="s">
        <v>40</v>
      </c>
      <c r="D32" s="1">
        <f>D30</f>
        <v>2730</v>
      </c>
      <c r="E32" s="1">
        <f t="shared" ref="E32:N32" si="9">E30</f>
        <v>2730</v>
      </c>
      <c r="F32" s="1">
        <f>F30</f>
        <v>2730</v>
      </c>
      <c r="G32" s="1">
        <f>G30</f>
        <v>2730</v>
      </c>
      <c r="H32" s="1">
        <f t="shared" si="9"/>
        <v>2730</v>
      </c>
      <c r="I32" s="1">
        <f t="shared" si="9"/>
        <v>2730</v>
      </c>
      <c r="J32" s="1">
        <f t="shared" si="9"/>
        <v>2945.29</v>
      </c>
      <c r="K32" s="1">
        <f t="shared" si="9"/>
        <v>2607.5300000000002</v>
      </c>
      <c r="L32" s="1">
        <f t="shared" si="9"/>
        <v>2607.5300000000002</v>
      </c>
      <c r="M32" s="1">
        <f t="shared" si="9"/>
        <v>2607.5300000000002</v>
      </c>
      <c r="N32" s="1">
        <f t="shared" si="9"/>
        <v>2607.5250000000001</v>
      </c>
      <c r="O32" s="1">
        <f>O30</f>
        <v>2650.0499999999997</v>
      </c>
    </row>
    <row r="34" spans="1:16">
      <c r="A34" s="46">
        <v>24</v>
      </c>
      <c r="B34" t="s">
        <v>42</v>
      </c>
      <c r="G34" s="35">
        <f>ROUND(D37+E37+F37,2)</f>
        <v>682.5</v>
      </c>
      <c r="H34" s="40">
        <f>ROUND((G34+G37),2)</f>
        <v>910</v>
      </c>
      <c r="I34" s="40">
        <f>ROUND((G34+G37),2)</f>
        <v>910</v>
      </c>
      <c r="J34" s="40">
        <f>ROUND((G34+G37),2)</f>
        <v>910</v>
      </c>
      <c r="K34" s="42">
        <f>ROUND(G34+J34,2)</f>
        <v>1592.5</v>
      </c>
      <c r="L34" s="31">
        <f>K34+K37</f>
        <v>1795.51</v>
      </c>
      <c r="M34" s="31">
        <f>K34+K37</f>
        <v>1795.51</v>
      </c>
      <c r="N34" s="31">
        <f>K34+K37</f>
        <v>1795.51</v>
      </c>
      <c r="O34" s="43">
        <f>D37+E37+F37+G37+H37+I37+J37+K37+L37+M37+N37</f>
        <v>2431.4499999999998</v>
      </c>
    </row>
    <row r="35" spans="1:16" s="8" customFormat="1">
      <c r="A35" s="50">
        <v>25</v>
      </c>
      <c r="B35" s="8" t="s">
        <v>41</v>
      </c>
      <c r="D35" s="8">
        <f>D32</f>
        <v>2730</v>
      </c>
      <c r="E35" s="8">
        <f t="shared" ref="E35:F35" si="10">E32</f>
        <v>2730</v>
      </c>
      <c r="F35" s="8">
        <f t="shared" si="10"/>
        <v>2730</v>
      </c>
      <c r="G35" s="8">
        <f>ROUND(G32-G34,2)</f>
        <v>2047.5</v>
      </c>
      <c r="H35" s="8">
        <f>ROUND(H32-H34,2)</f>
        <v>1820</v>
      </c>
      <c r="I35" s="8">
        <f>ROUND(I32-I34,2)</f>
        <v>1820</v>
      </c>
      <c r="J35" s="8">
        <f t="shared" ref="J35:M35" si="11">ROUND(J32-J34,2)</f>
        <v>2035.29</v>
      </c>
      <c r="K35" s="8">
        <f>ROUND(K32-K34,2)</f>
        <v>1015.03</v>
      </c>
      <c r="L35" s="8">
        <f t="shared" si="11"/>
        <v>812.02</v>
      </c>
      <c r="M35" s="8">
        <f t="shared" si="11"/>
        <v>812.02</v>
      </c>
      <c r="N35" s="8">
        <f>ROUND(N32-N34,2)</f>
        <v>812.02</v>
      </c>
      <c r="O35" s="8">
        <f>ROUND(O34-O32,2)</f>
        <v>-218.6</v>
      </c>
    </row>
    <row r="36" spans="1:16" s="23" customFormat="1">
      <c r="A36" s="51">
        <v>26</v>
      </c>
      <c r="B36" s="23" t="s">
        <v>43</v>
      </c>
      <c r="D36" s="27">
        <v>12</v>
      </c>
      <c r="E36" s="27">
        <v>12</v>
      </c>
      <c r="F36" s="27">
        <v>12</v>
      </c>
      <c r="G36" s="27">
        <v>9</v>
      </c>
      <c r="H36" s="27">
        <v>8</v>
      </c>
      <c r="I36" s="27">
        <v>8</v>
      </c>
      <c r="J36" s="27">
        <v>8</v>
      </c>
      <c r="K36" s="27">
        <v>5</v>
      </c>
      <c r="L36" s="27">
        <v>4</v>
      </c>
      <c r="M36" s="27">
        <v>4</v>
      </c>
      <c r="N36" s="27">
        <v>4</v>
      </c>
      <c r="O36" s="28">
        <v>1</v>
      </c>
    </row>
    <row r="37" spans="1:16" s="24" customFormat="1">
      <c r="A37" s="52">
        <v>27</v>
      </c>
      <c r="B37" s="24" t="s">
        <v>45</v>
      </c>
      <c r="D37" s="41">
        <f>ROUND(D35/D36,2)</f>
        <v>227.5</v>
      </c>
      <c r="E37" s="41">
        <f>ROUND(E35/E36,2)</f>
        <v>227.5</v>
      </c>
      <c r="F37" s="41">
        <f>ROUND(F35/F36,2)</f>
        <v>227.5</v>
      </c>
      <c r="G37" s="24">
        <f>ROUND((G35/G36),2)</f>
        <v>227.5</v>
      </c>
      <c r="H37" s="24">
        <f>ROUND((H35/H36),2)</f>
        <v>227.5</v>
      </c>
      <c r="I37" s="24">
        <f>ROUND((I35/I36),2)</f>
        <v>227.5</v>
      </c>
      <c r="J37" s="24">
        <f t="shared" ref="J37:O37" si="12">ROUND((J35/J36),2)</f>
        <v>254.41</v>
      </c>
      <c r="K37" s="44">
        <f t="shared" si="12"/>
        <v>203.01</v>
      </c>
      <c r="L37" s="24">
        <f t="shared" si="12"/>
        <v>203.01</v>
      </c>
      <c r="M37" s="24">
        <f t="shared" si="12"/>
        <v>203.01</v>
      </c>
      <c r="N37" s="24">
        <f t="shared" si="12"/>
        <v>203.01</v>
      </c>
      <c r="O37" s="24">
        <f t="shared" si="12"/>
        <v>-218.6</v>
      </c>
    </row>
    <row r="39" spans="1:16">
      <c r="G39" s="53">
        <v>4</v>
      </c>
      <c r="H39" s="53">
        <v>5</v>
      </c>
      <c r="I39">
        <v>6</v>
      </c>
      <c r="J39">
        <v>7</v>
      </c>
      <c r="K39" s="53">
        <v>8</v>
      </c>
      <c r="L39" s="53">
        <v>9</v>
      </c>
      <c r="M39" s="53">
        <v>10</v>
      </c>
      <c r="N39" s="53">
        <v>11</v>
      </c>
      <c r="O39" s="43">
        <v>12</v>
      </c>
      <c r="P39" t="s">
        <v>29</v>
      </c>
    </row>
  </sheetData>
  <dataConsolidate/>
  <mergeCells count="1">
    <mergeCell ref="Q16:R16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4" sqref="F4"/>
    </sheetView>
  </sheetViews>
  <sheetFormatPr baseColWidth="10" defaultRowHeight="15"/>
  <cols>
    <col min="2" max="2" width="24.7109375" customWidth="1"/>
    <col min="3" max="3" width="9.7109375" customWidth="1"/>
    <col min="5" max="5" width="6.85546875" customWidth="1"/>
    <col min="6" max="6" width="13.140625" customWidth="1"/>
  </cols>
  <sheetData>
    <row r="1" spans="1:6">
      <c r="A1">
        <v>2012</v>
      </c>
    </row>
    <row r="3" spans="1:6">
      <c r="B3" s="14" t="s">
        <v>32</v>
      </c>
      <c r="C3" s="15" t="s">
        <v>33</v>
      </c>
      <c r="E3" s="20" t="s">
        <v>46</v>
      </c>
      <c r="F3" s="19"/>
    </row>
    <row r="4" spans="1:6">
      <c r="B4" s="12" t="s">
        <v>34</v>
      </c>
      <c r="C4" s="10">
        <v>0.15</v>
      </c>
      <c r="E4" s="21">
        <v>1</v>
      </c>
      <c r="F4" s="22">
        <v>3650</v>
      </c>
    </row>
    <row r="5" spans="1:6">
      <c r="B5" s="12" t="s">
        <v>35</v>
      </c>
      <c r="C5" s="10">
        <v>0.21</v>
      </c>
      <c r="E5" s="12">
        <v>27</v>
      </c>
      <c r="F5" s="17">
        <f>F4*E5</f>
        <v>98550</v>
      </c>
    </row>
    <row r="6" spans="1:6">
      <c r="B6" s="13" t="s">
        <v>36</v>
      </c>
      <c r="C6" s="11">
        <v>0.3</v>
      </c>
      <c r="E6" s="13">
        <v>54</v>
      </c>
      <c r="F6" s="18">
        <f>F4*E6</f>
        <v>197100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</dc:creator>
  <cp:lastModifiedBy>Anibal</cp:lastModifiedBy>
  <dcterms:created xsi:type="dcterms:W3CDTF">2012-09-02T05:48:39Z</dcterms:created>
  <dcterms:modified xsi:type="dcterms:W3CDTF">2013-02-17T17:15:21Z</dcterms:modified>
</cp:coreProperties>
</file>