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eren\Desktop\bitirme excel\"/>
    </mc:Choice>
  </mc:AlternateContent>
  <xr:revisionPtr revIDLastSave="0" documentId="13_ncr:1_{C72A5745-9060-4C17-9026-662309D5725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IN" sheetId="1" r:id="rId1"/>
    <sheet name="MIDTERM" sheetId="2" r:id="rId2"/>
    <sheet name="FINAL" sheetId="3" r:id="rId3"/>
    <sheet name="HOMEWORK" sheetId="4" r:id="rId4"/>
    <sheet name="LAB" sheetId="5" r:id="rId5"/>
  </sheets>
  <externalReferences>
    <externalReference r:id="rId6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3" l="1"/>
  <c r="E40" i="3" s="1"/>
  <c r="J45" i="3"/>
  <c r="K45" i="3" s="1"/>
  <c r="L45" i="3" s="1"/>
  <c r="J44" i="3"/>
  <c r="E38" i="3" s="1"/>
  <c r="J43" i="3"/>
  <c r="D40" i="3"/>
  <c r="E39" i="3"/>
  <c r="D39" i="3"/>
  <c r="D38" i="3"/>
  <c r="O37" i="3"/>
  <c r="D37" i="3"/>
  <c r="Q34" i="3"/>
  <c r="Q34" i="3" a="1"/>
  <c r="P34" i="3"/>
  <c r="P34" i="3" a="1"/>
  <c r="O34" i="3" a="1"/>
  <c r="O34" i="3" s="1"/>
  <c r="N34" i="3" a="1"/>
  <c r="N34" i="3" s="1"/>
  <c r="R34" i="3" s="1"/>
  <c r="M34" i="3"/>
  <c r="Q33" i="3" a="1"/>
  <c r="Q33" i="3" s="1"/>
  <c r="P33" i="3" a="1"/>
  <c r="P33" i="3" s="1"/>
  <c r="O33" i="3" a="1"/>
  <c r="O33" i="3" s="1"/>
  <c r="N33" i="3" a="1"/>
  <c r="N33" i="3" s="1"/>
  <c r="R33" i="3" s="1"/>
  <c r="M33" i="3"/>
  <c r="Q32" i="3"/>
  <c r="Q32" i="3" a="1"/>
  <c r="P32" i="3"/>
  <c r="P32" i="3" a="1"/>
  <c r="O32" i="3"/>
  <c r="O32" i="3" a="1"/>
  <c r="N32" i="3" a="1"/>
  <c r="N32" i="3" s="1"/>
  <c r="R32" i="3" s="1"/>
  <c r="M32" i="3"/>
  <c r="Q31" i="3"/>
  <c r="Q31" i="3" a="1"/>
  <c r="P31" i="3" a="1"/>
  <c r="P31" i="3" s="1"/>
  <c r="O31" i="3" a="1"/>
  <c r="O31" i="3" s="1"/>
  <c r="N31" i="3" a="1"/>
  <c r="N31" i="3" s="1"/>
  <c r="M31" i="3"/>
  <c r="Q30" i="3" a="1"/>
  <c r="Q30" i="3" s="1"/>
  <c r="P30" i="3"/>
  <c r="P30" i="3" a="1"/>
  <c r="O30" i="3"/>
  <c r="O30" i="3" a="1"/>
  <c r="N30" i="3"/>
  <c r="N30" i="3" a="1"/>
  <c r="M30" i="3"/>
  <c r="Q29" i="3" a="1"/>
  <c r="Q29" i="3" s="1"/>
  <c r="P29" i="3"/>
  <c r="P29" i="3" a="1"/>
  <c r="O29" i="3" a="1"/>
  <c r="O29" i="3" s="1"/>
  <c r="N29" i="3" a="1"/>
  <c r="N29" i="3" s="1"/>
  <c r="R29" i="3" s="1"/>
  <c r="M29" i="3"/>
  <c r="Q28" i="3" a="1"/>
  <c r="Q28" i="3" s="1"/>
  <c r="P28" i="3" a="1"/>
  <c r="P28" i="3" s="1"/>
  <c r="O28" i="3"/>
  <c r="O28" i="3" a="1"/>
  <c r="N28" i="3"/>
  <c r="N28" i="3" a="1"/>
  <c r="M28" i="3"/>
  <c r="Q27" i="3"/>
  <c r="Q27" i="3" a="1"/>
  <c r="P27" i="3" a="1"/>
  <c r="P27" i="3" s="1"/>
  <c r="O27" i="3"/>
  <c r="O27" i="3" a="1"/>
  <c r="N27" i="3" a="1"/>
  <c r="N27" i="3" s="1"/>
  <c r="M27" i="3"/>
  <c r="Q26" i="3"/>
  <c r="Q26" i="3" a="1"/>
  <c r="P26" i="3" a="1"/>
  <c r="P26" i="3" s="1"/>
  <c r="O26" i="3" a="1"/>
  <c r="O26" i="3" s="1"/>
  <c r="N26" i="3"/>
  <c r="R26" i="3" s="1"/>
  <c r="N26" i="3" a="1"/>
  <c r="M26" i="3"/>
  <c r="Q25" i="3" a="1"/>
  <c r="Q25" i="3" s="1"/>
  <c r="P25" i="3"/>
  <c r="P25" i="3" a="1"/>
  <c r="O25" i="3" a="1"/>
  <c r="O25" i="3" s="1"/>
  <c r="N25" i="3"/>
  <c r="R25" i="3" s="1"/>
  <c r="N25" i="3" a="1"/>
  <c r="M25" i="3"/>
  <c r="Q24" i="3"/>
  <c r="Q24" i="3" a="1"/>
  <c r="P24" i="3"/>
  <c r="P24" i="3" a="1"/>
  <c r="O24" i="3" a="1"/>
  <c r="O24" i="3" s="1"/>
  <c r="N24" i="3" a="1"/>
  <c r="N24" i="3" s="1"/>
  <c r="M24" i="3"/>
  <c r="Q23" i="3" a="1"/>
  <c r="Q23" i="3" s="1"/>
  <c r="P23" i="3" a="1"/>
  <c r="P23" i="3" s="1"/>
  <c r="O23" i="3" a="1"/>
  <c r="O23" i="3" s="1"/>
  <c r="N23" i="3" a="1"/>
  <c r="N23" i="3" s="1"/>
  <c r="M23" i="3"/>
  <c r="Q22" i="3"/>
  <c r="Q22" i="3" a="1"/>
  <c r="P22" i="3"/>
  <c r="P22" i="3" a="1"/>
  <c r="O22" i="3"/>
  <c r="O22" i="3" a="1"/>
  <c r="N22" i="3" a="1"/>
  <c r="N22" i="3" s="1"/>
  <c r="R22" i="3" s="1"/>
  <c r="M22" i="3"/>
  <c r="Q21" i="3" a="1"/>
  <c r="Q21" i="3" s="1"/>
  <c r="P21" i="3" a="1"/>
  <c r="P21" i="3" s="1"/>
  <c r="O21" i="3" a="1"/>
  <c r="O21" i="3" s="1"/>
  <c r="N21" i="3" a="1"/>
  <c r="N21" i="3" s="1"/>
  <c r="M21" i="3"/>
  <c r="R20" i="3"/>
  <c r="Q20" i="3"/>
  <c r="Q20" i="3" a="1"/>
  <c r="P20" i="3"/>
  <c r="P20" i="3" a="1"/>
  <c r="O20" i="3"/>
  <c r="O20" i="3" a="1"/>
  <c r="N20" i="3"/>
  <c r="N20" i="3" a="1"/>
  <c r="M20" i="3"/>
  <c r="Q19" i="3"/>
  <c r="Q19" i="3" a="1"/>
  <c r="P19" i="3" a="1"/>
  <c r="P19" i="3" s="1"/>
  <c r="O19" i="3" a="1"/>
  <c r="O19" i="3" s="1"/>
  <c r="N19" i="3" a="1"/>
  <c r="N19" i="3" s="1"/>
  <c r="M19" i="3"/>
  <c r="Q18" i="3" a="1"/>
  <c r="Q18" i="3" s="1"/>
  <c r="P18" i="3"/>
  <c r="P18" i="3" a="1"/>
  <c r="O18" i="3"/>
  <c r="O18" i="3" a="1"/>
  <c r="N18" i="3"/>
  <c r="N18" i="3" a="1"/>
  <c r="M18" i="3"/>
  <c r="Q17" i="3" a="1"/>
  <c r="Q17" i="3" s="1"/>
  <c r="P17" i="3"/>
  <c r="P17" i="3" a="1"/>
  <c r="O17" i="3" a="1"/>
  <c r="O17" i="3" s="1"/>
  <c r="N17" i="3" a="1"/>
  <c r="N17" i="3" s="1"/>
  <c r="M17" i="3"/>
  <c r="Q16" i="3" a="1"/>
  <c r="Q16" i="3" s="1"/>
  <c r="P16" i="3" a="1"/>
  <c r="P16" i="3" s="1"/>
  <c r="O16" i="3"/>
  <c r="O16" i="3" a="1"/>
  <c r="N16" i="3"/>
  <c r="N16" i="3" a="1"/>
  <c r="M16" i="3"/>
  <c r="Q15" i="3" a="1"/>
  <c r="Q15" i="3" s="1"/>
  <c r="P15" i="3" a="1"/>
  <c r="P15" i="3" s="1"/>
  <c r="O15" i="3"/>
  <c r="O15" i="3" a="1"/>
  <c r="N15" i="3" a="1"/>
  <c r="N15" i="3" s="1"/>
  <c r="R15" i="3" s="1"/>
  <c r="M15" i="3"/>
  <c r="Q14" i="3"/>
  <c r="Q14" i="3" a="1"/>
  <c r="P14" i="3" a="1"/>
  <c r="P14" i="3" s="1"/>
  <c r="O14" i="3" a="1"/>
  <c r="O14" i="3" s="1"/>
  <c r="N14" i="3"/>
  <c r="R14" i="3" s="1"/>
  <c r="N14" i="3" a="1"/>
  <c r="M14" i="3"/>
  <c r="Q13" i="3" a="1"/>
  <c r="Q13" i="3" s="1"/>
  <c r="P13" i="3" a="1"/>
  <c r="P13" i="3" s="1"/>
  <c r="O13" i="3" a="1"/>
  <c r="O13" i="3" s="1"/>
  <c r="N13" i="3"/>
  <c r="R13" i="3" s="1"/>
  <c r="N13" i="3" a="1"/>
  <c r="M13" i="3"/>
  <c r="Q12" i="3"/>
  <c r="Q12" i="3" a="1"/>
  <c r="P12" i="3"/>
  <c r="P12" i="3" a="1"/>
  <c r="O12" i="3" a="1"/>
  <c r="O12" i="3" s="1"/>
  <c r="N12" i="3" a="1"/>
  <c r="N12" i="3" s="1"/>
  <c r="R12" i="3" s="1"/>
  <c r="M12" i="3"/>
  <c r="Q11" i="3" a="1"/>
  <c r="Q11" i="3" s="1"/>
  <c r="P11" i="3" a="1"/>
  <c r="P11" i="3" s="1"/>
  <c r="O11" i="3" a="1"/>
  <c r="O11" i="3" s="1"/>
  <c r="N11" i="3" a="1"/>
  <c r="N11" i="3" s="1"/>
  <c r="R11" i="3" s="1"/>
  <c r="M11" i="3"/>
  <c r="Q10" i="3"/>
  <c r="Q10" i="3" a="1"/>
  <c r="P10" i="3"/>
  <c r="P10" i="3" a="1"/>
  <c r="O10" i="3"/>
  <c r="O10" i="3" a="1"/>
  <c r="N10" i="3" a="1"/>
  <c r="N10" i="3" s="1"/>
  <c r="R10" i="3" s="1"/>
  <c r="M10" i="3"/>
  <c r="Q9" i="3" a="1"/>
  <c r="Q9" i="3" s="1"/>
  <c r="P9" i="3" a="1"/>
  <c r="P9" i="3" s="1"/>
  <c r="O9" i="3" a="1"/>
  <c r="O9" i="3" s="1"/>
  <c r="N9" i="3" a="1"/>
  <c r="N9" i="3" s="1"/>
  <c r="M9" i="3"/>
  <c r="R8" i="3"/>
  <c r="Q8" i="3"/>
  <c r="Q8" i="3" a="1"/>
  <c r="P8" i="3"/>
  <c r="P8" i="3" a="1"/>
  <c r="O8" i="3"/>
  <c r="O8" i="3" a="1"/>
  <c r="N8" i="3"/>
  <c r="N8" i="3" a="1"/>
  <c r="M8" i="3"/>
  <c r="Q7" i="3"/>
  <c r="Q7" i="3" a="1"/>
  <c r="P7" i="3" a="1"/>
  <c r="P7" i="3" s="1"/>
  <c r="O7" i="3" a="1"/>
  <c r="O7" i="3" s="1"/>
  <c r="N7" i="3" a="1"/>
  <c r="N7" i="3" s="1"/>
  <c r="R7" i="3" s="1"/>
  <c r="M7" i="3"/>
  <c r="Q6" i="3" a="1"/>
  <c r="Q6" i="3" s="1"/>
  <c r="P6" i="3"/>
  <c r="P6" i="3" a="1"/>
  <c r="O6" i="3"/>
  <c r="O6" i="3" a="1"/>
  <c r="N6" i="3"/>
  <c r="R6" i="3" s="1"/>
  <c r="N6" i="3" a="1"/>
  <c r="M6" i="3"/>
  <c r="Q5" i="3"/>
  <c r="Q5" i="3" a="1"/>
  <c r="P5" i="3"/>
  <c r="P5" i="3" a="1"/>
  <c r="O5" i="3" a="1"/>
  <c r="O5" i="3" s="1"/>
  <c r="N5" i="3" a="1"/>
  <c r="N5" i="3" s="1"/>
  <c r="M5" i="3"/>
  <c r="O56" i="3" s="1"/>
  <c r="Q44" i="1"/>
  <c r="P44" i="1"/>
  <c r="S44" i="1" s="1"/>
  <c r="S43" i="1"/>
  <c r="Q43" i="1"/>
  <c r="P43" i="1"/>
  <c r="Q42" i="1"/>
  <c r="P42" i="1"/>
  <c r="S42" i="1" s="1"/>
  <c r="Q41" i="1"/>
  <c r="S41" i="1" s="1"/>
  <c r="P41" i="1"/>
  <c r="O38" i="1"/>
  <c r="O37" i="1"/>
  <c r="O36" i="1"/>
  <c r="O35" i="1"/>
  <c r="J32" i="1"/>
  <c r="J31" i="1"/>
  <c r="K31" i="1" s="1" a="1"/>
  <c r="K31" i="1" s="1"/>
  <c r="J30" i="1"/>
  <c r="K30" i="1" s="1" a="1"/>
  <c r="K30" i="1" s="1"/>
  <c r="J29" i="1"/>
  <c r="J28" i="1"/>
  <c r="K28" i="1" s="1" a="1"/>
  <c r="K28" i="1" s="1"/>
  <c r="J27" i="1"/>
  <c r="K27" i="1" s="1" a="1"/>
  <c r="K27" i="1" s="1"/>
  <c r="J26" i="1"/>
  <c r="J25" i="1"/>
  <c r="K25" i="1" s="1" a="1"/>
  <c r="K25" i="1" s="1"/>
  <c r="J24" i="1"/>
  <c r="K24" i="1" s="1" a="1"/>
  <c r="K24" i="1" s="1"/>
  <c r="O23" i="1"/>
  <c r="J23" i="1"/>
  <c r="K22" i="1" a="1"/>
  <c r="K22" i="1" s="1"/>
  <c r="J22" i="1"/>
  <c r="J21" i="1"/>
  <c r="K21" i="1" s="1" a="1"/>
  <c r="K21" i="1" s="1"/>
  <c r="J20" i="1"/>
  <c r="K19" i="1" a="1"/>
  <c r="K19" i="1" s="1"/>
  <c r="J19" i="1"/>
  <c r="J18" i="1"/>
  <c r="K18" i="1" s="1" a="1"/>
  <c r="K18" i="1" s="1"/>
  <c r="J17" i="1"/>
  <c r="K16" i="1" a="1"/>
  <c r="K16" i="1" s="1"/>
  <c r="J16" i="1"/>
  <c r="J15" i="1"/>
  <c r="K15" i="1" s="1" a="1"/>
  <c r="K15" i="1" s="1"/>
  <c r="J14" i="1"/>
  <c r="K13" i="1" a="1"/>
  <c r="K13" i="1" s="1"/>
  <c r="J13" i="1"/>
  <c r="J12" i="1"/>
  <c r="K12" i="1" s="1" a="1"/>
  <c r="K12" i="1" s="1"/>
  <c r="J11" i="1"/>
  <c r="K10" i="1" a="1"/>
  <c r="K10" i="1" s="1"/>
  <c r="J10" i="1"/>
  <c r="J9" i="1"/>
  <c r="K9" i="1" s="1" a="1"/>
  <c r="K9" i="1" s="1"/>
  <c r="J8" i="1"/>
  <c r="K7" i="1" a="1"/>
  <c r="K7" i="1" s="1"/>
  <c r="J7" i="1"/>
  <c r="J6" i="1"/>
  <c r="K6" i="1" s="1" a="1"/>
  <c r="K6" i="1" s="1"/>
  <c r="J5" i="1"/>
  <c r="K4" i="1" a="1"/>
  <c r="K4" i="1" s="1"/>
  <c r="J4" i="1"/>
  <c r="T31" i="1" s="1"/>
  <c r="J3" i="1"/>
  <c r="K3" i="1" s="1" a="1"/>
  <c r="K3" i="1" s="1"/>
  <c r="J46" i="2"/>
  <c r="J45" i="2"/>
  <c r="E39" i="2" s="1"/>
  <c r="J44" i="2"/>
  <c r="E38" i="2" s="1"/>
  <c r="J43" i="2"/>
  <c r="E40" i="2"/>
  <c r="D40" i="2"/>
  <c r="D39" i="2"/>
  <c r="D38" i="2"/>
  <c r="O37" i="2"/>
  <c r="D37" i="2"/>
  <c r="E37" i="2" s="1"/>
  <c r="Q34" i="2" a="1"/>
  <c r="Q34" i="2" s="1"/>
  <c r="P34" i="2" a="1"/>
  <c r="P34" i="2" s="1"/>
  <c r="O34" i="2" a="1"/>
  <c r="O34" i="2" s="1"/>
  <c r="N34" i="2"/>
  <c r="N34" i="2" a="1"/>
  <c r="M34" i="2"/>
  <c r="Q33" i="2" a="1"/>
  <c r="Q33" i="2" s="1"/>
  <c r="P33" i="2"/>
  <c r="P33" i="2" a="1"/>
  <c r="O33" i="2" a="1"/>
  <c r="O33" i="2" s="1"/>
  <c r="N33" i="2" a="1"/>
  <c r="N33" i="2" s="1"/>
  <c r="R33" i="2" s="1"/>
  <c r="M33" i="2"/>
  <c r="Q32" i="2"/>
  <c r="Q32" i="2" a="1"/>
  <c r="P32" i="2" a="1"/>
  <c r="P32" i="2" s="1"/>
  <c r="O32" i="2" a="1"/>
  <c r="O32" i="2" s="1"/>
  <c r="N32" i="2" a="1"/>
  <c r="N32" i="2" s="1"/>
  <c r="M32" i="2"/>
  <c r="Q31" i="2"/>
  <c r="Q31" i="2" a="1"/>
  <c r="P31" i="2" a="1"/>
  <c r="P31" i="2" s="1"/>
  <c r="O31" i="2"/>
  <c r="O31" i="2" a="1"/>
  <c r="N31" i="2" a="1"/>
  <c r="N31" i="2" s="1"/>
  <c r="R31" i="2" s="1"/>
  <c r="M31" i="2"/>
  <c r="Q30" i="2" a="1"/>
  <c r="Q30" i="2" s="1"/>
  <c r="P30" i="2"/>
  <c r="P30" i="2" a="1"/>
  <c r="O30" i="2" a="1"/>
  <c r="O30" i="2" s="1"/>
  <c r="N30" i="2"/>
  <c r="N30" i="2" a="1"/>
  <c r="M30" i="2"/>
  <c r="Q29" i="2" a="1"/>
  <c r="Q29" i="2" s="1"/>
  <c r="P29" i="2"/>
  <c r="P29" i="2" a="1"/>
  <c r="O29" i="2" a="1"/>
  <c r="O29" i="2" s="1"/>
  <c r="N29" i="2"/>
  <c r="R29" i="2" s="1"/>
  <c r="N29" i="2" a="1"/>
  <c r="M29" i="2"/>
  <c r="Q28" i="2"/>
  <c r="Q28" i="2" a="1"/>
  <c r="P28" i="2" a="1"/>
  <c r="P28" i="2" s="1"/>
  <c r="O28" i="2"/>
  <c r="O28" i="2" a="1"/>
  <c r="N28" i="2" a="1"/>
  <c r="N28" i="2" s="1"/>
  <c r="R28" i="2" s="1"/>
  <c r="M28" i="2"/>
  <c r="Q27" i="2" a="1"/>
  <c r="Q27" i="2" s="1"/>
  <c r="P27" i="2" a="1"/>
  <c r="P27" i="2" s="1"/>
  <c r="O27" i="2"/>
  <c r="O27" i="2" a="1"/>
  <c r="N27" i="2" a="1"/>
  <c r="N27" i="2" s="1"/>
  <c r="M27" i="2"/>
  <c r="Q26" i="2"/>
  <c r="Q26" i="2" a="1"/>
  <c r="P26" i="2"/>
  <c r="P26" i="2" a="1"/>
  <c r="O26" i="2" a="1"/>
  <c r="O26" i="2" s="1"/>
  <c r="N26" i="2"/>
  <c r="R26" i="2" s="1"/>
  <c r="N26" i="2" a="1"/>
  <c r="M26" i="2"/>
  <c r="Q25" i="2" a="1"/>
  <c r="Q25" i="2" s="1"/>
  <c r="P25" i="2" a="1"/>
  <c r="P25" i="2" s="1"/>
  <c r="O25" i="2" a="1"/>
  <c r="O25" i="2" s="1"/>
  <c r="N25" i="2"/>
  <c r="N25" i="2" a="1"/>
  <c r="M25" i="2"/>
  <c r="Q24" i="2"/>
  <c r="Q24" i="2" a="1"/>
  <c r="P24" i="2"/>
  <c r="P24" i="2" a="1"/>
  <c r="O24" i="2"/>
  <c r="O24" i="2" a="1"/>
  <c r="N24" i="2" a="1"/>
  <c r="N24" i="2" s="1"/>
  <c r="R24" i="2" s="1"/>
  <c r="M24" i="2"/>
  <c r="Q23" i="2"/>
  <c r="Q23" i="2" a="1"/>
  <c r="P23" i="2" a="1"/>
  <c r="P23" i="2" s="1"/>
  <c r="O23" i="2" a="1"/>
  <c r="O23" i="2" s="1"/>
  <c r="N23" i="2" a="1"/>
  <c r="N23" i="2" s="1"/>
  <c r="M23" i="2"/>
  <c r="Q22" i="2" a="1"/>
  <c r="Q22" i="2" s="1"/>
  <c r="P22" i="2"/>
  <c r="P22" i="2" a="1"/>
  <c r="O22" i="2"/>
  <c r="O22" i="2" a="1"/>
  <c r="N22" i="2"/>
  <c r="N22" i="2" a="1"/>
  <c r="M22" i="2"/>
  <c r="Q21" i="2" a="1"/>
  <c r="Q21" i="2" s="1"/>
  <c r="P21" i="2"/>
  <c r="P21" i="2" a="1"/>
  <c r="O21" i="2" a="1"/>
  <c r="O21" i="2" s="1"/>
  <c r="N21" i="2" a="1"/>
  <c r="N21" i="2" s="1"/>
  <c r="R21" i="2" s="1"/>
  <c r="M21" i="2"/>
  <c r="Q20" i="2"/>
  <c r="Q20" i="2" a="1"/>
  <c r="P20" i="2" a="1"/>
  <c r="P20" i="2" s="1"/>
  <c r="R20" i="2" s="1"/>
  <c r="O20" i="2"/>
  <c r="O20" i="2" a="1"/>
  <c r="N20" i="2"/>
  <c r="N20" i="2" a="1"/>
  <c r="M20" i="2"/>
  <c r="Q19" i="2"/>
  <c r="Q19" i="2" a="1"/>
  <c r="P19" i="2" a="1"/>
  <c r="P19" i="2" s="1"/>
  <c r="O19" i="2"/>
  <c r="O19" i="2" a="1"/>
  <c r="N19" i="2" a="1"/>
  <c r="N19" i="2" s="1"/>
  <c r="R19" i="2" s="1"/>
  <c r="M19" i="2"/>
  <c r="Q18" i="2" a="1"/>
  <c r="Q18" i="2" s="1"/>
  <c r="P18" i="2"/>
  <c r="P18" i="2" a="1"/>
  <c r="O18" i="2" a="1"/>
  <c r="O18" i="2" s="1"/>
  <c r="N18" i="2"/>
  <c r="N18" i="2" a="1"/>
  <c r="M18" i="2"/>
  <c r="Q17" i="2" a="1"/>
  <c r="Q17" i="2" s="1"/>
  <c r="P17" i="2"/>
  <c r="P17" i="2" a="1"/>
  <c r="O17" i="2" a="1"/>
  <c r="O17" i="2" s="1"/>
  <c r="N17" i="2"/>
  <c r="R17" i="2" s="1"/>
  <c r="N17" i="2" a="1"/>
  <c r="M17" i="2"/>
  <c r="Q16" i="2"/>
  <c r="Q16" i="2" a="1"/>
  <c r="P16" i="2" a="1"/>
  <c r="P16" i="2" s="1"/>
  <c r="O16" i="2"/>
  <c r="O16" i="2" a="1"/>
  <c r="N16" i="2" a="1"/>
  <c r="N16" i="2" s="1"/>
  <c r="R16" i="2" s="1"/>
  <c r="M16" i="2"/>
  <c r="Q15" i="2" a="1"/>
  <c r="Q15" i="2" s="1"/>
  <c r="P15" i="2" a="1"/>
  <c r="P15" i="2" s="1"/>
  <c r="O15" i="2"/>
  <c r="O15" i="2" a="1"/>
  <c r="N15" i="2" a="1"/>
  <c r="N15" i="2" s="1"/>
  <c r="M15" i="2"/>
  <c r="Q14" i="2"/>
  <c r="Q14" i="2" a="1"/>
  <c r="P14" i="2"/>
  <c r="P14" i="2" a="1"/>
  <c r="O14" i="2" a="1"/>
  <c r="O14" i="2" s="1"/>
  <c r="N14" i="2"/>
  <c r="R14" i="2" s="1"/>
  <c r="N14" i="2" a="1"/>
  <c r="M14" i="2"/>
  <c r="Q13" i="2" a="1"/>
  <c r="Q13" i="2" s="1"/>
  <c r="P13" i="2" a="1"/>
  <c r="P13" i="2" s="1"/>
  <c r="O13" i="2" a="1"/>
  <c r="O13" i="2" s="1"/>
  <c r="N13" i="2"/>
  <c r="N13" i="2" a="1"/>
  <c r="M13" i="2"/>
  <c r="Q12" i="2"/>
  <c r="Q12" i="2" a="1"/>
  <c r="P12" i="2"/>
  <c r="P12" i="2" a="1"/>
  <c r="O12" i="2"/>
  <c r="O12" i="2" a="1"/>
  <c r="N12" i="2" a="1"/>
  <c r="N12" i="2" s="1"/>
  <c r="R12" i="2" s="1"/>
  <c r="M12" i="2"/>
  <c r="Q11" i="2"/>
  <c r="Q11" i="2" a="1"/>
  <c r="P11" i="2" a="1"/>
  <c r="P11" i="2" s="1"/>
  <c r="O11" i="2" a="1"/>
  <c r="O11" i="2" s="1"/>
  <c r="N11" i="2" a="1"/>
  <c r="N11" i="2" s="1"/>
  <c r="M11" i="2"/>
  <c r="Q10" i="2" a="1"/>
  <c r="Q10" i="2" s="1"/>
  <c r="P10" i="2"/>
  <c r="P10" i="2" a="1"/>
  <c r="O10" i="2"/>
  <c r="O10" i="2" a="1"/>
  <c r="N10" i="2"/>
  <c r="N10" i="2" a="1"/>
  <c r="M10" i="2"/>
  <c r="Q9" i="2" a="1"/>
  <c r="Q9" i="2" s="1"/>
  <c r="P9" i="2"/>
  <c r="P9" i="2" a="1"/>
  <c r="O9" i="2" a="1"/>
  <c r="O9" i="2" s="1"/>
  <c r="N9" i="2" a="1"/>
  <c r="N9" i="2" s="1"/>
  <c r="R9" i="2" s="1"/>
  <c r="M9" i="2"/>
  <c r="Q8" i="2"/>
  <c r="Q8" i="2" a="1"/>
  <c r="P8" i="2" a="1"/>
  <c r="P8" i="2" s="1"/>
  <c r="R8" i="2" s="1"/>
  <c r="O8" i="2"/>
  <c r="O8" i="2" a="1"/>
  <c r="N8" i="2"/>
  <c r="N8" i="2" a="1"/>
  <c r="M8" i="2"/>
  <c r="Q7" i="2" a="1"/>
  <c r="Q7" i="2" s="1"/>
  <c r="P7" i="2" a="1"/>
  <c r="P7" i="2" s="1"/>
  <c r="O7" i="2"/>
  <c r="O7" i="2" a="1"/>
  <c r="N7" i="2" a="1"/>
  <c r="N7" i="2" s="1"/>
  <c r="R7" i="2" s="1"/>
  <c r="M7" i="2"/>
  <c r="Q6" i="2" a="1"/>
  <c r="Q6" i="2" s="1"/>
  <c r="P6" i="2"/>
  <c r="P6" i="2" a="1"/>
  <c r="O6" i="2" a="1"/>
  <c r="O6" i="2" s="1"/>
  <c r="N6" i="2"/>
  <c r="N6" i="2" a="1"/>
  <c r="M6" i="2"/>
  <c r="Q5" i="2" a="1"/>
  <c r="Q5" i="2" s="1"/>
  <c r="P5" i="2" a="1"/>
  <c r="P5" i="2" s="1"/>
  <c r="O5" i="2" a="1"/>
  <c r="O5" i="2" s="1"/>
  <c r="N5" i="2"/>
  <c r="N5" i="2" a="1"/>
  <c r="M5" i="2"/>
  <c r="O56" i="2" s="1"/>
  <c r="R17" i="3" l="1"/>
  <c r="R24" i="3"/>
  <c r="R31" i="3"/>
  <c r="R5" i="3"/>
  <c r="R19" i="3"/>
  <c r="R16" i="3"/>
  <c r="R21" i="3"/>
  <c r="R30" i="3"/>
  <c r="R28" i="3"/>
  <c r="K46" i="3"/>
  <c r="L46" i="3" s="1"/>
  <c r="R18" i="3"/>
  <c r="R23" i="3"/>
  <c r="K43" i="3"/>
  <c r="L43" i="3" s="1"/>
  <c r="R9" i="3"/>
  <c r="R27" i="3"/>
  <c r="E37" i="3"/>
  <c r="K44" i="3"/>
  <c r="L44" i="3" s="1"/>
  <c r="N56" i="3"/>
  <c r="L22" i="1"/>
  <c r="L32" i="1"/>
  <c r="L5" i="1"/>
  <c r="L14" i="1"/>
  <c r="L19" i="1"/>
  <c r="L29" i="1"/>
  <c r="L20" i="1"/>
  <c r="L4" i="1"/>
  <c r="K8" i="1" a="1"/>
  <c r="K8" i="1" s="1"/>
  <c r="K11" i="1" a="1"/>
  <c r="K11" i="1" s="1"/>
  <c r="K14" i="1" a="1"/>
  <c r="K14" i="1" s="1"/>
  <c r="K17" i="1" a="1"/>
  <c r="K17" i="1" s="1"/>
  <c r="K20" i="1" a="1"/>
  <c r="K20" i="1" s="1"/>
  <c r="K23" i="1" a="1"/>
  <c r="K23" i="1" s="1"/>
  <c r="S31" i="1"/>
  <c r="L16" i="1" s="1"/>
  <c r="K29" i="1" a="1"/>
  <c r="K29" i="1" s="1"/>
  <c r="K5" i="1" a="1"/>
  <c r="K5" i="1" s="1"/>
  <c r="K26" i="1" a="1"/>
  <c r="K26" i="1" s="1"/>
  <c r="K32" i="1" a="1"/>
  <c r="K32" i="1" s="1"/>
  <c r="R15" i="2"/>
  <c r="R27" i="2"/>
  <c r="K46" i="2"/>
  <c r="L46" i="2" s="1"/>
  <c r="R10" i="2"/>
  <c r="R22" i="2"/>
  <c r="R11" i="2"/>
  <c r="R23" i="2"/>
  <c r="R18" i="2"/>
  <c r="R30" i="2"/>
  <c r="K43" i="2"/>
  <c r="L43" i="2" s="1"/>
  <c r="R6" i="2"/>
  <c r="R32" i="2"/>
  <c r="R13" i="2"/>
  <c r="R25" i="2"/>
  <c r="R34" i="2"/>
  <c r="K44" i="2"/>
  <c r="L44" i="2" s="1"/>
  <c r="K45" i="2"/>
  <c r="L45" i="2" s="1"/>
  <c r="R5" i="2"/>
  <c r="N56" i="2"/>
  <c r="S23" i="3" l="1"/>
  <c r="S11" i="3"/>
  <c r="S24" i="3"/>
  <c r="S12" i="3"/>
  <c r="S16" i="3"/>
  <c r="S25" i="3"/>
  <c r="S13" i="3"/>
  <c r="S26" i="3"/>
  <c r="S14" i="3"/>
  <c r="S27" i="3"/>
  <c r="S15" i="3"/>
  <c r="S28" i="3"/>
  <c r="S29" i="3"/>
  <c r="S17" i="3"/>
  <c r="S5" i="3"/>
  <c r="S33" i="3"/>
  <c r="S21" i="3"/>
  <c r="S30" i="3"/>
  <c r="S18" i="3"/>
  <c r="S6" i="3"/>
  <c r="S31" i="3"/>
  <c r="S19" i="3"/>
  <c r="S7" i="3"/>
  <c r="S32" i="3"/>
  <c r="S20" i="3"/>
  <c r="S8" i="3"/>
  <c r="S9" i="3"/>
  <c r="S34" i="3"/>
  <c r="S22" i="3"/>
  <c r="S10" i="3"/>
  <c r="L8" i="1"/>
  <c r="L10" i="1"/>
  <c r="L13" i="1"/>
  <c r="L26" i="1"/>
  <c r="L30" i="1"/>
  <c r="L27" i="1"/>
  <c r="L24" i="1"/>
  <c r="L21" i="1"/>
  <c r="L18" i="1"/>
  <c r="L15" i="1"/>
  <c r="L12" i="1"/>
  <c r="L9" i="1"/>
  <c r="L6" i="1"/>
  <c r="L3" i="1"/>
  <c r="L28" i="1"/>
  <c r="L25" i="1"/>
  <c r="L31" i="1"/>
  <c r="L17" i="1"/>
  <c r="L7" i="1"/>
  <c r="L11" i="1"/>
  <c r="L23" i="1"/>
  <c r="S23" i="2"/>
  <c r="S11" i="2"/>
  <c r="S24" i="2"/>
  <c r="S12" i="2"/>
  <c r="S25" i="2"/>
  <c r="S13" i="2"/>
  <c r="S26" i="2"/>
  <c r="S14" i="2"/>
  <c r="S18" i="2"/>
  <c r="S6" i="2"/>
  <c r="S27" i="2"/>
  <c r="S15" i="2"/>
  <c r="S28" i="2"/>
  <c r="S16" i="2"/>
  <c r="S29" i="2"/>
  <c r="S17" i="2"/>
  <c r="S5" i="2"/>
  <c r="S30" i="2"/>
  <c r="S31" i="2"/>
  <c r="S19" i="2"/>
  <c r="S7" i="2"/>
  <c r="S21" i="2"/>
  <c r="S32" i="2"/>
  <c r="S20" i="2"/>
  <c r="S8" i="2"/>
  <c r="S33" i="2"/>
  <c r="S9" i="2"/>
  <c r="S34" i="2"/>
  <c r="S22" i="2"/>
  <c r="S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7A556DCE-8B7D-4986-A81B-D43A91D3E7F5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BFE5FA8B-EDA3-4162-91C9-2EA0C0618DDA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Alperen</author>
  </authors>
  <commentList>
    <comment ref="K43" authorId="0" shapeId="0" xr:uid="{D1D0A8EF-5204-481C-A56E-A310393B4410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Formül=&gt; (öğrenci sayısı * (toplam öğrenci dç-x puanı))/( öğrenci sayısı * dç-x katsayısı) &lt;=1</t>
        </r>
      </text>
    </comment>
    <comment ref="L43" authorId="0" shapeId="0" xr:uid="{7CB7C1E1-B3AA-420A-87DE-FB388CF91336}">
      <text>
        <r>
          <rPr>
            <b/>
            <sz val="9"/>
            <color indexed="81"/>
            <rFont val="Tahoma"/>
            <family val="2"/>
            <charset val="162"/>
          </rPr>
          <t>Alperen:</t>
        </r>
        <r>
          <rPr>
            <sz val="9"/>
            <color indexed="81"/>
            <rFont val="Tahoma"/>
            <family val="2"/>
            <charset val="162"/>
          </rPr>
          <t xml:space="preserve">
MIDTERM TOTAL DÇ * DERS ÇIKTISI KATSAYISI= TOTAL CONTRIBUTION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<sst xmlns="http://schemas.openxmlformats.org/spreadsheetml/2006/main" count="412" uniqueCount="80">
  <si>
    <t>CENG-XXX MIDTERM EXAM DATA</t>
  </si>
  <si>
    <t>Number</t>
  </si>
  <si>
    <t>STUDENT ID</t>
  </si>
  <si>
    <t>Name</t>
  </si>
  <si>
    <t>Surname</t>
  </si>
  <si>
    <t>Q1</t>
  </si>
  <si>
    <t>Q2</t>
  </si>
  <si>
    <t>Q3</t>
  </si>
  <si>
    <t>Q4</t>
  </si>
  <si>
    <t>Q5</t>
  </si>
  <si>
    <t>Q6</t>
  </si>
  <si>
    <t>Q7</t>
  </si>
  <si>
    <t>TOTAL GRADE</t>
  </si>
  <si>
    <t>DÇ1</t>
  </si>
  <si>
    <t>DÇ2</t>
  </si>
  <si>
    <t>DÇ3</t>
  </si>
  <si>
    <t>DÇ4</t>
  </si>
  <si>
    <t>TOT</t>
  </si>
  <si>
    <t>Normal Dist</t>
  </si>
  <si>
    <t>DERS ÇIKTILARI</t>
  </si>
  <si>
    <t>DERS ÇIKTISI ADI</t>
  </si>
  <si>
    <t>DERS ÇIKTISI KATSAYISI</t>
  </si>
  <si>
    <t>KALAN KATSAYI</t>
  </si>
  <si>
    <t>Sütun1</t>
  </si>
  <si>
    <t>TOTAL</t>
  </si>
  <si>
    <t>Çıktı-1</t>
  </si>
  <si>
    <t>PUAN</t>
  </si>
  <si>
    <t>Çıktı-2</t>
  </si>
  <si>
    <t>Çıktı-3</t>
  </si>
  <si>
    <t>Çıktı-4</t>
  </si>
  <si>
    <t>Ders Çıktıları</t>
  </si>
  <si>
    <t>TOPLAM</t>
  </si>
  <si>
    <t>TOTAL DÇ</t>
  </si>
  <si>
    <t>CONTRIBUTION</t>
  </si>
  <si>
    <t>Her dç-x katsayısını ders çıktıları tablosuna bakaraktan yazınız. DÇ-1 için olan toplam 30 ise bu tablo da da toplam 30 olmalı.</t>
  </si>
  <si>
    <t>Mean</t>
  </si>
  <si>
    <t>Variance</t>
  </si>
  <si>
    <t>CENG-XXX OVERALL STUDENT AND COURSE DATA</t>
  </si>
  <si>
    <t>Student No</t>
  </si>
  <si>
    <t>Midterm</t>
  </si>
  <si>
    <t>FINAL</t>
  </si>
  <si>
    <t>HOMEWORK</t>
  </si>
  <si>
    <t>LAB</t>
  </si>
  <si>
    <t>Total Points</t>
  </si>
  <si>
    <t>Letter Grade</t>
  </si>
  <si>
    <t>Normal Dist.</t>
  </si>
  <si>
    <t>Letter Grade Range</t>
  </si>
  <si>
    <t>Grade</t>
  </si>
  <si>
    <t>Min</t>
  </si>
  <si>
    <t>Max</t>
  </si>
  <si>
    <t>AA</t>
  </si>
  <si>
    <t>BA</t>
  </si>
  <si>
    <t>BB</t>
  </si>
  <si>
    <t>CB</t>
  </si>
  <si>
    <t>CC</t>
  </si>
  <si>
    <t>CD</t>
  </si>
  <si>
    <t>DD</t>
  </si>
  <si>
    <t>FD</t>
  </si>
  <si>
    <t>FF</t>
  </si>
  <si>
    <t>NA</t>
  </si>
  <si>
    <t>X</t>
  </si>
  <si>
    <t>Grading  Constraints</t>
  </si>
  <si>
    <t>Item</t>
  </si>
  <si>
    <t>Multiplier</t>
  </si>
  <si>
    <t>Base Value</t>
  </si>
  <si>
    <t>Homework</t>
  </si>
  <si>
    <t>Lab</t>
  </si>
  <si>
    <t>Final</t>
  </si>
  <si>
    <t>Total</t>
  </si>
  <si>
    <t>-</t>
  </si>
  <si>
    <t>* To use the graph select total points from the main tablo and order it by smallest to biggest.</t>
  </si>
  <si>
    <t>Student Name</t>
  </si>
  <si>
    <t>Student Surname</t>
  </si>
  <si>
    <t>DÇ-1</t>
  </si>
  <si>
    <t>DÇ-2</t>
  </si>
  <si>
    <t>DÇ-3</t>
  </si>
  <si>
    <t>DÇ-4</t>
  </si>
  <si>
    <t>DÇ KATSAYISI</t>
  </si>
  <si>
    <t>Toplam Katkı</t>
  </si>
  <si>
    <t>CENG-XXX FINAL EXAM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</si>
</sst>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26"/>
      <name val="Calibri"/>
      <family val="2"/>
      <charset val="162"/>
    </font>
    <font>
      <b/>
      <sz val="11"/>
      <color theme="0"/>
      <name val="Calibri"/>
      <family val="2"/>
      <charset val="162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0"/>
      <name val="Noto Sans"/>
      <family val="2"/>
      <charset val="1"/>
    </font>
    <font>
      <b/>
      <i/>
      <sz val="11"/>
      <name val="Calibri"/>
      <family val="2"/>
      <charset val="162"/>
    </font>
    <font>
      <sz val="12"/>
      <name val="Calibri"/>
      <family val="2"/>
      <charset val="16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5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3" borderId="2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2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/>
    <xf numFmtId="0" fontId="12" fillId="0" borderId="0" xfId="0" applyFont="1" applyAlignment="1">
      <alignment horizontal="center"/>
    </xf>
    <xf numFmtId="2" fontId="7" fillId="0" borderId="0" xfId="0" applyNumberFormat="1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15" fillId="0" borderId="0" xfId="1"/>
  </cellXfs>
  <cellStyles count="2">
    <cellStyle name="Normal" xfId="0" builtinId="0"/>
    <cellStyle name="Normal 2" xfId="1" xr:uid="{38A3D854-37C0-402D-8505-3A331AADF4C6}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4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64" formatCode="0.000000000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CENG-XXX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[1]MAIN!$J$3:$J$32</c:f>
              <c:numCache>
                <c:formatCode>0.00</c:formatCode>
                <c:ptCount val="30"/>
                <c:pt idx="0">
                  <c:v>88</c:v>
                </c:pt>
                <c:pt idx="1">
                  <c:v>73.2</c:v>
                </c:pt>
                <c:pt idx="2">
                  <c:v>69.2</c:v>
                </c:pt>
                <c:pt idx="3">
                  <c:v>67.800000000000011</c:v>
                </c:pt>
                <c:pt idx="4">
                  <c:v>64</c:v>
                </c:pt>
                <c:pt idx="5">
                  <c:v>62</c:v>
                </c:pt>
                <c:pt idx="6">
                  <c:v>60.5</c:v>
                </c:pt>
                <c:pt idx="7">
                  <c:v>58.6</c:v>
                </c:pt>
                <c:pt idx="8">
                  <c:v>56</c:v>
                </c:pt>
                <c:pt idx="9">
                  <c:v>54.400000000000006</c:v>
                </c:pt>
                <c:pt idx="10">
                  <c:v>52.9</c:v>
                </c:pt>
                <c:pt idx="11">
                  <c:v>52.8</c:v>
                </c:pt>
                <c:pt idx="12">
                  <c:v>51.5</c:v>
                </c:pt>
                <c:pt idx="13">
                  <c:v>50.599999999999994</c:v>
                </c:pt>
                <c:pt idx="14">
                  <c:v>49.6</c:v>
                </c:pt>
                <c:pt idx="15">
                  <c:v>46.5</c:v>
                </c:pt>
                <c:pt idx="16">
                  <c:v>46.2</c:v>
                </c:pt>
                <c:pt idx="17">
                  <c:v>44.8</c:v>
                </c:pt>
                <c:pt idx="18">
                  <c:v>43.8</c:v>
                </c:pt>
                <c:pt idx="19">
                  <c:v>43.4</c:v>
                </c:pt>
                <c:pt idx="20">
                  <c:v>42.5</c:v>
                </c:pt>
                <c:pt idx="21">
                  <c:v>38.9</c:v>
                </c:pt>
                <c:pt idx="22">
                  <c:v>37.300000000000004</c:v>
                </c:pt>
                <c:pt idx="23">
                  <c:v>35.799999999999997</c:v>
                </c:pt>
                <c:pt idx="24">
                  <c:v>35.1</c:v>
                </c:pt>
                <c:pt idx="25">
                  <c:v>33.1</c:v>
                </c:pt>
                <c:pt idx="26">
                  <c:v>31</c:v>
                </c:pt>
                <c:pt idx="27">
                  <c:v>27.5</c:v>
                </c:pt>
                <c:pt idx="28">
                  <c:v>20.3</c:v>
                </c:pt>
                <c:pt idx="29">
                  <c:v>19.5</c:v>
                </c:pt>
              </c:numCache>
            </c:numRef>
          </c:xVal>
          <c:yVal>
            <c:numRef>
              <c:f>[1]MAIN!$L$3:$L$32</c:f>
              <c:numCache>
                <c:formatCode>General</c:formatCode>
                <c:ptCount val="30"/>
                <c:pt idx="0">
                  <c:v>9.5804699128184008E-4</c:v>
                </c:pt>
                <c:pt idx="1">
                  <c:v>7.1666143251237803E-3</c:v>
                </c:pt>
                <c:pt idx="2">
                  <c:v>1.0524814846515712E-2</c:v>
                </c:pt>
                <c:pt idx="3">
                  <c:v>1.1848493759388234E-2</c:v>
                </c:pt>
                <c:pt idx="4">
                  <c:v>1.5671151183853024E-2</c:v>
                </c:pt>
                <c:pt idx="5">
                  <c:v>1.7714390516924153E-2</c:v>
                </c:pt>
                <c:pt idx="6">
                  <c:v>1.9204693172270016E-2</c:v>
                </c:pt>
                <c:pt idx="7">
                  <c:v>2.0984115874341371E-2</c:v>
                </c:pt>
                <c:pt idx="8">
                  <c:v>2.3108438180628355E-2</c:v>
                </c:pt>
                <c:pt idx="9">
                  <c:v>2.4174106583043819E-2</c:v>
                </c:pt>
                <c:pt idx="10">
                  <c:v>2.4970175718630697E-2</c:v>
                </c:pt>
                <c:pt idx="11">
                  <c:v>2.5015675677452713E-2</c:v>
                </c:pt>
                <c:pt idx="12">
                  <c:v>2.5516049369280591E-2</c:v>
                </c:pt>
                <c:pt idx="13">
                  <c:v>2.5759863415157062E-2</c:v>
                </c:pt>
                <c:pt idx="14">
                  <c:v>2.5928760004229393E-2</c:v>
                </c:pt>
                <c:pt idx="15">
                  <c:v>2.5755381884564589E-2</c:v>
                </c:pt>
                <c:pt idx="16">
                  <c:v>2.5683020403005886E-2</c:v>
                </c:pt>
                <c:pt idx="17">
                  <c:v>2.5220329878263552E-2</c:v>
                </c:pt>
                <c:pt idx="18">
                  <c:v>2.4768497387065717E-2</c:v>
                </c:pt>
                <c:pt idx="19">
                  <c:v>2.4560838220691598E-2</c:v>
                </c:pt>
                <c:pt idx="20">
                  <c:v>2.4040194076475604E-2</c:v>
                </c:pt>
                <c:pt idx="21">
                  <c:v>2.1320086216825213E-2</c:v>
                </c:pt>
                <c:pt idx="22">
                  <c:v>1.985842556368957E-2</c:v>
                </c:pt>
                <c:pt idx="23">
                  <c:v>1.8396851229908241E-2</c:v>
                </c:pt>
                <c:pt idx="24">
                  <c:v>1.7694180467742262E-2</c:v>
                </c:pt>
                <c:pt idx="25">
                  <c:v>1.5650615394374054E-2</c:v>
                </c:pt>
                <c:pt idx="26">
                  <c:v>1.3509317144689654E-2</c:v>
                </c:pt>
                <c:pt idx="27">
                  <c:v>1.0140876013193278E-2</c:v>
                </c:pt>
                <c:pt idx="28">
                  <c:v>4.7736477574118284E-3</c:v>
                </c:pt>
                <c:pt idx="29">
                  <c:v>4.3310628216564461E-3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7-447D-AE4D-3EA6FCAB3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302671"/>
        <c:axId val="520303503"/>
      </c:scatterChart>
      <c:valAx>
        <c:axId val="52030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3503"/>
        <c:crosses val="autoZero"/>
        <c:crossBetween val="midCat"/>
      </c:valAx>
      <c:valAx>
        <c:axId val="5203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30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MIDTERM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[1]MIDTERM!$M$5:$M$34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</c:v>
                </c:pt>
                <c:pt idx="4">
                  <c:v>21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28</c:v>
                </c:pt>
                <c:pt idx="9">
                  <c:v>35</c:v>
                </c:pt>
                <c:pt idx="10">
                  <c:v>36</c:v>
                </c:pt>
                <c:pt idx="11">
                  <c:v>36</c:v>
                </c:pt>
                <c:pt idx="12">
                  <c:v>37</c:v>
                </c:pt>
                <c:pt idx="13">
                  <c:v>40</c:v>
                </c:pt>
                <c:pt idx="14">
                  <c:v>40</c:v>
                </c:pt>
                <c:pt idx="15">
                  <c:v>42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47</c:v>
                </c:pt>
                <c:pt idx="20">
                  <c:v>48</c:v>
                </c:pt>
                <c:pt idx="21">
                  <c:v>48</c:v>
                </c:pt>
                <c:pt idx="22">
                  <c:v>50</c:v>
                </c:pt>
                <c:pt idx="23">
                  <c:v>50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62</c:v>
                </c:pt>
                <c:pt idx="28">
                  <c:v>67</c:v>
                </c:pt>
                <c:pt idx="29">
                  <c:v>71</c:v>
                </c:pt>
              </c:numCache>
            </c:numRef>
          </c:xVal>
          <c:yVal>
            <c:numRef>
              <c:f>[1]MIDTERM!$S$5:$S$34</c:f>
              <c:numCache>
                <c:formatCode>General</c:formatCode>
                <c:ptCount val="30"/>
                <c:pt idx="0">
                  <c:v>2.4428421796479677E-3</c:v>
                </c:pt>
                <c:pt idx="1">
                  <c:v>2.4428421796479677E-3</c:v>
                </c:pt>
                <c:pt idx="2">
                  <c:v>2.4428421796479677E-3</c:v>
                </c:pt>
                <c:pt idx="3">
                  <c:v>1.1248820574905113E-2</c:v>
                </c:pt>
                <c:pt idx="4">
                  <c:v>1.4177956179946404E-2</c:v>
                </c:pt>
                <c:pt idx="5">
                  <c:v>1.4908506887514609E-2</c:v>
                </c:pt>
                <c:pt idx="6">
                  <c:v>1.6334574426045821E-2</c:v>
                </c:pt>
                <c:pt idx="7">
                  <c:v>1.7020055707633003E-2</c:v>
                </c:pt>
                <c:pt idx="8">
                  <c:v>1.8905392662284057E-2</c:v>
                </c:pt>
                <c:pt idx="9">
                  <c:v>2.1714880340688841E-2</c:v>
                </c:pt>
                <c:pt idx="10">
                  <c:v>2.1880819321820844E-2</c:v>
                </c:pt>
                <c:pt idx="11">
                  <c:v>2.1880819321820844E-2</c:v>
                </c:pt>
                <c:pt idx="12">
                  <c:v>2.1980990760215053E-2</c:v>
                </c:pt>
                <c:pt idx="13">
                  <c:v>2.1880819321820844E-2</c:v>
                </c:pt>
                <c:pt idx="14">
                  <c:v>2.1880819321820844E-2</c:v>
                </c:pt>
                <c:pt idx="15">
                  <c:v>2.1484677809694316E-2</c:v>
                </c:pt>
                <c:pt idx="16">
                  <c:v>2.1484677809694316E-2</c:v>
                </c:pt>
                <c:pt idx="17">
                  <c:v>2.1192285407833772E-2</c:v>
                </c:pt>
                <c:pt idx="18">
                  <c:v>2.0840315400294896E-2</c:v>
                </c:pt>
                <c:pt idx="19">
                  <c:v>1.9460277639275211E-2</c:v>
                </c:pt>
                <c:pt idx="20">
                  <c:v>1.8905392662284057E-2</c:v>
                </c:pt>
                <c:pt idx="21">
                  <c:v>1.8905392662284057E-2</c:v>
                </c:pt>
                <c:pt idx="22">
                  <c:v>1.7680383242776862E-2</c:v>
                </c:pt>
                <c:pt idx="23">
                  <c:v>1.7680383242776862E-2</c:v>
                </c:pt>
                <c:pt idx="24">
                  <c:v>1.5629036846777963E-2</c:v>
                </c:pt>
                <c:pt idx="25">
                  <c:v>1.4177956179946404E-2</c:v>
                </c:pt>
                <c:pt idx="26">
                  <c:v>1.2705893806020505E-2</c:v>
                </c:pt>
                <c:pt idx="27">
                  <c:v>9.1588558478442415E-3</c:v>
                </c:pt>
                <c:pt idx="28">
                  <c:v>6.1180895764037227E-3</c:v>
                </c:pt>
                <c:pt idx="29">
                  <c:v>4.1940278803414199E-3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74-40A7-81DB-B5ED466E2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CENG-XXX FINAL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[1]MIDTERM!$M$5:$M$34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</c:v>
                </c:pt>
                <c:pt idx="4">
                  <c:v>21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28</c:v>
                </c:pt>
                <c:pt idx="9">
                  <c:v>35</c:v>
                </c:pt>
                <c:pt idx="10">
                  <c:v>36</c:v>
                </c:pt>
                <c:pt idx="11">
                  <c:v>36</c:v>
                </c:pt>
                <c:pt idx="12">
                  <c:v>37</c:v>
                </c:pt>
                <c:pt idx="13">
                  <c:v>40</c:v>
                </c:pt>
                <c:pt idx="14">
                  <c:v>40</c:v>
                </c:pt>
                <c:pt idx="15">
                  <c:v>42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47</c:v>
                </c:pt>
                <c:pt idx="20">
                  <c:v>48</c:v>
                </c:pt>
                <c:pt idx="21">
                  <c:v>48</c:v>
                </c:pt>
                <c:pt idx="22">
                  <c:v>50</c:v>
                </c:pt>
                <c:pt idx="23">
                  <c:v>50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62</c:v>
                </c:pt>
                <c:pt idx="28">
                  <c:v>67</c:v>
                </c:pt>
                <c:pt idx="29">
                  <c:v>71</c:v>
                </c:pt>
              </c:numCache>
            </c:numRef>
          </c:xVal>
          <c:yVal>
            <c:numRef>
              <c:f>[1]MIDTERM!$S$5:$S$34</c:f>
              <c:numCache>
                <c:formatCode>General</c:formatCode>
                <c:ptCount val="30"/>
                <c:pt idx="0">
                  <c:v>2.4428421796479677E-3</c:v>
                </c:pt>
                <c:pt idx="1">
                  <c:v>2.4428421796479677E-3</c:v>
                </c:pt>
                <c:pt idx="2">
                  <c:v>2.4428421796479677E-3</c:v>
                </c:pt>
                <c:pt idx="3">
                  <c:v>1.1248820574905113E-2</c:v>
                </c:pt>
                <c:pt idx="4">
                  <c:v>1.4177956179946404E-2</c:v>
                </c:pt>
                <c:pt idx="5">
                  <c:v>1.4908506887514609E-2</c:v>
                </c:pt>
                <c:pt idx="6">
                  <c:v>1.6334574426045821E-2</c:v>
                </c:pt>
                <c:pt idx="7">
                  <c:v>1.7020055707633003E-2</c:v>
                </c:pt>
                <c:pt idx="8">
                  <c:v>1.8905392662284057E-2</c:v>
                </c:pt>
                <c:pt idx="9">
                  <c:v>2.1714880340688841E-2</c:v>
                </c:pt>
                <c:pt idx="10">
                  <c:v>2.1880819321820844E-2</c:v>
                </c:pt>
                <c:pt idx="11">
                  <c:v>2.1880819321820844E-2</c:v>
                </c:pt>
                <c:pt idx="12">
                  <c:v>2.1980990760215053E-2</c:v>
                </c:pt>
                <c:pt idx="13">
                  <c:v>2.1880819321820844E-2</c:v>
                </c:pt>
                <c:pt idx="14">
                  <c:v>2.1880819321820844E-2</c:v>
                </c:pt>
                <c:pt idx="15">
                  <c:v>2.1484677809694316E-2</c:v>
                </c:pt>
                <c:pt idx="16">
                  <c:v>2.1484677809694316E-2</c:v>
                </c:pt>
                <c:pt idx="17">
                  <c:v>2.1192285407833772E-2</c:v>
                </c:pt>
                <c:pt idx="18">
                  <c:v>2.0840315400294896E-2</c:v>
                </c:pt>
                <c:pt idx="19">
                  <c:v>1.9460277639275211E-2</c:v>
                </c:pt>
                <c:pt idx="20">
                  <c:v>1.8905392662284057E-2</c:v>
                </c:pt>
                <c:pt idx="21">
                  <c:v>1.8905392662284057E-2</c:v>
                </c:pt>
                <c:pt idx="22">
                  <c:v>1.7680383242776862E-2</c:v>
                </c:pt>
                <c:pt idx="23">
                  <c:v>1.7680383242776862E-2</c:v>
                </c:pt>
                <c:pt idx="24">
                  <c:v>1.5629036846777963E-2</c:v>
                </c:pt>
                <c:pt idx="25">
                  <c:v>1.4177956179946404E-2</c:v>
                </c:pt>
                <c:pt idx="26">
                  <c:v>1.2705893806020505E-2</c:v>
                </c:pt>
                <c:pt idx="27">
                  <c:v>9.1588558478442415E-3</c:v>
                </c:pt>
                <c:pt idx="28">
                  <c:v>6.1180895764037227E-3</c:v>
                </c:pt>
                <c:pt idx="29">
                  <c:v>4.1940278803414199E-3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C-4D96-BB74-5983CF47F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40431"/>
        <c:axId val="367637103"/>
      </c:scatterChart>
      <c:valAx>
        <c:axId val="367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37103"/>
        <c:crosses val="autoZero"/>
        <c:crossBetween val="midCat"/>
      </c:valAx>
      <c:valAx>
        <c:axId val="3676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40431"/>
        <c:crosses val="autoZero"/>
        <c:crossBetween val="midCat"/>
      </c:valAx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97717</xdr:colOff>
      <xdr:row>0</xdr:row>
      <xdr:rowOff>81131</xdr:rowOff>
    </xdr:from>
    <xdr:to>
      <xdr:col>0</xdr:col>
      <xdr:colOff>967568</xdr:colOff>
      <xdr:row>5</xdr:row>
      <xdr:rowOff>24020</xdr:rowOff>
    </xdr:to>
    <xdr:pic>
      <xdr:nvPicPr>
        <xdr:cNvPr id="2" name="Resim 1" descr="Bilgisayar Mühendisliği - Çankaya Üniversitesi">
          <a:extLst>
            <a:ext uri="{FF2B5EF4-FFF2-40B4-BE49-F238E27FC236}">
              <a16:creationId xmlns:a16="http://schemas.microsoft.com/office/drawing/2014/main" id="{2D77FD6E-8649-4037-A999-12E514FF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17" y="81131"/>
          <a:ext cx="892711" cy="89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215858</xdr:colOff>
      <xdr:row>0</xdr:row>
      <xdr:rowOff>21771</xdr:rowOff>
    </xdr:from>
    <xdr:to>
      <xdr:col>25</xdr:col>
      <xdr:colOff>502224</xdr:colOff>
      <xdr:row>4</xdr:row>
      <xdr:rowOff>133871</xdr:rowOff>
    </xdr:to>
    <xdr:pic>
      <xdr:nvPicPr>
        <xdr:cNvPr id="3" name="Resim 2" descr="Çankaya Üniversitesi - Vikipedi">
          <a:extLst>
            <a:ext uri="{FF2B5EF4-FFF2-40B4-BE49-F238E27FC236}">
              <a16:creationId xmlns:a16="http://schemas.microsoft.com/office/drawing/2014/main" id="{DC2A86FD-5501-412B-91E4-27629213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07478" y="21771"/>
          <a:ext cx="895966" cy="87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21773</xdr:colOff>
      <xdr:row>4</xdr:row>
      <xdr:rowOff>10886</xdr:rowOff>
    </xdr:from>
    <xdr:to>
      <xdr:col>25</xdr:col>
      <xdr:colOff>10886</xdr:colOff>
      <xdr:row>25</xdr:row>
      <xdr:rowOff>163286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17E4A050-810C-47E3-A34D-21C104F09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48</xdr:row>
      <xdr:rowOff>178654</xdr:rowOff>
    </xdr:from>
    <xdr:to>
      <xdr:col>12</xdr:col>
      <xdr:colOff>1</xdr:colOff>
      <xdr:row>66</xdr:row>
      <xdr:rowOff>65314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EA9AECA-F466-4542-BDCD-98D7F6C79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869851</xdr:colOff>
      <xdr:row>4</xdr:row>
      <xdr:rowOff>155161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2770B2F7-9E4C-4C02-8853-E2855C31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711" cy="894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5442</xdr:colOff>
      <xdr:row>0</xdr:row>
      <xdr:rowOff>10885</xdr:rowOff>
    </xdr:from>
    <xdr:to>
      <xdr:col>24</xdr:col>
      <xdr:colOff>188182</xdr:colOff>
      <xdr:row>4</xdr:row>
      <xdr:rowOff>141372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899A4EF8-BF38-4471-97F2-94CA98FE3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96262" y="10885"/>
          <a:ext cx="899020" cy="8696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908636</xdr:colOff>
      <xdr:row>48</xdr:row>
      <xdr:rowOff>178654</xdr:rowOff>
    </xdr:from>
    <xdr:to>
      <xdr:col>12</xdr:col>
      <xdr:colOff>0</xdr:colOff>
      <xdr:row>66</xdr:row>
      <xdr:rowOff>163286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388B0E78-8C4D-481E-B108-E2495A0E4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869769</xdr:colOff>
      <xdr:row>4</xdr:row>
      <xdr:rowOff>158683</xdr:rowOff>
    </xdr:to>
    <xdr:pic>
      <xdr:nvPicPr>
        <xdr:cNvPr id="3" name="Resim 2" descr="Bilgisayar Mühendisliği - Çankaya Üniversitesi">
          <a:extLst>
            <a:ext uri="{FF2B5EF4-FFF2-40B4-BE49-F238E27FC236}">
              <a16:creationId xmlns:a16="http://schemas.microsoft.com/office/drawing/2014/main" id="{1C83BF8B-9FDA-4C1E-8F45-07FFA32C8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2629" cy="897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228601</xdr:colOff>
      <xdr:row>0</xdr:row>
      <xdr:rowOff>10885</xdr:rowOff>
    </xdr:from>
    <xdr:to>
      <xdr:col>23</xdr:col>
      <xdr:colOff>295802</xdr:colOff>
      <xdr:row>4</xdr:row>
      <xdr:rowOff>169568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E0A380DE-39BF-4627-903A-0416355F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44361" y="10885"/>
          <a:ext cx="897781" cy="8978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peren/Downloads/DersCiktilari-TaslakExcel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Tablo6"/>
      <sheetName val="MAIN"/>
      <sheetName val="MIDTERM"/>
      <sheetName val="FINAL"/>
      <sheetName val="HOMEWORK"/>
      <sheetName val="LAB"/>
    </sheetNames>
    <sheetDataSet>
      <sheetData sheetId="0"/>
      <sheetData sheetId="1"/>
      <sheetData sheetId="2">
        <row r="3">
          <cell r="J3">
            <v>88</v>
          </cell>
          <cell r="L3">
            <v>9.5804699128184008E-4</v>
          </cell>
        </row>
        <row r="4">
          <cell r="J4">
            <v>73.2</v>
          </cell>
          <cell r="L4">
            <v>7.1666143251237803E-3</v>
          </cell>
        </row>
        <row r="5">
          <cell r="J5">
            <v>69.2</v>
          </cell>
          <cell r="L5">
            <v>1.0524814846515712E-2</v>
          </cell>
        </row>
        <row r="6">
          <cell r="J6">
            <v>67.800000000000011</v>
          </cell>
          <cell r="L6">
            <v>1.1848493759388234E-2</v>
          </cell>
        </row>
        <row r="7">
          <cell r="J7">
            <v>64</v>
          </cell>
          <cell r="L7">
            <v>1.5671151183853024E-2</v>
          </cell>
        </row>
        <row r="8">
          <cell r="J8">
            <v>62</v>
          </cell>
          <cell r="L8">
            <v>1.7714390516924153E-2</v>
          </cell>
        </row>
        <row r="9">
          <cell r="J9">
            <v>60.5</v>
          </cell>
          <cell r="L9">
            <v>1.9204693172270016E-2</v>
          </cell>
        </row>
        <row r="10">
          <cell r="J10">
            <v>58.6</v>
          </cell>
          <cell r="L10">
            <v>2.0984115874341371E-2</v>
          </cell>
        </row>
        <row r="11">
          <cell r="J11">
            <v>56</v>
          </cell>
          <cell r="L11">
            <v>2.3108438180628355E-2</v>
          </cell>
        </row>
        <row r="12">
          <cell r="J12">
            <v>54.400000000000006</v>
          </cell>
          <cell r="L12">
            <v>2.4174106583043819E-2</v>
          </cell>
        </row>
        <row r="13">
          <cell r="J13">
            <v>52.9</v>
          </cell>
          <cell r="L13">
            <v>2.4970175718630697E-2</v>
          </cell>
        </row>
        <row r="14">
          <cell r="J14">
            <v>52.8</v>
          </cell>
          <cell r="L14">
            <v>2.5015675677452713E-2</v>
          </cell>
        </row>
        <row r="15">
          <cell r="J15">
            <v>51.5</v>
          </cell>
          <cell r="L15">
            <v>2.5516049369280591E-2</v>
          </cell>
        </row>
        <row r="16">
          <cell r="J16">
            <v>50.599999999999994</v>
          </cell>
          <cell r="L16">
            <v>2.5759863415157062E-2</v>
          </cell>
        </row>
        <row r="17">
          <cell r="J17">
            <v>49.6</v>
          </cell>
          <cell r="L17">
            <v>2.5928760004229393E-2</v>
          </cell>
        </row>
        <row r="18">
          <cell r="J18">
            <v>46.5</v>
          </cell>
          <cell r="L18">
            <v>2.5755381884564589E-2</v>
          </cell>
        </row>
        <row r="19">
          <cell r="J19">
            <v>46.2</v>
          </cell>
          <cell r="L19">
            <v>2.5683020403005886E-2</v>
          </cell>
        </row>
        <row r="20">
          <cell r="J20">
            <v>44.8</v>
          </cell>
          <cell r="L20">
            <v>2.5220329878263552E-2</v>
          </cell>
        </row>
        <row r="21">
          <cell r="J21">
            <v>43.8</v>
          </cell>
          <cell r="L21">
            <v>2.4768497387065717E-2</v>
          </cell>
        </row>
        <row r="22">
          <cell r="J22">
            <v>43.4</v>
          </cell>
          <cell r="L22">
            <v>2.4560838220691598E-2</v>
          </cell>
        </row>
        <row r="23">
          <cell r="J23">
            <v>42.5</v>
          </cell>
          <cell r="L23">
            <v>2.4040194076475604E-2</v>
          </cell>
        </row>
        <row r="24">
          <cell r="J24">
            <v>38.9</v>
          </cell>
          <cell r="L24">
            <v>2.1320086216825213E-2</v>
          </cell>
        </row>
        <row r="25">
          <cell r="J25">
            <v>37.300000000000004</v>
          </cell>
          <cell r="L25">
            <v>1.985842556368957E-2</v>
          </cell>
        </row>
        <row r="26">
          <cell r="J26">
            <v>35.799999999999997</v>
          </cell>
          <cell r="L26">
            <v>1.8396851229908241E-2</v>
          </cell>
        </row>
        <row r="27">
          <cell r="J27">
            <v>35.1</v>
          </cell>
          <cell r="L27">
            <v>1.7694180467742262E-2</v>
          </cell>
        </row>
        <row r="28">
          <cell r="J28">
            <v>33.1</v>
          </cell>
          <cell r="L28">
            <v>1.5650615394374054E-2</v>
          </cell>
        </row>
        <row r="29">
          <cell r="J29">
            <v>31</v>
          </cell>
          <cell r="L29">
            <v>1.3509317144689654E-2</v>
          </cell>
        </row>
        <row r="30">
          <cell r="J30">
            <v>27.5</v>
          </cell>
          <cell r="L30">
            <v>1.0140876013193278E-2</v>
          </cell>
        </row>
        <row r="31">
          <cell r="J31">
            <v>20.3</v>
          </cell>
          <cell r="L31">
            <v>4.7736477574118284E-3</v>
          </cell>
        </row>
        <row r="32">
          <cell r="J32">
            <v>19.5</v>
          </cell>
          <cell r="L32">
            <v>4.3310628216564461E-3</v>
          </cell>
        </row>
        <row r="35">
          <cell r="P35">
            <v>30</v>
          </cell>
          <cell r="Q35">
            <v>70</v>
          </cell>
        </row>
        <row r="36">
          <cell r="P36">
            <v>10</v>
          </cell>
          <cell r="Q36">
            <v>0</v>
          </cell>
        </row>
        <row r="37">
          <cell r="P37">
            <v>0</v>
          </cell>
          <cell r="Q37">
            <v>40</v>
          </cell>
        </row>
        <row r="38">
          <cell r="P38">
            <v>40</v>
          </cell>
          <cell r="Q38">
            <v>20</v>
          </cell>
        </row>
      </sheetData>
      <sheetData sheetId="3">
        <row r="5">
          <cell r="M5">
            <v>0</v>
          </cell>
          <cell r="S5">
            <v>2.4428421796479677E-3</v>
          </cell>
        </row>
        <row r="6">
          <cell r="M6">
            <v>0</v>
          </cell>
          <cell r="S6">
            <v>2.4428421796479677E-3</v>
          </cell>
        </row>
        <row r="7">
          <cell r="M7">
            <v>0</v>
          </cell>
          <cell r="S7">
            <v>2.4428421796479677E-3</v>
          </cell>
        </row>
        <row r="8">
          <cell r="M8">
            <v>17</v>
          </cell>
          <cell r="S8">
            <v>1.1248820574905113E-2</v>
          </cell>
        </row>
        <row r="9">
          <cell r="M9">
            <v>21</v>
          </cell>
          <cell r="S9">
            <v>1.4177956179946404E-2</v>
          </cell>
        </row>
        <row r="10">
          <cell r="M10">
            <v>22</v>
          </cell>
          <cell r="S10">
            <v>1.4908506887514609E-2</v>
          </cell>
        </row>
        <row r="11">
          <cell r="M11">
            <v>24</v>
          </cell>
          <cell r="S11">
            <v>1.6334574426045821E-2</v>
          </cell>
        </row>
        <row r="12">
          <cell r="M12">
            <v>25</v>
          </cell>
          <cell r="S12">
            <v>1.7020055707633003E-2</v>
          </cell>
        </row>
        <row r="13">
          <cell r="M13">
            <v>28</v>
          </cell>
          <cell r="S13">
            <v>1.8905392662284057E-2</v>
          </cell>
        </row>
        <row r="14">
          <cell r="M14">
            <v>35</v>
          </cell>
          <cell r="S14">
            <v>2.1714880340688841E-2</v>
          </cell>
        </row>
        <row r="15">
          <cell r="M15">
            <v>36</v>
          </cell>
          <cell r="S15">
            <v>2.1880819321820844E-2</v>
          </cell>
        </row>
        <row r="16">
          <cell r="M16">
            <v>36</v>
          </cell>
          <cell r="S16">
            <v>2.1880819321820844E-2</v>
          </cell>
        </row>
        <row r="17">
          <cell r="M17">
            <v>37</v>
          </cell>
          <cell r="S17">
            <v>2.1980990760215053E-2</v>
          </cell>
        </row>
        <row r="18">
          <cell r="M18">
            <v>40</v>
          </cell>
          <cell r="S18">
            <v>2.1880819321820844E-2</v>
          </cell>
        </row>
        <row r="19">
          <cell r="M19">
            <v>40</v>
          </cell>
          <cell r="S19">
            <v>2.1880819321820844E-2</v>
          </cell>
        </row>
        <row r="20">
          <cell r="M20">
            <v>42</v>
          </cell>
          <cell r="S20">
            <v>2.1484677809694316E-2</v>
          </cell>
        </row>
        <row r="21">
          <cell r="M21">
            <v>42</v>
          </cell>
          <cell r="S21">
            <v>2.1484677809694316E-2</v>
          </cell>
        </row>
        <row r="22">
          <cell r="M22">
            <v>43</v>
          </cell>
          <cell r="S22">
            <v>2.1192285407833772E-2</v>
          </cell>
        </row>
        <row r="23">
          <cell r="M23">
            <v>44</v>
          </cell>
          <cell r="S23">
            <v>2.0840315400294896E-2</v>
          </cell>
        </row>
        <row r="24">
          <cell r="M24">
            <v>47</v>
          </cell>
          <cell r="S24">
            <v>1.9460277639275211E-2</v>
          </cell>
        </row>
        <row r="25">
          <cell r="M25">
            <v>48</v>
          </cell>
          <cell r="S25">
            <v>1.8905392662284057E-2</v>
          </cell>
        </row>
        <row r="26">
          <cell r="M26">
            <v>48</v>
          </cell>
          <cell r="S26">
            <v>1.8905392662284057E-2</v>
          </cell>
        </row>
        <row r="27">
          <cell r="M27">
            <v>50</v>
          </cell>
          <cell r="S27">
            <v>1.7680383242776862E-2</v>
          </cell>
        </row>
        <row r="28">
          <cell r="M28">
            <v>50</v>
          </cell>
          <cell r="S28">
            <v>1.7680383242776862E-2</v>
          </cell>
        </row>
        <row r="29">
          <cell r="M29">
            <v>53</v>
          </cell>
          <cell r="S29">
            <v>1.5629036846777963E-2</v>
          </cell>
        </row>
        <row r="30">
          <cell r="M30">
            <v>55</v>
          </cell>
          <cell r="S30">
            <v>1.4177956179946404E-2</v>
          </cell>
        </row>
        <row r="31">
          <cell r="M31">
            <v>57</v>
          </cell>
          <cell r="S31">
            <v>1.2705893806020505E-2</v>
          </cell>
        </row>
        <row r="32">
          <cell r="M32">
            <v>62</v>
          </cell>
          <cell r="S32">
            <v>9.1588558478442415E-3</v>
          </cell>
        </row>
        <row r="33">
          <cell r="M33">
            <v>67</v>
          </cell>
          <cell r="S33">
            <v>6.1180895764037227E-3</v>
          </cell>
        </row>
        <row r="34">
          <cell r="M34">
            <v>71</v>
          </cell>
          <cell r="S34">
            <v>4.1940278803414199E-3</v>
          </cell>
        </row>
        <row r="43">
          <cell r="L43">
            <v>9.3305555555555557</v>
          </cell>
        </row>
        <row r="44">
          <cell r="L44">
            <v>2.8055555555555554</v>
          </cell>
        </row>
        <row r="45">
          <cell r="L45">
            <v>0</v>
          </cell>
        </row>
        <row r="46">
          <cell r="L46">
            <v>16.522222222222222</v>
          </cell>
        </row>
      </sheetData>
      <sheetData sheetId="4">
        <row r="43">
          <cell r="L43">
            <v>28.19722222222223</v>
          </cell>
        </row>
        <row r="44">
          <cell r="L44">
            <v>0</v>
          </cell>
        </row>
        <row r="45">
          <cell r="L45">
            <v>15.698611111111111</v>
          </cell>
        </row>
        <row r="46">
          <cell r="L46">
            <v>3.5333333333333332</v>
          </cell>
        </row>
      </sheetData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D36BA3-9239-4FA4-9D3B-7F31F8D7B395}" name="Tablo1" displayName="Tablo1" ref="C2:K32" totalsRowShown="0" headerRowDxfId="141">
  <autoFilter ref="C2:K32" xr:uid="{EDD36BA3-9239-4FA4-9D3B-7F31F8D7B395}"/>
  <sortState xmlns:xlrd2="http://schemas.microsoft.com/office/spreadsheetml/2017/richdata2" ref="C3:K32">
    <sortCondition descending="1" ref="J2:J32"/>
  </sortState>
  <tableColumns count="9">
    <tableColumn id="1" xr3:uid="{E321FED0-1C8C-4CC0-981C-19E980812BB3}" name="Student No" dataDxfId="140">
      <calculatedColumnFormula>C2+1</calculatedColumnFormula>
    </tableColumn>
    <tableColumn id="2" xr3:uid="{5111CBF5-64DD-435E-B8B8-288593D3A4FA}" name="Name" dataDxfId="139"/>
    <tableColumn id="3" xr3:uid="{D002A1E8-A9B6-4C99-BBDC-7267510C5791}" name="Surname" dataDxfId="138"/>
    <tableColumn id="4" xr3:uid="{16341EA0-E574-4831-8D51-D9842A703A21}" name="Midterm" dataDxfId="137"/>
    <tableColumn id="5" xr3:uid="{5919A037-0BAA-4E48-9B89-78C599DB555B}" name="FINAL" dataDxfId="136"/>
    <tableColumn id="6" xr3:uid="{EBAADD55-8D5A-4ED1-B8D7-FCFD4F223909}" name="HOMEWORK" dataDxfId="135"/>
    <tableColumn id="7" xr3:uid="{142671A1-2239-4D42-93AB-E969952625DC}" name="LAB" dataDxfId="134"/>
    <tableColumn id="8" xr3:uid="{F787556D-33AC-4858-8367-A761B1B40244}" name="Total Points" dataDxfId="133">
      <calculatedColumnFormula>F3*$O$21%*100/$P$21+G3*$O$22%*100/$P$22+H3*$O$19%*100/$P$19+I3*$O$20%*100/$P$20</calculatedColumnFormula>
    </tableColumn>
    <tableColumn id="9" xr3:uid="{DE30F99E-36CB-402F-A537-FB85E45E0B58}" name="Letter Grade" dataDxfId="132">
      <calculatedColumnFormula array="1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E6524D-B2A0-4B5E-9473-85C437501E1A}" name="Tablo6" displayName="Tablo6" ref="N5:P15" totalsRowShown="0">
  <autoFilter ref="N5:P15" xr:uid="{DAE6524D-B2A0-4B5E-9473-85C437501E1A}"/>
  <tableColumns count="3">
    <tableColumn id="1" xr3:uid="{3EF92BCE-236A-4D32-941B-964B5D8486B0}" name="Grade"/>
    <tableColumn id="2" xr3:uid="{E0999132-62AD-4773-9F63-37C5A2EE12E1}" name="Min" dataDxfId="131"/>
    <tableColumn id="3" xr3:uid="{D0B8D6BB-9BE2-4550-B9A2-730EA706F13A}" name="Max" dataDxfId="13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8FCBDD-EABD-4FDD-9F34-DFB32C236835}" name="Tablo8" displayName="Tablo8" ref="N18:P23" totalsRowShown="0">
  <autoFilter ref="N18:P23" xr:uid="{408FCBDD-EABD-4FDD-9F34-DFB32C236835}"/>
  <tableColumns count="3">
    <tableColumn id="1" xr3:uid="{393735F3-8BCC-46A8-864A-CBAB48B9B00A}" name="Item"/>
    <tableColumn id="2" xr3:uid="{3981BC9E-9364-48D5-ABA1-AA51765053C8}" name="Multiplier" dataDxfId="129"/>
    <tableColumn id="3" xr3:uid="{3862BD87-6EE7-4B89-B75C-4C97933387D7}" name="Base Value" dataDxfId="128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53E67D-59BF-4AC7-9E72-60433C501652}" name="Tablo9" displayName="Tablo9" ref="L2:L32" totalsRowShown="0" headerRowDxfId="127" dataDxfId="126">
  <autoFilter ref="L2:L32" xr:uid="{D153E67D-59BF-4AC7-9E72-60433C501652}"/>
  <tableColumns count="1">
    <tableColumn id="1" xr3:uid="{CF132EB0-413B-4FA6-A7AF-F7FE9DD5E733}" name="Normal Dist." dataDxfId="125">
      <calculatedColumnFormula>_xlfn.NORM.DIST(J3,$S$31,$T$31,FALSE)</calculatedColumnFormula>
    </tableColumn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EE21DA-218A-418D-90AF-9E74533339F5}" name="Tablo10" displayName="Tablo10" ref="S30:T31" totalsRowShown="0" headerRowDxfId="124" dataDxfId="123">
  <autoFilter ref="S30:T31" xr:uid="{C3EE21DA-218A-418D-90AF-9E74533339F5}"/>
  <tableColumns count="2">
    <tableColumn id="1" xr3:uid="{6C44EA4B-A143-4578-9CB2-B5C92DB84ADE}" name="Mean" dataDxfId="122">
      <calculatedColumnFormula>AVERAGE(Tablo1[Total Points])</calculatedColumnFormula>
    </tableColumn>
    <tableColumn id="2" xr3:uid="{6F8FAEDF-ADAD-405E-B9EF-F884AA850AA8}" name="Variance" dataDxfId="121">
      <calculatedColumnFormula>_xlfn.STDEV.P(Tablo1[Total Points])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99CF4F-E3E3-46F7-96F7-BCF2C7450504}" name="Tablo2" displayName="Tablo2" ref="B34:H64" totalsRowShown="0" headerRowDxfId="120" dataDxfId="119">
  <autoFilter ref="B34:H64" xr:uid="{3299CF4F-E3E3-46F7-96F7-BCF2C7450504}"/>
  <tableColumns count="7">
    <tableColumn id="1" xr3:uid="{A9444876-7C95-43CC-9811-64D9204155D1}" name="Student No" dataDxfId="118"/>
    <tableColumn id="2" xr3:uid="{431E4885-DACC-4EFA-AEC4-4F5C4B10E0A9}" name="Student Name" dataDxfId="117"/>
    <tableColumn id="3" xr3:uid="{2A13A442-5386-4214-91B8-94A984ED008C}" name="Student Surname" dataDxfId="116"/>
    <tableColumn id="4" xr3:uid="{F37B0332-F3CC-4766-8DB2-CF0FD67A7EB4}" name="DÇ-1" dataDxfId="115"/>
    <tableColumn id="5" xr3:uid="{B8688E2C-B488-44E1-BF94-D2711BE51A98}" name="DÇ-2" dataDxfId="114"/>
    <tableColumn id="6" xr3:uid="{F89AF802-6D79-4DD4-B880-072AF089FF0F}" name="DÇ-3" dataDxfId="113"/>
    <tableColumn id="7" xr3:uid="{476CDCEA-A418-4579-9345-7043D034B15B}" name="DÇ-4" dataDxfId="112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8459C1-2CFD-41C9-9EAA-380F078F0603}" name="Tablo413" displayName="Tablo413" ref="M34:S38" totalsRowShown="0" headerRowDxfId="111" dataDxfId="110">
  <autoFilter ref="M34:S38" xr:uid="{A78459C1-2CFD-41C9-9EAA-380F078F0603}"/>
  <tableColumns count="7">
    <tableColumn id="1" xr3:uid="{BC5D1900-C95D-4ECD-A6E8-B69B919B1723}" name="DERS ÇIKTILARI" dataDxfId="109"/>
    <tableColumn id="2" xr3:uid="{F2C60819-909E-4B8F-A712-57F007DE6685}" name="DERS ÇIKTISI ADI" dataDxfId="108"/>
    <tableColumn id="3" xr3:uid="{28065211-609A-4908-8A99-9379B8FBEAE3}" name="DÇ KATSAYISI" dataDxfId="107">
      <calculatedColumnFormula>Tablo413[[#This Row],[Midterm]]+Tablo413[[#This Row],[FINAL]]+Tablo413[[#This Row],[HOMEWORK]]+Tablo413[[#This Row],[LAB]]</calculatedColumnFormula>
    </tableColumn>
    <tableColumn id="4" xr3:uid="{AD574D22-693E-4E35-BA0D-FAB6D0754F5F}" name="Midterm" dataDxfId="106"/>
    <tableColumn id="5" xr3:uid="{680C3E82-6F8A-4657-B599-78B8BDF04FB8}" name="FINAL" dataDxfId="105"/>
    <tableColumn id="6" xr3:uid="{ACF2C1EB-8747-4A37-8698-16411A5B5A36}" name="HOMEWORK" dataDxfId="104"/>
    <tableColumn id="7" xr3:uid="{EC4F5E1B-E874-4BBC-B606-DC464320BFF0}" name="LAB" dataDxfId="103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E1A657-AADB-48CB-8C88-70B2F1C3784C}" name="Tablo41342" displayName="Tablo41342" ref="M40:S44" totalsRowShown="0" headerRowDxfId="102" dataDxfId="101">
  <autoFilter ref="M40:S44" xr:uid="{96E1A657-AADB-48CB-8C88-70B2F1C3784C}"/>
  <tableColumns count="7">
    <tableColumn id="1" xr3:uid="{D216F338-49CB-4575-8B07-344B84726B73}" name="DERS ÇIKTILARI" dataDxfId="100"/>
    <tableColumn id="2" xr3:uid="{78DCF337-F54A-4F52-A66A-0C4016ACF9ED}" name="DERS ÇIKTISI ADI" dataDxfId="99"/>
    <tableColumn id="3" xr3:uid="{85AB2AE8-9EAC-4009-97F8-495D082AC2E7}" name="LAB" dataDxfId="98"/>
    <tableColumn id="4" xr3:uid="{ADBDA52F-4378-41F1-8FA5-46A29ADDDFA5}" name="Midterm" dataDxfId="97">
      <calculatedColumnFormula>[1]MIDTERM!L43</calculatedColumnFormula>
    </tableColumn>
    <tableColumn id="5" xr3:uid="{9246DA8F-66D7-4C88-9DFE-B0C36FDDEB48}" name="FINAL" dataDxfId="96">
      <calculatedColumnFormula>[1]FINAL!L43</calculatedColumnFormula>
    </tableColumn>
    <tableColumn id="6" xr3:uid="{DFA94F96-2D45-4849-B07E-6504D49758C8}" name="HOMEWORK" dataDxfId="95"/>
    <tableColumn id="7" xr3:uid="{A41FE9B2-9E60-412F-A204-FDC69C144805}" name="Toplam Katkı" dataDxfId="94">
      <calculatedColumnFormula>SUM(Tablo41342[[#This Row],[LAB]:[HOMEWORK]])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5F5D4-5C5E-429A-A5B5-799BE20ACF66}" name="Tablo4" displayName="Tablo4" ref="B36:E40" totalsRowShown="0">
  <autoFilter ref="B36:E40" xr:uid="{EBE5F5D4-5C5E-429A-A5B5-799BE20ACF66}"/>
  <tableColumns count="4">
    <tableColumn id="1" xr3:uid="{89981C2E-EBD2-4609-AD1E-8332DE5DBF80}" name="DERS ÇIKTILARI" dataDxfId="226"/>
    <tableColumn id="2" xr3:uid="{26E776C8-9ADE-4660-8C5F-3FA72995DB77}" name="DERS ÇIKTISI ADI"/>
    <tableColumn id="3" xr3:uid="{D1BAC189-1D8F-43DF-8BA3-FCF6DC68D406}" name="DERS ÇIKTISI KATSAYISI" dataDxfId="225">
      <calculatedColumnFormula>[1]MAIN!P35</calculatedColumnFormula>
    </tableColumn>
    <tableColumn id="4" xr3:uid="{AF24E754-6D77-4E05-9BDD-1CA7D3D4DD6A}" name="KALAN KATSAYI" dataDxfId="224">
      <calculatedColumnFormula>Tablo4[[#This Row],[DERS ÇIKTISI KATSAYISI]]-J43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E28B-E50D-4878-9D03-BE915E01F564}" name="Tablo16" displayName="Tablo16" ref="B42:L46" totalsRowShown="0">
  <autoFilter ref="B42:L46" xr:uid="{9DCBE28B-E50D-4878-9D03-BE915E01F564}"/>
  <tableColumns count="11">
    <tableColumn id="1" xr3:uid="{A713C2BB-51A1-4A44-9877-71CC52469AC4}" name="Ders Çıktıları" dataDxfId="223"/>
    <tableColumn id="2" xr3:uid="{4F4326BD-8498-4C37-AEA7-16217851D644}" name="Q1" dataDxfId="222">
      <calculatedColumnFormula>SUM(N5:N34)</calculatedColumnFormula>
    </tableColumn>
    <tableColumn id="3" xr3:uid="{BFD96D8E-3571-4145-BFBA-11814EF5A6C5}" name="Q2" dataDxfId="221"/>
    <tableColumn id="4" xr3:uid="{564B64DA-71E9-4425-A215-8CC7AA0DC351}" name="Q3" dataDxfId="220"/>
    <tableColumn id="5" xr3:uid="{92EE82CA-F81C-4865-931E-C124E9FDF479}" name="Q4" dataDxfId="219"/>
    <tableColumn id="6" xr3:uid="{4A0D040A-B55B-497B-9035-560B085FE9C0}" name="Q5" dataDxfId="218"/>
    <tableColumn id="7" xr3:uid="{BA407F21-B7F0-4C80-927D-D8FA3B5DCB5D}" name="Q6" dataDxfId="217"/>
    <tableColumn id="8" xr3:uid="{7C739C47-F4D9-4CA6-AC41-810CFFB51A60}" name="Q7" dataDxfId="216"/>
    <tableColumn id="9" xr3:uid="{6E485717-281F-46FE-B7D8-C062EF14B8AF}" name="TOPLAM" dataDxfId="215">
      <calculatedColumnFormula>SUM(Tablo16[[#This Row],[Q1]:[Q7]])</calculatedColumnFormula>
    </tableColumn>
    <tableColumn id="10" xr3:uid="{1D32D273-D7E1-4084-8737-D2E23BD87BFB}" name="TOTAL DÇ" dataDxfId="214">
      <calculatedColumnFormula>SUM([1]!Tablo17[DÇ1])/(30*D37)</calculatedColumnFormula>
    </tableColumn>
    <tableColumn id="11" xr3:uid="{2A133DA1-8D29-4189-BD80-9F65B3BC2020}" name="CONTRIBUTION" dataDxfId="213">
      <calculatedColumnFormula>$K43*$D37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B702C6-8F23-4A69-890A-71D95816E376}" name="Tablo17" displayName="Tablo17" ref="C4:R34" headerRowDxfId="212" dataDxfId="211" totalsRowDxfId="210">
  <autoFilter ref="C4:R34" xr:uid="{2EB702C6-8F23-4A69-890A-71D95816E376}"/>
  <sortState xmlns:xlrd2="http://schemas.microsoft.com/office/spreadsheetml/2017/richdata2" ref="C5:R34">
    <sortCondition ref="M4:M34"/>
  </sortState>
  <tableColumns count="16">
    <tableColumn id="1" xr3:uid="{3F8F41B4-CD2B-4DD2-A128-5B7D90AB14F1}" name="STUDENT ID" totalsRowLabel="Toplam" dataDxfId="209"/>
    <tableColumn id="16" xr3:uid="{D93F701A-3908-4000-A41C-33CFFB27FD11}" name="Name" dataDxfId="208"/>
    <tableColumn id="2" xr3:uid="{BC4CC934-50F6-43C0-A5DA-39A37D1D2F90}" name="Surname" dataDxfId="207"/>
    <tableColumn id="3" xr3:uid="{5E9F3DB3-B43F-4DC9-9D3D-4E3E56AEDE25}" name="Q1" dataDxfId="205" totalsRowDxfId="206"/>
    <tableColumn id="4" xr3:uid="{2850BB77-190B-4296-8D85-7B1D2BFEA3B6}" name="Q2" dataDxfId="203" totalsRowDxfId="204"/>
    <tableColumn id="5" xr3:uid="{9257C6A9-6694-448F-B0DD-83B289CFBB79}" name="Q3" dataDxfId="201" totalsRowDxfId="202"/>
    <tableColumn id="6" xr3:uid="{71AA0BF8-DF82-4924-8362-7FCBE4D872BF}" name="Q4" dataDxfId="199" totalsRowDxfId="200"/>
    <tableColumn id="7" xr3:uid="{268D8AD7-00FF-48A4-ADBB-43EA9A2BFA28}" name="Q5" dataDxfId="197" totalsRowDxfId="198"/>
    <tableColumn id="8" xr3:uid="{B7412A65-9F86-42E3-9242-4283B7D03283}" name="Q6" dataDxfId="195" totalsRowDxfId="196"/>
    <tableColumn id="9" xr3:uid="{DF9761CB-A5D4-46C0-99D4-140148603E7A}" name="Q7" totalsRowFunction="sum" dataDxfId="193" totalsRowDxfId="194"/>
    <tableColumn id="10" xr3:uid="{F0C8C387-118C-42A2-9A5C-B325028BD0D3}" name="TOTAL GRADE" dataDxfId="192">
      <calculatedColumnFormula>SUM(F5:L5)</calculatedColumnFormula>
    </tableColumn>
    <tableColumn id="11" xr3:uid="{50BC0B6A-2EFA-420B-9E98-EAE4570BC50D}" name="DÇ1" dataDxfId="190" totalsRowDxfId="191">
      <calculatedColumnFormula array="1">Tablo17[[#This Row],[Q1]]/Tablo19[Q1]*$C$43+G5/Tablo19[Q2]*$D$43+H5/Tablo19[Q3]*$E$43+I5/Tablo19[Q4]*$F$43+J5/Tablo19[Q5]*$G$43+K5/Tablo19[Q6]*$H$43+L5/Tablo19[Q7]*$I$43</calculatedColumnFormula>
    </tableColumn>
    <tableColumn id="12" xr3:uid="{5CBF288D-7984-4FD9-AAFD-3D04B921A91F}" name="DÇ2" dataDxfId="189">
      <calculatedColumnFormula array="1">Tablo17[[#This Row],[Q1]]/Tablo19[Q1]*$C$44+G5/Tablo19[Q2]*$D$44+H5/Tablo19[Q3]*$E$44+I5/Tablo19[Q4]*$F$44+J5/Tablo19[Q5]*$G$44+K5/Tablo19[Q6]*$H$44+L5/Tablo19[Q7]*$I$44</calculatedColumnFormula>
    </tableColumn>
    <tableColumn id="13" xr3:uid="{7E6D0ACA-6678-4943-90C2-F7B89D8260BE}" name="DÇ3" dataDxfId="187" totalsRowDxfId="188">
      <calculatedColumnFormula array="1">Tablo17[[#This Row],[Q1]]/Tablo19[Q1]*$C$45+G5/Tablo19[Q2]*$D$45+H5/Tablo19[Q3]*$E$45+I5/Tablo19[Q4]*$F$45+J5/Tablo19[Q5]*$G$45+K5/Tablo19[Q6]*$H$45+L5/Tablo19[Q7]*$I$45</calculatedColumnFormula>
    </tableColumn>
    <tableColumn id="14" xr3:uid="{0F4B5FA3-05A9-4176-B7E6-64517348F523}" name="DÇ4" dataDxfId="185" totalsRowDxfId="186">
      <calculatedColumnFormula array="1">Tablo17[[#This Row],[Q1]]/Tablo19[Q1]*$C$46+G5/Tablo19[Q2]*$D$46+H5/Tablo19[Q3]*$E$46+I5/Tablo19[Q4]*$F$46+J5/Tablo19[Q5]*$G$46+K5/Tablo19[Q6]*$H$46+L5/Tablo19[Q7]*$I$46</calculatedColumnFormula>
    </tableColumn>
    <tableColumn id="15" xr3:uid="{572F790C-F769-48B4-B8FB-CDE5EF1E0256}" name="TOT" dataDxfId="183" totalsRowDxfId="184">
      <calculatedColumnFormula>SUM(N5:Q5)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46B4E-C04B-4FD7-AAAA-A45F35CA10CA}" name="Tablo19" displayName="Tablo19" ref="G36:O37" totalsRowShown="0" headerRowDxfId="182" dataDxfId="181">
  <autoFilter ref="G36:O37" xr:uid="{B5746B4E-C04B-4FD7-AAAA-A45F35CA10CA}"/>
  <tableColumns count="9">
    <tableColumn id="1" xr3:uid="{A5A51094-A7A9-473B-847A-381E6D510C3F}" name="Sütun1"/>
    <tableColumn id="2" xr3:uid="{3F612340-B27C-451D-8ABF-6AF4ED85F9A5}" name="Q1" dataDxfId="180"/>
    <tableColumn id="3" xr3:uid="{F4DB04AE-A30D-43B4-8220-E10ED40CE525}" name="Q2" dataDxfId="179"/>
    <tableColumn id="4" xr3:uid="{0A15F166-8F0A-46ED-A002-0B0AC692EBDB}" name="Q3" dataDxfId="178"/>
    <tableColumn id="5" xr3:uid="{F168BC51-B7CB-4CCF-A4F7-964327422392}" name="Q4" dataDxfId="177"/>
    <tableColumn id="6" xr3:uid="{55A447A1-0557-46A2-A273-42F84E410B96}" name="Q5" dataDxfId="176"/>
    <tableColumn id="7" xr3:uid="{F25D4848-0925-4076-B231-AD2070C023C6}" name="Q6" dataDxfId="175"/>
    <tableColumn id="8" xr3:uid="{325E835A-675E-4B37-800B-0189CB074AB4}" name="Q7" dataDxfId="174"/>
    <tableColumn id="9" xr3:uid="{4E12F86F-7764-425B-9A1E-805205030C70}" name="TOTAL" dataDxfId="173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86B959-C27A-4D08-AAB0-BFC133006DC8}" name="Tablo20" displayName="Tablo20" ref="N55:O56" totalsRowShown="0" headerRowDxfId="172" dataDxfId="171">
  <autoFilter ref="N55:O56" xr:uid="{F586B959-C27A-4D08-AAB0-BFC133006DC8}"/>
  <tableColumns count="2">
    <tableColumn id="1" xr3:uid="{113FB83E-5004-4491-A97A-29910FDBD24C}" name="Mean" dataDxfId="170">
      <calculatedColumnFormula>AVERAGE(Tablo17[TOTAL GRADE])</calculatedColumnFormula>
    </tableColumn>
    <tableColumn id="2" xr3:uid="{3877A13D-222A-4F41-B9B5-5CE56FC9DF52}" name="Variance" dataDxfId="169">
      <calculatedColumnFormula>_xlfn.STDEV.P(Tablo17[TOTAL GRADE])</calculatedColumnFormula>
    </tableColumn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928872-8904-49CB-B623-48E1B722F20A}" name="Tablo21" displayName="Tablo21" ref="S4:S34" totalsRowShown="0" headerRowDxfId="168" dataDxfId="167">
  <autoFilter ref="S4:S34" xr:uid="{2C928872-8904-49CB-B623-48E1B722F20A}"/>
  <tableColumns count="1">
    <tableColumn id="1" xr3:uid="{C397976A-1420-429E-91E8-682503E9B499}" name="Normal Dist" dataDxfId="166">
      <calculatedColumnFormula>_xlfn.NORM.DIST(Tablo17[[#This Row],[TOTAL GRADE]],$N$56,$O$56,FALSE)</calculatedColumnFormula>
    </tableColumn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D6B412-8124-44CF-BADE-DD415AA4F0E8}" name="Tablo436" displayName="Tablo436" ref="B36:E40" totalsRowShown="0">
  <autoFilter ref="B36:E40" xr:uid="{67D6B412-8124-44CF-BADE-DD415AA4F0E8}"/>
  <tableColumns count="4">
    <tableColumn id="1" xr3:uid="{ACE868C4-85EA-482F-BC3F-4633D6883461}" name="DERS ÇIKTILARI" dataDxfId="61"/>
    <tableColumn id="2" xr3:uid="{75BFA5F7-F4FB-4547-9DE0-9CB382E50DF0}" name="DERS ÇIKTISI ADI" dataDxfId="60"/>
    <tableColumn id="3" xr3:uid="{2A81BC29-9164-493B-9C6A-B10702D7427D}" name="DERS ÇIKTISI KATSAYISI" dataDxfId="59">
      <calculatedColumnFormula>[1]MAIN!Q35</calculatedColumnFormula>
    </tableColumn>
    <tableColumn id="4" xr3:uid="{D68BE45D-2111-49E3-9B7F-1D31A20D61FC}" name="KALAN KATSAYI" dataDxfId="58">
      <calculatedColumnFormula>Tablo436[[#This Row],[DERS ÇIKTISI KATSAYISI]]-J43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72DD34-77EE-49D2-883D-DC3FDA1685DA}" name="Tablo1637" displayName="Tablo1637" ref="B42:L46" totalsRowShown="0">
  <autoFilter ref="B42:L46" xr:uid="{C172DD34-77EE-49D2-883D-DC3FDA1685DA}"/>
  <tableColumns count="11">
    <tableColumn id="1" xr3:uid="{B6EB0A5E-DADD-443A-B57B-48F26023D534}" name="Ders Çıktıları" dataDxfId="57"/>
    <tableColumn id="2" xr3:uid="{BC05724F-9381-49EA-AE12-61A63E0C6DA3}" name="Q1" dataDxfId="56">
      <calculatedColumnFormula>SUM(N5:N34)</calculatedColumnFormula>
    </tableColumn>
    <tableColumn id="3" xr3:uid="{FD68E8A3-E2F5-4F4F-8605-B752BD18C654}" name="Q2" dataDxfId="55"/>
    <tableColumn id="4" xr3:uid="{83A68BBC-A3F5-4087-B83B-1F5073BC433C}" name="Q3" dataDxfId="54"/>
    <tableColumn id="5" xr3:uid="{86C8D65A-E5B3-4014-B01E-85044279BB66}" name="Q4" dataDxfId="53"/>
    <tableColumn id="6" xr3:uid="{C085BDFD-BE79-4448-984D-A7ADE11836B6}" name="Q5" dataDxfId="52"/>
    <tableColumn id="7" xr3:uid="{6C559C9D-7A25-43CB-B0DC-207FDDFC2E9D}" name="Q6" dataDxfId="51"/>
    <tableColumn id="8" xr3:uid="{903E90B7-530D-443F-8BD7-FBF85A67741F}" name="Q7" dataDxfId="50"/>
    <tableColumn id="9" xr3:uid="{5256FEAF-578F-4560-82DF-B5416C00CEBD}" name="TOPLAM" dataDxfId="49">
      <calculatedColumnFormula>SUM(Tablo1637[[#This Row],[Q1]:[Q7]])</calculatedColumnFormula>
    </tableColumn>
    <tableColumn id="10" xr3:uid="{BEA3DFB9-5AEF-4F69-AD72-36101892F82B}" name="TOTAL DÇ" dataDxfId="48">
      <calculatedColumnFormula>SUM([1]!Tablo17[DÇ1])/(30*D37)</calculatedColumnFormula>
    </tableColumn>
    <tableColumn id="11" xr3:uid="{FD886EFA-E45F-4A1F-A4D0-4C15CC00DDA1}" name="CONTRIBUTION" dataDxfId="47">
      <calculatedColumnFormula>$K43*$D37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8C7759D-2C1E-4324-8521-C70DDF571B9E}" name="Tablo1738" displayName="Tablo1738" ref="C4:R34" headerRowDxfId="46" dataDxfId="45" totalsRowDxfId="44">
  <autoFilter ref="C4:R34" xr:uid="{38C7759D-2C1E-4324-8521-C70DDF571B9E}"/>
  <sortState xmlns:xlrd2="http://schemas.microsoft.com/office/spreadsheetml/2017/richdata2" ref="C5:R34">
    <sortCondition ref="M4:M34"/>
  </sortState>
  <tableColumns count="16">
    <tableColumn id="1" xr3:uid="{F744CA46-6BA5-4D2E-A974-5669CAB8D7A9}" name="STUDENT ID" totalsRowLabel="Toplam" dataDxfId="43"/>
    <tableColumn id="16" xr3:uid="{F22A5568-FA19-4446-A756-65DE71D00C0B}" name="Name" dataDxfId="42"/>
    <tableColumn id="2" xr3:uid="{5ACEC189-AAEC-4407-97D1-3AB1556A7CAD}" name="Surname" dataDxfId="41"/>
    <tableColumn id="3" xr3:uid="{F4C668BF-BB62-4401-AD95-F663F0A7E58A}" name="Q1" dataDxfId="39" totalsRowDxfId="40"/>
    <tableColumn id="4" xr3:uid="{BAA25C1E-A368-42E6-A01C-81C2CDD64143}" name="Q2" dataDxfId="37" totalsRowDxfId="38"/>
    <tableColumn id="5" xr3:uid="{931E27D8-09F3-4862-90A8-F79C44C6138C}" name="Q3" dataDxfId="35" totalsRowDxfId="36"/>
    <tableColumn id="6" xr3:uid="{B986F576-B963-4114-9946-DAAC41ADA70E}" name="Q4" dataDxfId="33" totalsRowDxfId="34"/>
    <tableColumn id="7" xr3:uid="{5D12E58E-1BD4-422E-9A24-335C0E8E2F70}" name="Q5" dataDxfId="31" totalsRowDxfId="32"/>
    <tableColumn id="8" xr3:uid="{F8B3E918-75D2-485D-86CC-D299E7DC548B}" name="Q6" dataDxfId="29" totalsRowDxfId="30"/>
    <tableColumn id="9" xr3:uid="{C5B96EFB-B801-40D6-9C82-F3F083878C56}" name="Q7" totalsRowFunction="sum" dataDxfId="27" totalsRowDxfId="28"/>
    <tableColumn id="10" xr3:uid="{1C5C09C7-FA96-4B8B-8089-8EE52127052A}" name="TOTAL GRADE" dataDxfId="26">
      <calculatedColumnFormula>SUM(F5:L5)</calculatedColumnFormula>
    </tableColumn>
    <tableColumn id="11" xr3:uid="{1A767A06-CD6D-4FC3-BE39-D6AF4513A30D}" name="DÇ1" dataDxfId="24" totalsRowDxfId="25">
      <calculatedColumnFormula array="1">Tablo1738[[#This Row],[Q1]]/Tablo1939[Q1]*$C$43+G5/Tablo1939[Q2]*$D$43+H5/Tablo1939[Q3]*$E$43+I5/Tablo1939[Q4]*$F$43+J5/Tablo1939[Q5]*$G$43+K5/Tablo1939[Q6]*$H$43+L5/Tablo1939[Q7]*$I$43</calculatedColumnFormula>
    </tableColumn>
    <tableColumn id="12" xr3:uid="{74363858-8669-4EA8-A20D-86DC02BC64EA}" name="DÇ2" dataDxfId="23">
      <calculatedColumnFormula array="1">Tablo1738[[#This Row],[Q1]]/Tablo1939[Q1]*$C$44+G5/Tablo1939[Q2]*$D$44+H5/Tablo1939[Q3]*$E$44+I5/Tablo1939[Q4]*$F$44+J5/Tablo1939[Q5]*$G$44+K5/Tablo1939[Q6]*$H$44+L5/Tablo1939[Q7]*$I$44</calculatedColumnFormula>
    </tableColumn>
    <tableColumn id="13" xr3:uid="{19B0EF08-E855-435B-8F9E-6902380A8AAB}" name="DÇ3" dataDxfId="21" totalsRowDxfId="22">
      <calculatedColumnFormula array="1">Tablo1738[[#This Row],[Q1]]/Tablo1939[Q1]*$C$45+G5/Tablo1939[Q2]*$D$45+H5/Tablo1939[Q3]*$E$45+I5/Tablo1939[Q4]*$F$45+J5/Tablo1939[Q5]*$G$45+K5/Tablo1939[Q6]*$H$45+L5/Tablo1939[Q7]*$I$45</calculatedColumnFormula>
    </tableColumn>
    <tableColumn id="14" xr3:uid="{981D0ABC-9038-4524-9C29-23A60145B80E}" name="DÇ4" dataDxfId="19" totalsRowDxfId="20">
      <calculatedColumnFormula array="1">Tablo1738[[#This Row],[Q1]]/Tablo1939[Q1]*$C$46+G5/Tablo1939[Q2]*$D$46+H5/Tablo1939[Q3]*$E$46+I5/Tablo1939[Q4]*$F$46+J5/Tablo1939[Q5]*$G$46+K5/Tablo1939[Q6]*$H$46+L5/Tablo1939[Q7]*$I$46</calculatedColumnFormula>
    </tableColumn>
    <tableColumn id="15" xr3:uid="{C4D1BAFA-DFC0-4D04-A990-3A5027ADD7CA}" name="TOT" dataDxfId="17" totalsRowDxfId="18">
      <calculatedColumnFormula>SUM(N5:Q5)</calculatedColumnFormula>
    </tableColumn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B40B67-A307-4E52-8C80-DDAB7298C852}" name="Tablo1939" displayName="Tablo1939" ref="G36:O37" totalsRowShown="0" headerRowDxfId="16" dataDxfId="15">
  <autoFilter ref="G36:O37" xr:uid="{D7B40B67-A307-4E52-8C80-DDAB7298C852}"/>
  <tableColumns count="9">
    <tableColumn id="1" xr3:uid="{A81DFC6B-D3D9-4E63-9117-C27E397F481B}" name="Sütun1"/>
    <tableColumn id="2" xr3:uid="{3C2CE4F4-9294-4D9D-AF57-8E020700032A}" name="Q1" dataDxfId="14"/>
    <tableColumn id="3" xr3:uid="{0710FEA7-CE0A-49CC-8070-F710DC873ED1}" name="Q2" dataDxfId="13"/>
    <tableColumn id="4" xr3:uid="{0D3FE405-0E3B-4BE5-A6C7-31537B117087}" name="Q3" dataDxfId="12"/>
    <tableColumn id="5" xr3:uid="{1EF984D7-DEDF-4C7A-A4B1-EBF40EF2BFEC}" name="Q4" dataDxfId="11"/>
    <tableColumn id="6" xr3:uid="{601B2B56-B915-4D21-98C0-16E8B05841CA}" name="Q5" dataDxfId="10"/>
    <tableColumn id="7" xr3:uid="{13D91327-C4F9-4BA9-A411-32C4C7F73CCA}" name="Q6" dataDxfId="9"/>
    <tableColumn id="8" xr3:uid="{9CB1929D-A080-488F-BF38-02992BEC67D7}" name="Q7" dataDxfId="8"/>
    <tableColumn id="9" xr3:uid="{02309AB4-9642-46BF-A76F-EB3B5D75BBE7}" name="TOTAL" dataDxfId="7">
      <calculatedColumnFormula>SUM(H37:N37)</calculatedColumnFormula>
    </tableColumn>
  </tableColumns>
  <tableStyleInfo name="TableStyleMedium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A85CC8F-0A2B-44C3-94D0-91D59C120E91}" name="Tablo2040" displayName="Tablo2040" ref="N55:O56" totalsRowShown="0" headerRowDxfId="6" dataDxfId="5">
  <autoFilter ref="N55:O56" xr:uid="{8A85CC8F-0A2B-44C3-94D0-91D59C120E91}"/>
  <tableColumns count="2">
    <tableColumn id="1" xr3:uid="{66FC7C69-B793-4813-BB83-1221612D459B}" name="Mean" dataDxfId="4">
      <calculatedColumnFormula>AVERAGE(Tablo1738[TOTAL GRADE])</calculatedColumnFormula>
    </tableColumn>
    <tableColumn id="2" xr3:uid="{60B6FDC7-0B33-4B89-A8E4-DBA5D6A0A475}" name="Variance" dataDxfId="3">
      <calculatedColumnFormula>_xlfn.STDEV.P(Tablo1738[TOTAL GRADE])</calculatedColumnFormula>
    </tableColumn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26B872C-103C-4651-8110-B5111CBFD36D}" name="Tablo2141" displayName="Tablo2141" ref="S4:S34" totalsRowShown="0" headerRowDxfId="2" dataDxfId="1">
  <autoFilter ref="S4:S34" xr:uid="{826B872C-103C-4651-8110-B5111CBFD36D}"/>
  <tableColumns count="1">
    <tableColumn id="1" xr3:uid="{917D1594-E0E9-4D52-9C70-399A97110E09}" name="Normal Dist" dataDxfId="0">
      <calculatedColumnFormula>_xlfn.NORM.DIST(Tablo1738[[#This Row],[TOTAL GRADE]],$N$56,$O$56,FALSE)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zoomScale="55" zoomScaleNormal="55" workbookViewId="0">
      <selection activeCell="N27" sqref="N27"/>
    </sheetView>
  </sheetViews>
  <sheetFormatPr defaultColWidth="8.5546875" defaultRowHeight="14.4" x14ac:dyDescent="0.3"/>
  <cols>
    <col min="1" max="1" width="16.109375" style="3" customWidth="1"/>
    <col min="2" max="2" width="16.44140625" customWidth="1"/>
    <col min="3" max="3" width="15.6640625" customWidth="1"/>
    <col min="4" max="4" width="18.21875" customWidth="1"/>
    <col min="5" max="5" width="15.21875" bestFit="1" customWidth="1"/>
    <col min="6" max="6" width="12.44140625" bestFit="1" customWidth="1"/>
    <col min="7" max="7" width="11.5546875" bestFit="1" customWidth="1"/>
    <col min="8" max="8" width="18.33203125" style="3" customWidth="1"/>
    <col min="9" max="9" width="16.88671875" style="19" bestFit="1" customWidth="1"/>
    <col min="10" max="10" width="17.33203125" customWidth="1"/>
    <col min="11" max="11" width="15" bestFit="1" customWidth="1"/>
    <col min="12" max="13" width="16.88671875" bestFit="1" customWidth="1"/>
    <col min="14" max="14" width="18.21875" bestFit="1" customWidth="1"/>
    <col min="15" max="15" width="15.6640625" bestFit="1" customWidth="1"/>
    <col min="16" max="16" width="15.21875" bestFit="1" customWidth="1"/>
    <col min="17" max="17" width="12.44140625" bestFit="1" customWidth="1"/>
    <col min="18" max="18" width="18.33203125" bestFit="1" customWidth="1"/>
    <col min="19" max="19" width="19.6640625" bestFit="1" customWidth="1"/>
    <col min="20" max="20" width="14.88671875" bestFit="1" customWidth="1"/>
  </cols>
  <sheetData>
    <row r="1" spans="1:24" ht="33.6" x14ac:dyDescent="0.3">
      <c r="A1"/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thickBot="1" x14ac:dyDescent="0.35">
      <c r="B2" s="5" t="s">
        <v>1</v>
      </c>
      <c r="C2" s="24" t="s">
        <v>38</v>
      </c>
      <c r="D2" s="25" t="s">
        <v>3</v>
      </c>
      <c r="E2" s="25" t="s">
        <v>4</v>
      </c>
      <c r="F2" s="24" t="s">
        <v>39</v>
      </c>
      <c r="G2" s="24" t="s">
        <v>40</v>
      </c>
      <c r="H2" s="24" t="s">
        <v>41</v>
      </c>
      <c r="I2" s="24" t="s">
        <v>42</v>
      </c>
      <c r="J2" s="26" t="s">
        <v>43</v>
      </c>
      <c r="K2" s="24" t="s">
        <v>44</v>
      </c>
      <c r="L2" s="10" t="s">
        <v>45</v>
      </c>
    </row>
    <row r="3" spans="1:24" ht="15.6" thickTop="1" x14ac:dyDescent="0.3">
      <c r="B3" s="11">
        <v>1</v>
      </c>
      <c r="C3" s="4">
        <v>30</v>
      </c>
      <c r="D3" s="12" t="s">
        <v>3</v>
      </c>
      <c r="E3" s="12" t="s">
        <v>4</v>
      </c>
      <c r="F3" s="3">
        <v>100</v>
      </c>
      <c r="G3" s="3">
        <v>100</v>
      </c>
      <c r="H3" s="27">
        <v>2</v>
      </c>
      <c r="I3" s="27">
        <v>8</v>
      </c>
      <c r="J3" s="28">
        <f t="shared" ref="J3:J32" si="0">F3*$O$21%*100/$P$21+G3*$O$22%*100/$P$22+H3*$O$19%*100/$P$19+I3*$O$20%*100/$P$20</f>
        <v>88</v>
      </c>
      <c r="K3" s="3" t="str" cm="1">
        <f t="array" ref="K3">_xlfn.IFS(AND(J3&gt;$O$6,J3&lt;$P$6),"AA",AND(J3&gt;$O$7,J3&lt;$P$7),"AB",AND(J3&gt;$O$8,J3&lt;$P$8),"BB",AND(J3&gt;$O$9,J3&lt;$P$9),"CB",AND(J3&gt;$O$10,J3&lt;$P$10),"CC",AND(J3&gt;$O$11,J3&lt;$P$11),"DC",AND(J3&gt;$O$12,J3&lt;$P$12),"DD",AND(J3&gt;$O$13,J3&lt;$P$13),"FD",AND(J3&gt;$O$14,J3&lt;$P$14),"FF")</f>
        <v>AB</v>
      </c>
      <c r="L3" s="10">
        <f t="shared" ref="L3:L32" si="1">_xlfn.NORM.DIST(J3,$S$31,$T$31,FALSE)</f>
        <v>9.5804699128184008E-4</v>
      </c>
    </row>
    <row r="4" spans="1:24" ht="15" x14ac:dyDescent="0.3">
      <c r="B4" s="15">
        <v>2</v>
      </c>
      <c r="C4" s="4">
        <v>3</v>
      </c>
      <c r="D4" s="16" t="s">
        <v>3</v>
      </c>
      <c r="E4" s="12" t="s">
        <v>4</v>
      </c>
      <c r="F4" s="3">
        <v>72</v>
      </c>
      <c r="G4" s="3">
        <v>69</v>
      </c>
      <c r="H4" s="27">
        <v>8</v>
      </c>
      <c r="I4" s="27">
        <v>8</v>
      </c>
      <c r="J4" s="28">
        <f t="shared" si="0"/>
        <v>73.2</v>
      </c>
      <c r="K4" s="3" t="str" cm="1">
        <f t="array" ref="K4">_xlfn.IFS(AND(J4&gt;$O$6,J4&lt;$P$6),"AA",AND(J4&gt;$O$7,J4&lt;$P$7),"AB",AND(J4&gt;$O$8,J4&lt;$P$8),"BB",AND(J4&gt;$O$9,J4&lt;$P$9),"CB",AND(J4&gt;$O$10,J4&lt;$P$10),"CC",AND(J4&gt;$O$11,J4&lt;$P$11),"DC",AND(J4&gt;$O$12,J4&lt;$P$12),"DD",AND(J4&gt;$O$13,J4&lt;$P$13),"FD",AND(J4&gt;$O$14,J4&lt;$P$14),"FF")</f>
        <v>CC</v>
      </c>
      <c r="L4" s="10">
        <f t="shared" si="1"/>
        <v>7.1666143251237803E-3</v>
      </c>
      <c r="N4" s="29" t="s">
        <v>46</v>
      </c>
      <c r="O4" s="29"/>
      <c r="P4" s="29"/>
    </row>
    <row r="5" spans="1:24" ht="15" x14ac:dyDescent="0.3">
      <c r="B5" s="11">
        <v>3</v>
      </c>
      <c r="C5" s="4">
        <v>2</v>
      </c>
      <c r="D5" s="16" t="s">
        <v>3</v>
      </c>
      <c r="E5" s="12" t="s">
        <v>4</v>
      </c>
      <c r="F5" s="3">
        <v>64</v>
      </c>
      <c r="G5" s="3">
        <v>70</v>
      </c>
      <c r="H5" s="27">
        <v>6</v>
      </c>
      <c r="I5" s="27">
        <v>8</v>
      </c>
      <c r="J5" s="28">
        <f t="shared" si="0"/>
        <v>69.2</v>
      </c>
      <c r="K5" s="3" t="str" cm="1">
        <f t="array" ref="K5">_xlfn.IFS(AND(J5&gt;$O$6,J5&lt;$P$6),"AA",AND(J5&gt;$O$7,J5&lt;$P$7),"AB",AND(J5&gt;$O$8,J5&lt;$P$8),"BB",AND(J5&gt;$O$9,J5&lt;$P$9),"CB",AND(J5&gt;$O$10,J5&lt;$P$10),"CC",AND(J5&gt;$O$11,J5&lt;$P$11),"DC",AND(J5&gt;$O$12,J5&lt;$P$12),"DD",AND(J5&gt;$O$13,J5&lt;$P$13),"FD",AND(J5&gt;$O$14,J5&lt;$P$14),"FF")</f>
        <v>DC</v>
      </c>
      <c r="L5" s="10">
        <f t="shared" si="1"/>
        <v>1.0524814846515712E-2</v>
      </c>
      <c r="N5" t="s">
        <v>47</v>
      </c>
      <c r="O5" t="s">
        <v>48</v>
      </c>
      <c r="P5" t="s">
        <v>49</v>
      </c>
    </row>
    <row r="6" spans="1:24" ht="15" x14ac:dyDescent="0.3">
      <c r="B6" s="15">
        <v>4</v>
      </c>
      <c r="C6" s="4">
        <v>6</v>
      </c>
      <c r="D6" s="12" t="s">
        <v>3</v>
      </c>
      <c r="E6" s="12" t="s">
        <v>4</v>
      </c>
      <c r="F6" s="3">
        <v>82</v>
      </c>
      <c r="G6" s="3">
        <v>58</v>
      </c>
      <c r="H6" s="27">
        <v>8</v>
      </c>
      <c r="I6" s="27">
        <v>6</v>
      </c>
      <c r="J6" s="28">
        <f t="shared" si="0"/>
        <v>67.800000000000011</v>
      </c>
      <c r="K6" s="3" t="str" cm="1">
        <f t="array" ref="K6">_xlfn.IFS(AND(J6&gt;$O$6,J6&lt;$P$6),"AA",AND(J6&gt;$O$7,J6&lt;$P$7),"AB",AND(J6&gt;$O$8,J6&lt;$P$8),"BB",AND(J6&gt;$O$9,J6&lt;$P$9),"CB",AND(J6&gt;$O$10,J6&lt;$P$10),"CC",AND(J6&gt;$O$11,J6&lt;$P$11),"DC",AND(J6&gt;$O$12,J6&lt;$P$12),"DD",AND(J6&gt;$O$13,J6&lt;$P$13),"FD",AND(J6&gt;$O$14,J6&lt;$P$14),"FF")</f>
        <v>DC</v>
      </c>
      <c r="L6" s="10">
        <f t="shared" si="1"/>
        <v>1.1848493759388234E-2</v>
      </c>
      <c r="N6" t="s">
        <v>50</v>
      </c>
      <c r="O6" s="28">
        <v>90</v>
      </c>
      <c r="P6" s="28">
        <v>100</v>
      </c>
    </row>
    <row r="7" spans="1:24" ht="15" x14ac:dyDescent="0.3">
      <c r="B7" s="11">
        <v>5</v>
      </c>
      <c r="C7" s="4">
        <v>27</v>
      </c>
      <c r="D7" s="12" t="s">
        <v>3</v>
      </c>
      <c r="E7" s="12" t="s">
        <v>4</v>
      </c>
      <c r="F7" s="3">
        <v>50</v>
      </c>
      <c r="G7" s="3">
        <v>100</v>
      </c>
      <c r="H7" s="27">
        <v>5</v>
      </c>
      <c r="I7" s="27">
        <v>2</v>
      </c>
      <c r="J7" s="28">
        <f t="shared" si="0"/>
        <v>64</v>
      </c>
      <c r="K7" s="3" t="str" cm="1">
        <f t="array" ref="K7">_xlfn.IFS(AND(J7&gt;$O$6,J7&lt;$P$6),"AA",AND(J7&gt;$O$7,J7&lt;$P$7),"AB",AND(J7&gt;$O$8,J7&lt;$P$8),"BB",AND(J7&gt;$O$9,J7&lt;$P$9),"CB",AND(J7&gt;$O$10,J7&lt;$P$10),"CC",AND(J7&gt;$O$11,J7&lt;$P$11),"DC",AND(J7&gt;$O$12,J7&lt;$P$12),"DD",AND(J7&gt;$O$13,J7&lt;$P$13),"FD",AND(J7&gt;$O$14,J7&lt;$P$14),"FF")</f>
        <v>DD</v>
      </c>
      <c r="L7" s="10">
        <f t="shared" si="1"/>
        <v>1.5671151183853024E-2</v>
      </c>
      <c r="N7" t="s">
        <v>51</v>
      </c>
      <c r="O7" s="28">
        <v>85</v>
      </c>
      <c r="P7" s="28">
        <v>90</v>
      </c>
    </row>
    <row r="8" spans="1:24" ht="15" x14ac:dyDescent="0.3">
      <c r="B8" s="15">
        <v>6</v>
      </c>
      <c r="C8" s="4">
        <v>8</v>
      </c>
      <c r="D8" s="12" t="s">
        <v>3</v>
      </c>
      <c r="E8" s="12" t="s">
        <v>4</v>
      </c>
      <c r="F8" s="3">
        <v>76</v>
      </c>
      <c r="G8" s="3">
        <v>53</v>
      </c>
      <c r="H8" s="27">
        <v>6</v>
      </c>
      <c r="I8" s="27">
        <v>6</v>
      </c>
      <c r="J8" s="28">
        <f t="shared" si="0"/>
        <v>62</v>
      </c>
      <c r="K8" s="3" t="str" cm="1">
        <f t="array" ref="K8">_xlfn.IFS(AND(J8&gt;$O$6,J8&lt;$P$6),"AA",AND(J8&gt;$O$7,J8&lt;$P$7),"AB",AND(J8&gt;$O$8,J8&lt;$P$8),"BB",AND(J8&gt;$O$9,J8&lt;$P$9),"CB",AND(J8&gt;$O$10,J8&lt;$P$10),"CC",AND(J8&gt;$O$11,J8&lt;$P$11),"DC",AND(J8&gt;$O$12,J8&lt;$P$12),"DD",AND(J8&gt;$O$13,J8&lt;$P$13),"FD",AND(J8&gt;$O$14,J8&lt;$P$14),"FF")</f>
        <v>DD</v>
      </c>
      <c r="L8" s="10">
        <f t="shared" si="1"/>
        <v>1.7714390516924153E-2</v>
      </c>
      <c r="N8" t="s">
        <v>52</v>
      </c>
      <c r="O8" s="28">
        <v>80</v>
      </c>
      <c r="P8" s="28">
        <v>85</v>
      </c>
    </row>
    <row r="9" spans="1:24" ht="15" x14ac:dyDescent="0.3">
      <c r="B9" s="11">
        <v>7</v>
      </c>
      <c r="C9" s="4">
        <v>4</v>
      </c>
      <c r="D9" s="12" t="s">
        <v>3</v>
      </c>
      <c r="E9" s="12" t="s">
        <v>4</v>
      </c>
      <c r="F9" s="3">
        <v>43</v>
      </c>
      <c r="G9" s="3">
        <v>69</v>
      </c>
      <c r="H9" s="27">
        <v>8</v>
      </c>
      <c r="I9" s="27">
        <v>6</v>
      </c>
      <c r="J9" s="28">
        <f t="shared" si="0"/>
        <v>60.5</v>
      </c>
      <c r="K9" s="3" t="str" cm="1">
        <f t="array" ref="K9">_xlfn.IFS(AND(J9&gt;$O$6,J9&lt;$P$6),"AA",AND(J9&gt;$O$7,J9&lt;$P$7),"AB",AND(J9&gt;$O$8,J9&lt;$P$8),"BB",AND(J9&gt;$O$9,J9&lt;$P$9),"CB",AND(J9&gt;$O$10,J9&lt;$P$10),"CC",AND(J9&gt;$O$11,J9&lt;$P$11),"DC",AND(J9&gt;$O$12,J9&lt;$P$12),"DD",AND(J9&gt;$O$13,J9&lt;$P$13),"FD",AND(J9&gt;$O$14,J9&lt;$P$14),"FF")</f>
        <v>DD</v>
      </c>
      <c r="L9" s="10">
        <f t="shared" si="1"/>
        <v>1.9204693172270016E-2</v>
      </c>
      <c r="N9" t="s">
        <v>53</v>
      </c>
      <c r="O9" s="28">
        <v>75</v>
      </c>
      <c r="P9" s="28">
        <v>80</v>
      </c>
    </row>
    <row r="10" spans="1:24" ht="15" x14ac:dyDescent="0.3">
      <c r="B10" s="15">
        <v>8</v>
      </c>
      <c r="C10" s="4">
        <v>1</v>
      </c>
      <c r="D10" s="12" t="s">
        <v>3</v>
      </c>
      <c r="E10" s="12" t="s">
        <v>4</v>
      </c>
      <c r="F10" s="3">
        <v>66</v>
      </c>
      <c r="G10" s="3">
        <v>72</v>
      </c>
      <c r="H10" s="27">
        <v>6</v>
      </c>
      <c r="I10" s="27">
        <v>2</v>
      </c>
      <c r="J10" s="28">
        <f t="shared" si="0"/>
        <v>58.6</v>
      </c>
      <c r="K10" s="3" t="str" cm="1">
        <f t="array" ref="K10">_xlfn.IFS(AND(J10&gt;$O$6,J10&lt;$P$6),"AA",AND(J10&gt;$O$7,J10&lt;$P$7),"AB",AND(J10&gt;$O$8,J10&lt;$P$8),"BB",AND(J10&gt;$O$9,J10&lt;$P$9),"CB",AND(J10&gt;$O$10,J10&lt;$P$10),"CC",AND(J10&gt;$O$11,J10&lt;$P$11),"DC",AND(J10&gt;$O$12,J10&lt;$P$12),"DD",AND(J10&gt;$O$13,J10&lt;$P$13),"FD",AND(J10&gt;$O$14,J10&lt;$P$14),"FF")</f>
        <v>FD</v>
      </c>
      <c r="L10" s="10">
        <f t="shared" si="1"/>
        <v>2.0984115874341371E-2</v>
      </c>
      <c r="N10" t="s">
        <v>54</v>
      </c>
      <c r="O10" s="28">
        <v>70</v>
      </c>
      <c r="P10" s="28">
        <v>75</v>
      </c>
    </row>
    <row r="11" spans="1:24" ht="15" x14ac:dyDescent="0.3">
      <c r="B11" s="11">
        <v>9</v>
      </c>
      <c r="C11" s="4">
        <v>5</v>
      </c>
      <c r="D11" s="12" t="s">
        <v>3</v>
      </c>
      <c r="E11" s="12" t="s">
        <v>4</v>
      </c>
      <c r="F11" s="3">
        <v>44</v>
      </c>
      <c r="G11" s="3">
        <v>67</v>
      </c>
      <c r="H11" s="27">
        <v>8</v>
      </c>
      <c r="I11" s="27">
        <v>4</v>
      </c>
      <c r="J11" s="28">
        <f t="shared" si="0"/>
        <v>56</v>
      </c>
      <c r="K11" s="3" t="str" cm="1">
        <f t="array" ref="K11">_xlfn.IFS(AND(J11&gt;$O$6,J11&lt;$P$6),"AA",AND(J11&gt;$O$7,J11&lt;$P$7),"AB",AND(J11&gt;$O$8,J11&lt;$P$8),"BB",AND(J11&gt;$O$9,J11&lt;$P$9),"CB",AND(J11&gt;$O$10,J11&lt;$P$10),"CC",AND(J11&gt;$O$11,J11&lt;$P$11),"DC",AND(J11&gt;$O$12,J11&lt;$P$12),"DD",AND(J11&gt;$O$13,J11&lt;$P$13),"FD",AND(J11&gt;$O$14,J11&lt;$P$14),"FF")</f>
        <v>FD</v>
      </c>
      <c r="L11" s="10">
        <f t="shared" si="1"/>
        <v>2.3108438180628355E-2</v>
      </c>
      <c r="N11" t="s">
        <v>55</v>
      </c>
      <c r="O11" s="28">
        <v>65</v>
      </c>
      <c r="P11" s="28">
        <v>70</v>
      </c>
    </row>
    <row r="12" spans="1:24" ht="15" x14ac:dyDescent="0.3">
      <c r="B12" s="15">
        <v>10</v>
      </c>
      <c r="C12" s="4">
        <v>10</v>
      </c>
      <c r="D12" s="12" t="s">
        <v>3</v>
      </c>
      <c r="E12" s="12" t="s">
        <v>4</v>
      </c>
      <c r="F12" s="3">
        <v>64</v>
      </c>
      <c r="G12" s="3">
        <v>48</v>
      </c>
      <c r="H12" s="27">
        <v>8</v>
      </c>
      <c r="I12" s="27">
        <v>4</v>
      </c>
      <c r="J12" s="28">
        <f t="shared" si="0"/>
        <v>54.400000000000006</v>
      </c>
      <c r="K12" s="3" t="str" cm="1">
        <f t="array" ref="K12">_xlfn.IFS(AND(J12&gt;$O$6,J12&lt;$P$6),"AA",AND(J12&gt;$O$7,J12&lt;$P$7),"AB",AND(J12&gt;$O$8,J12&lt;$P$8),"BB",AND(J12&gt;$O$9,J12&lt;$P$9),"CB",AND(J12&gt;$O$10,J12&lt;$P$10),"CC",AND(J12&gt;$O$11,J12&lt;$P$11),"DC",AND(J12&gt;$O$12,J12&lt;$P$12),"DD",AND(J12&gt;$O$13,J12&lt;$P$13),"FD",AND(J12&gt;$O$14,J12&lt;$P$14),"FF")</f>
        <v>FD</v>
      </c>
      <c r="L12" s="10">
        <f t="shared" si="1"/>
        <v>2.4174106583043819E-2</v>
      </c>
      <c r="N12" t="s">
        <v>56</v>
      </c>
      <c r="O12" s="28">
        <v>60</v>
      </c>
      <c r="P12" s="28">
        <v>65</v>
      </c>
    </row>
    <row r="13" spans="1:24" ht="15" x14ac:dyDescent="0.3">
      <c r="B13" s="11">
        <v>11</v>
      </c>
      <c r="C13" s="4">
        <v>7</v>
      </c>
      <c r="D13" s="12" t="s">
        <v>3</v>
      </c>
      <c r="E13" s="12" t="s">
        <v>4</v>
      </c>
      <c r="F13" s="3">
        <v>55</v>
      </c>
      <c r="G13" s="3">
        <v>56</v>
      </c>
      <c r="H13" s="27">
        <v>6</v>
      </c>
      <c r="I13" s="27">
        <v>4</v>
      </c>
      <c r="J13" s="28">
        <f t="shared" si="0"/>
        <v>52.9</v>
      </c>
      <c r="K13" s="3" t="str" cm="1">
        <f t="array" ref="K13">_xlfn.IFS(AND(J13&gt;$O$6,J13&lt;$P$6),"AA",AND(J13&gt;$O$7,J13&lt;$P$7),"AB",AND(J13&gt;$O$8,J13&lt;$P$8),"BB",AND(J13&gt;$O$9,J13&lt;$P$9),"CB",AND(J13&gt;$O$10,J13&lt;$P$10),"CC",AND(J13&gt;$O$11,J13&lt;$P$11),"DC",AND(J13&gt;$O$12,J13&lt;$P$12),"DD",AND(J13&gt;$O$13,J13&lt;$P$13),"FD",AND(J13&gt;$O$14,J13&lt;$P$14),"FF")</f>
        <v>FD</v>
      </c>
      <c r="L13" s="10">
        <f t="shared" si="1"/>
        <v>2.4970175718630697E-2</v>
      </c>
      <c r="N13" t="s">
        <v>57</v>
      </c>
      <c r="O13" s="28">
        <v>50</v>
      </c>
      <c r="P13" s="28">
        <v>60</v>
      </c>
    </row>
    <row r="14" spans="1:24" ht="15" x14ac:dyDescent="0.3">
      <c r="B14" s="15">
        <v>12</v>
      </c>
      <c r="C14" s="4">
        <v>18</v>
      </c>
      <c r="D14" s="12" t="s">
        <v>3</v>
      </c>
      <c r="E14" s="12" t="s">
        <v>4</v>
      </c>
      <c r="F14" s="3">
        <v>40</v>
      </c>
      <c r="G14" s="3">
        <v>42</v>
      </c>
      <c r="H14" s="27">
        <v>8</v>
      </c>
      <c r="I14" s="27">
        <v>8</v>
      </c>
      <c r="J14" s="28">
        <f t="shared" si="0"/>
        <v>52.8</v>
      </c>
      <c r="K14" s="3" t="str" cm="1">
        <f t="array" ref="K14">_xlfn.IFS(AND(J14&gt;$O$6,J14&lt;$P$6),"AA",AND(J14&gt;$O$7,J14&lt;$P$7),"AB",AND(J14&gt;$O$8,J14&lt;$P$8),"BB",AND(J14&gt;$O$9,J14&lt;$P$9),"CB",AND(J14&gt;$O$10,J14&lt;$P$10),"CC",AND(J14&gt;$O$11,J14&lt;$P$11),"DC",AND(J14&gt;$O$12,J14&lt;$P$12),"DD",AND(J14&gt;$O$13,J14&lt;$P$13),"FD",AND(J14&gt;$O$14,J14&lt;$P$14),"FF")</f>
        <v>FD</v>
      </c>
      <c r="L14" s="10">
        <f t="shared" si="1"/>
        <v>2.5015675677452713E-2</v>
      </c>
      <c r="N14" t="s">
        <v>58</v>
      </c>
      <c r="O14" s="28">
        <v>0</v>
      </c>
      <c r="P14" s="28">
        <v>50</v>
      </c>
    </row>
    <row r="15" spans="1:24" ht="15" x14ac:dyDescent="0.3">
      <c r="B15" s="11">
        <v>13</v>
      </c>
      <c r="C15" s="4">
        <v>14</v>
      </c>
      <c r="D15" s="12" t="s">
        <v>3</v>
      </c>
      <c r="E15" s="12" t="s">
        <v>4</v>
      </c>
      <c r="F15" s="3">
        <v>63</v>
      </c>
      <c r="G15" s="3">
        <v>44</v>
      </c>
      <c r="H15" s="27">
        <v>5</v>
      </c>
      <c r="I15" s="27">
        <v>5</v>
      </c>
      <c r="J15" s="28">
        <f t="shared" si="0"/>
        <v>51.5</v>
      </c>
      <c r="K15" s="3" t="str" cm="1">
        <f t="array" ref="K15">_xlfn.IFS(AND(J15&gt;$O$6,J15&lt;$P$6),"AA",AND(J15&gt;$O$7,J15&lt;$P$7),"AB",AND(J15&gt;$O$8,J15&lt;$P$8),"BB",AND(J15&gt;$O$9,J15&lt;$P$9),"CB",AND(J15&gt;$O$10,J15&lt;$P$10),"CC",AND(J15&gt;$O$11,J15&lt;$P$11),"DC",AND(J15&gt;$O$12,J15&lt;$P$12),"DD",AND(J15&gt;$O$13,J15&lt;$P$13),"FD",AND(J15&gt;$O$14,J15&lt;$P$14),"FF")</f>
        <v>FD</v>
      </c>
      <c r="L15" s="10">
        <f t="shared" si="1"/>
        <v>2.5516049369280591E-2</v>
      </c>
      <c r="N15" t="s">
        <v>59</v>
      </c>
      <c r="O15" s="3" t="s">
        <v>60</v>
      </c>
      <c r="P15" s="3" t="s">
        <v>60</v>
      </c>
    </row>
    <row r="16" spans="1:24" ht="15" x14ac:dyDescent="0.3">
      <c r="B16" s="15">
        <v>14</v>
      </c>
      <c r="C16" s="4">
        <v>17</v>
      </c>
      <c r="D16" s="12" t="s">
        <v>3</v>
      </c>
      <c r="E16" s="12" t="s">
        <v>4</v>
      </c>
      <c r="F16" s="3">
        <v>58</v>
      </c>
      <c r="G16" s="3">
        <v>43</v>
      </c>
      <c r="H16" s="27">
        <v>6</v>
      </c>
      <c r="I16" s="27">
        <v>5</v>
      </c>
      <c r="J16" s="28">
        <f t="shared" si="0"/>
        <v>50.599999999999994</v>
      </c>
      <c r="K16" s="3" t="str" cm="1">
        <f t="array" ref="K16">_xlfn.IFS(AND(J16&gt;$O$6,J16&lt;$P$6),"AA",AND(J16&gt;$O$7,J16&lt;$P$7),"AB",AND(J16&gt;$O$8,J16&lt;$P$8),"BB",AND(J16&gt;$O$9,J16&lt;$P$9),"CB",AND(J16&gt;$O$10,J16&lt;$P$10),"CC",AND(J16&gt;$O$11,J16&lt;$P$11),"DC",AND(J16&gt;$O$12,J16&lt;$P$12),"DD",AND(J16&gt;$O$13,J16&lt;$P$13),"FD",AND(J16&gt;$O$14,J16&lt;$P$14),"FF")</f>
        <v>FD</v>
      </c>
      <c r="L16" s="10">
        <f t="shared" si="1"/>
        <v>2.5759863415157062E-2</v>
      </c>
    </row>
    <row r="17" spans="2:25" ht="15" x14ac:dyDescent="0.3">
      <c r="B17" s="11">
        <v>15</v>
      </c>
      <c r="C17" s="4">
        <v>15</v>
      </c>
      <c r="D17" s="12" t="s">
        <v>3</v>
      </c>
      <c r="E17" s="12" t="s">
        <v>4</v>
      </c>
      <c r="F17" s="3">
        <v>50</v>
      </c>
      <c r="G17" s="3">
        <v>44</v>
      </c>
      <c r="H17" s="27">
        <v>5</v>
      </c>
      <c r="I17" s="27">
        <v>6</v>
      </c>
      <c r="J17" s="28">
        <f t="shared" si="0"/>
        <v>49.6</v>
      </c>
      <c r="K17" s="3" t="str" cm="1">
        <f t="array" ref="K17">_xlfn.IFS(AND(J17&gt;$O$6,J17&lt;$P$6),"AA",AND(J17&gt;$O$7,J17&lt;$P$7),"AB",AND(J17&gt;$O$8,J17&lt;$P$8),"BB",AND(J17&gt;$O$9,J17&lt;$P$9),"CB",AND(J17&gt;$O$10,J17&lt;$P$10),"CC",AND(J17&gt;$O$11,J17&lt;$P$11),"DC",AND(J17&gt;$O$12,J17&lt;$P$12),"DD",AND(J17&gt;$O$13,J17&lt;$P$13),"FD",AND(J17&gt;$O$14,J17&lt;$P$14),"FF")</f>
        <v>FF</v>
      </c>
      <c r="L17" s="10">
        <f t="shared" si="1"/>
        <v>2.5928760004229393E-2</v>
      </c>
      <c r="N17" s="30" t="s">
        <v>61</v>
      </c>
      <c r="O17" s="30"/>
      <c r="P17" s="30"/>
    </row>
    <row r="18" spans="2:25" ht="15" x14ac:dyDescent="0.3">
      <c r="B18" s="15">
        <v>16</v>
      </c>
      <c r="C18" s="4">
        <v>13</v>
      </c>
      <c r="D18" s="12" t="s">
        <v>3</v>
      </c>
      <c r="E18" s="12" t="s">
        <v>4</v>
      </c>
      <c r="F18" s="3">
        <v>35</v>
      </c>
      <c r="G18" s="3">
        <v>45</v>
      </c>
      <c r="H18" s="27">
        <v>6</v>
      </c>
      <c r="I18" s="27">
        <v>6</v>
      </c>
      <c r="J18" s="28">
        <f t="shared" si="0"/>
        <v>46.5</v>
      </c>
      <c r="K18" s="3" t="str" cm="1">
        <f t="array" ref="K18">_xlfn.IFS(AND(J18&gt;$O$6,J18&lt;$P$6),"AA",AND(J18&gt;$O$7,J18&lt;$P$7),"AB",AND(J18&gt;$O$8,J18&lt;$P$8),"BB",AND(J18&gt;$O$9,J18&lt;$P$9),"CB",AND(J18&gt;$O$10,J18&lt;$P$10),"CC",AND(J18&gt;$O$11,J18&lt;$P$11),"DC",AND(J18&gt;$O$12,J18&lt;$P$12),"DD",AND(J18&gt;$O$13,J18&lt;$P$13),"FD",AND(J18&gt;$O$14,J18&lt;$P$14),"FF")</f>
        <v>FF</v>
      </c>
      <c r="L18" s="10">
        <f t="shared" si="1"/>
        <v>2.5755381884564589E-2</v>
      </c>
      <c r="N18" t="s">
        <v>62</v>
      </c>
      <c r="O18" t="s">
        <v>63</v>
      </c>
      <c r="P18" s="10" t="s">
        <v>64</v>
      </c>
    </row>
    <row r="19" spans="2:25" ht="15" x14ac:dyDescent="0.3">
      <c r="B19" s="11">
        <v>17</v>
      </c>
      <c r="C19" s="4">
        <v>9</v>
      </c>
      <c r="D19" s="12" t="s">
        <v>3</v>
      </c>
      <c r="E19" s="12" t="s">
        <v>4</v>
      </c>
      <c r="F19" s="3">
        <v>54</v>
      </c>
      <c r="G19" s="3">
        <v>50</v>
      </c>
      <c r="H19" s="27">
        <v>6</v>
      </c>
      <c r="I19" s="27">
        <v>2</v>
      </c>
      <c r="J19" s="28">
        <f t="shared" si="0"/>
        <v>46.2</v>
      </c>
      <c r="K19" s="3" t="str" cm="1">
        <f t="array" ref="K19">_xlfn.IFS(AND(J19&gt;$O$6,J19&lt;$P$6),"AA",AND(J19&gt;$O$7,J19&lt;$P$7),"AB",AND(J19&gt;$O$8,J19&lt;$P$8),"BB",AND(J19&gt;$O$9,J19&lt;$P$9),"CB",AND(J19&gt;$O$10,J19&lt;$P$10),"CC",AND(J19&gt;$O$11,J19&lt;$P$11),"DC",AND(J19&gt;$O$12,J19&lt;$P$12),"DD",AND(J19&gt;$O$13,J19&lt;$P$13),"FD",AND(J19&gt;$O$14,J19&lt;$P$14),"FF")</f>
        <v>FF</v>
      </c>
      <c r="L19" s="10">
        <f t="shared" si="1"/>
        <v>2.5683020403005886E-2</v>
      </c>
      <c r="N19" t="s">
        <v>65</v>
      </c>
      <c r="O19" s="4">
        <v>10</v>
      </c>
      <c r="P19" s="4">
        <v>10</v>
      </c>
    </row>
    <row r="20" spans="2:25" ht="15" x14ac:dyDescent="0.3">
      <c r="B20" s="15">
        <v>18</v>
      </c>
      <c r="C20" s="4">
        <v>11</v>
      </c>
      <c r="D20" s="12" t="s">
        <v>3</v>
      </c>
      <c r="E20" s="12" t="s">
        <v>4</v>
      </c>
      <c r="F20" s="3">
        <v>60</v>
      </c>
      <c r="G20" s="3">
        <v>47</v>
      </c>
      <c r="H20" s="27">
        <v>4</v>
      </c>
      <c r="I20" s="27">
        <v>2</v>
      </c>
      <c r="J20" s="28">
        <f t="shared" si="0"/>
        <v>44.8</v>
      </c>
      <c r="K20" s="3" t="str" cm="1">
        <f t="array" ref="K20">_xlfn.IFS(AND(J20&gt;$O$6,J20&lt;$P$6),"AA",AND(J20&gt;$O$7,J20&lt;$P$7),"AB",AND(J20&gt;$O$8,J20&lt;$P$8),"BB",AND(J20&gt;$O$9,J20&lt;$P$9),"CB",AND(J20&gt;$O$10,J20&lt;$P$10),"CC",AND(J20&gt;$O$11,J20&lt;$P$11),"DC",AND(J20&gt;$O$12,J20&lt;$P$12),"DD",AND(J20&gt;$O$13,J20&lt;$P$13),"FD",AND(J20&gt;$O$14,J20&lt;$P$14),"FF")</f>
        <v>FF</v>
      </c>
      <c r="L20" s="10">
        <f t="shared" si="1"/>
        <v>2.5220329878263552E-2</v>
      </c>
      <c r="N20" t="s">
        <v>66</v>
      </c>
      <c r="O20" s="4">
        <v>20</v>
      </c>
      <c r="P20" s="4">
        <v>10</v>
      </c>
    </row>
    <row r="21" spans="2:25" ht="15" x14ac:dyDescent="0.3">
      <c r="B21" s="11">
        <v>19</v>
      </c>
      <c r="C21" s="4">
        <v>16</v>
      </c>
      <c r="D21" s="12" t="s">
        <v>3</v>
      </c>
      <c r="E21" s="12" t="s">
        <v>4</v>
      </c>
      <c r="F21" s="3">
        <v>44</v>
      </c>
      <c r="G21" s="3">
        <v>44</v>
      </c>
      <c r="H21" s="27">
        <v>5</v>
      </c>
      <c r="I21" s="27">
        <v>4</v>
      </c>
      <c r="J21" s="28">
        <f t="shared" si="0"/>
        <v>43.8</v>
      </c>
      <c r="K21" s="3" t="str" cm="1">
        <f t="array" ref="K21">_xlfn.IFS(AND(J21&gt;$O$6,J21&lt;$P$6),"AA",AND(J21&gt;$O$7,J21&lt;$P$7),"AB",AND(J21&gt;$O$8,J21&lt;$P$8),"BB",AND(J21&gt;$O$9,J21&lt;$P$9),"CB",AND(J21&gt;$O$10,J21&lt;$P$10),"CC",AND(J21&gt;$O$11,J21&lt;$P$11),"DC",AND(J21&gt;$O$12,J21&lt;$P$12),"DD",AND(J21&gt;$O$13,J21&lt;$P$13),"FD",AND(J21&gt;$O$14,J21&lt;$P$14),"FF")</f>
        <v>FF</v>
      </c>
      <c r="L21" s="10">
        <f t="shared" si="1"/>
        <v>2.4768497387065717E-2</v>
      </c>
      <c r="N21" t="s">
        <v>39</v>
      </c>
      <c r="O21" s="4">
        <v>30</v>
      </c>
      <c r="P21" s="4">
        <v>100</v>
      </c>
    </row>
    <row r="22" spans="2:25" ht="15" x14ac:dyDescent="0.3">
      <c r="B22" s="15">
        <v>20</v>
      </c>
      <c r="C22" s="4">
        <v>12</v>
      </c>
      <c r="D22" s="12" t="s">
        <v>3</v>
      </c>
      <c r="E22" s="12" t="s">
        <v>4</v>
      </c>
      <c r="F22" s="3">
        <v>42</v>
      </c>
      <c r="G22" s="3">
        <v>47</v>
      </c>
      <c r="H22" s="27">
        <v>6</v>
      </c>
      <c r="I22" s="27">
        <v>3</v>
      </c>
      <c r="J22" s="28">
        <f t="shared" si="0"/>
        <v>43.4</v>
      </c>
      <c r="K22" s="3" t="str" cm="1">
        <f t="array" ref="K22">_xlfn.IFS(AND(J22&gt;$O$6,J22&lt;$P$6),"AA",AND(J22&gt;$O$7,J22&lt;$P$7),"AB",AND(J22&gt;$O$8,J22&lt;$P$8),"BB",AND(J22&gt;$O$9,J22&lt;$P$9),"CB",AND(J22&gt;$O$10,J22&lt;$P$10),"CC",AND(J22&gt;$O$11,J22&lt;$P$11),"DC",AND(J22&gt;$O$12,J22&lt;$P$12),"DD",AND(J22&gt;$O$13,J22&lt;$P$13),"FD",AND(J22&gt;$O$14,J22&lt;$P$14),"FF")</f>
        <v>FF</v>
      </c>
      <c r="L22" s="10">
        <f t="shared" si="1"/>
        <v>2.4560838220691598E-2</v>
      </c>
      <c r="N22" t="s">
        <v>67</v>
      </c>
      <c r="O22" s="4">
        <v>40</v>
      </c>
      <c r="P22" s="4">
        <v>100</v>
      </c>
    </row>
    <row r="23" spans="2:25" ht="15" x14ac:dyDescent="0.3">
      <c r="B23" s="11">
        <v>21</v>
      </c>
      <c r="C23" s="4">
        <v>22</v>
      </c>
      <c r="D23" s="12" t="s">
        <v>3</v>
      </c>
      <c r="E23" s="12" t="s">
        <v>4</v>
      </c>
      <c r="F23" s="3">
        <v>43</v>
      </c>
      <c r="G23" s="3">
        <v>29</v>
      </c>
      <c r="H23" s="27">
        <v>6</v>
      </c>
      <c r="I23" s="27">
        <v>6</v>
      </c>
      <c r="J23" s="28">
        <f t="shared" si="0"/>
        <v>42.5</v>
      </c>
      <c r="K23" s="3" t="str" cm="1">
        <f t="array" ref="K23">_xlfn.IFS(AND(J23&gt;$O$6,J23&lt;$P$6),"AA",AND(J23&gt;$O$7,J23&lt;$P$7),"AB",AND(J23&gt;$O$8,J23&lt;$P$8),"BB",AND(J23&gt;$O$9,J23&lt;$P$9),"CB",AND(J23&gt;$O$10,J23&lt;$P$10),"CC",AND(J23&gt;$O$11,J23&lt;$P$11),"DC",AND(J23&gt;$O$12,J23&lt;$P$12),"DD",AND(J23&gt;$O$13,J23&lt;$P$13),"FD",AND(J23&gt;$O$14,J23&lt;$P$14),"FF")</f>
        <v>FF</v>
      </c>
      <c r="L23" s="10">
        <f t="shared" si="1"/>
        <v>2.4040194076475604E-2</v>
      </c>
      <c r="N23" t="s">
        <v>68</v>
      </c>
      <c r="O23" s="31">
        <f>SUM(O19,O20,O21,O22)</f>
        <v>100</v>
      </c>
      <c r="P23" s="32" t="s">
        <v>69</v>
      </c>
    </row>
    <row r="24" spans="2:25" ht="15" x14ac:dyDescent="0.3">
      <c r="B24" s="15">
        <v>22</v>
      </c>
      <c r="C24" s="4">
        <v>19</v>
      </c>
      <c r="D24" s="12" t="s">
        <v>3</v>
      </c>
      <c r="E24" s="12" t="s">
        <v>4</v>
      </c>
      <c r="F24" s="3">
        <v>35</v>
      </c>
      <c r="G24" s="3">
        <v>36</v>
      </c>
      <c r="H24" s="27">
        <v>8</v>
      </c>
      <c r="I24" s="27">
        <v>3</v>
      </c>
      <c r="J24" s="28">
        <f t="shared" si="0"/>
        <v>38.9</v>
      </c>
      <c r="K24" s="3" t="str" cm="1">
        <f t="array" ref="K24">_xlfn.IFS(AND(J24&gt;$O$6,J24&lt;$P$6),"AA",AND(J24&gt;$O$7,J24&lt;$P$7),"AB",AND(J24&gt;$O$8,J24&lt;$P$8),"BB",AND(J24&gt;$O$9,J24&lt;$P$9),"CB",AND(J24&gt;$O$10,J24&lt;$P$10),"CC",AND(J24&gt;$O$11,J24&lt;$P$11),"DC",AND(J24&gt;$O$12,J24&lt;$P$12),"DD",AND(J24&gt;$O$13,J24&lt;$P$13),"FD",AND(J24&gt;$O$14,J24&lt;$P$14),"FF")</f>
        <v>FF</v>
      </c>
      <c r="L24" s="10">
        <f t="shared" si="1"/>
        <v>2.1320086216825213E-2</v>
      </c>
    </row>
    <row r="25" spans="2:25" ht="15" x14ac:dyDescent="0.3">
      <c r="B25" s="11">
        <v>23</v>
      </c>
      <c r="C25" s="4">
        <v>23</v>
      </c>
      <c r="D25" s="12" t="s">
        <v>3</v>
      </c>
      <c r="E25" s="12" t="s">
        <v>4</v>
      </c>
      <c r="F25" s="3">
        <v>39</v>
      </c>
      <c r="G25" s="3">
        <v>29</v>
      </c>
      <c r="H25" s="27">
        <v>8</v>
      </c>
      <c r="I25" s="27">
        <v>3</v>
      </c>
      <c r="J25" s="28">
        <f t="shared" si="0"/>
        <v>37.300000000000004</v>
      </c>
      <c r="K25" s="3" t="str" cm="1">
        <f t="array" ref="K25">_xlfn.IFS(AND(J25&gt;$O$6,J25&lt;$P$6),"AA",AND(J25&gt;$O$7,J25&lt;$P$7),"AB",AND(J25&gt;$O$8,J25&lt;$P$8),"BB",AND(J25&gt;$O$9,J25&lt;$P$9),"CB",AND(J25&gt;$O$10,J25&lt;$P$10),"CC",AND(J25&gt;$O$11,J25&lt;$P$11),"DC",AND(J25&gt;$O$12,J25&lt;$P$12),"DD",AND(J25&gt;$O$13,J25&lt;$P$13),"FD",AND(J25&gt;$O$14,J25&lt;$P$14),"FF")</f>
        <v>FF</v>
      </c>
      <c r="L25" s="10">
        <f t="shared" si="1"/>
        <v>1.985842556368957E-2</v>
      </c>
    </row>
    <row r="26" spans="2:25" ht="15" x14ac:dyDescent="0.3">
      <c r="B26" s="15">
        <v>24</v>
      </c>
      <c r="C26" s="4">
        <v>28</v>
      </c>
      <c r="D26" s="12" t="s">
        <v>3</v>
      </c>
      <c r="E26" s="12" t="s">
        <v>4</v>
      </c>
      <c r="F26" s="3">
        <v>42</v>
      </c>
      <c r="G26" s="3">
        <v>13</v>
      </c>
      <c r="H26" s="27">
        <v>4</v>
      </c>
      <c r="I26" s="27">
        <v>7</v>
      </c>
      <c r="J26" s="28">
        <f t="shared" si="0"/>
        <v>35.799999999999997</v>
      </c>
      <c r="K26" s="3" t="str" cm="1">
        <f t="array" ref="K26">_xlfn.IFS(AND(J26&gt;$O$6,J26&lt;$P$6),"AA",AND(J26&gt;$O$7,J26&lt;$P$7),"AB",AND(J26&gt;$O$8,J26&lt;$P$8),"BB",AND(J26&gt;$O$9,J26&lt;$P$9),"CB",AND(J26&gt;$O$10,J26&lt;$P$10),"CC",AND(J26&gt;$O$11,J26&lt;$P$11),"DC",AND(J26&gt;$O$12,J26&lt;$P$12),"DD",AND(J26&gt;$O$13,J26&lt;$P$13),"FD",AND(J26&gt;$O$14,J26&lt;$P$14),"FF")</f>
        <v>FF</v>
      </c>
      <c r="L26" s="10">
        <f t="shared" si="1"/>
        <v>1.8396851229908241E-2</v>
      </c>
    </row>
    <row r="27" spans="2:25" ht="15" x14ac:dyDescent="0.3">
      <c r="B27" s="11">
        <v>25</v>
      </c>
      <c r="C27" s="4">
        <v>24</v>
      </c>
      <c r="D27" s="12" t="s">
        <v>3</v>
      </c>
      <c r="E27" s="12" t="s">
        <v>4</v>
      </c>
      <c r="F27" s="3">
        <v>15</v>
      </c>
      <c r="G27" s="3">
        <v>29</v>
      </c>
      <c r="H27" s="27">
        <v>3</v>
      </c>
      <c r="I27" s="27">
        <v>8</v>
      </c>
      <c r="J27" s="28">
        <f t="shared" si="0"/>
        <v>35.1</v>
      </c>
      <c r="K27" s="3" t="str" cm="1">
        <f t="array" ref="K27">_xlfn.IFS(AND(J27&gt;$O$6,J27&lt;$P$6),"AA",AND(J27&gt;$O$7,J27&lt;$P$7),"AB",AND(J27&gt;$O$8,J27&lt;$P$8),"BB",AND(J27&gt;$O$9,J27&lt;$P$9),"CB",AND(J27&gt;$O$10,J27&lt;$P$10),"CC",AND(J27&gt;$O$11,J27&lt;$P$11),"DC",AND(J27&gt;$O$12,J27&lt;$P$12),"DD",AND(J27&gt;$O$13,J27&lt;$P$13),"FD",AND(J27&gt;$O$14,J27&lt;$P$14),"FF")</f>
        <v>FF</v>
      </c>
      <c r="L27" s="10">
        <f t="shared" si="1"/>
        <v>1.7694180467742262E-2</v>
      </c>
      <c r="R27" s="33" t="s">
        <v>70</v>
      </c>
      <c r="S27" s="33"/>
      <c r="T27" s="33"/>
      <c r="U27" s="33"/>
      <c r="V27" s="33"/>
      <c r="W27" s="33"/>
      <c r="X27" s="33"/>
    </row>
    <row r="28" spans="2:25" ht="15" x14ac:dyDescent="0.3">
      <c r="B28" s="15">
        <v>26</v>
      </c>
      <c r="C28" s="4">
        <v>26</v>
      </c>
      <c r="D28" s="12" t="s">
        <v>3</v>
      </c>
      <c r="E28" s="12" t="s">
        <v>4</v>
      </c>
      <c r="F28" s="3">
        <v>53</v>
      </c>
      <c r="G28" s="3">
        <v>23</v>
      </c>
      <c r="H28" s="27">
        <v>6</v>
      </c>
      <c r="I28" s="27">
        <v>1</v>
      </c>
      <c r="J28" s="28">
        <f t="shared" si="0"/>
        <v>33.1</v>
      </c>
      <c r="K28" s="3" t="str" cm="1">
        <f t="array" ref="K28">_xlfn.IFS(AND(J28&gt;$O$6,J28&lt;$P$6),"AA",AND(J28&gt;$O$7,J28&lt;$P$7),"AB",AND(J28&gt;$O$8,J28&lt;$P$8),"BB",AND(J28&gt;$O$9,J28&lt;$P$9),"CB",AND(J28&gt;$O$10,J28&lt;$P$10),"CC",AND(J28&gt;$O$11,J28&lt;$P$11),"DC",AND(J28&gt;$O$12,J28&lt;$P$12),"DD",AND(J28&gt;$O$13,J28&lt;$P$13),"FD",AND(J28&gt;$O$14,J28&lt;$P$14),"FF")</f>
        <v>FF</v>
      </c>
      <c r="L28" s="10">
        <f t="shared" si="1"/>
        <v>1.5650615394374054E-2</v>
      </c>
      <c r="R28" s="33"/>
      <c r="S28" s="33"/>
      <c r="T28" s="33"/>
      <c r="U28" s="33"/>
      <c r="V28" s="33"/>
      <c r="W28" s="33"/>
      <c r="X28" s="33"/>
      <c r="Y28" s="34"/>
    </row>
    <row r="29" spans="2:25" ht="15" x14ac:dyDescent="0.3">
      <c r="B29" s="11">
        <v>27</v>
      </c>
      <c r="C29" s="4">
        <v>29</v>
      </c>
      <c r="D29" s="12" t="s">
        <v>3</v>
      </c>
      <c r="E29" s="12" t="s">
        <v>4</v>
      </c>
      <c r="F29" s="3">
        <v>10</v>
      </c>
      <c r="G29" s="3">
        <v>70</v>
      </c>
      <c r="H29" s="27">
        <v>0</v>
      </c>
      <c r="I29" s="27">
        <v>0</v>
      </c>
      <c r="J29" s="28">
        <f t="shared" si="0"/>
        <v>31</v>
      </c>
      <c r="K29" s="3" t="str" cm="1">
        <f t="array" ref="K29">_xlfn.IFS(AND(J29&gt;$O$6,J29&lt;$P$6),"AA",AND(J29&gt;$O$7,J29&lt;$P$7),"AB",AND(J29&gt;$O$8,J29&lt;$P$8),"BB",AND(J29&gt;$O$9,J29&lt;$P$9),"CB",AND(J29&gt;$O$10,J29&lt;$P$10),"CC",AND(J29&gt;$O$11,J29&lt;$P$11),"DC",AND(J29&gt;$O$12,J29&lt;$P$12),"DD",AND(J29&gt;$O$13,J29&lt;$P$13),"FD",AND(J29&gt;$O$14,J29&lt;$P$14),"FF")</f>
        <v>FF</v>
      </c>
      <c r="L29" s="10">
        <f t="shared" si="1"/>
        <v>1.3509317144689654E-2</v>
      </c>
    </row>
    <row r="30" spans="2:25" ht="15" x14ac:dyDescent="0.3">
      <c r="B30" s="15">
        <v>28</v>
      </c>
      <c r="C30" s="4">
        <v>20</v>
      </c>
      <c r="D30" s="12" t="s">
        <v>3</v>
      </c>
      <c r="E30" s="12" t="s">
        <v>4</v>
      </c>
      <c r="F30" s="3">
        <v>25</v>
      </c>
      <c r="G30" s="3">
        <v>30</v>
      </c>
      <c r="H30" s="27">
        <v>8</v>
      </c>
      <c r="I30" s="27">
        <v>0</v>
      </c>
      <c r="J30" s="28">
        <f t="shared" si="0"/>
        <v>27.5</v>
      </c>
      <c r="K30" s="3" t="str" cm="1">
        <f t="array" ref="K30">_xlfn.IFS(AND(J30&gt;$O$6,J30&lt;$P$6),"AA",AND(J30&gt;$O$7,J30&lt;$P$7),"AB",AND(J30&gt;$O$8,J30&lt;$P$8),"BB",AND(J30&gt;$O$9,J30&lt;$P$9),"CB",AND(J30&gt;$O$10,J30&lt;$P$10),"CC",AND(J30&gt;$O$11,J30&lt;$P$11),"DC",AND(J30&gt;$O$12,J30&lt;$P$12),"DD",AND(J30&gt;$O$13,J30&lt;$P$13),"FD",AND(J30&gt;$O$14,J30&lt;$P$14),"FF")</f>
        <v>FF</v>
      </c>
      <c r="L30" s="10">
        <f t="shared" si="1"/>
        <v>1.0140876013193278E-2</v>
      </c>
      <c r="S30" s="7" t="s">
        <v>35</v>
      </c>
      <c r="T30" s="7" t="s">
        <v>36</v>
      </c>
    </row>
    <row r="31" spans="2:25" ht="15" x14ac:dyDescent="0.3">
      <c r="B31" s="11">
        <v>29</v>
      </c>
      <c r="C31" s="4">
        <v>21</v>
      </c>
      <c r="D31" s="12" t="s">
        <v>3</v>
      </c>
      <c r="E31" s="12" t="s">
        <v>4</v>
      </c>
      <c r="F31" s="3">
        <v>1</v>
      </c>
      <c r="G31" s="3">
        <v>30</v>
      </c>
      <c r="H31" s="27">
        <v>8</v>
      </c>
      <c r="I31" s="27">
        <v>0</v>
      </c>
      <c r="J31" s="28">
        <f t="shared" si="0"/>
        <v>20.3</v>
      </c>
      <c r="K31" s="3" t="str" cm="1">
        <f t="array" ref="K31">_xlfn.IFS(AND(J31&gt;$O$6,J31&lt;$P$6),"AA",AND(J31&gt;$O$7,J31&lt;$P$7),"AB",AND(J31&gt;$O$8,J31&lt;$P$8),"BB",AND(J31&gt;$O$9,J31&lt;$P$9),"CB",AND(J31&gt;$O$10,J31&lt;$P$10),"CC",AND(J31&gt;$O$11,J31&lt;$P$11),"DC",AND(J31&gt;$O$12,J31&lt;$P$12),"DD",AND(J31&gt;$O$13,J31&lt;$P$13),"FD",AND(J31&gt;$O$14,J31&lt;$P$14),"FF")</f>
        <v>FF</v>
      </c>
      <c r="L31" s="10">
        <f t="shared" si="1"/>
        <v>4.7736477574118284E-3</v>
      </c>
      <c r="S31" s="4">
        <f>AVERAGE(Tablo1[Total Points])</f>
        <v>48.559999999999988</v>
      </c>
      <c r="T31" s="4">
        <f>_xlfn.STDEV.P(Tablo1[Total Points])</f>
        <v>15.350821910677432</v>
      </c>
    </row>
    <row r="32" spans="2:25" ht="15" x14ac:dyDescent="0.3">
      <c r="B32" s="17">
        <v>30</v>
      </c>
      <c r="C32" s="4">
        <v>25</v>
      </c>
      <c r="D32" s="12" t="s">
        <v>3</v>
      </c>
      <c r="E32" s="12" t="s">
        <v>4</v>
      </c>
      <c r="F32" s="3">
        <v>5</v>
      </c>
      <c r="G32" s="3">
        <v>25</v>
      </c>
      <c r="H32" s="27">
        <v>4</v>
      </c>
      <c r="I32" s="27">
        <v>2</v>
      </c>
      <c r="J32" s="28">
        <f t="shared" si="0"/>
        <v>19.5</v>
      </c>
      <c r="K32" s="3" t="str" cm="1">
        <f t="array" ref="K32">_xlfn.IFS(AND(J32&gt;$O$6,J32&lt;$P$6),"AA",AND(J32&gt;$O$7,J32&lt;$P$7),"AB",AND(J32&gt;$O$8,J32&lt;$P$8),"BB",AND(J32&gt;$O$9,J32&lt;$P$9),"CB",AND(J32&gt;$O$10,J32&lt;$P$10),"CC",AND(J32&gt;$O$11,J32&lt;$P$11),"DC",AND(J32&gt;$O$12,J32&lt;$P$12),"DD",AND(J32&gt;$O$13,J32&lt;$P$13),"FD",AND(J32&gt;$O$14,J32&lt;$P$14),"FF")</f>
        <v>FF</v>
      </c>
      <c r="L32" s="10">
        <f t="shared" si="1"/>
        <v>4.3310628216564461E-3</v>
      </c>
    </row>
    <row r="33" spans="1:20" ht="15" x14ac:dyDescent="0.3">
      <c r="A33" s="16"/>
      <c r="D33" s="3"/>
      <c r="E33" s="3"/>
      <c r="F33" s="27"/>
      <c r="G33" s="27"/>
    </row>
    <row r="34" spans="1:20" x14ac:dyDescent="0.3">
      <c r="A34" s="16"/>
      <c r="B34" s="10" t="s">
        <v>38</v>
      </c>
      <c r="C34" s="10" t="s">
        <v>71</v>
      </c>
      <c r="D34" s="35" t="s">
        <v>72</v>
      </c>
      <c r="E34" s="35" t="s">
        <v>73</v>
      </c>
      <c r="F34" s="35" t="s">
        <v>74</v>
      </c>
      <c r="G34" s="35" t="s">
        <v>75</v>
      </c>
      <c r="H34" s="35" t="s">
        <v>76</v>
      </c>
      <c r="I34" s="36"/>
      <c r="M34" s="9" t="s">
        <v>19</v>
      </c>
      <c r="N34" s="9" t="s">
        <v>20</v>
      </c>
      <c r="O34" s="7" t="s">
        <v>77</v>
      </c>
      <c r="P34" s="24" t="s">
        <v>39</v>
      </c>
      <c r="Q34" s="24" t="s">
        <v>40</v>
      </c>
      <c r="R34" s="24" t="s">
        <v>41</v>
      </c>
      <c r="S34" s="24" t="s">
        <v>42</v>
      </c>
    </row>
    <row r="35" spans="1:20" ht="15" x14ac:dyDescent="0.3">
      <c r="A35" s="16"/>
      <c r="B35" s="3">
        <v>1</v>
      </c>
      <c r="C35" s="3" t="s">
        <v>3</v>
      </c>
      <c r="D35" s="3" t="s">
        <v>4</v>
      </c>
      <c r="E35" s="3"/>
      <c r="F35" s="27"/>
      <c r="G35" s="27"/>
      <c r="M35" s="13">
        <v>1</v>
      </c>
      <c r="N35" s="4" t="s">
        <v>25</v>
      </c>
      <c r="O35" s="4">
        <f>Tablo413[[#This Row],[Midterm]]+Tablo413[[#This Row],[FINAL]]+Tablo413[[#This Row],[HOMEWORK]]+Tablo413[[#This Row],[LAB]]</f>
        <v>100</v>
      </c>
      <c r="P35" s="4">
        <v>30</v>
      </c>
      <c r="Q35" s="4">
        <v>70</v>
      </c>
      <c r="R35" s="4">
        <v>0</v>
      </c>
      <c r="S35" s="4">
        <v>0</v>
      </c>
    </row>
    <row r="36" spans="1:20" ht="15" x14ac:dyDescent="0.3">
      <c r="A36" s="16"/>
      <c r="B36" s="3">
        <v>2</v>
      </c>
      <c r="C36" s="3" t="s">
        <v>3</v>
      </c>
      <c r="D36" s="3" t="s">
        <v>4</v>
      </c>
      <c r="E36" s="3"/>
      <c r="F36" s="27"/>
      <c r="G36" s="27"/>
      <c r="M36" s="13">
        <v>2</v>
      </c>
      <c r="N36" s="4" t="s">
        <v>27</v>
      </c>
      <c r="O36" s="4">
        <f>Tablo413[[#This Row],[Midterm]]+Tablo413[[#This Row],[FINAL]]+Tablo413[[#This Row],[HOMEWORK]]+Tablo413[[#This Row],[LAB]]</f>
        <v>100</v>
      </c>
      <c r="P36" s="4">
        <v>10</v>
      </c>
      <c r="Q36" s="4">
        <v>0</v>
      </c>
      <c r="R36" s="4">
        <v>20</v>
      </c>
      <c r="S36" s="4">
        <v>70</v>
      </c>
    </row>
    <row r="37" spans="1:20" ht="15" x14ac:dyDescent="0.3">
      <c r="A37" s="16"/>
      <c r="B37" s="3">
        <v>3</v>
      </c>
      <c r="C37" s="3" t="s">
        <v>3</v>
      </c>
      <c r="D37" s="3" t="s">
        <v>4</v>
      </c>
      <c r="E37" s="3"/>
      <c r="F37" s="27"/>
      <c r="G37" s="27"/>
      <c r="M37" s="13">
        <v>3</v>
      </c>
      <c r="N37" s="4" t="s">
        <v>28</v>
      </c>
      <c r="O37" s="4">
        <f>Tablo413[[#This Row],[Midterm]]+Tablo413[[#This Row],[FINAL]]+Tablo413[[#This Row],[HOMEWORK]]+Tablo413[[#This Row],[LAB]]</f>
        <v>100</v>
      </c>
      <c r="P37" s="4">
        <v>0</v>
      </c>
      <c r="Q37" s="4">
        <v>40</v>
      </c>
      <c r="R37" s="4">
        <v>50</v>
      </c>
      <c r="S37" s="4">
        <v>10</v>
      </c>
    </row>
    <row r="38" spans="1:20" ht="15" x14ac:dyDescent="0.3">
      <c r="A38" s="16"/>
      <c r="B38" s="3">
        <v>4</v>
      </c>
      <c r="C38" s="3" t="s">
        <v>3</v>
      </c>
      <c r="D38" s="3" t="s">
        <v>4</v>
      </c>
      <c r="E38" s="3"/>
      <c r="F38" s="27"/>
      <c r="G38" s="27"/>
      <c r="M38" s="3">
        <v>4</v>
      </c>
      <c r="N38" s="4" t="s">
        <v>29</v>
      </c>
      <c r="O38" s="4">
        <f>Tablo413[[#This Row],[Midterm]]+Tablo413[[#This Row],[FINAL]]+Tablo413[[#This Row],[HOMEWORK]]+Tablo413[[#This Row],[LAB]]</f>
        <v>100</v>
      </c>
      <c r="P38" s="4">
        <v>40</v>
      </c>
      <c r="Q38" s="4">
        <v>20</v>
      </c>
      <c r="R38" s="4">
        <v>20</v>
      </c>
      <c r="S38" s="4">
        <v>20</v>
      </c>
    </row>
    <row r="39" spans="1:20" ht="15" x14ac:dyDescent="0.3">
      <c r="A39" s="16"/>
      <c r="B39" s="3">
        <v>5</v>
      </c>
      <c r="C39" s="3" t="s">
        <v>3</v>
      </c>
      <c r="D39" s="3" t="s">
        <v>4</v>
      </c>
      <c r="E39" s="3"/>
      <c r="F39" s="27"/>
      <c r="G39" s="27"/>
    </row>
    <row r="40" spans="1:20" ht="15.6" x14ac:dyDescent="0.3">
      <c r="A40" s="16"/>
      <c r="B40" s="3">
        <v>6</v>
      </c>
      <c r="C40" s="3" t="s">
        <v>3</v>
      </c>
      <c r="D40" s="3" t="s">
        <v>4</v>
      </c>
      <c r="E40" s="3"/>
      <c r="F40" s="27"/>
      <c r="G40" s="27"/>
      <c r="M40" s="9" t="s">
        <v>19</v>
      </c>
      <c r="N40" s="9" t="s">
        <v>20</v>
      </c>
      <c r="O40" s="24" t="s">
        <v>42</v>
      </c>
      <c r="P40" s="24" t="s">
        <v>39</v>
      </c>
      <c r="Q40" s="24" t="s">
        <v>40</v>
      </c>
      <c r="R40" s="24" t="s">
        <v>41</v>
      </c>
      <c r="S40" s="37" t="s">
        <v>78</v>
      </c>
      <c r="T40" s="4"/>
    </row>
    <row r="41" spans="1:20" ht="15" x14ac:dyDescent="0.3">
      <c r="A41" s="16"/>
      <c r="B41" s="3">
        <v>7</v>
      </c>
      <c r="C41" s="3" t="s">
        <v>3</v>
      </c>
      <c r="D41" s="3" t="s">
        <v>4</v>
      </c>
      <c r="E41" s="3"/>
      <c r="F41" s="27"/>
      <c r="G41" s="27"/>
      <c r="M41" s="13">
        <v>1</v>
      </c>
      <c r="N41" s="4" t="s">
        <v>25</v>
      </c>
      <c r="O41" s="4">
        <v>0</v>
      </c>
      <c r="P41" s="20">
        <f>[1]MIDTERM!L43</f>
        <v>9.3305555555555557</v>
      </c>
      <c r="Q41" s="20">
        <f>[1]FINAL!L43</f>
        <v>28.19722222222223</v>
      </c>
      <c r="R41" s="4">
        <v>0</v>
      </c>
      <c r="S41" s="4">
        <f>SUM(Tablo41342[[#This Row],[LAB]:[HOMEWORK]])</f>
        <v>37.527777777777786</v>
      </c>
      <c r="T41" s="4"/>
    </row>
    <row r="42" spans="1:20" ht="15" x14ac:dyDescent="0.3">
      <c r="A42" s="16"/>
      <c r="B42" s="3">
        <v>8</v>
      </c>
      <c r="C42" s="3" t="s">
        <v>3</v>
      </c>
      <c r="D42" s="3" t="s">
        <v>4</v>
      </c>
      <c r="E42" s="3"/>
      <c r="F42" s="27"/>
      <c r="G42" s="27"/>
      <c r="M42" s="13">
        <v>2</v>
      </c>
      <c r="N42" s="4" t="s">
        <v>27</v>
      </c>
      <c r="O42" s="4">
        <v>0</v>
      </c>
      <c r="P42" s="20">
        <f>[1]MIDTERM!L44</f>
        <v>2.8055555555555554</v>
      </c>
      <c r="Q42" s="20">
        <f>[1]FINAL!L44</f>
        <v>0</v>
      </c>
      <c r="R42" s="4">
        <v>0</v>
      </c>
      <c r="S42" s="4">
        <f>SUM(Tablo41342[[#This Row],[LAB]:[HOMEWORK]])</f>
        <v>2.8055555555555554</v>
      </c>
      <c r="T42" s="4"/>
    </row>
    <row r="43" spans="1:20" ht="15" x14ac:dyDescent="0.3">
      <c r="A43" s="16"/>
      <c r="B43" s="3">
        <v>9</v>
      </c>
      <c r="C43" s="3" t="s">
        <v>3</v>
      </c>
      <c r="D43" s="3" t="s">
        <v>4</v>
      </c>
      <c r="E43" s="3"/>
      <c r="F43" s="27"/>
      <c r="G43" s="27"/>
      <c r="M43" s="13">
        <v>3</v>
      </c>
      <c r="N43" s="4" t="s">
        <v>28</v>
      </c>
      <c r="O43" s="4">
        <v>0</v>
      </c>
      <c r="P43" s="20">
        <f>[1]MIDTERM!L45</f>
        <v>0</v>
      </c>
      <c r="Q43" s="20">
        <f>[1]FINAL!L45</f>
        <v>15.698611111111111</v>
      </c>
      <c r="R43" s="4">
        <v>0</v>
      </c>
      <c r="S43" s="4">
        <f>SUM(Tablo41342[[#This Row],[LAB]:[HOMEWORK]])</f>
        <v>15.698611111111111</v>
      </c>
      <c r="T43" s="4"/>
    </row>
    <row r="44" spans="1:20" ht="15" x14ac:dyDescent="0.3">
      <c r="A44" s="16"/>
      <c r="B44" s="3">
        <v>10</v>
      </c>
      <c r="C44" s="3" t="s">
        <v>3</v>
      </c>
      <c r="D44" s="3" t="s">
        <v>4</v>
      </c>
      <c r="E44" s="3"/>
      <c r="F44" s="27"/>
      <c r="G44" s="27"/>
      <c r="M44" s="3">
        <v>4</v>
      </c>
      <c r="N44" s="4" t="s">
        <v>29</v>
      </c>
      <c r="O44" s="4">
        <v>0</v>
      </c>
      <c r="P44" s="20">
        <f>[1]MIDTERM!L46</f>
        <v>16.522222222222222</v>
      </c>
      <c r="Q44" s="20">
        <f>[1]FINAL!L46</f>
        <v>3.5333333333333332</v>
      </c>
      <c r="R44" s="4">
        <v>0</v>
      </c>
      <c r="S44" s="4">
        <f>SUM(Tablo41342[[#This Row],[LAB]:[HOMEWORK]])</f>
        <v>20.055555555555557</v>
      </c>
      <c r="T44" s="4"/>
    </row>
    <row r="45" spans="1:20" ht="15" x14ac:dyDescent="0.3">
      <c r="A45" s="16"/>
      <c r="B45" s="3">
        <v>11</v>
      </c>
      <c r="C45" s="3" t="s">
        <v>3</v>
      </c>
      <c r="D45" s="3" t="s">
        <v>4</v>
      </c>
      <c r="E45" s="3"/>
      <c r="F45" s="27"/>
      <c r="G45" s="27"/>
    </row>
    <row r="46" spans="1:20" ht="15" x14ac:dyDescent="0.3">
      <c r="A46" s="16"/>
      <c r="B46" s="3">
        <v>12</v>
      </c>
      <c r="C46" s="3" t="s">
        <v>3</v>
      </c>
      <c r="D46" s="3" t="s">
        <v>4</v>
      </c>
      <c r="E46" s="3"/>
      <c r="F46" s="27"/>
      <c r="G46" s="27"/>
    </row>
    <row r="47" spans="1:20" ht="15" x14ac:dyDescent="0.3">
      <c r="A47" s="16"/>
      <c r="B47" s="3">
        <v>13</v>
      </c>
      <c r="C47" s="3" t="s">
        <v>3</v>
      </c>
      <c r="D47" s="3" t="s">
        <v>4</v>
      </c>
      <c r="E47" s="3"/>
      <c r="F47" s="27"/>
      <c r="G47" s="27"/>
    </row>
    <row r="48" spans="1:20" ht="15" x14ac:dyDescent="0.3">
      <c r="A48" s="16"/>
      <c r="B48" s="3">
        <v>14</v>
      </c>
      <c r="C48" s="3" t="s">
        <v>3</v>
      </c>
      <c r="D48" s="3" t="s">
        <v>4</v>
      </c>
      <c r="E48" s="3"/>
      <c r="F48" s="27"/>
      <c r="G48" s="27"/>
    </row>
    <row r="49" spans="1:10" ht="15" x14ac:dyDescent="0.3">
      <c r="A49" s="16"/>
      <c r="B49" s="3">
        <v>15</v>
      </c>
      <c r="C49" s="3" t="s">
        <v>3</v>
      </c>
      <c r="D49" s="3" t="s">
        <v>4</v>
      </c>
      <c r="E49" s="3"/>
      <c r="F49" s="27"/>
      <c r="G49" s="27"/>
    </row>
    <row r="50" spans="1:10" ht="15" x14ac:dyDescent="0.3">
      <c r="A50" s="16"/>
      <c r="B50" s="3">
        <v>16</v>
      </c>
      <c r="C50" s="3" t="s">
        <v>3</v>
      </c>
      <c r="D50" s="3" t="s">
        <v>4</v>
      </c>
      <c r="E50" s="3"/>
      <c r="F50" s="27"/>
      <c r="G50" s="27"/>
    </row>
    <row r="51" spans="1:10" ht="15" x14ac:dyDescent="0.3">
      <c r="A51" s="16"/>
      <c r="B51" s="3">
        <v>17</v>
      </c>
      <c r="C51" s="3" t="s">
        <v>3</v>
      </c>
      <c r="D51" s="3" t="s">
        <v>4</v>
      </c>
      <c r="E51" s="3"/>
      <c r="F51" s="27"/>
      <c r="G51" s="27"/>
    </row>
    <row r="52" spans="1:10" ht="15" x14ac:dyDescent="0.3">
      <c r="A52" s="16"/>
      <c r="B52" s="3">
        <v>18</v>
      </c>
      <c r="C52" s="3" t="s">
        <v>3</v>
      </c>
      <c r="D52" s="3" t="s">
        <v>4</v>
      </c>
      <c r="E52" s="3"/>
      <c r="F52" s="27"/>
      <c r="G52" s="27"/>
    </row>
    <row r="53" spans="1:10" ht="15" x14ac:dyDescent="0.3">
      <c r="A53" s="16"/>
      <c r="B53" s="3">
        <v>19</v>
      </c>
      <c r="C53" s="3" t="s">
        <v>3</v>
      </c>
      <c r="D53" s="3" t="s">
        <v>4</v>
      </c>
      <c r="E53" s="3"/>
      <c r="F53" s="27"/>
      <c r="G53" s="27"/>
    </row>
    <row r="54" spans="1:10" ht="15" x14ac:dyDescent="0.3">
      <c r="A54" s="16"/>
      <c r="B54" s="3">
        <v>20</v>
      </c>
      <c r="C54" s="3" t="s">
        <v>3</v>
      </c>
      <c r="D54" s="3" t="s">
        <v>4</v>
      </c>
      <c r="E54" s="3"/>
      <c r="F54" s="27"/>
      <c r="G54" s="27"/>
    </row>
    <row r="55" spans="1:10" ht="15" x14ac:dyDescent="0.3">
      <c r="A55" s="16"/>
      <c r="B55" s="3">
        <v>21</v>
      </c>
      <c r="C55" s="3" t="s">
        <v>3</v>
      </c>
      <c r="D55" s="3" t="s">
        <v>4</v>
      </c>
      <c r="E55" s="3"/>
      <c r="F55" s="27"/>
      <c r="G55" s="27"/>
    </row>
    <row r="56" spans="1:10" ht="15" x14ac:dyDescent="0.3">
      <c r="A56" s="16"/>
      <c r="B56" s="3">
        <v>22</v>
      </c>
      <c r="C56" s="3" t="s">
        <v>3</v>
      </c>
      <c r="D56" s="3" t="s">
        <v>4</v>
      </c>
      <c r="E56" s="3"/>
      <c r="F56" s="27"/>
      <c r="G56" s="27"/>
      <c r="I56" s="38"/>
      <c r="J56" s="39"/>
    </row>
    <row r="57" spans="1:10" ht="15" x14ac:dyDescent="0.3">
      <c r="A57" s="16"/>
      <c r="B57" s="3">
        <v>23</v>
      </c>
      <c r="C57" s="3" t="s">
        <v>3</v>
      </c>
      <c r="D57" s="3" t="s">
        <v>4</v>
      </c>
      <c r="E57" s="3"/>
      <c r="F57" s="27"/>
      <c r="G57" s="27"/>
    </row>
    <row r="58" spans="1:10" ht="15" x14ac:dyDescent="0.3">
      <c r="A58" s="16"/>
      <c r="B58" s="3">
        <v>24</v>
      </c>
      <c r="C58" s="3" t="s">
        <v>3</v>
      </c>
      <c r="D58" s="3" t="s">
        <v>4</v>
      </c>
      <c r="E58" s="3"/>
      <c r="F58" s="27"/>
      <c r="G58" s="27"/>
    </row>
    <row r="59" spans="1:10" ht="15" x14ac:dyDescent="0.3">
      <c r="A59" s="16"/>
      <c r="B59" s="3">
        <v>25</v>
      </c>
      <c r="C59" s="3" t="s">
        <v>3</v>
      </c>
      <c r="D59" s="3" t="s">
        <v>4</v>
      </c>
      <c r="E59" s="3"/>
      <c r="F59" s="27"/>
      <c r="G59" s="27"/>
    </row>
    <row r="60" spans="1:10" ht="15" x14ac:dyDescent="0.3">
      <c r="A60" s="16"/>
      <c r="B60" s="3">
        <v>26</v>
      </c>
      <c r="C60" s="3" t="s">
        <v>3</v>
      </c>
      <c r="D60" s="3" t="s">
        <v>4</v>
      </c>
      <c r="E60" s="3"/>
      <c r="F60" s="27"/>
      <c r="G60" s="27"/>
    </row>
    <row r="61" spans="1:10" ht="15" x14ac:dyDescent="0.3">
      <c r="A61" s="16"/>
      <c r="B61" s="3">
        <v>27</v>
      </c>
      <c r="C61" s="3" t="s">
        <v>3</v>
      </c>
      <c r="D61" s="3" t="s">
        <v>4</v>
      </c>
      <c r="E61" s="3"/>
      <c r="F61" s="27"/>
      <c r="G61" s="27"/>
    </row>
    <row r="62" spans="1:10" ht="15" x14ac:dyDescent="0.3">
      <c r="A62" s="16"/>
      <c r="B62" s="3">
        <v>28</v>
      </c>
      <c r="C62" s="3" t="s">
        <v>3</v>
      </c>
      <c r="D62" s="3" t="s">
        <v>4</v>
      </c>
      <c r="E62" s="3"/>
      <c r="F62" s="27"/>
      <c r="G62" s="27"/>
    </row>
    <row r="63" spans="1:10" ht="15" x14ac:dyDescent="0.3">
      <c r="A63" s="16"/>
      <c r="B63" s="3">
        <v>29</v>
      </c>
      <c r="C63" s="3" t="s">
        <v>3</v>
      </c>
      <c r="D63" s="3" t="s">
        <v>4</v>
      </c>
      <c r="E63" s="3"/>
      <c r="F63" s="27"/>
      <c r="G63" s="27"/>
    </row>
    <row r="64" spans="1:10" ht="15" x14ac:dyDescent="0.3">
      <c r="A64" s="16"/>
      <c r="B64" s="3">
        <v>30</v>
      </c>
      <c r="C64" s="3" t="s">
        <v>3</v>
      </c>
      <c r="D64" s="3" t="s">
        <v>4</v>
      </c>
      <c r="E64" s="3"/>
      <c r="F64" s="27"/>
      <c r="G64" s="27"/>
    </row>
    <row r="65" spans="1:8" ht="15" x14ac:dyDescent="0.3">
      <c r="A65" s="16"/>
      <c r="D65" s="3"/>
      <c r="E65" s="3"/>
      <c r="F65" s="27"/>
      <c r="G65" s="27"/>
    </row>
    <row r="66" spans="1:8" ht="15" x14ac:dyDescent="0.3">
      <c r="A66" s="16"/>
      <c r="D66" s="3"/>
      <c r="E66" s="3"/>
      <c r="F66" s="27"/>
      <c r="G66" s="27"/>
    </row>
    <row r="67" spans="1:8" ht="15" x14ac:dyDescent="0.3">
      <c r="A67" s="16"/>
      <c r="D67" s="3"/>
      <c r="E67" s="3"/>
      <c r="F67" s="27"/>
      <c r="G67" s="27"/>
    </row>
    <row r="68" spans="1:8" ht="15" x14ac:dyDescent="0.3">
      <c r="A68" s="16"/>
      <c r="D68" s="3"/>
      <c r="E68" s="3"/>
      <c r="F68" s="27"/>
      <c r="G68" s="27"/>
    </row>
    <row r="69" spans="1:8" ht="15" x14ac:dyDescent="0.3">
      <c r="A69" s="16"/>
      <c r="D69" s="3"/>
      <c r="E69" s="3"/>
      <c r="F69" s="27"/>
      <c r="G69" s="27"/>
    </row>
    <row r="70" spans="1:8" ht="15" x14ac:dyDescent="0.3">
      <c r="A70" s="16"/>
      <c r="D70" s="3"/>
      <c r="E70" s="3"/>
      <c r="F70" s="27"/>
      <c r="G70" s="27"/>
    </row>
    <row r="71" spans="1:8" ht="15" x14ac:dyDescent="0.3">
      <c r="A71" s="16"/>
      <c r="D71" s="3"/>
      <c r="E71" s="3"/>
      <c r="F71" s="27"/>
      <c r="G71" s="27"/>
    </row>
    <row r="72" spans="1:8" ht="15" x14ac:dyDescent="0.3">
      <c r="A72" s="16"/>
      <c r="D72" s="3"/>
      <c r="E72" s="3"/>
      <c r="F72" s="27"/>
      <c r="G72" s="27"/>
      <c r="H72" s="13"/>
    </row>
    <row r="73" spans="1:8" ht="15" x14ac:dyDescent="0.3">
      <c r="A73" s="16"/>
      <c r="D73" s="3"/>
      <c r="E73" s="3"/>
      <c r="F73" s="27"/>
      <c r="G73" s="27"/>
    </row>
    <row r="74" spans="1:8" ht="15" x14ac:dyDescent="0.3">
      <c r="A74" s="16"/>
      <c r="D74" s="3"/>
      <c r="E74" s="3"/>
      <c r="F74" s="27"/>
      <c r="G74" s="27"/>
    </row>
    <row r="75" spans="1:8" ht="15" x14ac:dyDescent="0.3">
      <c r="A75" s="16"/>
      <c r="D75" s="3"/>
      <c r="E75" s="3"/>
      <c r="F75" s="27"/>
      <c r="G75" s="27"/>
    </row>
    <row r="76" spans="1:8" ht="15" x14ac:dyDescent="0.3">
      <c r="A76" s="16"/>
      <c r="D76" s="3"/>
      <c r="E76" s="3"/>
      <c r="F76" s="27"/>
      <c r="G76" s="27"/>
    </row>
    <row r="77" spans="1:8" ht="15" x14ac:dyDescent="0.3">
      <c r="A77" s="16"/>
      <c r="D77" s="3"/>
      <c r="E77" s="3"/>
      <c r="F77" s="27"/>
      <c r="G77" s="27"/>
    </row>
    <row r="78" spans="1:8" ht="15" x14ac:dyDescent="0.3">
      <c r="A78" s="16"/>
      <c r="D78" s="3"/>
      <c r="E78" s="3"/>
      <c r="F78" s="27"/>
      <c r="G78" s="27"/>
    </row>
    <row r="79" spans="1:8" ht="15" x14ac:dyDescent="0.3">
      <c r="A79" s="16"/>
      <c r="D79" s="3"/>
      <c r="E79" s="3"/>
      <c r="F79" s="27"/>
      <c r="G79" s="27"/>
    </row>
    <row r="80" spans="1:8" ht="15" x14ac:dyDescent="0.3">
      <c r="A80" s="16"/>
      <c r="D80" s="3"/>
      <c r="E80" s="3"/>
      <c r="F80" s="27"/>
      <c r="G80" s="27"/>
    </row>
    <row r="81" spans="1:7" ht="15" x14ac:dyDescent="0.3">
      <c r="A81" s="16"/>
      <c r="D81" s="3"/>
      <c r="E81" s="3"/>
      <c r="F81" s="27"/>
      <c r="G81" s="27"/>
    </row>
    <row r="82" spans="1:7" ht="15" x14ac:dyDescent="0.3">
      <c r="A82" s="16"/>
      <c r="D82" s="3"/>
      <c r="E82" s="3"/>
      <c r="F82" s="27"/>
      <c r="G82" s="27"/>
    </row>
    <row r="83" spans="1:7" ht="15" x14ac:dyDescent="0.3">
      <c r="A83" s="16"/>
      <c r="D83" s="3"/>
      <c r="E83" s="3"/>
      <c r="F83" s="27"/>
      <c r="G83" s="27"/>
    </row>
    <row r="84" spans="1:7" ht="15" x14ac:dyDescent="0.3">
      <c r="A84" s="16"/>
      <c r="D84" s="3"/>
      <c r="E84" s="3"/>
      <c r="F84" s="27"/>
      <c r="G84" s="27"/>
    </row>
    <row r="85" spans="1:7" ht="15" x14ac:dyDescent="0.3">
      <c r="A85" s="16"/>
      <c r="D85" s="3"/>
      <c r="E85" s="3"/>
      <c r="F85" s="27"/>
      <c r="G85" s="27"/>
    </row>
    <row r="86" spans="1:7" ht="15" x14ac:dyDescent="0.3">
      <c r="A86" s="16"/>
      <c r="D86" s="3"/>
      <c r="E86" s="3"/>
      <c r="F86" s="27"/>
      <c r="G86" s="27"/>
    </row>
    <row r="87" spans="1:7" ht="15" x14ac:dyDescent="0.3">
      <c r="A87" s="16"/>
      <c r="D87" s="3"/>
      <c r="E87" s="3"/>
      <c r="F87" s="27"/>
      <c r="G87" s="27"/>
    </row>
    <row r="88" spans="1:7" ht="15" x14ac:dyDescent="0.3">
      <c r="A88" s="16"/>
      <c r="D88" s="3"/>
      <c r="E88" s="3"/>
      <c r="F88" s="27"/>
      <c r="G88" s="27"/>
    </row>
    <row r="89" spans="1:7" ht="15" x14ac:dyDescent="0.3">
      <c r="A89" s="16"/>
      <c r="D89" s="3"/>
      <c r="E89" s="3"/>
      <c r="F89" s="27"/>
      <c r="G89" s="27"/>
    </row>
    <row r="90" spans="1:7" ht="15" x14ac:dyDescent="0.3">
      <c r="A90" s="16"/>
      <c r="D90" s="3"/>
      <c r="E90" s="3"/>
      <c r="F90" s="27"/>
      <c r="G90" s="27"/>
    </row>
    <row r="91" spans="1:7" ht="15" x14ac:dyDescent="0.3">
      <c r="A91" s="16"/>
      <c r="D91" s="3"/>
      <c r="E91" s="3"/>
      <c r="F91" s="27"/>
      <c r="G91" s="27"/>
    </row>
    <row r="92" spans="1:7" ht="15" x14ac:dyDescent="0.3">
      <c r="A92" s="16"/>
      <c r="D92" s="3"/>
      <c r="E92" s="3"/>
      <c r="F92" s="27"/>
      <c r="G92" s="27"/>
    </row>
    <row r="93" spans="1:7" ht="15" x14ac:dyDescent="0.3">
      <c r="A93" s="16"/>
      <c r="D93" s="3"/>
      <c r="E93" s="3"/>
      <c r="F93" s="27"/>
      <c r="G93" s="27"/>
    </row>
    <row r="94" spans="1:7" ht="15" x14ac:dyDescent="0.3">
      <c r="A94" s="16"/>
      <c r="D94" s="3"/>
      <c r="E94" s="3"/>
      <c r="F94" s="27"/>
      <c r="G94" s="27"/>
    </row>
    <row r="95" spans="1:7" ht="15" x14ac:dyDescent="0.3">
      <c r="A95" s="16"/>
      <c r="D95" s="3"/>
      <c r="E95" s="3"/>
      <c r="F95" s="27"/>
      <c r="G95" s="27"/>
    </row>
    <row r="96" spans="1:7" ht="15" x14ac:dyDescent="0.3">
      <c r="A96" s="16"/>
      <c r="D96" s="3"/>
      <c r="E96" s="3"/>
      <c r="F96" s="27"/>
      <c r="G96" s="27"/>
    </row>
  </sheetData>
  <mergeCells count="4">
    <mergeCell ref="B1:X1"/>
    <mergeCell ref="N4:P4"/>
    <mergeCell ref="N17:P17"/>
    <mergeCell ref="R27:X28"/>
  </mergeCells>
  <conditionalFormatting sqref="O23">
    <cfRule type="cellIs" dxfId="165" priority="24" operator="equal">
      <formula>100</formula>
    </cfRule>
  </conditionalFormatting>
  <conditionalFormatting sqref="J3:J32">
    <cfRule type="cellIs" dxfId="164" priority="23" operator="greaterThan">
      <formula>100</formula>
    </cfRule>
  </conditionalFormatting>
  <conditionalFormatting sqref="P7:P14">
    <cfRule type="cellIs" dxfId="163" priority="22" operator="greaterThan">
      <formula>$P$6</formula>
    </cfRule>
  </conditionalFormatting>
  <conditionalFormatting sqref="P6">
    <cfRule type="cellIs" dxfId="162" priority="21" operator="greaterThan">
      <formula>100</formula>
    </cfRule>
  </conditionalFormatting>
  <conditionalFormatting sqref="O14">
    <cfRule type="cellIs" dxfId="161" priority="3" operator="greaterThan">
      <formula>$P$14</formula>
    </cfRule>
    <cfRule type="cellIs" dxfId="160" priority="20" operator="lessThan">
      <formula>0</formula>
    </cfRule>
  </conditionalFormatting>
  <conditionalFormatting sqref="P7:P14 O6:O14">
    <cfRule type="cellIs" dxfId="159" priority="19" operator="greaterThan">
      <formula>$P$6</formula>
    </cfRule>
  </conditionalFormatting>
  <conditionalFormatting sqref="O7:P14">
    <cfRule type="cellIs" dxfId="158" priority="18" operator="greaterThan">
      <formula>$O$6</formula>
    </cfRule>
  </conditionalFormatting>
  <conditionalFormatting sqref="O8:P14 O7">
    <cfRule type="cellIs" dxfId="157" priority="17" operator="greaterThan">
      <formula>$P$7</formula>
    </cfRule>
  </conditionalFormatting>
  <conditionalFormatting sqref="O8:P14">
    <cfRule type="cellIs" dxfId="156" priority="16" operator="greaterThan">
      <formula>$O$7</formula>
    </cfRule>
  </conditionalFormatting>
  <conditionalFormatting sqref="O9:P14 O8">
    <cfRule type="cellIs" dxfId="155" priority="15" operator="greaterThan">
      <formula>$P$8</formula>
    </cfRule>
  </conditionalFormatting>
  <conditionalFormatting sqref="O9:P14">
    <cfRule type="cellIs" dxfId="154" priority="14" operator="greaterThan">
      <formula>$O$8</formula>
    </cfRule>
  </conditionalFormatting>
  <conditionalFormatting sqref="O10:P14 O9">
    <cfRule type="cellIs" dxfId="153" priority="13" operator="greaterThan">
      <formula>$P$9</formula>
    </cfRule>
  </conditionalFormatting>
  <conditionalFormatting sqref="O10:P14">
    <cfRule type="cellIs" dxfId="152" priority="12" operator="greaterThan">
      <formula>$O$9</formula>
    </cfRule>
  </conditionalFormatting>
  <conditionalFormatting sqref="O11:P14 O10">
    <cfRule type="cellIs" dxfId="151" priority="11" operator="greaterThan">
      <formula>$P$10</formula>
    </cfRule>
  </conditionalFormatting>
  <conditionalFormatting sqref="O11:P14">
    <cfRule type="cellIs" dxfId="150" priority="10" operator="greaterThan">
      <formula>$O$10</formula>
    </cfRule>
  </conditionalFormatting>
  <conditionalFormatting sqref="O12:P14 O11">
    <cfRule type="cellIs" dxfId="149" priority="9" operator="greaterThan">
      <formula>$P$11</formula>
    </cfRule>
  </conditionalFormatting>
  <conditionalFormatting sqref="O12:P14">
    <cfRule type="cellIs" dxfId="148" priority="8" operator="greaterThan">
      <formula>$O$11</formula>
    </cfRule>
  </conditionalFormatting>
  <conditionalFormatting sqref="O13:P14 O12">
    <cfRule type="cellIs" dxfId="147" priority="7" operator="greaterThan">
      <formula>$P$12</formula>
    </cfRule>
  </conditionalFormatting>
  <conditionalFormatting sqref="O13:P14">
    <cfRule type="cellIs" dxfId="146" priority="6" operator="greaterThan">
      <formula>$O$12</formula>
    </cfRule>
  </conditionalFormatting>
  <conditionalFormatting sqref="O14:P14 O13">
    <cfRule type="cellIs" dxfId="145" priority="5" operator="greaterThan">
      <formula>$P$13</formula>
    </cfRule>
  </conditionalFormatting>
  <conditionalFormatting sqref="O14:P14">
    <cfRule type="cellIs" dxfId="144" priority="4" operator="greaterThan">
      <formula>$O$13</formula>
    </cfRule>
  </conditionalFormatting>
  <conditionalFormatting sqref="O35:O38">
    <cfRule type="cellIs" dxfId="143" priority="1" operator="greaterThan">
      <formula>100</formula>
    </cfRule>
    <cfRule type="cellIs" dxfId="142" priority="2" operator="lessThan">
      <formula>100</formula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08BF-846A-43E0-A858-196343926E7D}">
  <dimension ref="B1:X96"/>
  <sheetViews>
    <sheetView zoomScale="70" zoomScaleNormal="70" workbookViewId="0">
      <selection activeCell="D7" sqref="D7"/>
    </sheetView>
  </sheetViews>
  <sheetFormatPr defaultColWidth="8.5546875" defaultRowHeight="14.4" x14ac:dyDescent="0.3"/>
  <cols>
    <col min="1" max="1" width="13.109375" customWidth="1"/>
    <col min="2" max="2" width="14.109375" bestFit="1" customWidth="1"/>
    <col min="3" max="3" width="13.44140625" customWidth="1"/>
    <col min="4" max="4" width="21.6640625" bestFit="1" customWidth="1"/>
    <col min="5" max="5" width="15.109375" style="3" bestFit="1" customWidth="1"/>
    <col min="6" max="9" width="8.5546875" style="3" bestFit="1"/>
    <col min="10" max="10" width="8.5546875" style="3"/>
    <col min="11" max="11" width="15" customWidth="1"/>
    <col min="12" max="12" width="14.21875" style="3" bestFit="1" customWidth="1"/>
    <col min="13" max="14" width="10.88671875" bestFit="1" customWidth="1"/>
    <col min="15" max="15" width="13.33203125" bestFit="1" customWidth="1"/>
    <col min="16" max="16" width="9.5546875" bestFit="1" customWidth="1"/>
    <col min="17" max="17" width="9.6640625" bestFit="1" customWidth="1"/>
    <col min="18" max="18" width="13.33203125" bestFit="1" customWidth="1"/>
    <col min="19" max="19" width="14.33203125" bestFit="1" customWidth="1"/>
    <col min="21" max="21" width="11" customWidth="1"/>
    <col min="22" max="22" width="11.33203125" customWidth="1"/>
    <col min="23" max="23" width="5.5546875" bestFit="1" customWidth="1"/>
    <col min="24" max="25" width="4.5546875" bestFit="1" customWidth="1"/>
    <col min="26" max="26" width="5.5546875" bestFit="1" customWidth="1"/>
    <col min="28" max="28" width="19.109375" bestFit="1" customWidth="1"/>
    <col min="29" max="29" width="21" bestFit="1" customWidth="1"/>
  </cols>
  <sheetData>
    <row r="1" spans="2:24" ht="33.6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3" spans="2:24" x14ac:dyDescent="0.3">
      <c r="M3" s="4"/>
      <c r="N3" s="4"/>
      <c r="O3" s="4"/>
      <c r="P3" s="4"/>
    </row>
    <row r="4" spans="2:24" ht="15" thickBot="1" x14ac:dyDescent="0.35">
      <c r="B4" s="5" t="s">
        <v>1</v>
      </c>
      <c r="C4" s="6" t="s">
        <v>2</v>
      </c>
      <c r="D4" s="6" t="s">
        <v>3</v>
      </c>
      <c r="E4" s="7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9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10" t="s">
        <v>18</v>
      </c>
    </row>
    <row r="5" spans="2:24" ht="15" thickTop="1" x14ac:dyDescent="0.3">
      <c r="B5" s="11">
        <v>1</v>
      </c>
      <c r="C5" s="4">
        <v>1</v>
      </c>
      <c r="D5" s="12" t="s">
        <v>3</v>
      </c>
      <c r="E5" s="12" t="s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3">
        <f t="shared" ref="M5:M34" si="0">SUM(F5:L5)</f>
        <v>0</v>
      </c>
      <c r="N5" s="14" cm="1">
        <f t="array" ref="N5">Tablo17[[#This Row],[Q1]]/Tablo19[Q1]*$C$43+G5/Tablo19[Q2]*$D$43+H5/Tablo19[Q3]*$E$43+I5/Tablo19[Q4]*$F$43+J5/Tablo19[Q5]*$G$43+K5/Tablo19[Q6]*$H$43+L5/Tablo19[Q7]*$I$43</f>
        <v>0</v>
      </c>
      <c r="O5" s="14" cm="1">
        <f t="array" ref="O5">Tablo17[[#This Row],[Q1]]/Tablo19[Q1]*$C$44+G5/Tablo19[Q2]*$D$44+H5/Tablo19[Q3]*$E$44+I5/Tablo19[Q4]*$F$44+J5/Tablo19[Q5]*$G$44+K5/Tablo19[Q6]*$H$44+L5/Tablo19[Q7]*$I$44</f>
        <v>0</v>
      </c>
      <c r="P5" s="14" cm="1">
        <f t="array" ref="P5">Tablo17[[#This Row],[Q1]]/Tablo19[Q1]*$C$45+G5/Tablo19[Q2]*$D$45+H5/Tablo19[Q3]*$E$45+I5/Tablo19[Q4]*$F$45+J5/Tablo19[Q5]*$G$45+K5/Tablo19[Q6]*$H$45+L5/Tablo19[Q7]*$I$45</f>
        <v>0</v>
      </c>
      <c r="Q5" s="14" cm="1">
        <f t="array" ref="Q5">Tablo17[[#This Row],[Q1]]/Tablo19[Q1]*$C$46+G5/Tablo19[Q2]*$D$46+H5/Tablo19[Q3]*$E$46+I5/Tablo19[Q4]*$F$46+J5/Tablo19[Q5]*$G$46+K5/Tablo19[Q6]*$H$46+L5/Tablo19[Q7]*$I$46</f>
        <v>0</v>
      </c>
      <c r="R5" s="14">
        <f t="shared" ref="R5:R34" si="1">SUM(N5:Q5)</f>
        <v>0</v>
      </c>
      <c r="S5" s="10">
        <f>_xlfn.NORM.DIST(Tablo17[[#This Row],[TOTAL GRADE]],$N$56,$O$56,FALSE)</f>
        <v>2.4428421796479677E-3</v>
      </c>
    </row>
    <row r="6" spans="2:24" x14ac:dyDescent="0.3">
      <c r="B6" s="15">
        <v>2</v>
      </c>
      <c r="C6" s="4">
        <v>2</v>
      </c>
      <c r="D6" s="12" t="s">
        <v>3</v>
      </c>
      <c r="E6" s="12" t="s">
        <v>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13">
        <f t="shared" si="0"/>
        <v>0</v>
      </c>
      <c r="N6" s="14" cm="1">
        <f t="array" ref="N6">Tablo17[[#This Row],[Q1]]/Tablo19[Q1]*$C$43+G6/Tablo19[Q2]*$D$43+H6/Tablo19[Q3]*$E$43+I6/Tablo19[Q4]*$F$43+J6/Tablo19[Q5]*$G$43+K6/Tablo19[Q6]*$H$43+L6/Tablo19[Q7]*$I$43</f>
        <v>0</v>
      </c>
      <c r="O6" s="14" cm="1">
        <f t="array" ref="O6">Tablo17[[#This Row],[Q1]]/Tablo19[Q1]*$C$44+G6/Tablo19[Q2]*$D$44+H6/Tablo19[Q3]*$E$44+I6/Tablo19[Q4]*$F$44+J6/Tablo19[Q5]*$G$44+K6/Tablo19[Q6]*$H$44+L6/Tablo19[Q7]*$I$44</f>
        <v>0</v>
      </c>
      <c r="P6" s="14" cm="1">
        <f t="array" ref="P6">Tablo17[[#This Row],[Q1]]/Tablo19[Q1]*$C$45+G6/Tablo19[Q2]*$D$45+H6/Tablo19[Q3]*$E$45+I6/Tablo19[Q4]*$F$45+J6/Tablo19[Q5]*$G$45+K6/Tablo19[Q6]*$H$45+L6/Tablo19[Q7]*$I$45</f>
        <v>0</v>
      </c>
      <c r="Q6" s="14" cm="1">
        <f t="array" ref="Q6">Tablo17[[#This Row],[Q1]]/Tablo19[Q1]*$C$46+G6/Tablo19[Q2]*$D$46+H6/Tablo19[Q3]*$E$46+I6/Tablo19[Q4]*$F$46+J6/Tablo19[Q5]*$G$46+K6/Tablo19[Q6]*$H$46+L6/Tablo19[Q7]*$I$46</f>
        <v>0</v>
      </c>
      <c r="R6" s="14">
        <f t="shared" si="1"/>
        <v>0</v>
      </c>
      <c r="S6" s="10">
        <f>_xlfn.NORM.DIST(Tablo17[[#This Row],[TOTAL GRADE]],$N$56,$O$56,FALSE)</f>
        <v>2.4428421796479677E-3</v>
      </c>
    </row>
    <row r="7" spans="2:24" x14ac:dyDescent="0.3">
      <c r="B7" s="11">
        <v>3</v>
      </c>
      <c r="C7" s="4">
        <v>3</v>
      </c>
      <c r="D7" s="12" t="s">
        <v>3</v>
      </c>
      <c r="E7" s="12" t="s">
        <v>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13">
        <f t="shared" si="0"/>
        <v>0</v>
      </c>
      <c r="N7" s="14" cm="1">
        <f t="array" ref="N7">Tablo17[[#This Row],[Q1]]/Tablo19[Q1]*$C$43+G7/Tablo19[Q2]*$D$43+H7/Tablo19[Q3]*$E$43+I7/Tablo19[Q4]*$F$43+J7/Tablo19[Q5]*$G$43+K7/Tablo19[Q6]*$H$43+L7/Tablo19[Q7]*$I$43</f>
        <v>0</v>
      </c>
      <c r="O7" s="14" cm="1">
        <f t="array" ref="O7">Tablo17[[#This Row],[Q1]]/Tablo19[Q1]*$C$44+G7/Tablo19[Q2]*$D$44+H7/Tablo19[Q3]*$E$44+I7/Tablo19[Q4]*$F$44+J7/Tablo19[Q5]*$G$44+K7/Tablo19[Q6]*$H$44+L7/Tablo19[Q7]*$I$44</f>
        <v>0</v>
      </c>
      <c r="P7" s="14" cm="1">
        <f t="array" ref="P7">Tablo17[[#This Row],[Q1]]/Tablo19[Q1]*$C$45+G7/Tablo19[Q2]*$D$45+H7/Tablo19[Q3]*$E$45+I7/Tablo19[Q4]*$F$45+J7/Tablo19[Q5]*$G$45+K7/Tablo19[Q6]*$H$45+L7/Tablo19[Q7]*$I$45</f>
        <v>0</v>
      </c>
      <c r="Q7" s="14" cm="1">
        <f t="array" ref="Q7">Tablo17[[#This Row],[Q1]]/Tablo19[Q1]*$C$46+G7/Tablo19[Q2]*$D$46+H7/Tablo19[Q3]*$E$46+I7/Tablo19[Q4]*$F$46+J7/Tablo19[Q5]*$G$46+K7/Tablo19[Q6]*$H$46+L7/Tablo19[Q7]*$I$46</f>
        <v>0</v>
      </c>
      <c r="R7" s="14">
        <f t="shared" si="1"/>
        <v>0</v>
      </c>
      <c r="S7" s="10">
        <f>_xlfn.NORM.DIST(Tablo17[[#This Row],[TOTAL GRADE]],$N$56,$O$56,FALSE)</f>
        <v>2.4428421796479677E-3</v>
      </c>
    </row>
    <row r="8" spans="2:24" x14ac:dyDescent="0.3">
      <c r="B8" s="15">
        <v>4</v>
      </c>
      <c r="C8" s="4">
        <v>30</v>
      </c>
      <c r="D8" s="12" t="s">
        <v>3</v>
      </c>
      <c r="E8" s="12" t="s">
        <v>4</v>
      </c>
      <c r="F8" s="3">
        <v>2</v>
      </c>
      <c r="G8" s="3">
        <v>1</v>
      </c>
      <c r="H8" s="3">
        <v>0</v>
      </c>
      <c r="I8" s="3">
        <v>4</v>
      </c>
      <c r="J8" s="3">
        <v>3</v>
      </c>
      <c r="K8" s="3">
        <v>1</v>
      </c>
      <c r="L8" s="3">
        <v>6</v>
      </c>
      <c r="M8" s="13">
        <f t="shared" si="0"/>
        <v>17</v>
      </c>
      <c r="N8" s="14" cm="1">
        <f t="array" ref="N8">Tablo17[[#This Row],[Q1]]/Tablo19[Q1]*$C$43+G8/Tablo19[Q2]*$D$43+H8/Tablo19[Q3]*$E$43+I8/Tablo19[Q4]*$F$43+J8/Tablo19[Q5]*$G$43+K8/Tablo19[Q6]*$H$43+L8/Tablo19[Q7]*$I$43</f>
        <v>4</v>
      </c>
      <c r="O8" s="14" cm="1">
        <f t="array" ref="O8">Tablo17[[#This Row],[Q1]]/Tablo19[Q1]*$C$44+G8/Tablo19[Q2]*$D$44+H8/Tablo19[Q3]*$E$44+I8/Tablo19[Q4]*$F$44+J8/Tablo19[Q5]*$G$44+K8/Tablo19[Q6]*$H$44+L8/Tablo19[Q7]*$I$44</f>
        <v>1.3333333333333333</v>
      </c>
      <c r="P8" s="14" cm="1">
        <f t="array" ref="P8">Tablo17[[#This Row],[Q1]]/Tablo19[Q1]*$C$45+G8/Tablo19[Q2]*$D$45+H8/Tablo19[Q3]*$E$45+I8/Tablo19[Q4]*$F$45+J8/Tablo19[Q5]*$G$45+K8/Tablo19[Q6]*$H$45+L8/Tablo19[Q7]*$I$45</f>
        <v>0</v>
      </c>
      <c r="Q8" s="14" cm="1">
        <f t="array" ref="Q8">Tablo17[[#This Row],[Q1]]/Tablo19[Q1]*$C$46+G8/Tablo19[Q2]*$D$46+H8/Tablo19[Q3]*$E$46+I8/Tablo19[Q4]*$F$46+J8/Tablo19[Q5]*$G$46+K8/Tablo19[Q6]*$H$46+L8/Tablo19[Q7]*$I$46</f>
        <v>11.333333333333334</v>
      </c>
      <c r="R8" s="14">
        <f t="shared" si="1"/>
        <v>16.666666666666668</v>
      </c>
      <c r="S8" s="10">
        <f>_xlfn.NORM.DIST(Tablo17[[#This Row],[TOTAL GRADE]],$N$56,$O$56,FALSE)</f>
        <v>1.1248820574905113E-2</v>
      </c>
    </row>
    <row r="9" spans="2:24" x14ac:dyDescent="0.3">
      <c r="B9" s="11">
        <v>5</v>
      </c>
      <c r="C9" s="4">
        <v>29</v>
      </c>
      <c r="D9" s="12" t="s">
        <v>3</v>
      </c>
      <c r="E9" s="12" t="s">
        <v>4</v>
      </c>
      <c r="F9" s="3">
        <v>0</v>
      </c>
      <c r="G9" s="3">
        <v>0</v>
      </c>
      <c r="H9" s="3">
        <v>5</v>
      </c>
      <c r="I9" s="3">
        <v>0</v>
      </c>
      <c r="J9" s="3">
        <v>6</v>
      </c>
      <c r="K9" s="3">
        <v>5</v>
      </c>
      <c r="L9" s="3">
        <v>5</v>
      </c>
      <c r="M9" s="13">
        <f t="shared" si="0"/>
        <v>21</v>
      </c>
      <c r="N9" s="14" cm="1">
        <f t="array" ref="N9">Tablo17[[#This Row],[Q1]]/Tablo19[Q1]*$C$43+G9/Tablo19[Q2]*$D$43+H9/Tablo19[Q3]*$E$43+I9/Tablo19[Q4]*$F$43+J9/Tablo19[Q5]*$G$43+K9/Tablo19[Q6]*$H$43+L9/Tablo19[Q7]*$I$43</f>
        <v>4.5</v>
      </c>
      <c r="O9" s="14" cm="1">
        <f t="array" ref="O9">Tablo17[[#This Row],[Q1]]/Tablo19[Q1]*$C$44+G9/Tablo19[Q2]*$D$44+H9/Tablo19[Q3]*$E$44+I9/Tablo19[Q4]*$F$44+J9/Tablo19[Q5]*$G$44+K9/Tablo19[Q6]*$H$44+L9/Tablo19[Q7]*$I$44</f>
        <v>1.6666666666666665</v>
      </c>
      <c r="P9" s="14" cm="1">
        <f t="array" ref="P9">Tablo17[[#This Row],[Q1]]/Tablo19[Q1]*$C$45+G9/Tablo19[Q2]*$D$45+H9/Tablo19[Q3]*$E$45+I9/Tablo19[Q4]*$F$45+J9/Tablo19[Q5]*$G$45+K9/Tablo19[Q6]*$H$45+L9/Tablo19[Q7]*$I$45</f>
        <v>0</v>
      </c>
      <c r="Q9" s="14" cm="1">
        <f t="array" ref="Q9">Tablo17[[#This Row],[Q1]]/Tablo19[Q1]*$C$46+G9/Tablo19[Q2]*$D$46+H9/Tablo19[Q3]*$E$46+I9/Tablo19[Q4]*$F$46+J9/Tablo19[Q5]*$G$46+K9/Tablo19[Q6]*$H$46+L9/Tablo19[Q7]*$I$46</f>
        <v>10.333333333333332</v>
      </c>
      <c r="R9" s="14">
        <f t="shared" si="1"/>
        <v>16.5</v>
      </c>
      <c r="S9" s="10">
        <f>_xlfn.NORM.DIST(Tablo17[[#This Row],[TOTAL GRADE]],$N$56,$O$56,FALSE)</f>
        <v>1.4177956179946404E-2</v>
      </c>
    </row>
    <row r="10" spans="2:24" x14ac:dyDescent="0.3">
      <c r="B10" s="15">
        <v>6</v>
      </c>
      <c r="C10" s="4">
        <v>28</v>
      </c>
      <c r="D10" s="12" t="s">
        <v>3</v>
      </c>
      <c r="E10" s="12" t="s">
        <v>4</v>
      </c>
      <c r="F10" s="3">
        <v>1</v>
      </c>
      <c r="G10" s="3">
        <v>1</v>
      </c>
      <c r="H10" s="3">
        <v>7</v>
      </c>
      <c r="I10" s="3">
        <v>5</v>
      </c>
      <c r="J10" s="3">
        <v>6</v>
      </c>
      <c r="K10" s="3">
        <v>0</v>
      </c>
      <c r="L10" s="3">
        <v>2</v>
      </c>
      <c r="M10" s="13">
        <f t="shared" si="0"/>
        <v>22</v>
      </c>
      <c r="N10" s="14" cm="1">
        <f t="array" ref="N10">Tablo17[[#This Row],[Q1]]/Tablo19[Q1]*$C$43+G10/Tablo19[Q2]*$D$43+H10/Tablo19[Q3]*$E$43+I10/Tablo19[Q4]*$F$43+J10/Tablo19[Q5]*$G$43+K10/Tablo19[Q6]*$H$43+L10/Tablo19[Q7]*$I$43</f>
        <v>7.5</v>
      </c>
      <c r="O10" s="14" cm="1">
        <f t="array" ref="O10">Tablo17[[#This Row],[Q1]]/Tablo19[Q1]*$C$44+G10/Tablo19[Q2]*$D$44+H10/Tablo19[Q3]*$E$44+I10/Tablo19[Q4]*$F$44+J10/Tablo19[Q5]*$G$44+K10/Tablo19[Q6]*$H$44+L10/Tablo19[Q7]*$I$44</f>
        <v>0.5</v>
      </c>
      <c r="P10" s="14" cm="1">
        <f t="array" ref="P10">Tablo17[[#This Row],[Q1]]/Tablo19[Q1]*$C$45+G10/Tablo19[Q2]*$D$45+H10/Tablo19[Q3]*$E$45+I10/Tablo19[Q4]*$F$45+J10/Tablo19[Q5]*$G$45+K10/Tablo19[Q6]*$H$45+L10/Tablo19[Q7]*$I$45</f>
        <v>0</v>
      </c>
      <c r="Q10" s="14" cm="1">
        <f t="array" ref="Q10">Tablo17[[#This Row],[Q1]]/Tablo19[Q1]*$C$46+G10/Tablo19[Q2]*$D$46+H10/Tablo19[Q3]*$E$46+I10/Tablo19[Q4]*$F$46+J10/Tablo19[Q5]*$G$46+K10/Tablo19[Q6]*$H$46+L10/Tablo19[Q7]*$I$46</f>
        <v>7.1666666666666661</v>
      </c>
      <c r="R10" s="14">
        <f t="shared" si="1"/>
        <v>15.166666666666666</v>
      </c>
      <c r="S10" s="10">
        <f>_xlfn.NORM.DIST(Tablo17[[#This Row],[TOTAL GRADE]],$N$56,$O$56,FALSE)</f>
        <v>1.4908506887514609E-2</v>
      </c>
    </row>
    <row r="11" spans="2:24" x14ac:dyDescent="0.3">
      <c r="B11" s="11">
        <v>7</v>
      </c>
      <c r="C11" s="4">
        <v>27</v>
      </c>
      <c r="D11" s="12" t="s">
        <v>3</v>
      </c>
      <c r="E11" s="12" t="s">
        <v>4</v>
      </c>
      <c r="F11" s="3">
        <v>0</v>
      </c>
      <c r="G11" s="3">
        <v>0</v>
      </c>
      <c r="H11" s="3">
        <v>6</v>
      </c>
      <c r="I11" s="3">
        <v>6</v>
      </c>
      <c r="J11" s="3">
        <v>2</v>
      </c>
      <c r="K11" s="3">
        <v>5</v>
      </c>
      <c r="L11" s="3">
        <v>5</v>
      </c>
      <c r="M11" s="13">
        <f t="shared" si="0"/>
        <v>24</v>
      </c>
      <c r="N11" s="14" cm="1">
        <f t="array" ref="N11">Tablo17[[#This Row],[Q1]]/Tablo19[Q1]*$C$43+G11/Tablo19[Q2]*$D$43+H11/Tablo19[Q3]*$E$43+I11/Tablo19[Q4]*$F$43+J11/Tablo19[Q5]*$G$43+K11/Tablo19[Q6]*$H$43+L11/Tablo19[Q7]*$I$43</f>
        <v>3.6666666666666665</v>
      </c>
      <c r="O11" s="14" cm="1">
        <f t="array" ref="O11">Tablo17[[#This Row],[Q1]]/Tablo19[Q1]*$C$44+G11/Tablo19[Q2]*$D$44+H11/Tablo19[Q3]*$E$44+I11/Tablo19[Q4]*$F$44+J11/Tablo19[Q5]*$G$44+K11/Tablo19[Q6]*$H$44+L11/Tablo19[Q7]*$I$44</f>
        <v>1.6666666666666665</v>
      </c>
      <c r="P11" s="14" cm="1">
        <f t="array" ref="P11">Tablo17[[#This Row],[Q1]]/Tablo19[Q1]*$C$45+G11/Tablo19[Q2]*$D$45+H11/Tablo19[Q3]*$E$45+I11/Tablo19[Q4]*$F$45+J11/Tablo19[Q5]*$G$45+K11/Tablo19[Q6]*$H$45+L11/Tablo19[Q7]*$I$45</f>
        <v>0</v>
      </c>
      <c r="Q11" s="14" cm="1">
        <f t="array" ref="Q11">Tablo17[[#This Row],[Q1]]/Tablo19[Q1]*$C$46+G11/Tablo19[Q2]*$D$46+H11/Tablo19[Q3]*$E$46+I11/Tablo19[Q4]*$F$46+J11/Tablo19[Q5]*$G$46+K11/Tablo19[Q6]*$H$46+L11/Tablo19[Q7]*$I$46</f>
        <v>12</v>
      </c>
      <c r="R11" s="14">
        <f t="shared" si="1"/>
        <v>17.333333333333332</v>
      </c>
      <c r="S11" s="10">
        <f>_xlfn.NORM.DIST(Tablo17[[#This Row],[TOTAL GRADE]],$N$56,$O$56,FALSE)</f>
        <v>1.6334574426045821E-2</v>
      </c>
    </row>
    <row r="12" spans="2:24" x14ac:dyDescent="0.3">
      <c r="B12" s="15">
        <v>8</v>
      </c>
      <c r="C12" s="4">
        <v>26</v>
      </c>
      <c r="D12" s="16" t="s">
        <v>3</v>
      </c>
      <c r="E12" s="12" t="s">
        <v>4</v>
      </c>
      <c r="F12" s="3">
        <v>0</v>
      </c>
      <c r="G12" s="3">
        <v>2</v>
      </c>
      <c r="H12" s="3">
        <v>8</v>
      </c>
      <c r="I12" s="3">
        <v>5</v>
      </c>
      <c r="J12" s="3">
        <v>5</v>
      </c>
      <c r="K12" s="3">
        <v>3</v>
      </c>
      <c r="L12" s="3">
        <v>2</v>
      </c>
      <c r="M12" s="13">
        <f t="shared" si="0"/>
        <v>25</v>
      </c>
      <c r="N12" s="14" cm="1">
        <f t="array" ref="N12">Tablo17[[#This Row],[Q1]]/Tablo19[Q1]*$C$43+G12/Tablo19[Q2]*$D$43+H12/Tablo19[Q3]*$E$43+I12/Tablo19[Q4]*$F$43+J12/Tablo19[Q5]*$G$43+K12/Tablo19[Q6]*$H$43+L12/Tablo19[Q7]*$I$43</f>
        <v>7.6666666666666661</v>
      </c>
      <c r="O12" s="14" cm="1">
        <f t="array" ref="O12">Tablo17[[#This Row],[Q1]]/Tablo19[Q1]*$C$44+G12/Tablo19[Q2]*$D$44+H12/Tablo19[Q3]*$E$44+I12/Tablo19[Q4]*$F$44+J12/Tablo19[Q5]*$G$44+K12/Tablo19[Q6]*$H$44+L12/Tablo19[Q7]*$I$44</f>
        <v>1</v>
      </c>
      <c r="P12" s="14" cm="1">
        <f t="array" ref="P12">Tablo17[[#This Row],[Q1]]/Tablo19[Q1]*$C$45+G12/Tablo19[Q2]*$D$45+H12/Tablo19[Q3]*$E$45+I12/Tablo19[Q4]*$F$45+J12/Tablo19[Q5]*$G$45+K12/Tablo19[Q6]*$H$45+L12/Tablo19[Q7]*$I$45</f>
        <v>0</v>
      </c>
      <c r="Q12" s="14" cm="1">
        <f t="array" ref="Q12">Tablo17[[#This Row],[Q1]]/Tablo19[Q1]*$C$46+G12/Tablo19[Q2]*$D$46+H12/Tablo19[Q3]*$E$46+I12/Tablo19[Q4]*$F$46+J12/Tablo19[Q5]*$G$46+K12/Tablo19[Q6]*$H$46+L12/Tablo19[Q7]*$I$46</f>
        <v>7.8333333333333321</v>
      </c>
      <c r="R12" s="14">
        <f t="shared" si="1"/>
        <v>16.5</v>
      </c>
      <c r="S12" s="10">
        <f>_xlfn.NORM.DIST(Tablo17[[#This Row],[TOTAL GRADE]],$N$56,$O$56,FALSE)</f>
        <v>1.7020055707633003E-2</v>
      </c>
    </row>
    <row r="13" spans="2:24" x14ac:dyDescent="0.3">
      <c r="B13" s="11">
        <v>9</v>
      </c>
      <c r="C13" s="4">
        <v>25</v>
      </c>
      <c r="D13" s="12" t="s">
        <v>3</v>
      </c>
      <c r="E13" s="12" t="s">
        <v>4</v>
      </c>
      <c r="F13" s="3">
        <v>0</v>
      </c>
      <c r="G13" s="3">
        <v>2</v>
      </c>
      <c r="H13" s="3">
        <v>7</v>
      </c>
      <c r="I13" s="3">
        <v>8</v>
      </c>
      <c r="J13" s="3">
        <v>8</v>
      </c>
      <c r="K13" s="3">
        <v>3</v>
      </c>
      <c r="L13" s="3">
        <v>0</v>
      </c>
      <c r="M13" s="13">
        <f t="shared" si="0"/>
        <v>28</v>
      </c>
      <c r="N13" s="14" cm="1">
        <f t="array" ref="N13">Tablo17[[#This Row],[Q1]]/Tablo19[Q1]*$C$43+G13/Tablo19[Q2]*$D$43+H13/Tablo19[Q3]*$E$43+I13/Tablo19[Q4]*$F$43+J13/Tablo19[Q5]*$G$43+K13/Tablo19[Q6]*$H$43+L13/Tablo19[Q7]*$I$43</f>
        <v>8.1666666666666661</v>
      </c>
      <c r="O13" s="14" cm="1">
        <f t="array" ref="O13">Tablo17[[#This Row],[Q1]]/Tablo19[Q1]*$C$44+G13/Tablo19[Q2]*$D$44+H13/Tablo19[Q3]*$E$44+I13/Tablo19[Q4]*$F$44+J13/Tablo19[Q5]*$G$44+K13/Tablo19[Q6]*$H$44+L13/Tablo19[Q7]*$I$44</f>
        <v>1</v>
      </c>
      <c r="P13" s="14" cm="1">
        <f t="array" ref="P13">Tablo17[[#This Row],[Q1]]/Tablo19[Q1]*$C$45+G13/Tablo19[Q2]*$D$45+H13/Tablo19[Q3]*$E$45+I13/Tablo19[Q4]*$F$45+J13/Tablo19[Q5]*$G$45+K13/Tablo19[Q6]*$H$45+L13/Tablo19[Q7]*$I$45</f>
        <v>0</v>
      </c>
      <c r="Q13" s="14" cm="1">
        <f t="array" ref="Q13">Tablo17[[#This Row],[Q1]]/Tablo19[Q1]*$C$46+G13/Tablo19[Q2]*$D$46+H13/Tablo19[Q3]*$E$46+I13/Tablo19[Q4]*$F$46+J13/Tablo19[Q5]*$G$46+K13/Tablo19[Q6]*$H$46+L13/Tablo19[Q7]*$I$46</f>
        <v>7.6666666666666661</v>
      </c>
      <c r="R13" s="14">
        <f t="shared" si="1"/>
        <v>16.833333333333332</v>
      </c>
      <c r="S13" s="10">
        <f>_xlfn.NORM.DIST(Tablo17[[#This Row],[TOTAL GRADE]],$N$56,$O$56,FALSE)</f>
        <v>1.8905392662284057E-2</v>
      </c>
    </row>
    <row r="14" spans="2:24" x14ac:dyDescent="0.3">
      <c r="B14" s="15">
        <v>10</v>
      </c>
      <c r="C14" s="4">
        <v>24</v>
      </c>
      <c r="D14" s="12" t="s">
        <v>3</v>
      </c>
      <c r="E14" s="12" t="s">
        <v>4</v>
      </c>
      <c r="F14" s="3">
        <v>8</v>
      </c>
      <c r="G14" s="3">
        <v>1</v>
      </c>
      <c r="H14" s="3">
        <v>10</v>
      </c>
      <c r="I14" s="3">
        <v>2</v>
      </c>
      <c r="J14" s="3">
        <v>2</v>
      </c>
      <c r="K14" s="3">
        <v>5</v>
      </c>
      <c r="L14" s="3">
        <v>7</v>
      </c>
      <c r="M14" s="13">
        <f t="shared" si="0"/>
        <v>35</v>
      </c>
      <c r="N14" s="14" cm="1">
        <f t="array" ref="N14">Tablo17[[#This Row],[Q1]]/Tablo19[Q1]*$C$43+G14/Tablo19[Q2]*$D$43+H14/Tablo19[Q3]*$E$43+I14/Tablo19[Q4]*$F$43+J14/Tablo19[Q5]*$G$43+K14/Tablo19[Q6]*$H$43+L14/Tablo19[Q7]*$I$43</f>
        <v>14.666666666666666</v>
      </c>
      <c r="O14" s="14" cm="1">
        <f t="array" ref="O14">Tablo17[[#This Row],[Q1]]/Tablo19[Q1]*$C$44+G14/Tablo19[Q2]*$D$44+H14/Tablo19[Q3]*$E$44+I14/Tablo19[Q4]*$F$44+J14/Tablo19[Q5]*$G$44+K14/Tablo19[Q6]*$H$44+L14/Tablo19[Q7]*$I$44</f>
        <v>5.6666666666666661</v>
      </c>
      <c r="P14" s="14" cm="1">
        <f t="array" ref="P14">Tablo17[[#This Row],[Q1]]/Tablo19[Q1]*$C$45+G14/Tablo19[Q2]*$D$45+H14/Tablo19[Q3]*$E$45+I14/Tablo19[Q4]*$F$45+J14/Tablo19[Q5]*$G$45+K14/Tablo19[Q6]*$H$45+L14/Tablo19[Q7]*$I$45</f>
        <v>0</v>
      </c>
      <c r="Q14" s="14" cm="1">
        <f t="array" ref="Q14">Tablo17[[#This Row],[Q1]]/Tablo19[Q1]*$C$46+G14/Tablo19[Q2]*$D$46+H14/Tablo19[Q3]*$E$46+I14/Tablo19[Q4]*$F$46+J14/Tablo19[Q5]*$G$46+K14/Tablo19[Q6]*$H$46+L14/Tablo19[Q7]*$I$46</f>
        <v>12.666666666666668</v>
      </c>
      <c r="R14" s="14">
        <f t="shared" si="1"/>
        <v>33</v>
      </c>
      <c r="S14" s="10">
        <f>_xlfn.NORM.DIST(Tablo17[[#This Row],[TOTAL GRADE]],$N$56,$O$56,FALSE)</f>
        <v>2.1714880340688841E-2</v>
      </c>
    </row>
    <row r="15" spans="2:24" x14ac:dyDescent="0.3">
      <c r="B15" s="11">
        <v>11</v>
      </c>
      <c r="C15" s="4">
        <v>22</v>
      </c>
      <c r="D15" s="16" t="s">
        <v>3</v>
      </c>
      <c r="E15" s="12" t="s">
        <v>4</v>
      </c>
      <c r="F15" s="3">
        <v>0</v>
      </c>
      <c r="G15" s="3">
        <v>2</v>
      </c>
      <c r="H15" s="3">
        <v>14</v>
      </c>
      <c r="I15" s="3">
        <v>9</v>
      </c>
      <c r="J15" s="3">
        <v>6</v>
      </c>
      <c r="K15" s="3">
        <v>0</v>
      </c>
      <c r="L15" s="3">
        <v>5</v>
      </c>
      <c r="M15" s="13">
        <f t="shared" si="0"/>
        <v>36</v>
      </c>
      <c r="N15" s="14" cm="1">
        <f t="array" ref="N15">Tablo17[[#This Row],[Q1]]/Tablo19[Q1]*$C$43+G15/Tablo19[Q2]*$D$43+H15/Tablo19[Q3]*$E$43+I15/Tablo19[Q4]*$F$43+J15/Tablo19[Q5]*$G$43+K15/Tablo19[Q6]*$H$43+L15/Tablo19[Q7]*$I$43</f>
        <v>11</v>
      </c>
      <c r="O15" s="14" cm="1">
        <f t="array" ref="O15">Tablo17[[#This Row],[Q1]]/Tablo19[Q1]*$C$44+G15/Tablo19[Q2]*$D$44+H15/Tablo19[Q3]*$E$44+I15/Tablo19[Q4]*$F$44+J15/Tablo19[Q5]*$G$44+K15/Tablo19[Q6]*$H$44+L15/Tablo19[Q7]*$I$44</f>
        <v>0</v>
      </c>
      <c r="P15" s="14" cm="1">
        <f t="array" ref="P15">Tablo17[[#This Row],[Q1]]/Tablo19[Q1]*$C$45+G15/Tablo19[Q2]*$D$45+H15/Tablo19[Q3]*$E$45+I15/Tablo19[Q4]*$F$45+J15/Tablo19[Q5]*$G$45+K15/Tablo19[Q6]*$H$45+L15/Tablo19[Q7]*$I$45</f>
        <v>0</v>
      </c>
      <c r="Q15" s="14" cm="1">
        <f t="array" ref="Q15">Tablo17[[#This Row],[Q1]]/Tablo19[Q1]*$C$46+G15/Tablo19[Q2]*$D$46+H15/Tablo19[Q3]*$E$46+I15/Tablo19[Q4]*$F$46+J15/Tablo19[Q5]*$G$46+K15/Tablo19[Q6]*$H$46+L15/Tablo19[Q7]*$I$46</f>
        <v>13.166666666666666</v>
      </c>
      <c r="R15" s="14">
        <f t="shared" si="1"/>
        <v>24.166666666666664</v>
      </c>
      <c r="S15" s="10">
        <f>_xlfn.NORM.DIST(Tablo17[[#This Row],[TOTAL GRADE]],$N$56,$O$56,FALSE)</f>
        <v>2.1880819321820844E-2</v>
      </c>
    </row>
    <row r="16" spans="2:24" x14ac:dyDescent="0.3">
      <c r="B16" s="15">
        <v>12</v>
      </c>
      <c r="C16" s="4">
        <v>23</v>
      </c>
      <c r="D16" s="12" t="s">
        <v>3</v>
      </c>
      <c r="E16" s="12" t="s">
        <v>4</v>
      </c>
      <c r="F16" s="3">
        <v>5</v>
      </c>
      <c r="G16" s="3">
        <v>2</v>
      </c>
      <c r="H16" s="3">
        <v>7</v>
      </c>
      <c r="I16" s="3">
        <v>12</v>
      </c>
      <c r="J16" s="3">
        <v>6</v>
      </c>
      <c r="K16" s="3">
        <v>3</v>
      </c>
      <c r="L16" s="3">
        <v>1</v>
      </c>
      <c r="M16" s="13">
        <f t="shared" si="0"/>
        <v>36</v>
      </c>
      <c r="N16" s="14" cm="1">
        <f t="array" ref="N16">Tablo17[[#This Row],[Q1]]/Tablo19[Q1]*$C$43+G16/Tablo19[Q2]*$D$43+H16/Tablo19[Q3]*$E$43+I16/Tablo19[Q4]*$F$43+J16/Tablo19[Q5]*$G$43+K16/Tablo19[Q6]*$H$43+L16/Tablo19[Q7]*$I$43</f>
        <v>12.5</v>
      </c>
      <c r="O16" s="14" cm="1">
        <f t="array" ref="O16">Tablo17[[#This Row],[Q1]]/Tablo19[Q1]*$C$44+G16/Tablo19[Q2]*$D$44+H16/Tablo19[Q3]*$E$44+I16/Tablo19[Q4]*$F$44+J16/Tablo19[Q5]*$G$44+K16/Tablo19[Q6]*$H$44+L16/Tablo19[Q7]*$I$44</f>
        <v>3.5</v>
      </c>
      <c r="P16" s="14" cm="1">
        <f t="array" ref="P16">Tablo17[[#This Row],[Q1]]/Tablo19[Q1]*$C$45+G16/Tablo19[Q2]*$D$45+H16/Tablo19[Q3]*$E$45+I16/Tablo19[Q4]*$F$45+J16/Tablo19[Q5]*$G$45+K16/Tablo19[Q6]*$H$45+L16/Tablo19[Q7]*$I$45</f>
        <v>0</v>
      </c>
      <c r="Q16" s="14" cm="1">
        <f t="array" ref="Q16">Tablo17[[#This Row],[Q1]]/Tablo19[Q1]*$C$46+G16/Tablo19[Q2]*$D$46+H16/Tablo19[Q3]*$E$46+I16/Tablo19[Q4]*$F$46+J16/Tablo19[Q5]*$G$46+K16/Tablo19[Q6]*$H$46+L16/Tablo19[Q7]*$I$46</f>
        <v>10.333333333333334</v>
      </c>
      <c r="R16" s="14">
        <f t="shared" si="1"/>
        <v>26.333333333333336</v>
      </c>
      <c r="S16" s="10">
        <f>_xlfn.NORM.DIST(Tablo17[[#This Row],[TOTAL GRADE]],$N$56,$O$56,FALSE)</f>
        <v>2.1880819321820844E-2</v>
      </c>
    </row>
    <row r="17" spans="2:19" x14ac:dyDescent="0.3">
      <c r="B17" s="11">
        <v>13</v>
      </c>
      <c r="C17" s="4">
        <v>21</v>
      </c>
      <c r="D17" s="12" t="s">
        <v>3</v>
      </c>
      <c r="E17" s="12" t="s">
        <v>4</v>
      </c>
      <c r="F17" s="3">
        <v>3</v>
      </c>
      <c r="G17" s="3">
        <v>1</v>
      </c>
      <c r="H17" s="3">
        <v>7</v>
      </c>
      <c r="I17" s="3">
        <v>9</v>
      </c>
      <c r="J17" s="3">
        <v>5</v>
      </c>
      <c r="K17" s="3">
        <v>0</v>
      </c>
      <c r="L17" s="3">
        <v>12</v>
      </c>
      <c r="M17" s="13">
        <f t="shared" si="0"/>
        <v>37</v>
      </c>
      <c r="N17" s="14" cm="1">
        <f t="array" ref="N17">Tablo17[[#This Row],[Q1]]/Tablo19[Q1]*$C$43+G17/Tablo19[Q2]*$D$43+H17/Tablo19[Q3]*$E$43+I17/Tablo19[Q4]*$F$43+J17/Tablo19[Q5]*$G$43+K17/Tablo19[Q6]*$H$43+L17/Tablo19[Q7]*$I$43</f>
        <v>9.1666666666666661</v>
      </c>
      <c r="O17" s="14" cm="1">
        <f t="array" ref="O17">Tablo17[[#This Row],[Q1]]/Tablo19[Q1]*$C$44+G17/Tablo19[Q2]*$D$44+H17/Tablo19[Q3]*$E$44+I17/Tablo19[Q4]*$F$44+J17/Tablo19[Q5]*$G$44+K17/Tablo19[Q6]*$H$44+L17/Tablo19[Q7]*$I$44</f>
        <v>1.5</v>
      </c>
      <c r="P17" s="14" cm="1">
        <f t="array" ref="P17">Tablo17[[#This Row],[Q1]]/Tablo19[Q1]*$C$45+G17/Tablo19[Q2]*$D$45+H17/Tablo19[Q3]*$E$45+I17/Tablo19[Q4]*$F$45+J17/Tablo19[Q5]*$G$45+K17/Tablo19[Q6]*$H$45+L17/Tablo19[Q7]*$I$45</f>
        <v>0</v>
      </c>
      <c r="Q17" s="14" cm="1">
        <f t="array" ref="Q17">Tablo17[[#This Row],[Q1]]/Tablo19[Q1]*$C$46+G17/Tablo19[Q2]*$D$46+H17/Tablo19[Q3]*$E$46+I17/Tablo19[Q4]*$F$46+J17/Tablo19[Q5]*$G$46+K17/Tablo19[Q6]*$H$46+L17/Tablo19[Q7]*$I$46</f>
        <v>22.166666666666664</v>
      </c>
      <c r="R17" s="14">
        <f t="shared" si="1"/>
        <v>32.833333333333329</v>
      </c>
      <c r="S17" s="10">
        <f>_xlfn.NORM.DIST(Tablo17[[#This Row],[TOTAL GRADE]],$N$56,$O$56,FALSE)</f>
        <v>2.1980990760215053E-2</v>
      </c>
    </row>
    <row r="18" spans="2:19" x14ac:dyDescent="0.3">
      <c r="B18" s="15">
        <v>14</v>
      </c>
      <c r="C18" s="4">
        <v>19</v>
      </c>
      <c r="D18" s="12" t="s">
        <v>3</v>
      </c>
      <c r="E18" s="12" t="s">
        <v>4</v>
      </c>
      <c r="F18" s="3">
        <v>1</v>
      </c>
      <c r="G18" s="3">
        <v>3</v>
      </c>
      <c r="H18" s="3">
        <v>12</v>
      </c>
      <c r="I18" s="3">
        <v>10</v>
      </c>
      <c r="J18" s="3">
        <v>8</v>
      </c>
      <c r="K18" s="3">
        <v>5</v>
      </c>
      <c r="L18" s="3">
        <v>1</v>
      </c>
      <c r="M18" s="13">
        <f t="shared" si="0"/>
        <v>40</v>
      </c>
      <c r="N18" s="14" cm="1">
        <f t="array" ref="N18">Tablo17[[#This Row],[Q1]]/Tablo19[Q1]*$C$43+G18/Tablo19[Q2]*$D$43+H18/Tablo19[Q3]*$E$43+I18/Tablo19[Q4]*$F$43+J18/Tablo19[Q5]*$G$43+K18/Tablo19[Q6]*$H$43+L18/Tablo19[Q7]*$I$43</f>
        <v>12.666666666666666</v>
      </c>
      <c r="O18" s="14" cm="1">
        <f t="array" ref="O18">Tablo17[[#This Row],[Q1]]/Tablo19[Q1]*$C$44+G18/Tablo19[Q2]*$D$44+H18/Tablo19[Q3]*$E$44+I18/Tablo19[Q4]*$F$44+J18/Tablo19[Q5]*$G$44+K18/Tablo19[Q6]*$H$44+L18/Tablo19[Q7]*$I$44</f>
        <v>2.1666666666666665</v>
      </c>
      <c r="P18" s="14" cm="1">
        <f t="array" ref="P18">Tablo17[[#This Row],[Q1]]/Tablo19[Q1]*$C$45+G18/Tablo19[Q2]*$D$45+H18/Tablo19[Q3]*$E$45+I18/Tablo19[Q4]*$F$45+J18/Tablo19[Q5]*$G$45+K18/Tablo19[Q6]*$H$45+L18/Tablo19[Q7]*$I$45</f>
        <v>0</v>
      </c>
      <c r="Q18" s="14" cm="1">
        <f t="array" ref="Q18">Tablo17[[#This Row],[Q1]]/Tablo19[Q1]*$C$46+G18/Tablo19[Q2]*$D$46+H18/Tablo19[Q3]*$E$46+I18/Tablo19[Q4]*$F$46+J18/Tablo19[Q5]*$G$46+K18/Tablo19[Q6]*$H$46+L18/Tablo19[Q7]*$I$46</f>
        <v>10.666666666666666</v>
      </c>
      <c r="R18" s="14">
        <f t="shared" si="1"/>
        <v>25.5</v>
      </c>
      <c r="S18" s="10">
        <f>_xlfn.NORM.DIST(Tablo17[[#This Row],[TOTAL GRADE]],$N$56,$O$56,FALSE)</f>
        <v>2.1880819321820844E-2</v>
      </c>
    </row>
    <row r="19" spans="2:19" x14ac:dyDescent="0.3">
      <c r="B19" s="11">
        <v>15</v>
      </c>
      <c r="C19" s="4">
        <v>20</v>
      </c>
      <c r="D19" s="12" t="s">
        <v>3</v>
      </c>
      <c r="E19" s="12" t="s">
        <v>4</v>
      </c>
      <c r="F19" s="3">
        <v>1</v>
      </c>
      <c r="G19" s="3">
        <v>1</v>
      </c>
      <c r="H19" s="3">
        <v>11</v>
      </c>
      <c r="I19" s="3">
        <v>9</v>
      </c>
      <c r="J19" s="3">
        <v>3</v>
      </c>
      <c r="K19" s="3">
        <v>10</v>
      </c>
      <c r="L19" s="3">
        <v>5</v>
      </c>
      <c r="M19" s="13">
        <f t="shared" si="0"/>
        <v>40</v>
      </c>
      <c r="N19" s="14" cm="1">
        <f t="array" ref="N19">Tablo17[[#This Row],[Q1]]/Tablo19[Q1]*$C$43+G19/Tablo19[Q2]*$D$43+H19/Tablo19[Q3]*$E$43+I19/Tablo19[Q4]*$F$43+J19/Tablo19[Q5]*$G$43+K19/Tablo19[Q6]*$H$43+L19/Tablo19[Q7]*$I$43</f>
        <v>8.5</v>
      </c>
      <c r="O19" s="14" cm="1">
        <f t="array" ref="O19">Tablo17[[#This Row],[Q1]]/Tablo19[Q1]*$C$44+G19/Tablo19[Q2]*$D$44+H19/Tablo19[Q3]*$E$44+I19/Tablo19[Q4]*$F$44+J19/Tablo19[Q5]*$G$44+K19/Tablo19[Q6]*$H$44+L19/Tablo19[Q7]*$I$44</f>
        <v>3.833333333333333</v>
      </c>
      <c r="P19" s="14" cm="1">
        <f t="array" ref="P19">Tablo17[[#This Row],[Q1]]/Tablo19[Q1]*$C$45+G19/Tablo19[Q2]*$D$45+H19/Tablo19[Q3]*$E$45+I19/Tablo19[Q4]*$F$45+J19/Tablo19[Q5]*$G$45+K19/Tablo19[Q6]*$H$45+L19/Tablo19[Q7]*$I$45</f>
        <v>0</v>
      </c>
      <c r="Q19" s="14" cm="1">
        <f t="array" ref="Q19">Tablo17[[#This Row],[Q1]]/Tablo19[Q1]*$C$46+G19/Tablo19[Q2]*$D$46+H19/Tablo19[Q3]*$E$46+I19/Tablo19[Q4]*$F$46+J19/Tablo19[Q5]*$G$46+K19/Tablo19[Q6]*$H$46+L19/Tablo19[Q7]*$I$46</f>
        <v>15.499999999999998</v>
      </c>
      <c r="R19" s="14">
        <f t="shared" si="1"/>
        <v>27.833333333333329</v>
      </c>
      <c r="S19" s="10">
        <f>_xlfn.NORM.DIST(Tablo17[[#This Row],[TOTAL GRADE]],$N$56,$O$56,FALSE)</f>
        <v>2.1880819321820844E-2</v>
      </c>
    </row>
    <row r="20" spans="2:19" x14ac:dyDescent="0.3">
      <c r="B20" s="15">
        <v>16</v>
      </c>
      <c r="C20" s="4">
        <v>17</v>
      </c>
      <c r="D20" s="12" t="s">
        <v>3</v>
      </c>
      <c r="E20" s="12" t="s">
        <v>4</v>
      </c>
      <c r="F20" s="3">
        <v>3</v>
      </c>
      <c r="G20" s="3">
        <v>4</v>
      </c>
      <c r="H20" s="3">
        <v>11</v>
      </c>
      <c r="I20" s="3">
        <v>10</v>
      </c>
      <c r="J20" s="3">
        <v>6</v>
      </c>
      <c r="K20" s="3">
        <v>2</v>
      </c>
      <c r="L20" s="3">
        <v>6</v>
      </c>
      <c r="M20" s="13">
        <f t="shared" si="0"/>
        <v>42</v>
      </c>
      <c r="N20" s="14" cm="1">
        <f t="array" ref="N20">Tablo17[[#This Row],[Q1]]/Tablo19[Q1]*$C$43+G20/Tablo19[Q2]*$D$43+H20/Tablo19[Q3]*$E$43+I20/Tablo19[Q4]*$F$43+J20/Tablo19[Q5]*$G$43+K20/Tablo19[Q6]*$H$43+L20/Tablo19[Q7]*$I$43</f>
        <v>14.5</v>
      </c>
      <c r="O20" s="14" cm="1">
        <f t="array" ref="O20">Tablo17[[#This Row],[Q1]]/Tablo19[Q1]*$C$44+G20/Tablo19[Q2]*$D$44+H20/Tablo19[Q3]*$E$44+I20/Tablo19[Q4]*$F$44+J20/Tablo19[Q5]*$G$44+K20/Tablo19[Q6]*$H$44+L20/Tablo19[Q7]*$I$44</f>
        <v>2.1666666666666665</v>
      </c>
      <c r="P20" s="14" cm="1">
        <f t="array" ref="P20">Tablo17[[#This Row],[Q1]]/Tablo19[Q1]*$C$45+G20/Tablo19[Q2]*$D$45+H20/Tablo19[Q3]*$E$45+I20/Tablo19[Q4]*$F$45+J20/Tablo19[Q5]*$G$45+K20/Tablo19[Q6]*$H$45+L20/Tablo19[Q7]*$I$45</f>
        <v>0</v>
      </c>
      <c r="Q20" s="14" cm="1">
        <f t="array" ref="Q20">Tablo17[[#This Row],[Q1]]/Tablo19[Q1]*$C$46+G20/Tablo19[Q2]*$D$46+H20/Tablo19[Q3]*$E$46+I20/Tablo19[Q4]*$F$46+J20/Tablo19[Q5]*$G$46+K20/Tablo19[Q6]*$H$46+L20/Tablo19[Q7]*$I$46</f>
        <v>15.666666666666668</v>
      </c>
      <c r="R20" s="14">
        <f t="shared" si="1"/>
        <v>32.333333333333336</v>
      </c>
      <c r="S20" s="10">
        <f>_xlfn.NORM.DIST(Tablo17[[#This Row],[TOTAL GRADE]],$N$56,$O$56,FALSE)</f>
        <v>2.1484677809694316E-2</v>
      </c>
    </row>
    <row r="21" spans="2:19" x14ac:dyDescent="0.3">
      <c r="B21" s="11">
        <v>17</v>
      </c>
      <c r="C21" s="4">
        <v>18</v>
      </c>
      <c r="D21" s="12" t="s">
        <v>3</v>
      </c>
      <c r="E21" s="12" t="s">
        <v>4</v>
      </c>
      <c r="F21" s="3">
        <v>0</v>
      </c>
      <c r="G21" s="3">
        <v>0</v>
      </c>
      <c r="H21" s="3">
        <v>7</v>
      </c>
      <c r="I21" s="3">
        <v>15</v>
      </c>
      <c r="J21" s="3">
        <v>6</v>
      </c>
      <c r="K21" s="3">
        <v>10</v>
      </c>
      <c r="L21" s="3">
        <v>4</v>
      </c>
      <c r="M21" s="13">
        <f t="shared" si="0"/>
        <v>42</v>
      </c>
      <c r="N21" s="14" cm="1">
        <f t="array" ref="N21">Tablo17[[#This Row],[Q1]]/Tablo19[Q1]*$C$43+G21/Tablo19[Q2]*$D$43+H21/Tablo19[Q3]*$E$43+I21/Tablo19[Q4]*$F$43+J21/Tablo19[Q5]*$G$43+K21/Tablo19[Q6]*$H$43+L21/Tablo19[Q7]*$I$43</f>
        <v>5.5</v>
      </c>
      <c r="O21" s="14" cm="1">
        <f t="array" ref="O21">Tablo17[[#This Row],[Q1]]/Tablo19[Q1]*$C$44+G21/Tablo19[Q2]*$D$44+H21/Tablo19[Q3]*$E$44+I21/Tablo19[Q4]*$F$44+J21/Tablo19[Q5]*$G$44+K21/Tablo19[Q6]*$H$44+L21/Tablo19[Q7]*$I$44</f>
        <v>3.333333333333333</v>
      </c>
      <c r="P21" s="14" cm="1">
        <f t="array" ref="P21">Tablo17[[#This Row],[Q1]]/Tablo19[Q1]*$C$45+G21/Tablo19[Q2]*$D$45+H21/Tablo19[Q3]*$E$45+I21/Tablo19[Q4]*$F$45+J21/Tablo19[Q5]*$G$45+K21/Tablo19[Q6]*$H$45+L21/Tablo19[Q7]*$I$45</f>
        <v>0</v>
      </c>
      <c r="Q21" s="14" cm="1">
        <f t="array" ref="Q21">Tablo17[[#This Row],[Q1]]/Tablo19[Q1]*$C$46+G21/Tablo19[Q2]*$D$46+H21/Tablo19[Q3]*$E$46+I21/Tablo19[Q4]*$F$46+J21/Tablo19[Q5]*$G$46+K21/Tablo19[Q6]*$H$46+L21/Tablo19[Q7]*$I$46</f>
        <v>18.166666666666664</v>
      </c>
      <c r="R21" s="14">
        <f t="shared" si="1"/>
        <v>26.999999999999996</v>
      </c>
      <c r="S21" s="10">
        <f>_xlfn.NORM.DIST(Tablo17[[#This Row],[TOTAL GRADE]],$N$56,$O$56,FALSE)</f>
        <v>2.1484677809694316E-2</v>
      </c>
    </row>
    <row r="22" spans="2:19" x14ac:dyDescent="0.3">
      <c r="B22" s="15">
        <v>18</v>
      </c>
      <c r="C22" s="4">
        <v>16</v>
      </c>
      <c r="D22" s="12" t="s">
        <v>3</v>
      </c>
      <c r="E22" s="12" t="s">
        <v>4</v>
      </c>
      <c r="F22" s="3">
        <v>0</v>
      </c>
      <c r="G22" s="3">
        <v>1</v>
      </c>
      <c r="H22" s="3">
        <v>14</v>
      </c>
      <c r="I22" s="3">
        <v>3</v>
      </c>
      <c r="J22" s="3">
        <v>5</v>
      </c>
      <c r="K22" s="3">
        <v>11</v>
      </c>
      <c r="L22" s="3">
        <v>9</v>
      </c>
      <c r="M22" s="13">
        <f t="shared" si="0"/>
        <v>43</v>
      </c>
      <c r="N22" s="14" cm="1">
        <f t="array" ref="N22">Tablo17[[#This Row],[Q1]]/Tablo19[Q1]*$C$43+G22/Tablo19[Q2]*$D$43+H22/Tablo19[Q3]*$E$43+I22/Tablo19[Q4]*$F$43+J22/Tablo19[Q5]*$G$43+K22/Tablo19[Q6]*$H$43+L22/Tablo19[Q7]*$I$43</f>
        <v>9.6666666666666661</v>
      </c>
      <c r="O22" s="14" cm="1">
        <f t="array" ref="O22">Tablo17[[#This Row],[Q1]]/Tablo19[Q1]*$C$44+G22/Tablo19[Q2]*$D$44+H22/Tablo19[Q3]*$E$44+I22/Tablo19[Q4]*$F$44+J22/Tablo19[Q5]*$G$44+K22/Tablo19[Q6]*$H$44+L22/Tablo19[Q7]*$I$44</f>
        <v>3.6666666666666665</v>
      </c>
      <c r="P22" s="14" cm="1">
        <f t="array" ref="P22">Tablo17[[#This Row],[Q1]]/Tablo19[Q1]*$C$45+G22/Tablo19[Q2]*$D$45+H22/Tablo19[Q3]*$E$45+I22/Tablo19[Q4]*$F$45+J22/Tablo19[Q5]*$G$45+K22/Tablo19[Q6]*$H$45+L22/Tablo19[Q7]*$I$45</f>
        <v>0</v>
      </c>
      <c r="Q22" s="14" cm="1">
        <f t="array" ref="Q22">Tablo17[[#This Row],[Q1]]/Tablo19[Q1]*$C$46+G22/Tablo19[Q2]*$D$46+H22/Tablo19[Q3]*$E$46+I22/Tablo19[Q4]*$F$46+J22/Tablo19[Q5]*$G$46+K22/Tablo19[Q6]*$H$46+L22/Tablo19[Q7]*$I$46</f>
        <v>18.833333333333332</v>
      </c>
      <c r="R22" s="14">
        <f t="shared" si="1"/>
        <v>32.166666666666664</v>
      </c>
      <c r="S22" s="10">
        <f>_xlfn.NORM.DIST(Tablo17[[#This Row],[TOTAL GRADE]],$N$56,$O$56,FALSE)</f>
        <v>2.1192285407833772E-2</v>
      </c>
    </row>
    <row r="23" spans="2:19" x14ac:dyDescent="0.3">
      <c r="B23" s="11">
        <v>19</v>
      </c>
      <c r="C23" s="4">
        <v>15</v>
      </c>
      <c r="D23" s="12" t="s">
        <v>3</v>
      </c>
      <c r="E23" s="12" t="s">
        <v>4</v>
      </c>
      <c r="F23" s="3">
        <v>2</v>
      </c>
      <c r="G23" s="3">
        <v>1</v>
      </c>
      <c r="H23" s="3">
        <v>14</v>
      </c>
      <c r="I23" s="3">
        <v>12</v>
      </c>
      <c r="J23" s="3">
        <v>6</v>
      </c>
      <c r="K23" s="3">
        <v>5</v>
      </c>
      <c r="L23" s="3">
        <v>4</v>
      </c>
      <c r="M23" s="13">
        <f t="shared" si="0"/>
        <v>44</v>
      </c>
      <c r="N23" s="14" cm="1">
        <f t="array" ref="N23">Tablo17[[#This Row],[Q1]]/Tablo19[Q1]*$C$43+G23/Tablo19[Q2]*$D$43+H23/Tablo19[Q3]*$E$43+I23/Tablo19[Q4]*$F$43+J23/Tablo19[Q5]*$G$43+K23/Tablo19[Q6]*$H$43+L23/Tablo19[Q7]*$I$43</f>
        <v>12</v>
      </c>
      <c r="O23" s="14" cm="1">
        <f t="array" ref="O23">Tablo17[[#This Row],[Q1]]/Tablo19[Q1]*$C$44+G23/Tablo19[Q2]*$D$44+H23/Tablo19[Q3]*$E$44+I23/Tablo19[Q4]*$F$44+J23/Tablo19[Q5]*$G$44+K23/Tablo19[Q6]*$H$44+L23/Tablo19[Q7]*$I$44</f>
        <v>2.6666666666666665</v>
      </c>
      <c r="P23" s="14" cm="1">
        <f t="array" ref="P23">Tablo17[[#This Row],[Q1]]/Tablo19[Q1]*$C$45+G23/Tablo19[Q2]*$D$45+H23/Tablo19[Q3]*$E$45+I23/Tablo19[Q4]*$F$45+J23/Tablo19[Q5]*$G$45+K23/Tablo19[Q6]*$H$45+L23/Tablo19[Q7]*$I$45</f>
        <v>0</v>
      </c>
      <c r="Q23" s="14" cm="1">
        <f t="array" ref="Q23">Tablo17[[#This Row],[Q1]]/Tablo19[Q1]*$C$46+G23/Tablo19[Q2]*$D$46+H23/Tablo19[Q3]*$E$46+I23/Tablo19[Q4]*$F$46+J23/Tablo19[Q5]*$G$46+K23/Tablo19[Q6]*$H$46+L23/Tablo19[Q7]*$I$46</f>
        <v>15</v>
      </c>
      <c r="R23" s="14">
        <f t="shared" si="1"/>
        <v>29.666666666666664</v>
      </c>
      <c r="S23" s="10">
        <f>_xlfn.NORM.DIST(Tablo17[[#This Row],[TOTAL GRADE]],$N$56,$O$56,FALSE)</f>
        <v>2.0840315400294896E-2</v>
      </c>
    </row>
    <row r="24" spans="2:19" x14ac:dyDescent="0.3">
      <c r="B24" s="15">
        <v>20</v>
      </c>
      <c r="C24" s="4">
        <v>14</v>
      </c>
      <c r="D24" s="12" t="s">
        <v>3</v>
      </c>
      <c r="E24" s="12" t="s">
        <v>4</v>
      </c>
      <c r="F24" s="3">
        <v>3</v>
      </c>
      <c r="G24" s="3">
        <v>1</v>
      </c>
      <c r="H24" s="3">
        <v>1</v>
      </c>
      <c r="I24" s="3">
        <v>14</v>
      </c>
      <c r="J24" s="3">
        <v>9</v>
      </c>
      <c r="K24" s="3">
        <v>10</v>
      </c>
      <c r="L24" s="3">
        <v>9</v>
      </c>
      <c r="M24" s="13">
        <f t="shared" si="0"/>
        <v>47</v>
      </c>
      <c r="N24" s="14" cm="1">
        <f t="array" ref="N24">Tablo17[[#This Row],[Q1]]/Tablo19[Q1]*$C$43+G24/Tablo19[Q2]*$D$43+H24/Tablo19[Q3]*$E$43+I24/Tablo19[Q4]*$F$43+J24/Tablo19[Q5]*$G$43+K24/Tablo19[Q6]*$H$43+L24/Tablo19[Q7]*$I$43</f>
        <v>7.5</v>
      </c>
      <c r="O24" s="14" cm="1">
        <f t="array" ref="O24">Tablo17[[#This Row],[Q1]]/Tablo19[Q1]*$C$44+G24/Tablo19[Q2]*$D$44+H24/Tablo19[Q3]*$E$44+I24/Tablo19[Q4]*$F$44+J24/Tablo19[Q5]*$G$44+K24/Tablo19[Q6]*$H$44+L24/Tablo19[Q7]*$I$44</f>
        <v>4.833333333333333</v>
      </c>
      <c r="P24" s="14" cm="1">
        <f t="array" ref="P24">Tablo17[[#This Row],[Q1]]/Tablo19[Q1]*$C$45+G24/Tablo19[Q2]*$D$45+H24/Tablo19[Q3]*$E$45+I24/Tablo19[Q4]*$F$45+J24/Tablo19[Q5]*$G$45+K24/Tablo19[Q6]*$H$45+L24/Tablo19[Q7]*$I$45</f>
        <v>0</v>
      </c>
      <c r="Q24" s="14" cm="1">
        <f t="array" ref="Q24">Tablo17[[#This Row],[Q1]]/Tablo19[Q1]*$C$46+G24/Tablo19[Q2]*$D$46+H24/Tablo19[Q3]*$E$46+I24/Tablo19[Q4]*$F$46+J24/Tablo19[Q5]*$G$46+K24/Tablo19[Q6]*$H$46+L24/Tablo19[Q7]*$I$46</f>
        <v>25.333333333333332</v>
      </c>
      <c r="R24" s="14">
        <f t="shared" si="1"/>
        <v>37.666666666666664</v>
      </c>
      <c r="S24" s="10">
        <f>_xlfn.NORM.DIST(Tablo17[[#This Row],[TOTAL GRADE]],$N$56,$O$56,FALSE)</f>
        <v>1.9460277639275211E-2</v>
      </c>
    </row>
    <row r="25" spans="2:19" x14ac:dyDescent="0.3">
      <c r="B25" s="11">
        <v>21</v>
      </c>
      <c r="C25" s="4">
        <v>12</v>
      </c>
      <c r="D25" s="12" t="s">
        <v>3</v>
      </c>
      <c r="E25" s="12" t="s">
        <v>4</v>
      </c>
      <c r="F25" s="3">
        <v>1</v>
      </c>
      <c r="G25" s="3">
        <v>1</v>
      </c>
      <c r="H25" s="3">
        <v>9</v>
      </c>
      <c r="I25" s="3">
        <v>10</v>
      </c>
      <c r="J25" s="3">
        <v>6</v>
      </c>
      <c r="K25" s="3">
        <v>10</v>
      </c>
      <c r="L25" s="3">
        <v>11</v>
      </c>
      <c r="M25" s="13">
        <f t="shared" si="0"/>
        <v>48</v>
      </c>
      <c r="N25" s="14" cm="1">
        <f t="array" ref="N25">Tablo17[[#This Row],[Q1]]/Tablo19[Q1]*$C$43+G25/Tablo19[Q2]*$D$43+H25/Tablo19[Q3]*$E$43+I25/Tablo19[Q4]*$F$43+J25/Tablo19[Q5]*$G$43+K25/Tablo19[Q6]*$H$43+L25/Tablo19[Q7]*$I$43</f>
        <v>8.5</v>
      </c>
      <c r="O25" s="14" cm="1">
        <f t="array" ref="O25">Tablo17[[#This Row],[Q1]]/Tablo19[Q1]*$C$44+G25/Tablo19[Q2]*$D$44+H25/Tablo19[Q3]*$E$44+I25/Tablo19[Q4]*$F$44+J25/Tablo19[Q5]*$G$44+K25/Tablo19[Q6]*$H$44+L25/Tablo19[Q7]*$I$44</f>
        <v>3.833333333333333</v>
      </c>
      <c r="P25" s="14" cm="1">
        <f t="array" ref="P25">Tablo17[[#This Row],[Q1]]/Tablo19[Q1]*$C$45+G25/Tablo19[Q2]*$D$45+H25/Tablo19[Q3]*$E$45+I25/Tablo19[Q4]*$F$45+J25/Tablo19[Q5]*$G$45+K25/Tablo19[Q6]*$H$45+L25/Tablo19[Q7]*$I$45</f>
        <v>0</v>
      </c>
      <c r="Q25" s="14" cm="1">
        <f t="array" ref="Q25">Tablo17[[#This Row],[Q1]]/Tablo19[Q1]*$C$46+G25/Tablo19[Q2]*$D$46+H25/Tablo19[Q3]*$E$46+I25/Tablo19[Q4]*$F$46+J25/Tablo19[Q5]*$G$46+K25/Tablo19[Q6]*$H$46+L25/Tablo19[Q7]*$I$46</f>
        <v>25</v>
      </c>
      <c r="R25" s="14">
        <f t="shared" si="1"/>
        <v>37.333333333333329</v>
      </c>
      <c r="S25" s="10">
        <f>_xlfn.NORM.DIST(Tablo17[[#This Row],[TOTAL GRADE]],$N$56,$O$56,FALSE)</f>
        <v>1.8905392662284057E-2</v>
      </c>
    </row>
    <row r="26" spans="2:19" x14ac:dyDescent="0.3">
      <c r="B26" s="15">
        <v>22</v>
      </c>
      <c r="C26" s="4">
        <v>13</v>
      </c>
      <c r="D26" s="12" t="s">
        <v>3</v>
      </c>
      <c r="E26" s="12" t="s">
        <v>4</v>
      </c>
      <c r="F26" s="3">
        <v>6</v>
      </c>
      <c r="G26" s="3">
        <v>2</v>
      </c>
      <c r="H26" s="3">
        <v>0</v>
      </c>
      <c r="I26" s="3">
        <v>16</v>
      </c>
      <c r="J26" s="3">
        <v>11</v>
      </c>
      <c r="K26" s="3">
        <v>4</v>
      </c>
      <c r="L26" s="3">
        <v>9</v>
      </c>
      <c r="M26" s="13">
        <f t="shared" si="0"/>
        <v>48</v>
      </c>
      <c r="N26" s="14" cm="1">
        <f t="array" ref="N26">Tablo17[[#This Row],[Q1]]/Tablo19[Q1]*$C$43+G26/Tablo19[Q2]*$D$43+H26/Tablo19[Q3]*$E$43+I26/Tablo19[Q4]*$F$43+J26/Tablo19[Q5]*$G$43+K26/Tablo19[Q6]*$H$43+L26/Tablo19[Q7]*$I$43</f>
        <v>11.666666666666666</v>
      </c>
      <c r="O26" s="14" cm="1">
        <f t="array" ref="O26">Tablo17[[#This Row],[Q1]]/Tablo19[Q1]*$C$44+G26/Tablo19[Q2]*$D$44+H26/Tablo19[Q3]*$E$44+I26/Tablo19[Q4]*$F$44+J26/Tablo19[Q5]*$G$44+K26/Tablo19[Q6]*$H$44+L26/Tablo19[Q7]*$I$44</f>
        <v>4.333333333333333</v>
      </c>
      <c r="P26" s="14" cm="1">
        <f t="array" ref="P26">Tablo17[[#This Row],[Q1]]/Tablo19[Q1]*$C$45+G26/Tablo19[Q2]*$D$45+H26/Tablo19[Q3]*$E$45+I26/Tablo19[Q4]*$F$45+J26/Tablo19[Q5]*$G$45+K26/Tablo19[Q6]*$H$45+L26/Tablo19[Q7]*$I$45</f>
        <v>0</v>
      </c>
      <c r="Q26" s="14" cm="1">
        <f t="array" ref="Q26">Tablo17[[#This Row],[Q1]]/Tablo19[Q1]*$C$46+G26/Tablo19[Q2]*$D$46+H26/Tablo19[Q3]*$E$46+I26/Tablo19[Q4]*$F$46+J26/Tablo19[Q5]*$G$46+K26/Tablo19[Q6]*$H$46+L26/Tablo19[Q7]*$I$46</f>
        <v>25</v>
      </c>
      <c r="R26" s="14">
        <f t="shared" si="1"/>
        <v>41</v>
      </c>
      <c r="S26" s="10">
        <f>_xlfn.NORM.DIST(Tablo17[[#This Row],[TOTAL GRADE]],$N$56,$O$56,FALSE)</f>
        <v>1.8905392662284057E-2</v>
      </c>
    </row>
    <row r="27" spans="2:19" x14ac:dyDescent="0.3">
      <c r="B27" s="11">
        <v>23</v>
      </c>
      <c r="C27" s="4">
        <v>10</v>
      </c>
      <c r="D27" s="12" t="s">
        <v>3</v>
      </c>
      <c r="E27" s="12" t="s">
        <v>4</v>
      </c>
      <c r="F27" s="3">
        <v>0</v>
      </c>
      <c r="G27" s="3">
        <v>2</v>
      </c>
      <c r="H27" s="3">
        <v>17</v>
      </c>
      <c r="I27" s="3">
        <v>15</v>
      </c>
      <c r="J27" s="3">
        <v>10</v>
      </c>
      <c r="K27" s="3">
        <v>6</v>
      </c>
      <c r="L27" s="3">
        <v>0</v>
      </c>
      <c r="M27" s="13">
        <f t="shared" si="0"/>
        <v>50</v>
      </c>
      <c r="N27" s="14" cm="1">
        <f t="array" ref="N27">Tablo17[[#This Row],[Q1]]/Tablo19[Q1]*$C$43+G27/Tablo19[Q2]*$D$43+H27/Tablo19[Q3]*$E$43+I27/Tablo19[Q4]*$F$43+J27/Tablo19[Q5]*$G$43+K27/Tablo19[Q6]*$H$43+L27/Tablo19[Q7]*$I$43</f>
        <v>13.833333333333332</v>
      </c>
      <c r="O27" s="14" cm="1">
        <f t="array" ref="O27">Tablo17[[#This Row],[Q1]]/Tablo19[Q1]*$C$44+G27/Tablo19[Q2]*$D$44+H27/Tablo19[Q3]*$E$44+I27/Tablo19[Q4]*$F$44+J27/Tablo19[Q5]*$G$44+K27/Tablo19[Q6]*$H$44+L27/Tablo19[Q7]*$I$44</f>
        <v>2</v>
      </c>
      <c r="P27" s="14" cm="1">
        <f t="array" ref="P27">Tablo17[[#This Row],[Q1]]/Tablo19[Q1]*$C$45+G27/Tablo19[Q2]*$D$45+H27/Tablo19[Q3]*$E$45+I27/Tablo19[Q4]*$F$45+J27/Tablo19[Q5]*$G$45+K27/Tablo19[Q6]*$H$45+L27/Tablo19[Q7]*$I$45</f>
        <v>0</v>
      </c>
      <c r="Q27" s="14" cm="1">
        <f t="array" ref="Q27">Tablo17[[#This Row],[Q1]]/Tablo19[Q1]*$C$46+G27/Tablo19[Q2]*$D$46+H27/Tablo19[Q3]*$E$46+I27/Tablo19[Q4]*$F$46+J27/Tablo19[Q5]*$G$46+K27/Tablo19[Q6]*$H$46+L27/Tablo19[Q7]*$I$46</f>
        <v>12.833333333333332</v>
      </c>
      <c r="R27" s="14">
        <f t="shared" si="1"/>
        <v>28.666666666666664</v>
      </c>
      <c r="S27" s="10">
        <f>_xlfn.NORM.DIST(Tablo17[[#This Row],[TOTAL GRADE]],$N$56,$O$56,FALSE)</f>
        <v>1.7680383242776862E-2</v>
      </c>
    </row>
    <row r="28" spans="2:19" x14ac:dyDescent="0.3">
      <c r="B28" s="15">
        <v>24</v>
      </c>
      <c r="C28" s="4">
        <v>11</v>
      </c>
      <c r="D28" s="12" t="s">
        <v>3</v>
      </c>
      <c r="E28" s="12" t="s">
        <v>4</v>
      </c>
      <c r="F28" s="3">
        <v>0</v>
      </c>
      <c r="G28" s="3">
        <v>5</v>
      </c>
      <c r="H28" s="3">
        <v>8</v>
      </c>
      <c r="I28" s="3">
        <v>9</v>
      </c>
      <c r="J28" s="3">
        <v>8</v>
      </c>
      <c r="K28" s="3">
        <v>9</v>
      </c>
      <c r="L28" s="3">
        <v>11</v>
      </c>
      <c r="M28" s="13">
        <f t="shared" si="0"/>
        <v>50</v>
      </c>
      <c r="N28" s="14" cm="1">
        <f t="array" ref="N28">Tablo17[[#This Row],[Q1]]/Tablo19[Q1]*$C$43+G28/Tablo19[Q2]*$D$43+H28/Tablo19[Q3]*$E$43+I28/Tablo19[Q4]*$F$43+J28/Tablo19[Q5]*$G$43+K28/Tablo19[Q6]*$H$43+L28/Tablo19[Q7]*$I$43</f>
        <v>11.666666666666666</v>
      </c>
      <c r="O28" s="14" cm="1">
        <f t="array" ref="O28">Tablo17[[#This Row],[Q1]]/Tablo19[Q1]*$C$44+G28/Tablo19[Q2]*$D$44+H28/Tablo19[Q3]*$E$44+I28/Tablo19[Q4]*$F$44+J28/Tablo19[Q5]*$G$44+K28/Tablo19[Q6]*$H$44+L28/Tablo19[Q7]*$I$44</f>
        <v>3</v>
      </c>
      <c r="P28" s="14" cm="1">
        <f t="array" ref="P28">Tablo17[[#This Row],[Q1]]/Tablo19[Q1]*$C$45+G28/Tablo19[Q2]*$D$45+H28/Tablo19[Q3]*$E$45+I28/Tablo19[Q4]*$F$45+J28/Tablo19[Q5]*$G$45+K28/Tablo19[Q6]*$H$45+L28/Tablo19[Q7]*$I$45</f>
        <v>0</v>
      </c>
      <c r="Q28" s="14" cm="1">
        <f t="array" ref="Q28">Tablo17[[#This Row],[Q1]]/Tablo19[Q1]*$C$46+G28/Tablo19[Q2]*$D$46+H28/Tablo19[Q3]*$E$46+I28/Tablo19[Q4]*$F$46+J28/Tablo19[Q5]*$G$46+K28/Tablo19[Q6]*$H$46+L28/Tablo19[Q7]*$I$46</f>
        <v>24.833333333333332</v>
      </c>
      <c r="R28" s="14">
        <f t="shared" si="1"/>
        <v>39.5</v>
      </c>
      <c r="S28" s="10">
        <f>_xlfn.NORM.DIST(Tablo17[[#This Row],[TOTAL GRADE]],$N$56,$O$56,FALSE)</f>
        <v>1.7680383242776862E-2</v>
      </c>
    </row>
    <row r="29" spans="2:19" x14ac:dyDescent="0.3">
      <c r="B29" s="11">
        <v>25</v>
      </c>
      <c r="C29" s="4">
        <v>9</v>
      </c>
      <c r="D29" s="12" t="s">
        <v>3</v>
      </c>
      <c r="E29" s="12" t="s">
        <v>4</v>
      </c>
      <c r="F29" s="3">
        <v>1</v>
      </c>
      <c r="G29" s="3">
        <v>1</v>
      </c>
      <c r="H29" s="3">
        <v>9</v>
      </c>
      <c r="I29" s="3">
        <v>12</v>
      </c>
      <c r="J29" s="3">
        <v>8</v>
      </c>
      <c r="K29" s="3">
        <v>15</v>
      </c>
      <c r="L29" s="3">
        <v>7</v>
      </c>
      <c r="M29" s="13">
        <f t="shared" si="0"/>
        <v>53</v>
      </c>
      <c r="N29" s="14" cm="1">
        <f t="array" ref="N29">Tablo17[[#This Row],[Q1]]/Tablo19[Q1]*$C$43+G29/Tablo19[Q2]*$D$43+H29/Tablo19[Q3]*$E$43+I29/Tablo19[Q4]*$F$43+J29/Tablo19[Q5]*$G$43+K29/Tablo19[Q6]*$H$43+L29/Tablo19[Q7]*$I$43</f>
        <v>9.1666666666666661</v>
      </c>
      <c r="O29" s="14" cm="1">
        <f t="array" ref="O29">Tablo17[[#This Row],[Q1]]/Tablo19[Q1]*$C$44+G29/Tablo19[Q2]*$D$44+H29/Tablo19[Q3]*$E$44+I29/Tablo19[Q4]*$F$44+J29/Tablo19[Q5]*$G$44+K29/Tablo19[Q6]*$H$44+L29/Tablo19[Q7]*$I$44</f>
        <v>5.5</v>
      </c>
      <c r="P29" s="14" cm="1">
        <f t="array" ref="P29">Tablo17[[#This Row],[Q1]]/Tablo19[Q1]*$C$45+G29/Tablo19[Q2]*$D$45+H29/Tablo19[Q3]*$E$45+I29/Tablo19[Q4]*$F$45+J29/Tablo19[Q5]*$G$45+K29/Tablo19[Q6]*$H$45+L29/Tablo19[Q7]*$I$45</f>
        <v>0</v>
      </c>
      <c r="Q29" s="14" cm="1">
        <f t="array" ref="Q29">Tablo17[[#This Row],[Q1]]/Tablo19[Q1]*$C$46+G29/Tablo19[Q2]*$D$46+H29/Tablo19[Q3]*$E$46+I29/Tablo19[Q4]*$F$46+J29/Tablo19[Q5]*$G$46+K29/Tablo19[Q6]*$H$46+L29/Tablo19[Q7]*$I$46</f>
        <v>23</v>
      </c>
      <c r="R29" s="14">
        <f t="shared" si="1"/>
        <v>37.666666666666664</v>
      </c>
      <c r="S29" s="10">
        <f>_xlfn.NORM.DIST(Tablo17[[#This Row],[TOTAL GRADE]],$N$56,$O$56,FALSE)</f>
        <v>1.5629036846777963E-2</v>
      </c>
    </row>
    <row r="30" spans="2:19" x14ac:dyDescent="0.3">
      <c r="B30" s="15">
        <v>26</v>
      </c>
      <c r="C30" s="4">
        <v>8</v>
      </c>
      <c r="D30" s="12" t="s">
        <v>3</v>
      </c>
      <c r="E30" s="12" t="s">
        <v>4</v>
      </c>
      <c r="F30" s="3">
        <v>1</v>
      </c>
      <c r="G30" s="3">
        <v>1</v>
      </c>
      <c r="H30" s="3">
        <v>15</v>
      </c>
      <c r="I30" s="3">
        <v>9</v>
      </c>
      <c r="J30" s="3">
        <v>6</v>
      </c>
      <c r="K30" s="3">
        <v>15</v>
      </c>
      <c r="L30" s="3">
        <v>8</v>
      </c>
      <c r="M30" s="13">
        <f t="shared" si="0"/>
        <v>55</v>
      </c>
      <c r="N30" s="14" cm="1">
        <f t="array" ref="N30">Tablo17[[#This Row],[Q1]]/Tablo19[Q1]*$C$43+G30/Tablo19[Q2]*$D$43+H30/Tablo19[Q3]*$E$43+I30/Tablo19[Q4]*$F$43+J30/Tablo19[Q5]*$G$43+K30/Tablo19[Q6]*$H$43+L30/Tablo19[Q7]*$I$43</f>
        <v>11.5</v>
      </c>
      <c r="O30" s="14" cm="1">
        <f t="array" ref="O30">Tablo17[[#This Row],[Q1]]/Tablo19[Q1]*$C$44+G30/Tablo19[Q2]*$D$44+H30/Tablo19[Q3]*$E$44+I30/Tablo19[Q4]*$F$44+J30/Tablo19[Q5]*$G$44+K30/Tablo19[Q6]*$H$44+L30/Tablo19[Q7]*$I$44</f>
        <v>5.5</v>
      </c>
      <c r="P30" s="14" cm="1">
        <f t="array" ref="P30">Tablo17[[#This Row],[Q1]]/Tablo19[Q1]*$C$45+G30/Tablo19[Q2]*$D$45+H30/Tablo19[Q3]*$E$45+I30/Tablo19[Q4]*$F$45+J30/Tablo19[Q5]*$G$45+K30/Tablo19[Q6]*$H$45+L30/Tablo19[Q7]*$I$45</f>
        <v>0</v>
      </c>
      <c r="Q30" s="14" cm="1">
        <f t="array" ref="Q30">Tablo17[[#This Row],[Q1]]/Tablo19[Q1]*$C$46+G30/Tablo19[Q2]*$D$46+H30/Tablo19[Q3]*$E$46+I30/Tablo19[Q4]*$F$46+J30/Tablo19[Q5]*$G$46+K30/Tablo19[Q6]*$H$46+L30/Tablo19[Q7]*$I$46</f>
        <v>22.166666666666664</v>
      </c>
      <c r="R30" s="14">
        <f t="shared" si="1"/>
        <v>39.166666666666664</v>
      </c>
      <c r="S30" s="10">
        <f>_xlfn.NORM.DIST(Tablo17[[#This Row],[TOTAL GRADE]],$N$56,$O$56,FALSE)</f>
        <v>1.4177956179946404E-2</v>
      </c>
    </row>
    <row r="31" spans="2:19" x14ac:dyDescent="0.3">
      <c r="B31" s="11">
        <v>27</v>
      </c>
      <c r="C31" s="4">
        <v>7</v>
      </c>
      <c r="D31" s="12" t="s">
        <v>3</v>
      </c>
      <c r="E31" s="12" t="s">
        <v>4</v>
      </c>
      <c r="F31" s="3">
        <v>4</v>
      </c>
      <c r="G31" s="3">
        <v>1</v>
      </c>
      <c r="H31" s="3">
        <v>10</v>
      </c>
      <c r="I31" s="3">
        <v>12</v>
      </c>
      <c r="J31" s="3">
        <v>13</v>
      </c>
      <c r="K31" s="3">
        <v>2</v>
      </c>
      <c r="L31" s="3">
        <v>15</v>
      </c>
      <c r="M31" s="13">
        <f t="shared" si="0"/>
        <v>57</v>
      </c>
      <c r="N31" s="14" cm="1">
        <f t="array" ref="N31">Tablo17[[#This Row],[Q1]]/Tablo19[Q1]*$C$43+G31/Tablo19[Q2]*$D$43+H31/Tablo19[Q3]*$E$43+I31/Tablo19[Q4]*$F$43+J31/Tablo19[Q5]*$G$43+K31/Tablo19[Q6]*$H$43+L31/Tablo19[Q7]*$I$43</f>
        <v>14.333333333333334</v>
      </c>
      <c r="O31" s="14" cm="1">
        <f t="array" ref="O31">Tablo17[[#This Row],[Q1]]/Tablo19[Q1]*$C$44+G31/Tablo19[Q2]*$D$44+H31/Tablo19[Q3]*$E$44+I31/Tablo19[Q4]*$F$44+J31/Tablo19[Q5]*$G$44+K31/Tablo19[Q6]*$H$44+L31/Tablo19[Q7]*$I$44</f>
        <v>2.6666666666666665</v>
      </c>
      <c r="P31" s="14" cm="1">
        <f t="array" ref="P31">Tablo17[[#This Row],[Q1]]/Tablo19[Q1]*$C$45+G31/Tablo19[Q2]*$D$45+H31/Tablo19[Q3]*$E$45+I31/Tablo19[Q4]*$F$45+J31/Tablo19[Q5]*$G$45+K31/Tablo19[Q6]*$H$45+L31/Tablo19[Q7]*$I$45</f>
        <v>0</v>
      </c>
      <c r="Q31" s="14" cm="1">
        <f t="array" ref="Q31">Tablo17[[#This Row],[Q1]]/Tablo19[Q1]*$C$46+G31/Tablo19[Q2]*$D$46+H31/Tablo19[Q3]*$E$46+I31/Tablo19[Q4]*$F$46+J31/Tablo19[Q5]*$G$46+K31/Tablo19[Q6]*$H$46+L31/Tablo19[Q7]*$I$46</f>
        <v>31</v>
      </c>
      <c r="R31" s="14">
        <f t="shared" si="1"/>
        <v>48</v>
      </c>
      <c r="S31" s="10">
        <f>_xlfn.NORM.DIST(Tablo17[[#This Row],[TOTAL GRADE]],$N$56,$O$56,FALSE)</f>
        <v>1.2705893806020505E-2</v>
      </c>
    </row>
    <row r="32" spans="2:19" x14ac:dyDescent="0.3">
      <c r="B32" s="15">
        <v>28</v>
      </c>
      <c r="C32" s="4">
        <v>6</v>
      </c>
      <c r="D32" s="12" t="s">
        <v>3</v>
      </c>
      <c r="E32" s="12" t="s">
        <v>4</v>
      </c>
      <c r="F32" s="3">
        <v>2</v>
      </c>
      <c r="G32" s="3">
        <v>2</v>
      </c>
      <c r="H32" s="3">
        <v>14</v>
      </c>
      <c r="I32" s="3">
        <v>15</v>
      </c>
      <c r="J32" s="3">
        <v>11</v>
      </c>
      <c r="K32" s="3">
        <v>4</v>
      </c>
      <c r="L32" s="3">
        <v>14</v>
      </c>
      <c r="M32" s="13">
        <f t="shared" si="0"/>
        <v>62</v>
      </c>
      <c r="N32" s="14" cm="1">
        <f t="array" ref="N32">Tablo17[[#This Row],[Q1]]/Tablo19[Q1]*$C$43+G32/Tablo19[Q2]*$D$43+H32/Tablo19[Q3]*$E$43+I32/Tablo19[Q4]*$F$43+J32/Tablo19[Q5]*$G$43+K32/Tablo19[Q6]*$H$43+L32/Tablo19[Q7]*$I$43</f>
        <v>14.666666666666666</v>
      </c>
      <c r="O32" s="14" cm="1">
        <f t="array" ref="O32">Tablo17[[#This Row],[Q1]]/Tablo19[Q1]*$C$44+G32/Tablo19[Q2]*$D$44+H32/Tablo19[Q3]*$E$44+I32/Tablo19[Q4]*$F$44+J32/Tablo19[Q5]*$G$44+K32/Tablo19[Q6]*$H$44+L32/Tablo19[Q7]*$I$44</f>
        <v>2.333333333333333</v>
      </c>
      <c r="P32" s="14" cm="1">
        <f t="array" ref="P32">Tablo17[[#This Row],[Q1]]/Tablo19[Q1]*$C$45+G32/Tablo19[Q2]*$D$45+H32/Tablo19[Q3]*$E$45+I32/Tablo19[Q4]*$F$45+J32/Tablo19[Q5]*$G$45+K32/Tablo19[Q6]*$H$45+L32/Tablo19[Q7]*$I$45</f>
        <v>0</v>
      </c>
      <c r="Q32" s="14" cm="1">
        <f t="array" ref="Q32">Tablo17[[#This Row],[Q1]]/Tablo19[Q1]*$C$46+G32/Tablo19[Q2]*$D$46+H32/Tablo19[Q3]*$E$46+I32/Tablo19[Q4]*$F$46+J32/Tablo19[Q5]*$G$46+K32/Tablo19[Q6]*$H$46+L32/Tablo19[Q7]*$I$46</f>
        <v>31.166666666666668</v>
      </c>
      <c r="R32" s="14">
        <f t="shared" si="1"/>
        <v>48.166666666666671</v>
      </c>
      <c r="S32" s="10">
        <f>_xlfn.NORM.DIST(Tablo17[[#This Row],[TOTAL GRADE]],$N$56,$O$56,FALSE)</f>
        <v>9.1588558478442415E-3</v>
      </c>
    </row>
    <row r="33" spans="2:19" x14ac:dyDescent="0.3">
      <c r="B33" s="11">
        <v>29</v>
      </c>
      <c r="C33" s="4">
        <v>5</v>
      </c>
      <c r="D33" s="12" t="s">
        <v>3</v>
      </c>
      <c r="E33" s="12" t="s">
        <v>4</v>
      </c>
      <c r="F33" s="3">
        <v>6</v>
      </c>
      <c r="G33" s="3">
        <v>3.5</v>
      </c>
      <c r="H33" s="3">
        <v>12.5</v>
      </c>
      <c r="I33" s="3">
        <v>10</v>
      </c>
      <c r="J33" s="3">
        <v>6</v>
      </c>
      <c r="K33" s="3">
        <v>15</v>
      </c>
      <c r="L33" s="3">
        <v>14</v>
      </c>
      <c r="M33" s="13">
        <f t="shared" si="0"/>
        <v>67</v>
      </c>
      <c r="N33" s="14" cm="1">
        <f t="array" ref="N33">Tablo17[[#This Row],[Q1]]/Tablo19[Q1]*$C$43+G33/Tablo19[Q2]*$D$43+H33/Tablo19[Q3]*$E$43+I33/Tablo19[Q4]*$F$43+J33/Tablo19[Q5]*$G$43+K33/Tablo19[Q6]*$H$43+L33/Tablo19[Q7]*$I$43</f>
        <v>17.75</v>
      </c>
      <c r="O33" s="14" cm="1">
        <f t="array" ref="O33">Tablo17[[#This Row],[Q1]]/Tablo19[Q1]*$C$44+G33/Tablo19[Q2]*$D$44+H33/Tablo19[Q3]*$E$44+I33/Tablo19[Q4]*$F$44+J33/Tablo19[Q5]*$G$44+K33/Tablo19[Q6]*$H$44+L33/Tablo19[Q7]*$I$44</f>
        <v>8</v>
      </c>
      <c r="P33" s="14" cm="1">
        <f t="array" ref="P33">Tablo17[[#This Row],[Q1]]/Tablo19[Q1]*$C$45+G33/Tablo19[Q2]*$D$45+H33/Tablo19[Q3]*$E$45+I33/Tablo19[Q4]*$F$45+J33/Tablo19[Q5]*$G$45+K33/Tablo19[Q6]*$H$45+L33/Tablo19[Q7]*$I$45</f>
        <v>0</v>
      </c>
      <c r="Q33" s="14" cm="1">
        <f t="array" ref="Q33">Tablo17[[#This Row],[Q1]]/Tablo19[Q1]*$C$46+G33/Tablo19[Q2]*$D$46+H33/Tablo19[Q3]*$E$46+I33/Tablo19[Q4]*$F$46+J33/Tablo19[Q5]*$G$46+K33/Tablo19[Q6]*$H$46+L33/Tablo19[Q7]*$I$46</f>
        <v>30.666666666666668</v>
      </c>
      <c r="R33" s="14">
        <f t="shared" si="1"/>
        <v>56.416666666666671</v>
      </c>
      <c r="S33" s="10">
        <f>_xlfn.NORM.DIST(Tablo17[[#This Row],[TOTAL GRADE]],$N$56,$O$56,FALSE)</f>
        <v>6.1180895764037227E-3</v>
      </c>
    </row>
    <row r="34" spans="2:19" x14ac:dyDescent="0.3">
      <c r="B34" s="17">
        <v>30</v>
      </c>
      <c r="C34" s="4">
        <v>4</v>
      </c>
      <c r="D34" s="12" t="s">
        <v>3</v>
      </c>
      <c r="E34" s="12" t="s">
        <v>4</v>
      </c>
      <c r="F34" s="3">
        <v>3</v>
      </c>
      <c r="G34" s="3">
        <v>2</v>
      </c>
      <c r="H34" s="3">
        <v>10</v>
      </c>
      <c r="I34" s="3">
        <v>15</v>
      </c>
      <c r="J34" s="3">
        <v>11</v>
      </c>
      <c r="K34" s="3">
        <v>15</v>
      </c>
      <c r="L34" s="3">
        <v>15</v>
      </c>
      <c r="M34" s="13">
        <f t="shared" si="0"/>
        <v>71</v>
      </c>
      <c r="N34" s="14" cm="1">
        <f t="array" ref="N34">Tablo17[[#This Row],[Q1]]/Tablo19[Q1]*$C$43+G34/Tablo19[Q2]*$D$43+H34/Tablo19[Q3]*$E$43+I34/Tablo19[Q4]*$F$43+J34/Tablo19[Q5]*$G$43+K34/Tablo19[Q6]*$H$43+L34/Tablo19[Q7]*$I$43</f>
        <v>13.666666666666666</v>
      </c>
      <c r="O34" s="14" cm="1">
        <f t="array" ref="O34">Tablo17[[#This Row],[Q1]]/Tablo19[Q1]*$C$44+G34/Tablo19[Q2]*$D$44+H34/Tablo19[Q3]*$E$44+I34/Tablo19[Q4]*$F$44+J34/Tablo19[Q5]*$G$44+K34/Tablo19[Q6]*$H$44+L34/Tablo19[Q7]*$I$44</f>
        <v>6.5</v>
      </c>
      <c r="P34" s="14" cm="1">
        <f t="array" ref="P34">Tablo17[[#This Row],[Q1]]/Tablo19[Q1]*$C$45+G34/Tablo19[Q2]*$D$45+H34/Tablo19[Q3]*$E$45+I34/Tablo19[Q4]*$F$45+J34/Tablo19[Q5]*$G$45+K34/Tablo19[Q6]*$H$45+L34/Tablo19[Q7]*$I$45</f>
        <v>0</v>
      </c>
      <c r="Q34" s="14" cm="1">
        <f t="array" ref="Q34">Tablo17[[#This Row],[Q1]]/Tablo19[Q1]*$C$46+G34/Tablo19[Q2]*$D$46+H34/Tablo19[Q3]*$E$46+I34/Tablo19[Q4]*$F$46+J34/Tablo19[Q5]*$G$46+K34/Tablo19[Q6]*$H$46+L34/Tablo19[Q7]*$I$46</f>
        <v>36.166666666666664</v>
      </c>
      <c r="R34" s="14">
        <f t="shared" si="1"/>
        <v>56.333333333333329</v>
      </c>
      <c r="S34" s="10">
        <f>_xlfn.NORM.DIST(Tablo17[[#This Row],[TOTAL GRADE]],$N$56,$O$56,FALSE)</f>
        <v>4.1940278803414199E-3</v>
      </c>
    </row>
    <row r="35" spans="2:19" x14ac:dyDescent="0.3">
      <c r="E35"/>
      <c r="F35"/>
      <c r="G35"/>
      <c r="H35"/>
      <c r="I35"/>
      <c r="J35"/>
      <c r="L35"/>
      <c r="M35" s="4"/>
      <c r="N35" s="4"/>
      <c r="O35" s="4"/>
      <c r="P35" s="4"/>
    </row>
    <row r="36" spans="2:19" x14ac:dyDescent="0.3">
      <c r="B36" s="18" t="s">
        <v>19</v>
      </c>
      <c r="C36" s="18" t="s">
        <v>20</v>
      </c>
      <c r="D36" s="10" t="s">
        <v>21</v>
      </c>
      <c r="E36" s="10" t="s">
        <v>22</v>
      </c>
      <c r="F36"/>
      <c r="G36" t="s">
        <v>23</v>
      </c>
      <c r="H36" s="8" t="s">
        <v>5</v>
      </c>
      <c r="I36" s="8" t="s">
        <v>6</v>
      </c>
      <c r="J36" s="8" t="s">
        <v>7</v>
      </c>
      <c r="K36" s="8" t="s">
        <v>8</v>
      </c>
      <c r="L36" s="8" t="s">
        <v>9</v>
      </c>
      <c r="M36" s="8" t="s">
        <v>10</v>
      </c>
      <c r="N36" s="8" t="s">
        <v>11</v>
      </c>
      <c r="O36" s="9" t="s">
        <v>24</v>
      </c>
      <c r="P36" s="4"/>
    </row>
    <row r="37" spans="2:19" x14ac:dyDescent="0.3">
      <c r="B37" s="13">
        <v>1</v>
      </c>
      <c r="C37" t="s">
        <v>25</v>
      </c>
      <c r="D37">
        <f>[1]MAIN!P35</f>
        <v>30</v>
      </c>
      <c r="E37" s="19">
        <f>Tablo4[[#This Row],[DERS ÇIKTISI KATSAYISI]]-J43</f>
        <v>0</v>
      </c>
      <c r="F37"/>
      <c r="G37" s="10" t="s">
        <v>26</v>
      </c>
      <c r="H37" s="3">
        <v>10</v>
      </c>
      <c r="I37" s="3">
        <v>5</v>
      </c>
      <c r="J37" s="3">
        <v>20</v>
      </c>
      <c r="K37" s="3">
        <v>20</v>
      </c>
      <c r="L37" s="3">
        <v>15</v>
      </c>
      <c r="M37" s="3">
        <v>15</v>
      </c>
      <c r="N37" s="3">
        <v>15</v>
      </c>
      <c r="O37" s="3">
        <f>SUM(H37:N37)</f>
        <v>100</v>
      </c>
      <c r="P37" s="4"/>
    </row>
    <row r="38" spans="2:19" x14ac:dyDescent="0.3">
      <c r="B38" s="13">
        <v>2</v>
      </c>
      <c r="C38" t="s">
        <v>27</v>
      </c>
      <c r="D38">
        <f>[1]MAIN!P36</f>
        <v>10</v>
      </c>
      <c r="E38" s="19">
        <f>Tablo4[[#This Row],[DERS ÇIKTISI KATSAYISI]]-J44</f>
        <v>0</v>
      </c>
      <c r="F38"/>
      <c r="G38"/>
      <c r="H38"/>
      <c r="I38"/>
      <c r="J38"/>
      <c r="L38"/>
      <c r="M38" s="4"/>
      <c r="N38" s="4"/>
      <c r="O38" s="4"/>
      <c r="P38" s="4"/>
    </row>
    <row r="39" spans="2:19" x14ac:dyDescent="0.3">
      <c r="B39" s="13">
        <v>3</v>
      </c>
      <c r="C39" t="s">
        <v>28</v>
      </c>
      <c r="D39">
        <f>[1]MAIN!P37</f>
        <v>0</v>
      </c>
      <c r="E39" s="19">
        <f>Tablo4[[#This Row],[DERS ÇIKTISI KATSAYISI]]-J45</f>
        <v>0</v>
      </c>
      <c r="F39"/>
      <c r="G39"/>
      <c r="H39"/>
      <c r="I39"/>
      <c r="J39"/>
      <c r="L39"/>
      <c r="M39" s="4"/>
      <c r="N39" s="4"/>
      <c r="O39" s="4"/>
      <c r="P39" s="4"/>
    </row>
    <row r="40" spans="2:19" x14ac:dyDescent="0.3">
      <c r="B40" s="3">
        <v>4</v>
      </c>
      <c r="C40" t="s">
        <v>29</v>
      </c>
      <c r="D40">
        <f>[1]MAIN!P38</f>
        <v>40</v>
      </c>
      <c r="E40" s="19">
        <f>Tablo4[[#This Row],[DERS ÇIKTISI KATSAYISI]]-J46</f>
        <v>0</v>
      </c>
      <c r="F40"/>
      <c r="G40"/>
      <c r="H40"/>
      <c r="I40"/>
      <c r="J40"/>
      <c r="L40"/>
      <c r="M40" s="4"/>
      <c r="N40" s="4"/>
      <c r="O40" s="4"/>
      <c r="P40" s="4"/>
    </row>
    <row r="41" spans="2:19" x14ac:dyDescent="0.3">
      <c r="E41"/>
      <c r="F41"/>
      <c r="G41"/>
      <c r="H41"/>
      <c r="I41"/>
      <c r="J41"/>
      <c r="L41"/>
      <c r="M41" s="4"/>
      <c r="N41" s="4"/>
      <c r="O41" s="4"/>
      <c r="P41" s="4"/>
    </row>
    <row r="42" spans="2:19" x14ac:dyDescent="0.3">
      <c r="B42" s="10" t="s">
        <v>30</v>
      </c>
      <c r="C42" s="8" t="s">
        <v>5</v>
      </c>
      <c r="D42" s="8" t="s">
        <v>6</v>
      </c>
      <c r="E42" s="8" t="s">
        <v>7</v>
      </c>
      <c r="F42" s="8" t="s">
        <v>8</v>
      </c>
      <c r="G42" s="8" t="s">
        <v>9</v>
      </c>
      <c r="H42" s="8" t="s">
        <v>10</v>
      </c>
      <c r="I42" s="8" t="s">
        <v>11</v>
      </c>
      <c r="J42" s="6" t="s">
        <v>31</v>
      </c>
      <c r="K42" s="9" t="s">
        <v>32</v>
      </c>
      <c r="L42" s="10" t="s">
        <v>33</v>
      </c>
      <c r="M42" s="4"/>
      <c r="N42" s="4"/>
      <c r="O42" s="4"/>
      <c r="P42" s="4"/>
    </row>
    <row r="43" spans="2:19" x14ac:dyDescent="0.3">
      <c r="B43" s="7">
        <v>1</v>
      </c>
      <c r="C43" s="14">
        <v>10</v>
      </c>
      <c r="D43" s="14">
        <v>5</v>
      </c>
      <c r="E43" s="14">
        <v>10</v>
      </c>
      <c r="F43" s="14">
        <v>0</v>
      </c>
      <c r="G43" s="14">
        <v>5</v>
      </c>
      <c r="H43" s="14">
        <v>0</v>
      </c>
      <c r="I43" s="14">
        <v>0</v>
      </c>
      <c r="J43" s="20">
        <f>SUM(Tablo16[[#This Row],[Q1]:[Q7]])</f>
        <v>30</v>
      </c>
      <c r="K43" s="21">
        <f>IF($J43=0,"0",SUM(Tablo17[DÇ1])/(30*D37))</f>
        <v>0.31101851851851853</v>
      </c>
      <c r="L43" s="22">
        <f>$K43*$D37</f>
        <v>9.3305555555555557</v>
      </c>
      <c r="M43" s="4"/>
      <c r="N43" s="4"/>
      <c r="O43" s="4"/>
      <c r="P43" s="4"/>
    </row>
    <row r="44" spans="2:19" x14ac:dyDescent="0.3">
      <c r="B44" s="4">
        <v>2</v>
      </c>
      <c r="C44" s="20">
        <v>5</v>
      </c>
      <c r="D44" s="20">
        <v>0</v>
      </c>
      <c r="E44" s="20">
        <v>0</v>
      </c>
      <c r="F44" s="20">
        <v>0</v>
      </c>
      <c r="G44" s="20">
        <v>0</v>
      </c>
      <c r="H44" s="20">
        <v>5</v>
      </c>
      <c r="I44" s="20">
        <v>0</v>
      </c>
      <c r="J44" s="20">
        <f>SUM(Tablo16[[#This Row],[Q1]:[Q7]])</f>
        <v>10</v>
      </c>
      <c r="K44" s="21">
        <f>IF($J44=0,"0",SUM(Tablo17[DÇ2])/(30*D38))</f>
        <v>0.28055555555555556</v>
      </c>
      <c r="L44" s="20">
        <f>$K44*$D38</f>
        <v>2.8055555555555554</v>
      </c>
      <c r="M44" s="4"/>
      <c r="N44" s="4"/>
      <c r="O44" s="4"/>
      <c r="P44" s="4"/>
    </row>
    <row r="45" spans="2:19" x14ac:dyDescent="0.3">
      <c r="B45" s="4">
        <v>3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f>SUM(Tablo16[[#This Row],[Q1]:[Q7]])</f>
        <v>0</v>
      </c>
      <c r="K45" s="21" t="str">
        <f>IF($J45=0,"0",SUM(Tablo17[DÇ3])/(30*D39))</f>
        <v>0</v>
      </c>
      <c r="L45" s="20">
        <f>$K45*$D39</f>
        <v>0</v>
      </c>
      <c r="M45" s="4"/>
      <c r="N45" s="4"/>
      <c r="O45" s="4"/>
      <c r="P45" s="4"/>
    </row>
    <row r="46" spans="2:19" x14ac:dyDescent="0.3">
      <c r="B46" s="4">
        <v>4</v>
      </c>
      <c r="C46" s="20">
        <v>0</v>
      </c>
      <c r="D46" s="20">
        <v>0</v>
      </c>
      <c r="E46" s="20">
        <v>0</v>
      </c>
      <c r="F46" s="20">
        <v>10</v>
      </c>
      <c r="G46" s="20">
        <v>5</v>
      </c>
      <c r="H46" s="20">
        <v>5</v>
      </c>
      <c r="I46" s="20">
        <v>20</v>
      </c>
      <c r="J46" s="20">
        <f>SUM(Tablo16[[#This Row],[Q1]:[Q7]])</f>
        <v>40</v>
      </c>
      <c r="K46" s="21">
        <f>IF($J46=0,"0",SUM(Tablo17[DÇ4])/(30*D40))</f>
        <v>0.41305555555555556</v>
      </c>
      <c r="L46" s="20">
        <f>$K46*$D40</f>
        <v>16.522222222222222</v>
      </c>
      <c r="M46" s="4"/>
      <c r="N46" s="4"/>
      <c r="O46" s="4"/>
      <c r="P46" s="4"/>
    </row>
    <row r="47" spans="2:19" x14ac:dyDescent="0.3">
      <c r="B47" s="23" t="s">
        <v>34</v>
      </c>
      <c r="C47" s="23"/>
      <c r="D47" s="23"/>
      <c r="E47" s="23"/>
      <c r="F47" s="23"/>
      <c r="G47" s="23"/>
      <c r="H47" s="23"/>
      <c r="I47" s="23"/>
      <c r="J47" s="23"/>
      <c r="K47" s="23"/>
      <c r="L47"/>
      <c r="M47" s="4"/>
      <c r="N47" s="4"/>
      <c r="O47" s="4"/>
      <c r="P47" s="4"/>
    </row>
    <row r="48" spans="2:19" x14ac:dyDescent="0.3">
      <c r="M48" s="4"/>
      <c r="N48" s="4"/>
      <c r="O48" s="4"/>
      <c r="P48" s="4"/>
    </row>
    <row r="49" spans="2:16" x14ac:dyDescent="0.3">
      <c r="M49" s="4"/>
      <c r="N49" s="4"/>
      <c r="O49" s="4"/>
      <c r="P49" s="4"/>
    </row>
    <row r="50" spans="2:16" x14ac:dyDescent="0.3">
      <c r="M50" s="4"/>
      <c r="N50" s="4"/>
      <c r="O50" s="4"/>
      <c r="P50" s="4"/>
    </row>
    <row r="51" spans="2:16" x14ac:dyDescent="0.3">
      <c r="B51" s="13"/>
      <c r="C51" s="13"/>
      <c r="K51" s="3"/>
      <c r="M51" s="4"/>
      <c r="N51" s="4"/>
      <c r="O51" s="4"/>
      <c r="P51" s="4"/>
    </row>
    <row r="52" spans="2:16" x14ac:dyDescent="0.3">
      <c r="B52" s="13"/>
      <c r="C52" s="13"/>
      <c r="K52" s="3"/>
      <c r="M52" s="4"/>
      <c r="N52" s="4"/>
      <c r="O52" s="4"/>
      <c r="P52" s="4"/>
    </row>
    <row r="53" spans="2:16" x14ac:dyDescent="0.3">
      <c r="B53" s="13"/>
      <c r="C53" s="13"/>
      <c r="K53" s="3"/>
      <c r="M53" s="4"/>
      <c r="N53" s="4"/>
      <c r="O53" s="4"/>
      <c r="P53" s="4"/>
    </row>
    <row r="54" spans="2:16" x14ac:dyDescent="0.3">
      <c r="B54" s="13"/>
      <c r="C54" s="13"/>
      <c r="K54" s="3"/>
      <c r="M54" s="4"/>
      <c r="N54" s="4"/>
      <c r="O54" s="4"/>
      <c r="P54" s="4"/>
    </row>
    <row r="55" spans="2:16" x14ac:dyDescent="0.3">
      <c r="B55" s="13"/>
      <c r="C55" s="13"/>
      <c r="K55" s="3"/>
      <c r="M55" s="4"/>
      <c r="N55" s="7" t="s">
        <v>35</v>
      </c>
      <c r="O55" s="7" t="s">
        <v>36</v>
      </c>
      <c r="P55" s="4"/>
    </row>
    <row r="56" spans="2:16" x14ac:dyDescent="0.3">
      <c r="B56" s="13"/>
      <c r="C56" s="13"/>
      <c r="K56" s="3"/>
      <c r="M56" s="4"/>
      <c r="N56" s="4">
        <f>AVERAGE(Tablo17[TOTAL GRADE])</f>
        <v>38</v>
      </c>
      <c r="O56" s="4">
        <f>_xlfn.STDEV.P(Tablo17[TOTAL GRADE])</f>
        <v>18.121810064118872</v>
      </c>
      <c r="P56" s="4"/>
    </row>
    <row r="57" spans="2:16" x14ac:dyDescent="0.3">
      <c r="B57" s="13"/>
      <c r="C57" s="13"/>
      <c r="K57" s="3"/>
      <c r="M57" s="4"/>
      <c r="N57" s="4"/>
      <c r="O57" s="4"/>
      <c r="P57" s="4"/>
    </row>
    <row r="58" spans="2:16" x14ac:dyDescent="0.3">
      <c r="B58" s="13"/>
      <c r="C58" s="13"/>
      <c r="K58" s="3"/>
      <c r="M58" s="4"/>
      <c r="N58" s="4"/>
      <c r="O58" s="4"/>
      <c r="P58" s="4"/>
    </row>
    <row r="59" spans="2:16" x14ac:dyDescent="0.3">
      <c r="B59" s="13"/>
      <c r="C59" s="13"/>
      <c r="K59" s="3"/>
      <c r="M59" s="4"/>
      <c r="N59" s="4"/>
      <c r="O59" s="4"/>
      <c r="P59" s="4"/>
    </row>
    <row r="60" spans="2:16" x14ac:dyDescent="0.3">
      <c r="B60" s="13"/>
      <c r="C60" s="13"/>
      <c r="K60" s="3"/>
      <c r="M60" s="4"/>
      <c r="N60" s="4"/>
      <c r="O60" s="4"/>
      <c r="P60" s="4"/>
    </row>
    <row r="61" spans="2:16" x14ac:dyDescent="0.3">
      <c r="B61" s="13"/>
      <c r="C61" s="13"/>
      <c r="K61" s="3"/>
      <c r="M61" s="4"/>
      <c r="N61" s="4"/>
      <c r="O61" s="4"/>
      <c r="P61" s="4"/>
    </row>
    <row r="62" spans="2:16" x14ac:dyDescent="0.3">
      <c r="B62" s="13"/>
      <c r="C62" s="13"/>
      <c r="K62" s="3"/>
      <c r="M62" s="4"/>
      <c r="N62" s="4"/>
      <c r="O62" s="4"/>
      <c r="P62" s="4"/>
    </row>
    <row r="63" spans="2:16" x14ac:dyDescent="0.3">
      <c r="B63" s="13"/>
      <c r="C63" s="13"/>
      <c r="K63" s="3"/>
      <c r="M63" s="4"/>
      <c r="N63" s="4"/>
      <c r="O63" s="4"/>
      <c r="P63" s="4"/>
    </row>
    <row r="64" spans="2:16" x14ac:dyDescent="0.3">
      <c r="B64" s="13"/>
      <c r="C64" s="13"/>
      <c r="K64" s="3"/>
      <c r="M64" s="4"/>
      <c r="N64" s="4"/>
      <c r="O64" s="4"/>
      <c r="P64" s="4"/>
    </row>
    <row r="65" spans="2:16" x14ac:dyDescent="0.3">
      <c r="B65" s="13"/>
      <c r="C65" s="13"/>
      <c r="K65" s="3"/>
      <c r="M65" s="4"/>
      <c r="N65" s="4"/>
      <c r="O65" s="4"/>
      <c r="P65" s="4"/>
    </row>
    <row r="66" spans="2:16" x14ac:dyDescent="0.3">
      <c r="B66" s="13"/>
      <c r="C66" s="13"/>
      <c r="K66" s="3"/>
      <c r="M66" s="4"/>
      <c r="N66" s="4"/>
      <c r="O66" s="4"/>
      <c r="P66" s="4"/>
    </row>
    <row r="67" spans="2:16" x14ac:dyDescent="0.3">
      <c r="B67" s="13"/>
      <c r="C67" s="13"/>
      <c r="K67" s="3"/>
      <c r="M67" s="4"/>
      <c r="N67" s="4"/>
      <c r="O67" s="4"/>
      <c r="P67" s="4"/>
    </row>
    <row r="68" spans="2:16" x14ac:dyDescent="0.3">
      <c r="B68" s="13"/>
      <c r="C68" s="13"/>
      <c r="K68" s="3"/>
      <c r="M68" s="4"/>
      <c r="N68" s="4"/>
      <c r="O68" s="4"/>
      <c r="P68" s="4"/>
    </row>
    <row r="69" spans="2:16" x14ac:dyDescent="0.3">
      <c r="B69" s="13"/>
      <c r="C69" s="13"/>
      <c r="K69" s="3"/>
      <c r="M69" s="4"/>
      <c r="N69" s="4"/>
      <c r="O69" s="4"/>
      <c r="P69" s="4"/>
    </row>
    <row r="70" spans="2:16" x14ac:dyDescent="0.3">
      <c r="B70" s="13"/>
      <c r="C70" s="13"/>
      <c r="K70" s="3"/>
      <c r="M70" s="4"/>
      <c r="N70" s="4"/>
      <c r="O70" s="4"/>
      <c r="P70" s="4"/>
    </row>
    <row r="71" spans="2:16" x14ac:dyDescent="0.3">
      <c r="B71" s="13"/>
      <c r="C71" s="13"/>
      <c r="K71" s="3"/>
      <c r="M71" s="4"/>
      <c r="N71" s="4"/>
      <c r="O71" s="4"/>
      <c r="P71" s="4"/>
    </row>
    <row r="72" spans="2:16" x14ac:dyDescent="0.3">
      <c r="B72" s="13"/>
      <c r="C72" s="13"/>
      <c r="K72" s="3"/>
      <c r="M72" s="4"/>
      <c r="N72" s="4"/>
      <c r="O72" s="4"/>
      <c r="P72" s="4"/>
    </row>
    <row r="73" spans="2:16" x14ac:dyDescent="0.3">
      <c r="B73" s="13"/>
      <c r="C73" s="13"/>
      <c r="K73" s="3"/>
      <c r="M73" s="4"/>
      <c r="N73" s="4"/>
      <c r="O73" s="4"/>
      <c r="P73" s="4"/>
    </row>
    <row r="74" spans="2:16" x14ac:dyDescent="0.3">
      <c r="B74" s="13"/>
      <c r="C74" s="13"/>
      <c r="K74" s="3"/>
      <c r="M74" s="4"/>
      <c r="N74" s="4"/>
      <c r="O74" s="4"/>
      <c r="P74" s="4"/>
    </row>
    <row r="75" spans="2:16" x14ac:dyDescent="0.3">
      <c r="B75" s="13"/>
      <c r="C75" s="13"/>
      <c r="K75" s="3"/>
      <c r="M75" s="4"/>
      <c r="N75" s="4"/>
      <c r="O75" s="4"/>
      <c r="P75" s="4"/>
    </row>
    <row r="76" spans="2:16" x14ac:dyDescent="0.3">
      <c r="B76" s="13"/>
      <c r="C76" s="13"/>
      <c r="K76" s="3"/>
      <c r="M76" s="4"/>
      <c r="N76" s="4"/>
      <c r="O76" s="4"/>
      <c r="P76" s="4"/>
    </row>
    <row r="77" spans="2:16" x14ac:dyDescent="0.3">
      <c r="B77" s="13"/>
      <c r="C77" s="13"/>
      <c r="K77" s="3"/>
      <c r="M77" s="4"/>
      <c r="N77" s="4"/>
      <c r="O77" s="4"/>
      <c r="P77" s="4"/>
    </row>
    <row r="78" spans="2:16" x14ac:dyDescent="0.3">
      <c r="B78" s="13"/>
      <c r="C78" s="13"/>
      <c r="K78" s="3"/>
      <c r="M78" s="4"/>
      <c r="N78" s="4"/>
      <c r="O78" s="4"/>
      <c r="P78" s="4"/>
    </row>
    <row r="79" spans="2:16" x14ac:dyDescent="0.3">
      <c r="B79" s="13"/>
      <c r="C79" s="13"/>
      <c r="K79" s="3"/>
      <c r="M79" s="4"/>
      <c r="N79" s="4"/>
      <c r="O79" s="4"/>
      <c r="P79" s="4"/>
    </row>
    <row r="80" spans="2:16" x14ac:dyDescent="0.3">
      <c r="B80" s="13"/>
      <c r="C80" s="13"/>
      <c r="K80" s="3"/>
      <c r="M80" s="4"/>
      <c r="N80" s="4"/>
      <c r="O80" s="4"/>
      <c r="P80" s="4"/>
    </row>
    <row r="81" spans="2:16" x14ac:dyDescent="0.3">
      <c r="B81" s="13"/>
      <c r="C81" s="13"/>
      <c r="K81" s="3"/>
      <c r="M81" s="4"/>
      <c r="N81" s="4"/>
      <c r="O81" s="4"/>
      <c r="P81" s="4"/>
    </row>
    <row r="82" spans="2:16" x14ac:dyDescent="0.3">
      <c r="B82" s="13"/>
      <c r="C82" s="13"/>
      <c r="K82" s="3"/>
      <c r="M82" s="4"/>
      <c r="N82" s="4"/>
      <c r="O82" s="4"/>
      <c r="P82" s="4"/>
    </row>
    <row r="83" spans="2:16" x14ac:dyDescent="0.3">
      <c r="B83" s="13"/>
      <c r="C83" s="13"/>
      <c r="K83" s="3"/>
      <c r="M83" s="4"/>
      <c r="N83" s="4"/>
      <c r="O83" s="4"/>
      <c r="P83" s="4"/>
    </row>
    <row r="84" spans="2:16" x14ac:dyDescent="0.3">
      <c r="B84" s="13"/>
      <c r="C84" s="13"/>
      <c r="K84" s="3"/>
      <c r="M84" s="4"/>
      <c r="N84" s="4"/>
      <c r="O84" s="4"/>
      <c r="P84" s="4"/>
    </row>
    <row r="85" spans="2:16" x14ac:dyDescent="0.3">
      <c r="B85" s="13"/>
      <c r="C85" s="13"/>
      <c r="K85" s="3"/>
      <c r="M85" s="4"/>
      <c r="N85" s="4"/>
      <c r="O85" s="4"/>
      <c r="P85" s="4"/>
    </row>
    <row r="86" spans="2:16" x14ac:dyDescent="0.3">
      <c r="B86" s="13"/>
      <c r="C86" s="13"/>
      <c r="K86" s="3"/>
      <c r="M86" s="4"/>
      <c r="N86" s="4"/>
      <c r="O86" s="4"/>
      <c r="P86" s="4"/>
    </row>
    <row r="87" spans="2:16" x14ac:dyDescent="0.3">
      <c r="B87" s="13"/>
      <c r="C87" s="13"/>
      <c r="K87" s="3"/>
      <c r="M87" s="4"/>
      <c r="N87" s="4"/>
      <c r="O87" s="4"/>
      <c r="P87" s="4"/>
    </row>
    <row r="88" spans="2:16" x14ac:dyDescent="0.3">
      <c r="B88" s="13"/>
      <c r="C88" s="13"/>
      <c r="K88" s="3"/>
      <c r="M88" s="4"/>
      <c r="N88" s="4"/>
      <c r="O88" s="4"/>
      <c r="P88" s="4"/>
    </row>
    <row r="89" spans="2:16" x14ac:dyDescent="0.3">
      <c r="B89" s="13"/>
      <c r="C89" s="13"/>
      <c r="K89" s="3"/>
      <c r="M89" s="4"/>
      <c r="N89" s="4"/>
      <c r="O89" s="4"/>
      <c r="P89" s="4"/>
    </row>
    <row r="90" spans="2:16" x14ac:dyDescent="0.3">
      <c r="B90" s="13"/>
      <c r="C90" s="13"/>
      <c r="K90" s="3"/>
      <c r="M90" s="4"/>
      <c r="N90" s="4"/>
      <c r="O90" s="4"/>
      <c r="P90" s="4"/>
    </row>
    <row r="91" spans="2:16" x14ac:dyDescent="0.3">
      <c r="B91" s="13"/>
      <c r="C91" s="13"/>
      <c r="K91" s="3"/>
      <c r="M91" s="4"/>
      <c r="N91" s="4"/>
      <c r="O91" s="4"/>
      <c r="P91" s="4"/>
    </row>
    <row r="92" spans="2:16" x14ac:dyDescent="0.3">
      <c r="B92" s="13"/>
      <c r="C92" s="13"/>
      <c r="K92" s="3"/>
      <c r="M92" s="4"/>
      <c r="N92" s="4"/>
      <c r="O92" s="4"/>
      <c r="P92" s="4"/>
    </row>
    <row r="93" spans="2:16" x14ac:dyDescent="0.3">
      <c r="B93" s="13"/>
      <c r="C93" s="13"/>
      <c r="K93" s="3"/>
      <c r="M93" s="4"/>
      <c r="N93" s="4"/>
      <c r="O93" s="4"/>
      <c r="P93" s="4"/>
    </row>
    <row r="94" spans="2:16" x14ac:dyDescent="0.3">
      <c r="B94" s="13"/>
      <c r="C94" s="13"/>
      <c r="K94" s="3"/>
      <c r="M94" s="4"/>
      <c r="N94" s="4"/>
      <c r="O94" s="4"/>
      <c r="P94" s="4"/>
    </row>
    <row r="95" spans="2:16" x14ac:dyDescent="0.3">
      <c r="B95" s="13"/>
      <c r="C95" s="13"/>
      <c r="K95" s="3"/>
      <c r="M95" s="4"/>
      <c r="N95" s="4"/>
      <c r="O95" s="4"/>
      <c r="P95" s="4"/>
    </row>
    <row r="96" spans="2:16" x14ac:dyDescent="0.3">
      <c r="B96" s="13"/>
      <c r="C96" s="13"/>
      <c r="K96" s="3"/>
      <c r="M96" s="4"/>
      <c r="N96" s="4"/>
      <c r="O96" s="4"/>
      <c r="P96" s="4"/>
    </row>
  </sheetData>
  <mergeCells count="2">
    <mergeCell ref="B1:V1"/>
    <mergeCell ref="B47:K47"/>
  </mergeCells>
  <conditionalFormatting sqref="E37:E40">
    <cfRule type="cellIs" dxfId="258" priority="21" operator="equal">
      <formula>0</formula>
    </cfRule>
    <cfRule type="cellIs" dxfId="257" priority="22" operator="lessThan">
      <formula>0</formula>
    </cfRule>
  </conditionalFormatting>
  <conditionalFormatting sqref="F5:L34">
    <cfRule type="cellIs" dxfId="256" priority="20" operator="lessThan">
      <formula>0</formula>
    </cfRule>
  </conditionalFormatting>
  <conditionalFormatting sqref="F5:F34">
    <cfRule type="cellIs" dxfId="255" priority="19" operator="greaterThan">
      <formula>"0$T$10"</formula>
    </cfRule>
  </conditionalFormatting>
  <conditionalFormatting sqref="M5:M34">
    <cfRule type="cellIs" dxfId="254" priority="17" operator="greaterThan">
      <formula>100</formula>
    </cfRule>
    <cfRule type="cellIs" dxfId="253" priority="18" operator="lessThan">
      <formula>0</formula>
    </cfRule>
  </conditionalFormatting>
  <conditionalFormatting sqref="J43">
    <cfRule type="cellIs" dxfId="252" priority="8" operator="greaterThan">
      <formula>$D$37</formula>
    </cfRule>
    <cfRule type="cellIs" dxfId="251" priority="12" operator="lessThan">
      <formula>$D$37</formula>
    </cfRule>
    <cfRule type="cellIs" dxfId="250" priority="16" operator="equal">
      <formula>$D$37</formula>
    </cfRule>
  </conditionalFormatting>
  <conditionalFormatting sqref="J44">
    <cfRule type="cellIs" dxfId="249" priority="7" operator="greaterThan">
      <formula>$D$38</formula>
    </cfRule>
    <cfRule type="cellIs" dxfId="248" priority="11" operator="lessThan">
      <formula>$D$38</formula>
    </cfRule>
    <cfRule type="cellIs" dxfId="247" priority="15" operator="equal">
      <formula>$D$38</formula>
    </cfRule>
  </conditionalFormatting>
  <conditionalFormatting sqref="J45">
    <cfRule type="cellIs" dxfId="246" priority="6" operator="greaterThan">
      <formula>$D$39</formula>
    </cfRule>
    <cfRule type="cellIs" dxfId="245" priority="10" operator="lessThan">
      <formula>$D$39</formula>
    </cfRule>
    <cfRule type="cellIs" dxfId="244" priority="14" operator="equal">
      <formula>$D$39</formula>
    </cfRule>
  </conditionalFormatting>
  <conditionalFormatting sqref="J46">
    <cfRule type="cellIs" dxfId="243" priority="5" operator="greaterThan">
      <formula>$D$40</formula>
    </cfRule>
    <cfRule type="cellIs" dxfId="242" priority="9" operator="lessThan">
      <formula>$D$40</formula>
    </cfRule>
    <cfRule type="cellIs" dxfId="241" priority="13" operator="equal">
      <formula>$D$40</formula>
    </cfRule>
  </conditionalFormatting>
  <conditionalFormatting sqref="Q5:Q34">
    <cfRule type="cellIs" dxfId="240" priority="23" operator="greaterThan">
      <formula>$J$46</formula>
    </cfRule>
  </conditionalFormatting>
  <conditionalFormatting sqref="G5:G34">
    <cfRule type="cellIs" dxfId="239" priority="24" operator="greaterThan">
      <formula>$I$37</formula>
    </cfRule>
  </conditionalFormatting>
  <conditionalFormatting sqref="H5:H34">
    <cfRule type="cellIs" dxfId="238" priority="25" operator="greaterThan">
      <formula>$J$37</formula>
    </cfRule>
  </conditionalFormatting>
  <conditionalFormatting sqref="I5:I34">
    <cfRule type="cellIs" dxfId="237" priority="26" operator="greaterThan">
      <formula>$K$37</formula>
    </cfRule>
  </conditionalFormatting>
  <conditionalFormatting sqref="J5:J34">
    <cfRule type="cellIs" dxfId="236" priority="27" operator="greaterThan">
      <formula>$L$37</formula>
    </cfRule>
  </conditionalFormatting>
  <conditionalFormatting sqref="K5:K34">
    <cfRule type="cellIs" dxfId="235" priority="28" operator="greaterThan">
      <formula>$M$37</formula>
    </cfRule>
  </conditionalFormatting>
  <conditionalFormatting sqref="L5:L34">
    <cfRule type="cellIs" dxfId="234" priority="29" operator="greaterThan">
      <formula>$N$37</formula>
    </cfRule>
  </conditionalFormatting>
  <conditionalFormatting sqref="N5:N34">
    <cfRule type="cellIs" dxfId="233" priority="30" operator="greaterThan">
      <formula>$J$43</formula>
    </cfRule>
  </conditionalFormatting>
  <conditionalFormatting sqref="O5:O34">
    <cfRule type="cellIs" dxfId="232" priority="31" operator="greaterThan">
      <formula>$J$44</formula>
    </cfRule>
  </conditionalFormatting>
  <conditionalFormatting sqref="P5:P34">
    <cfRule type="cellIs" dxfId="231" priority="32" operator="greaterThan">
      <formula>$J$45</formula>
    </cfRule>
  </conditionalFormatting>
  <conditionalFormatting sqref="E37">
    <cfRule type="cellIs" dxfId="230" priority="4" operator="greaterThan">
      <formula>$D$37</formula>
    </cfRule>
  </conditionalFormatting>
  <conditionalFormatting sqref="E38">
    <cfRule type="cellIs" dxfId="229" priority="3" operator="greaterThan">
      <formula>$D$38</formula>
    </cfRule>
  </conditionalFormatting>
  <conditionalFormatting sqref="E39">
    <cfRule type="cellIs" dxfId="228" priority="2" operator="greaterThan">
      <formula>$D$39</formula>
    </cfRule>
  </conditionalFormatting>
  <conditionalFormatting sqref="E40">
    <cfRule type="cellIs" dxfId="227" priority="1" operator="greaterThan">
      <formula>$D$40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1563-637B-4BC0-A406-CD723C1FF31A}">
  <dimension ref="B1:AG97"/>
  <sheetViews>
    <sheetView topLeftCell="A13" workbookViewId="0">
      <selection activeCell="F37" sqref="F37"/>
    </sheetView>
  </sheetViews>
  <sheetFormatPr defaultColWidth="8.5546875" defaultRowHeight="14.4" x14ac:dyDescent="0.3"/>
  <cols>
    <col min="1" max="1" width="15.109375" customWidth="1"/>
    <col min="2" max="2" width="16.88671875" bestFit="1" customWidth="1"/>
    <col min="3" max="3" width="18.21875" style="3" bestFit="1" customWidth="1"/>
    <col min="4" max="4" width="23.88671875" style="3" bestFit="1" customWidth="1"/>
    <col min="5" max="5" width="18" style="3" bestFit="1" customWidth="1"/>
    <col min="6" max="6" width="10" style="3" bestFit="1" customWidth="1"/>
    <col min="7" max="7" width="10.44140625" style="44" bestFit="1" customWidth="1"/>
    <col min="8" max="9" width="10" style="3" bestFit="1" customWidth="1"/>
    <col min="10" max="10" width="14.88671875" style="3" bestFit="1" customWidth="1"/>
    <col min="11" max="11" width="15.77734375" style="3" bestFit="1" customWidth="1"/>
    <col min="12" max="12" width="17.44140625" style="44" bestFit="1" customWidth="1"/>
    <col min="13" max="13" width="19.33203125" style="44" bestFit="1" customWidth="1"/>
    <col min="14" max="14" width="12.33203125" style="44" bestFit="1" customWidth="1"/>
    <col min="15" max="15" width="14.88671875" style="44" bestFit="1" customWidth="1"/>
    <col min="16" max="17" width="10.88671875" style="44" bestFit="1" customWidth="1"/>
    <col min="18" max="18" width="10.77734375" style="44" bestFit="1" customWidth="1"/>
    <col min="19" max="19" width="14.5546875" style="44" bestFit="1" customWidth="1"/>
    <col min="20" max="20" width="2.88671875" customWidth="1"/>
    <col min="21" max="23" width="5.88671875" customWidth="1"/>
    <col min="24" max="29" width="4.44140625" bestFit="1" customWidth="1"/>
    <col min="30" max="30" width="5.33203125" bestFit="1" customWidth="1"/>
    <col min="31" max="31" width="6.109375" customWidth="1"/>
    <col min="32" max="32" width="2.6640625" customWidth="1"/>
    <col min="33" max="33" width="5.33203125" customWidth="1"/>
  </cols>
  <sheetData>
    <row r="1" spans="2:33" ht="33.6" x14ac:dyDescent="0.3"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2:33" x14ac:dyDescent="0.3">
      <c r="C2"/>
      <c r="D2"/>
      <c r="G2" s="3"/>
      <c r="K2"/>
      <c r="L2" s="3"/>
      <c r="M2"/>
      <c r="N2"/>
      <c r="O2"/>
      <c r="P2"/>
      <c r="Q2"/>
      <c r="R2"/>
      <c r="S2"/>
      <c r="AA2" s="3"/>
      <c r="AB2" s="3"/>
      <c r="AC2" s="3"/>
      <c r="AD2" s="3"/>
    </row>
    <row r="3" spans="2:33" x14ac:dyDescent="0.3">
      <c r="C3"/>
      <c r="D3"/>
      <c r="G3" s="3"/>
      <c r="K3"/>
      <c r="L3" s="3"/>
      <c r="M3" s="4"/>
      <c r="N3" s="4"/>
      <c r="O3" s="4"/>
      <c r="P3" s="4"/>
      <c r="Q3"/>
      <c r="R3"/>
      <c r="S3"/>
      <c r="AA3" s="40"/>
      <c r="AB3" s="40"/>
      <c r="AC3" s="40"/>
      <c r="AD3" s="40"/>
      <c r="AE3" s="41"/>
    </row>
    <row r="4" spans="2:33" ht="15" thickBot="1" x14ac:dyDescent="0.35">
      <c r="B4" s="5" t="s">
        <v>1</v>
      </c>
      <c r="C4" s="6" t="s">
        <v>2</v>
      </c>
      <c r="D4" s="6" t="s">
        <v>3</v>
      </c>
      <c r="E4" s="7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9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10" t="s">
        <v>18</v>
      </c>
      <c r="AA4" s="20"/>
      <c r="AB4" s="20"/>
      <c r="AC4" s="20"/>
      <c r="AD4" s="20"/>
      <c r="AE4" s="42"/>
      <c r="AG4" s="18"/>
    </row>
    <row r="5" spans="2:33" ht="15" thickTop="1" x14ac:dyDescent="0.3">
      <c r="B5" s="11">
        <v>1</v>
      </c>
      <c r="C5" s="4">
        <v>1</v>
      </c>
      <c r="D5" s="12" t="s">
        <v>3</v>
      </c>
      <c r="E5" s="12" t="s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3">
        <f t="shared" ref="M5:M34" si="0">SUM(F5:L5)</f>
        <v>0</v>
      </c>
      <c r="N5" s="14" cm="1">
        <f t="array" ref="N5">Tablo1738[[#This Row],[Q1]]/Tablo1939[Q1]*$C$43+G5/Tablo1939[Q2]*$D$43+H5/Tablo1939[Q3]*$E$43+I5/Tablo1939[Q4]*$F$43+J5/Tablo1939[Q5]*$G$43+K5/Tablo1939[Q6]*$H$43+L5/Tablo1939[Q7]*$I$43</f>
        <v>0</v>
      </c>
      <c r="O5" s="14" cm="1">
        <f t="array" ref="O5">Tablo1738[[#This Row],[Q1]]/Tablo1939[Q1]*$C$44+G5/Tablo1939[Q2]*$D$44+H5/Tablo1939[Q3]*$E$44+I5/Tablo1939[Q4]*$F$44+J5/Tablo1939[Q5]*$G$44+K5/Tablo1939[Q6]*$H$44+L5/Tablo1939[Q7]*$I$44</f>
        <v>0</v>
      </c>
      <c r="P5" s="14" cm="1">
        <f t="array" ref="P5">Tablo1738[[#This Row],[Q1]]/Tablo1939[Q1]*$C$45+G5/Tablo1939[Q2]*$D$45+H5/Tablo1939[Q3]*$E$45+I5/Tablo1939[Q4]*$F$45+J5/Tablo1939[Q5]*$G$45+K5/Tablo1939[Q6]*$H$45+L5/Tablo1939[Q7]*$I$45</f>
        <v>0</v>
      </c>
      <c r="Q5" s="14" cm="1">
        <f t="array" ref="Q5">Tablo1738[[#This Row],[Q1]]/Tablo1939[Q1]*$C$46+G5/Tablo1939[Q2]*$D$46+H5/Tablo1939[Q3]*$E$46+I5/Tablo1939[Q4]*$F$46+J5/Tablo1939[Q5]*$G$46+K5/Tablo1939[Q6]*$H$46+L5/Tablo1939[Q7]*$I$46</f>
        <v>0</v>
      </c>
      <c r="R5" s="14">
        <f t="shared" ref="R5:R34" si="1">SUM(N5:Q5)</f>
        <v>0</v>
      </c>
      <c r="S5" s="10">
        <f>_xlfn.NORM.DIST(Tablo1738[[#This Row],[TOTAL GRADE]],$N$56,$O$56,FALSE)</f>
        <v>2.4428421796479677E-3</v>
      </c>
      <c r="AA5" s="20"/>
      <c r="AB5" s="20"/>
      <c r="AC5" s="20"/>
      <c r="AD5" s="20"/>
      <c r="AE5" s="42"/>
      <c r="AG5" s="13"/>
    </row>
    <row r="6" spans="2:33" x14ac:dyDescent="0.3">
      <c r="B6" s="15">
        <v>2</v>
      </c>
      <c r="C6" s="4">
        <v>2</v>
      </c>
      <c r="D6" s="12" t="s">
        <v>3</v>
      </c>
      <c r="E6" s="12" t="s">
        <v>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13">
        <f t="shared" si="0"/>
        <v>0</v>
      </c>
      <c r="N6" s="14" cm="1">
        <f t="array" ref="N6">Tablo1738[[#This Row],[Q1]]/Tablo1939[Q1]*$C$43+G6/Tablo1939[Q2]*$D$43+H6/Tablo1939[Q3]*$E$43+I6/Tablo1939[Q4]*$F$43+J6/Tablo1939[Q5]*$G$43+K6/Tablo1939[Q6]*$H$43+L6/Tablo1939[Q7]*$I$43</f>
        <v>0</v>
      </c>
      <c r="O6" s="14" cm="1">
        <f t="array" ref="O6">Tablo1738[[#This Row],[Q1]]/Tablo1939[Q1]*$C$44+G6/Tablo1939[Q2]*$D$44+H6/Tablo1939[Q3]*$E$44+I6/Tablo1939[Q4]*$F$44+J6/Tablo1939[Q5]*$G$44+K6/Tablo1939[Q6]*$H$44+L6/Tablo1939[Q7]*$I$44</f>
        <v>0</v>
      </c>
      <c r="P6" s="14" cm="1">
        <f t="array" ref="P6">Tablo1738[[#This Row],[Q1]]/Tablo1939[Q1]*$C$45+G6/Tablo1939[Q2]*$D$45+H6/Tablo1939[Q3]*$E$45+I6/Tablo1939[Q4]*$F$45+J6/Tablo1939[Q5]*$G$45+K6/Tablo1939[Q6]*$H$45+L6/Tablo1939[Q7]*$I$45</f>
        <v>0</v>
      </c>
      <c r="Q6" s="14" cm="1">
        <f t="array" ref="Q6">Tablo1738[[#This Row],[Q1]]/Tablo1939[Q1]*$C$46+G6/Tablo1939[Q2]*$D$46+H6/Tablo1939[Q3]*$E$46+I6/Tablo1939[Q4]*$F$46+J6/Tablo1939[Q5]*$G$46+K6/Tablo1939[Q6]*$H$46+L6/Tablo1939[Q7]*$I$46</f>
        <v>0</v>
      </c>
      <c r="R6" s="14">
        <f t="shared" si="1"/>
        <v>0</v>
      </c>
      <c r="S6" s="10">
        <f>_xlfn.NORM.DIST(Tablo1738[[#This Row],[TOTAL GRADE]],$N$56,$O$56,FALSE)</f>
        <v>2.4428421796479677E-3</v>
      </c>
      <c r="AA6" s="20"/>
      <c r="AB6" s="20"/>
      <c r="AC6" s="20"/>
      <c r="AD6" s="20"/>
      <c r="AE6" s="42"/>
      <c r="AG6" s="13"/>
    </row>
    <row r="7" spans="2:33" x14ac:dyDescent="0.3">
      <c r="B7" s="11">
        <v>3</v>
      </c>
      <c r="C7" s="4">
        <v>3</v>
      </c>
      <c r="D7" s="12" t="s">
        <v>3</v>
      </c>
      <c r="E7" s="12" t="s">
        <v>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13">
        <f t="shared" si="0"/>
        <v>0</v>
      </c>
      <c r="N7" s="14" cm="1">
        <f t="array" ref="N7">Tablo1738[[#This Row],[Q1]]/Tablo1939[Q1]*$C$43+G7/Tablo1939[Q2]*$D$43+H7/Tablo1939[Q3]*$E$43+I7/Tablo1939[Q4]*$F$43+J7/Tablo1939[Q5]*$G$43+K7/Tablo1939[Q6]*$H$43+L7/Tablo1939[Q7]*$I$43</f>
        <v>0</v>
      </c>
      <c r="O7" s="14" cm="1">
        <f t="array" ref="O7">Tablo1738[[#This Row],[Q1]]/Tablo1939[Q1]*$C$44+G7/Tablo1939[Q2]*$D$44+H7/Tablo1939[Q3]*$E$44+I7/Tablo1939[Q4]*$F$44+J7/Tablo1939[Q5]*$G$44+K7/Tablo1939[Q6]*$H$44+L7/Tablo1939[Q7]*$I$44</f>
        <v>0</v>
      </c>
      <c r="P7" s="14" cm="1">
        <f t="array" ref="P7">Tablo1738[[#This Row],[Q1]]/Tablo1939[Q1]*$C$45+G7/Tablo1939[Q2]*$D$45+H7/Tablo1939[Q3]*$E$45+I7/Tablo1939[Q4]*$F$45+J7/Tablo1939[Q5]*$G$45+K7/Tablo1939[Q6]*$H$45+L7/Tablo1939[Q7]*$I$45</f>
        <v>0</v>
      </c>
      <c r="Q7" s="14" cm="1">
        <f t="array" ref="Q7">Tablo1738[[#This Row],[Q1]]/Tablo1939[Q1]*$C$46+G7/Tablo1939[Q2]*$D$46+H7/Tablo1939[Q3]*$E$46+I7/Tablo1939[Q4]*$F$46+J7/Tablo1939[Q5]*$G$46+K7/Tablo1939[Q6]*$H$46+L7/Tablo1939[Q7]*$I$46</f>
        <v>0</v>
      </c>
      <c r="R7" s="14">
        <f t="shared" si="1"/>
        <v>0</v>
      </c>
      <c r="S7" s="10">
        <f>_xlfn.NORM.DIST(Tablo1738[[#This Row],[TOTAL GRADE]],$N$56,$O$56,FALSE)</f>
        <v>2.4428421796479677E-3</v>
      </c>
      <c r="AA7" s="20"/>
      <c r="AB7" s="20"/>
      <c r="AC7" s="20"/>
      <c r="AD7" s="20"/>
      <c r="AE7" s="42"/>
      <c r="AG7" s="13"/>
    </row>
    <row r="8" spans="2:33" x14ac:dyDescent="0.3">
      <c r="B8" s="15">
        <v>4</v>
      </c>
      <c r="C8" s="4">
        <v>30</v>
      </c>
      <c r="D8" s="12" t="s">
        <v>3</v>
      </c>
      <c r="E8" s="12" t="s">
        <v>4</v>
      </c>
      <c r="F8" s="3">
        <v>2</v>
      </c>
      <c r="G8" s="3">
        <v>1</v>
      </c>
      <c r="H8" s="3">
        <v>0</v>
      </c>
      <c r="I8" s="3">
        <v>4</v>
      </c>
      <c r="J8" s="3">
        <v>3</v>
      </c>
      <c r="K8" s="3">
        <v>1</v>
      </c>
      <c r="L8" s="3">
        <v>6</v>
      </c>
      <c r="M8" s="13">
        <f t="shared" si="0"/>
        <v>17</v>
      </c>
      <c r="N8" s="14" cm="1">
        <f t="array" ref="N8">Tablo1738[[#This Row],[Q1]]/Tablo1939[Q1]*$C$43+G8/Tablo1939[Q2]*$D$43+H8/Tablo1939[Q3]*$E$43+I8/Tablo1939[Q4]*$F$43+J8/Tablo1939[Q5]*$G$43+K8/Tablo1939[Q6]*$H$43+L8/Tablo1939[Q7]*$I$43</f>
        <v>13.666666666666668</v>
      </c>
      <c r="O8" s="14" cm="1">
        <f t="array" ref="O8">Tablo1738[[#This Row],[Q1]]/Tablo1939[Q1]*$C$44+G8/Tablo1939[Q2]*$D$44+H8/Tablo1939[Q3]*$E$44+I8/Tablo1939[Q4]*$F$44+J8/Tablo1939[Q5]*$G$44+K8/Tablo1939[Q6]*$H$44+L8/Tablo1939[Q7]*$I$44</f>
        <v>0</v>
      </c>
      <c r="P8" s="14" cm="1">
        <f t="array" ref="P8">Tablo1738[[#This Row],[Q1]]/Tablo1939[Q1]*$C$45+G8/Tablo1939[Q2]*$D$45+H8/Tablo1939[Q3]*$E$45+I8/Tablo1939[Q4]*$F$45+J8/Tablo1939[Q5]*$G$45+K8/Tablo1939[Q6]*$H$45+L8/Tablo1939[Q7]*$I$45</f>
        <v>3.6666666666666665</v>
      </c>
      <c r="Q8" s="14" cm="1">
        <f t="array" ref="Q8">Tablo1738[[#This Row],[Q1]]/Tablo1939[Q1]*$C$46+G8/Tablo1939[Q2]*$D$46+H8/Tablo1939[Q3]*$E$46+I8/Tablo1939[Q4]*$F$46+J8/Tablo1939[Q5]*$G$46+K8/Tablo1939[Q6]*$H$46+L8/Tablo1939[Q7]*$I$46</f>
        <v>4</v>
      </c>
      <c r="R8" s="14">
        <f t="shared" si="1"/>
        <v>21.333333333333336</v>
      </c>
      <c r="S8" s="10">
        <f>_xlfn.NORM.DIST(Tablo1738[[#This Row],[TOTAL GRADE]],$N$56,$O$56,FALSE)</f>
        <v>1.1248820574905113E-2</v>
      </c>
      <c r="AA8" s="20"/>
      <c r="AB8" s="20"/>
      <c r="AC8" s="20"/>
      <c r="AD8" s="20"/>
      <c r="AE8" s="42"/>
      <c r="AG8" s="3"/>
    </row>
    <row r="9" spans="2:33" x14ac:dyDescent="0.3">
      <c r="B9" s="11">
        <v>5</v>
      </c>
      <c r="C9" s="4">
        <v>29</v>
      </c>
      <c r="D9" s="12" t="s">
        <v>3</v>
      </c>
      <c r="E9" s="12" t="s">
        <v>4</v>
      </c>
      <c r="F9" s="3">
        <v>0</v>
      </c>
      <c r="G9" s="3">
        <v>0</v>
      </c>
      <c r="H9" s="3">
        <v>5</v>
      </c>
      <c r="I9" s="3">
        <v>0</v>
      </c>
      <c r="J9" s="3">
        <v>6</v>
      </c>
      <c r="K9" s="3">
        <v>5</v>
      </c>
      <c r="L9" s="3">
        <v>5</v>
      </c>
      <c r="M9" s="13">
        <f t="shared" si="0"/>
        <v>21</v>
      </c>
      <c r="N9" s="14" cm="1">
        <f t="array" ref="N9">Tablo1738[[#This Row],[Q1]]/Tablo1939[Q1]*$C$43+G9/Tablo1939[Q2]*$D$43+H9/Tablo1939[Q3]*$E$43+I9/Tablo1939[Q4]*$F$43+J9/Tablo1939[Q5]*$G$43+K9/Tablo1939[Q6]*$H$43+L9/Tablo1939[Q7]*$I$43</f>
        <v>14.833333333333332</v>
      </c>
      <c r="O9" s="14" cm="1">
        <f t="array" ref="O9">Tablo1738[[#This Row],[Q1]]/Tablo1939[Q1]*$C$44+G9/Tablo1939[Q2]*$D$44+H9/Tablo1939[Q3]*$E$44+I9/Tablo1939[Q4]*$F$44+J9/Tablo1939[Q5]*$G$44+K9/Tablo1939[Q6]*$H$44+L9/Tablo1939[Q7]*$I$44</f>
        <v>0</v>
      </c>
      <c r="P9" s="14" cm="1">
        <f t="array" ref="P9">Tablo1738[[#This Row],[Q1]]/Tablo1939[Q1]*$C$45+G9/Tablo1939[Q2]*$D$45+H9/Tablo1939[Q3]*$E$45+I9/Tablo1939[Q4]*$F$45+J9/Tablo1939[Q5]*$G$45+K9/Tablo1939[Q6]*$H$45+L9/Tablo1939[Q7]*$I$45</f>
        <v>7.083333333333333</v>
      </c>
      <c r="Q9" s="14" cm="1">
        <f t="array" ref="Q9">Tablo1738[[#This Row],[Q1]]/Tablo1939[Q1]*$C$46+G9/Tablo1939[Q2]*$D$46+H9/Tablo1939[Q3]*$E$46+I9/Tablo1939[Q4]*$F$46+J9/Tablo1939[Q5]*$G$46+K9/Tablo1939[Q6]*$H$46+L9/Tablo1939[Q7]*$I$46</f>
        <v>0</v>
      </c>
      <c r="R9" s="14">
        <f t="shared" si="1"/>
        <v>21.916666666666664</v>
      </c>
      <c r="S9" s="10">
        <f>_xlfn.NORM.DIST(Tablo1738[[#This Row],[TOTAL GRADE]],$N$56,$O$56,FALSE)</f>
        <v>1.4177956179946404E-2</v>
      </c>
      <c r="AA9" s="20"/>
      <c r="AB9" s="20"/>
      <c r="AC9" s="20"/>
      <c r="AD9" s="20"/>
      <c r="AE9" s="42"/>
      <c r="AG9" s="39"/>
    </row>
    <row r="10" spans="2:33" x14ac:dyDescent="0.3">
      <c r="B10" s="15">
        <v>6</v>
      </c>
      <c r="C10" s="4">
        <v>28</v>
      </c>
      <c r="D10" s="12" t="s">
        <v>3</v>
      </c>
      <c r="E10" s="12" t="s">
        <v>4</v>
      </c>
      <c r="F10" s="3">
        <v>1</v>
      </c>
      <c r="G10" s="3">
        <v>1</v>
      </c>
      <c r="H10" s="3">
        <v>7</v>
      </c>
      <c r="I10" s="3">
        <v>5</v>
      </c>
      <c r="J10" s="3">
        <v>6</v>
      </c>
      <c r="K10" s="3">
        <v>0</v>
      </c>
      <c r="L10" s="3">
        <v>2</v>
      </c>
      <c r="M10" s="13">
        <f t="shared" si="0"/>
        <v>22</v>
      </c>
      <c r="N10" s="14" cm="1">
        <f t="array" ref="N10">Tablo1738[[#This Row],[Q1]]/Tablo1939[Q1]*$C$43+G10/Tablo1939[Q2]*$D$43+H10/Tablo1939[Q3]*$E$43+I10/Tablo1939[Q4]*$F$43+J10/Tablo1939[Q5]*$G$43+K10/Tablo1939[Q6]*$H$43+L10/Tablo1939[Q7]*$I$43</f>
        <v>15.5</v>
      </c>
      <c r="O10" s="14" cm="1">
        <f t="array" ref="O10">Tablo1738[[#This Row],[Q1]]/Tablo1939[Q1]*$C$44+G10/Tablo1939[Q2]*$D$44+H10/Tablo1939[Q3]*$E$44+I10/Tablo1939[Q4]*$F$44+J10/Tablo1939[Q5]*$G$44+K10/Tablo1939[Q6]*$H$44+L10/Tablo1939[Q7]*$I$44</f>
        <v>0</v>
      </c>
      <c r="P10" s="14" cm="1">
        <f t="array" ref="P10">Tablo1738[[#This Row],[Q1]]/Tablo1939[Q1]*$C$45+G10/Tablo1939[Q2]*$D$45+H10/Tablo1939[Q3]*$E$45+I10/Tablo1939[Q4]*$F$45+J10/Tablo1939[Q5]*$G$45+K10/Tablo1939[Q6]*$H$45+L10/Tablo1939[Q7]*$I$45</f>
        <v>8.75</v>
      </c>
      <c r="Q10" s="14" cm="1">
        <f t="array" ref="Q10">Tablo1738[[#This Row],[Q1]]/Tablo1939[Q1]*$C$46+G10/Tablo1939[Q2]*$D$46+H10/Tablo1939[Q3]*$E$46+I10/Tablo1939[Q4]*$F$46+J10/Tablo1939[Q5]*$G$46+K10/Tablo1939[Q6]*$H$46+L10/Tablo1939[Q7]*$I$46</f>
        <v>2</v>
      </c>
      <c r="R10" s="14">
        <f t="shared" si="1"/>
        <v>26.25</v>
      </c>
      <c r="S10" s="10">
        <f>_xlfn.NORM.DIST(Tablo1738[[#This Row],[TOTAL GRADE]],$N$56,$O$56,FALSE)</f>
        <v>1.4908506887514609E-2</v>
      </c>
      <c r="AA10" s="20"/>
      <c r="AB10" s="20"/>
      <c r="AC10" s="20"/>
      <c r="AD10" s="20"/>
      <c r="AE10" s="42"/>
      <c r="AG10" s="39"/>
    </row>
    <row r="11" spans="2:33" x14ac:dyDescent="0.3">
      <c r="B11" s="11">
        <v>7</v>
      </c>
      <c r="C11" s="4">
        <v>27</v>
      </c>
      <c r="D11" s="12" t="s">
        <v>3</v>
      </c>
      <c r="E11" s="12" t="s">
        <v>4</v>
      </c>
      <c r="F11" s="3">
        <v>0</v>
      </c>
      <c r="G11" s="3">
        <v>0</v>
      </c>
      <c r="H11" s="3">
        <v>6</v>
      </c>
      <c r="I11" s="3">
        <v>6</v>
      </c>
      <c r="J11" s="3">
        <v>2</v>
      </c>
      <c r="K11" s="3">
        <v>5</v>
      </c>
      <c r="L11" s="3">
        <v>5</v>
      </c>
      <c r="M11" s="13">
        <f t="shared" si="0"/>
        <v>24</v>
      </c>
      <c r="N11" s="14" cm="1">
        <f t="array" ref="N11">Tablo1738[[#This Row],[Q1]]/Tablo1939[Q1]*$C$43+G11/Tablo1939[Q2]*$D$43+H11/Tablo1939[Q3]*$E$43+I11/Tablo1939[Q4]*$F$43+J11/Tablo1939[Q5]*$G$43+K11/Tablo1939[Q6]*$H$43+L11/Tablo1939[Q7]*$I$43</f>
        <v>18.666666666666668</v>
      </c>
      <c r="O11" s="14" cm="1">
        <f t="array" ref="O11">Tablo1738[[#This Row],[Q1]]/Tablo1939[Q1]*$C$44+G11/Tablo1939[Q2]*$D$44+H11/Tablo1939[Q3]*$E$44+I11/Tablo1939[Q4]*$F$44+J11/Tablo1939[Q5]*$G$44+K11/Tablo1939[Q6]*$H$44+L11/Tablo1939[Q7]*$I$44</f>
        <v>0</v>
      </c>
      <c r="P11" s="14" cm="1">
        <f t="array" ref="P11">Tablo1738[[#This Row],[Q1]]/Tablo1939[Q1]*$C$45+G11/Tablo1939[Q2]*$D$45+H11/Tablo1939[Q3]*$E$45+I11/Tablo1939[Q4]*$F$45+J11/Tablo1939[Q5]*$G$45+K11/Tablo1939[Q6]*$H$45+L11/Tablo1939[Q7]*$I$45</f>
        <v>10.833333333333332</v>
      </c>
      <c r="Q11" s="14" cm="1">
        <f t="array" ref="Q11">Tablo1738[[#This Row],[Q1]]/Tablo1939[Q1]*$C$46+G11/Tablo1939[Q2]*$D$46+H11/Tablo1939[Q3]*$E$46+I11/Tablo1939[Q4]*$F$46+J11/Tablo1939[Q5]*$G$46+K11/Tablo1939[Q6]*$H$46+L11/Tablo1939[Q7]*$I$46</f>
        <v>0</v>
      </c>
      <c r="R11" s="14">
        <f t="shared" si="1"/>
        <v>29.5</v>
      </c>
      <c r="S11" s="10">
        <f>_xlfn.NORM.DIST(Tablo1738[[#This Row],[TOTAL GRADE]],$N$56,$O$56,FALSE)</f>
        <v>1.6334574426045821E-2</v>
      </c>
      <c r="AA11" s="20"/>
      <c r="AB11" s="20"/>
      <c r="AC11" s="20"/>
      <c r="AD11" s="20"/>
      <c r="AE11" s="42"/>
    </row>
    <row r="12" spans="2:33" x14ac:dyDescent="0.3">
      <c r="B12" s="15">
        <v>8</v>
      </c>
      <c r="C12" s="4">
        <v>26</v>
      </c>
      <c r="D12" s="16" t="s">
        <v>3</v>
      </c>
      <c r="E12" s="12" t="s">
        <v>4</v>
      </c>
      <c r="F12" s="3">
        <v>0</v>
      </c>
      <c r="G12" s="3">
        <v>2</v>
      </c>
      <c r="H12" s="3">
        <v>8</v>
      </c>
      <c r="I12" s="3">
        <v>5</v>
      </c>
      <c r="J12" s="3">
        <v>5</v>
      </c>
      <c r="K12" s="3">
        <v>3</v>
      </c>
      <c r="L12" s="3">
        <v>2</v>
      </c>
      <c r="M12" s="13">
        <f t="shared" si="0"/>
        <v>25</v>
      </c>
      <c r="N12" s="14" cm="1">
        <f t="array" ref="N12">Tablo1738[[#This Row],[Q1]]/Tablo1939[Q1]*$C$43+G12/Tablo1939[Q2]*$D$43+H12/Tablo1939[Q3]*$E$43+I12/Tablo1939[Q4]*$F$43+J12/Tablo1939[Q5]*$G$43+K12/Tablo1939[Q6]*$H$43+L12/Tablo1939[Q7]*$I$43</f>
        <v>18.333333333333332</v>
      </c>
      <c r="O12" s="14" cm="1">
        <f t="array" ref="O12">Tablo1738[[#This Row],[Q1]]/Tablo1939[Q1]*$C$44+G12/Tablo1939[Q2]*$D$44+H12/Tablo1939[Q3]*$E$44+I12/Tablo1939[Q4]*$F$44+J12/Tablo1939[Q5]*$G$44+K12/Tablo1939[Q6]*$H$44+L12/Tablo1939[Q7]*$I$44</f>
        <v>0</v>
      </c>
      <c r="P12" s="14" cm="1">
        <f t="array" ref="P12">Tablo1738[[#This Row],[Q1]]/Tablo1939[Q1]*$C$45+G12/Tablo1939[Q2]*$D$45+H12/Tablo1939[Q3]*$E$45+I12/Tablo1939[Q4]*$F$45+J12/Tablo1939[Q5]*$G$45+K12/Tablo1939[Q6]*$H$45+L12/Tablo1939[Q7]*$I$45</f>
        <v>12.5</v>
      </c>
      <c r="Q12" s="14" cm="1">
        <f t="array" ref="Q12">Tablo1738[[#This Row],[Q1]]/Tablo1939[Q1]*$C$46+G12/Tablo1939[Q2]*$D$46+H12/Tablo1939[Q3]*$E$46+I12/Tablo1939[Q4]*$F$46+J12/Tablo1939[Q5]*$G$46+K12/Tablo1939[Q6]*$H$46+L12/Tablo1939[Q7]*$I$46</f>
        <v>0</v>
      </c>
      <c r="R12" s="14">
        <f t="shared" si="1"/>
        <v>30.833333333333332</v>
      </c>
      <c r="S12" s="10">
        <f>_xlfn.NORM.DIST(Tablo1738[[#This Row],[TOTAL GRADE]],$N$56,$O$56,FALSE)</f>
        <v>1.7020055707633003E-2</v>
      </c>
      <c r="AA12" s="20"/>
      <c r="AB12" s="20"/>
      <c r="AC12" s="20"/>
      <c r="AD12" s="20"/>
      <c r="AE12" s="42"/>
    </row>
    <row r="13" spans="2:33" x14ac:dyDescent="0.3">
      <c r="B13" s="11">
        <v>9</v>
      </c>
      <c r="C13" s="4">
        <v>25</v>
      </c>
      <c r="D13" s="12" t="s">
        <v>3</v>
      </c>
      <c r="E13" s="12" t="s">
        <v>4</v>
      </c>
      <c r="F13" s="3">
        <v>0</v>
      </c>
      <c r="G13" s="3">
        <v>2</v>
      </c>
      <c r="H13" s="3">
        <v>7</v>
      </c>
      <c r="I13" s="3">
        <v>8</v>
      </c>
      <c r="J13" s="3">
        <v>8</v>
      </c>
      <c r="K13" s="3">
        <v>3</v>
      </c>
      <c r="L13" s="3">
        <v>0</v>
      </c>
      <c r="M13" s="13">
        <f t="shared" si="0"/>
        <v>28</v>
      </c>
      <c r="N13" s="14" cm="1">
        <f t="array" ref="N13">Tablo1738[[#This Row],[Q1]]/Tablo1939[Q1]*$C$43+G13/Tablo1939[Q2]*$D$43+H13/Tablo1939[Q3]*$E$43+I13/Tablo1939[Q4]*$F$43+J13/Tablo1939[Q5]*$G$43+K13/Tablo1939[Q6]*$H$43+L13/Tablo1939[Q7]*$I$43</f>
        <v>20.833333333333332</v>
      </c>
      <c r="O13" s="14" cm="1">
        <f t="array" ref="O13">Tablo1738[[#This Row],[Q1]]/Tablo1939[Q1]*$C$44+G13/Tablo1939[Q2]*$D$44+H13/Tablo1939[Q3]*$E$44+I13/Tablo1939[Q4]*$F$44+J13/Tablo1939[Q5]*$G$44+K13/Tablo1939[Q6]*$H$44+L13/Tablo1939[Q7]*$I$44</f>
        <v>0</v>
      </c>
      <c r="P13" s="14" cm="1">
        <f t="array" ref="P13">Tablo1738[[#This Row],[Q1]]/Tablo1939[Q1]*$C$45+G13/Tablo1939[Q2]*$D$45+H13/Tablo1939[Q3]*$E$45+I13/Tablo1939[Q4]*$F$45+J13/Tablo1939[Q5]*$G$45+K13/Tablo1939[Q6]*$H$45+L13/Tablo1939[Q7]*$I$45</f>
        <v>13.25</v>
      </c>
      <c r="Q13" s="14" cm="1">
        <f t="array" ref="Q13">Tablo1738[[#This Row],[Q1]]/Tablo1939[Q1]*$C$46+G13/Tablo1939[Q2]*$D$46+H13/Tablo1939[Q3]*$E$46+I13/Tablo1939[Q4]*$F$46+J13/Tablo1939[Q5]*$G$46+K13/Tablo1939[Q6]*$H$46+L13/Tablo1939[Q7]*$I$46</f>
        <v>0</v>
      </c>
      <c r="R13" s="14">
        <f t="shared" si="1"/>
        <v>34.083333333333329</v>
      </c>
      <c r="S13" s="10">
        <f>_xlfn.NORM.DIST(Tablo1738[[#This Row],[TOTAL GRADE]],$N$56,$O$56,FALSE)</f>
        <v>1.8905392662284057E-2</v>
      </c>
      <c r="AA13" s="20"/>
      <c r="AB13" s="20"/>
      <c r="AC13" s="20"/>
      <c r="AD13" s="20"/>
      <c r="AE13" s="42"/>
    </row>
    <row r="14" spans="2:33" x14ac:dyDescent="0.3">
      <c r="B14" s="15">
        <v>10</v>
      </c>
      <c r="C14" s="4">
        <v>24</v>
      </c>
      <c r="D14" s="12" t="s">
        <v>3</v>
      </c>
      <c r="E14" s="12" t="s">
        <v>4</v>
      </c>
      <c r="F14" s="3">
        <v>8</v>
      </c>
      <c r="G14" s="3">
        <v>1</v>
      </c>
      <c r="H14" s="3">
        <v>10</v>
      </c>
      <c r="I14" s="3">
        <v>2</v>
      </c>
      <c r="J14" s="3">
        <v>2</v>
      </c>
      <c r="K14" s="3">
        <v>5</v>
      </c>
      <c r="L14" s="3">
        <v>7</v>
      </c>
      <c r="M14" s="13">
        <f t="shared" si="0"/>
        <v>35</v>
      </c>
      <c r="N14" s="14" cm="1">
        <f t="array" ref="N14">Tablo1738[[#This Row],[Q1]]/Tablo1939[Q1]*$C$43+G14/Tablo1939[Q2]*$D$43+H14/Tablo1939[Q3]*$E$43+I14/Tablo1939[Q4]*$F$43+J14/Tablo1939[Q5]*$G$43+K14/Tablo1939[Q6]*$H$43+L14/Tablo1939[Q7]*$I$43</f>
        <v>19.666666666666668</v>
      </c>
      <c r="O14" s="14" cm="1">
        <f t="array" ref="O14">Tablo1738[[#This Row],[Q1]]/Tablo1939[Q1]*$C$44+G14/Tablo1939[Q2]*$D$44+H14/Tablo1939[Q3]*$E$44+I14/Tablo1939[Q4]*$F$44+J14/Tablo1939[Q5]*$G$44+K14/Tablo1939[Q6]*$H$44+L14/Tablo1939[Q7]*$I$44</f>
        <v>0</v>
      </c>
      <c r="P14" s="14" cm="1">
        <f t="array" ref="P14">Tablo1738[[#This Row],[Q1]]/Tablo1939[Q1]*$C$45+G14/Tablo1939[Q2]*$D$45+H14/Tablo1939[Q3]*$E$45+I14/Tablo1939[Q4]*$F$45+J14/Tablo1939[Q5]*$G$45+K14/Tablo1939[Q6]*$H$45+L14/Tablo1939[Q7]*$I$45</f>
        <v>12.833333333333332</v>
      </c>
      <c r="Q14" s="14" cm="1">
        <f t="array" ref="Q14">Tablo1738[[#This Row],[Q1]]/Tablo1939[Q1]*$C$46+G14/Tablo1939[Q2]*$D$46+H14/Tablo1939[Q3]*$E$46+I14/Tablo1939[Q4]*$F$46+J14/Tablo1939[Q5]*$G$46+K14/Tablo1939[Q6]*$H$46+L14/Tablo1939[Q7]*$I$46</f>
        <v>16</v>
      </c>
      <c r="R14" s="14">
        <f t="shared" si="1"/>
        <v>48.5</v>
      </c>
      <c r="S14" s="10">
        <f>_xlfn.NORM.DIST(Tablo1738[[#This Row],[TOTAL GRADE]],$N$56,$O$56,FALSE)</f>
        <v>2.1714880340688841E-2</v>
      </c>
      <c r="AA14" s="20"/>
      <c r="AB14" s="20"/>
      <c r="AC14" s="20"/>
      <c r="AD14" s="20"/>
      <c r="AE14" s="42"/>
    </row>
    <row r="15" spans="2:33" x14ac:dyDescent="0.3">
      <c r="B15" s="11">
        <v>11</v>
      </c>
      <c r="C15" s="4">
        <v>22</v>
      </c>
      <c r="D15" s="16" t="s">
        <v>3</v>
      </c>
      <c r="E15" s="12" t="s">
        <v>4</v>
      </c>
      <c r="F15" s="3">
        <v>0</v>
      </c>
      <c r="G15" s="3">
        <v>2</v>
      </c>
      <c r="H15" s="3">
        <v>14</v>
      </c>
      <c r="I15" s="3">
        <v>9</v>
      </c>
      <c r="J15" s="3">
        <v>6</v>
      </c>
      <c r="K15" s="3">
        <v>0</v>
      </c>
      <c r="L15" s="3">
        <v>5</v>
      </c>
      <c r="M15" s="13">
        <f t="shared" si="0"/>
        <v>36</v>
      </c>
      <c r="N15" s="14" cm="1">
        <f t="array" ref="N15">Tablo1738[[#This Row],[Q1]]/Tablo1939[Q1]*$C$43+G15/Tablo1939[Q2]*$D$43+H15/Tablo1939[Q3]*$E$43+I15/Tablo1939[Q4]*$F$43+J15/Tablo1939[Q5]*$G$43+K15/Tablo1939[Q6]*$H$43+L15/Tablo1939[Q7]*$I$43</f>
        <v>27</v>
      </c>
      <c r="O15" s="14" cm="1">
        <f t="array" ref="O15">Tablo1738[[#This Row],[Q1]]/Tablo1939[Q1]*$C$44+G15/Tablo1939[Q2]*$D$44+H15/Tablo1939[Q3]*$E$44+I15/Tablo1939[Q4]*$F$44+J15/Tablo1939[Q5]*$G$44+K15/Tablo1939[Q6]*$H$44+L15/Tablo1939[Q7]*$I$44</f>
        <v>0</v>
      </c>
      <c r="P15" s="14" cm="1">
        <f t="array" ref="P15">Tablo1738[[#This Row],[Q1]]/Tablo1939[Q1]*$C$45+G15/Tablo1939[Q2]*$D$45+H15/Tablo1939[Q3]*$E$45+I15/Tablo1939[Q4]*$F$45+J15/Tablo1939[Q5]*$G$45+K15/Tablo1939[Q6]*$H$45+L15/Tablo1939[Q7]*$I$45</f>
        <v>17</v>
      </c>
      <c r="Q15" s="14" cm="1">
        <f t="array" ref="Q15">Tablo1738[[#This Row],[Q1]]/Tablo1939[Q1]*$C$46+G15/Tablo1939[Q2]*$D$46+H15/Tablo1939[Q3]*$E$46+I15/Tablo1939[Q4]*$F$46+J15/Tablo1939[Q5]*$G$46+K15/Tablo1939[Q6]*$H$46+L15/Tablo1939[Q7]*$I$46</f>
        <v>0</v>
      </c>
      <c r="R15" s="14">
        <f t="shared" si="1"/>
        <v>44</v>
      </c>
      <c r="S15" s="10">
        <f>_xlfn.NORM.DIST(Tablo1738[[#This Row],[TOTAL GRADE]],$N$56,$O$56,FALSE)</f>
        <v>2.1880819321820844E-2</v>
      </c>
      <c r="AA15" s="20"/>
      <c r="AB15" s="20"/>
      <c r="AC15" s="20"/>
      <c r="AD15" s="20"/>
      <c r="AE15" s="42"/>
    </row>
    <row r="16" spans="2:33" x14ac:dyDescent="0.3">
      <c r="B16" s="15">
        <v>12</v>
      </c>
      <c r="C16" s="4">
        <v>23</v>
      </c>
      <c r="D16" s="12" t="s">
        <v>3</v>
      </c>
      <c r="E16" s="12" t="s">
        <v>4</v>
      </c>
      <c r="F16" s="3">
        <v>5</v>
      </c>
      <c r="G16" s="3">
        <v>2</v>
      </c>
      <c r="H16" s="3">
        <v>7</v>
      </c>
      <c r="I16" s="3">
        <v>12</v>
      </c>
      <c r="J16" s="3">
        <v>6</v>
      </c>
      <c r="K16" s="3">
        <v>3</v>
      </c>
      <c r="L16" s="3">
        <v>1</v>
      </c>
      <c r="M16" s="13">
        <f t="shared" si="0"/>
        <v>36</v>
      </c>
      <c r="N16" s="14" cm="1">
        <f t="array" ref="N16">Tablo1738[[#This Row],[Q1]]/Tablo1939[Q1]*$C$43+G16/Tablo1939[Q2]*$D$43+H16/Tablo1939[Q3]*$E$43+I16/Tablo1939[Q4]*$F$43+J16/Tablo1939[Q5]*$G$43+K16/Tablo1939[Q6]*$H$43+L16/Tablo1939[Q7]*$I$43</f>
        <v>24.5</v>
      </c>
      <c r="O16" s="14" cm="1">
        <f t="array" ref="O16">Tablo1738[[#This Row],[Q1]]/Tablo1939[Q1]*$C$44+G16/Tablo1939[Q2]*$D$44+H16/Tablo1939[Q3]*$E$44+I16/Tablo1939[Q4]*$F$44+J16/Tablo1939[Q5]*$G$44+K16/Tablo1939[Q6]*$H$44+L16/Tablo1939[Q7]*$I$44</f>
        <v>0</v>
      </c>
      <c r="P16" s="14" cm="1">
        <f t="array" ref="P16">Tablo1738[[#This Row],[Q1]]/Tablo1939[Q1]*$C$45+G16/Tablo1939[Q2]*$D$45+H16/Tablo1939[Q3]*$E$45+I16/Tablo1939[Q4]*$F$45+J16/Tablo1939[Q5]*$G$45+K16/Tablo1939[Q6]*$H$45+L16/Tablo1939[Q7]*$I$45</f>
        <v>15.25</v>
      </c>
      <c r="Q16" s="14" cm="1">
        <f t="array" ref="Q16">Tablo1738[[#This Row],[Q1]]/Tablo1939[Q1]*$C$46+G16/Tablo1939[Q2]*$D$46+H16/Tablo1939[Q3]*$E$46+I16/Tablo1939[Q4]*$F$46+J16/Tablo1939[Q5]*$G$46+K16/Tablo1939[Q6]*$H$46+L16/Tablo1939[Q7]*$I$46</f>
        <v>10</v>
      </c>
      <c r="R16" s="14">
        <f t="shared" si="1"/>
        <v>49.75</v>
      </c>
      <c r="S16" s="10">
        <f>_xlfn.NORM.DIST(Tablo1738[[#This Row],[TOTAL GRADE]],$N$56,$O$56,FALSE)</f>
        <v>2.1880819321820844E-2</v>
      </c>
      <c r="AA16" s="20"/>
      <c r="AB16" s="20"/>
      <c r="AC16" s="20"/>
      <c r="AD16" s="20"/>
      <c r="AE16" s="42"/>
    </row>
    <row r="17" spans="2:31" x14ac:dyDescent="0.3">
      <c r="B17" s="11">
        <v>13</v>
      </c>
      <c r="C17" s="4">
        <v>21</v>
      </c>
      <c r="D17" s="12" t="s">
        <v>3</v>
      </c>
      <c r="E17" s="12" t="s">
        <v>4</v>
      </c>
      <c r="F17" s="3">
        <v>3</v>
      </c>
      <c r="G17" s="3">
        <v>1</v>
      </c>
      <c r="H17" s="3">
        <v>7</v>
      </c>
      <c r="I17" s="3">
        <v>9</v>
      </c>
      <c r="J17" s="3">
        <v>5</v>
      </c>
      <c r="K17" s="3">
        <v>0</v>
      </c>
      <c r="L17" s="3">
        <v>12</v>
      </c>
      <c r="M17" s="13">
        <f t="shared" si="0"/>
        <v>37</v>
      </c>
      <c r="N17" s="14" cm="1">
        <f t="array" ref="N17">Tablo1738[[#This Row],[Q1]]/Tablo1939[Q1]*$C$43+G17/Tablo1939[Q2]*$D$43+H17/Tablo1939[Q3]*$E$43+I17/Tablo1939[Q4]*$F$43+J17/Tablo1939[Q5]*$G$43+K17/Tablo1939[Q6]*$H$43+L17/Tablo1939[Q7]*$I$43</f>
        <v>28.833333333333332</v>
      </c>
      <c r="O17" s="14" cm="1">
        <f t="array" ref="O17">Tablo1738[[#This Row],[Q1]]/Tablo1939[Q1]*$C$44+G17/Tablo1939[Q2]*$D$44+H17/Tablo1939[Q3]*$E$44+I17/Tablo1939[Q4]*$F$44+J17/Tablo1939[Q5]*$G$44+K17/Tablo1939[Q6]*$H$44+L17/Tablo1939[Q7]*$I$44</f>
        <v>0</v>
      </c>
      <c r="P17" s="14" cm="1">
        <f t="array" ref="P17">Tablo1738[[#This Row],[Q1]]/Tablo1939[Q1]*$C$45+G17/Tablo1939[Q2]*$D$45+H17/Tablo1939[Q3]*$E$45+I17/Tablo1939[Q4]*$F$45+J17/Tablo1939[Q5]*$G$45+K17/Tablo1939[Q6]*$H$45+L17/Tablo1939[Q7]*$I$45</f>
        <v>10.75</v>
      </c>
      <c r="Q17" s="14" cm="1">
        <f t="array" ref="Q17">Tablo1738[[#This Row],[Q1]]/Tablo1939[Q1]*$C$46+G17/Tablo1939[Q2]*$D$46+H17/Tablo1939[Q3]*$E$46+I17/Tablo1939[Q4]*$F$46+J17/Tablo1939[Q5]*$G$46+K17/Tablo1939[Q6]*$H$46+L17/Tablo1939[Q7]*$I$46</f>
        <v>6</v>
      </c>
      <c r="R17" s="14">
        <f t="shared" si="1"/>
        <v>45.583333333333329</v>
      </c>
      <c r="S17" s="10">
        <f>_xlfn.NORM.DIST(Tablo1738[[#This Row],[TOTAL GRADE]],$N$56,$O$56,FALSE)</f>
        <v>2.1980990760215053E-2</v>
      </c>
      <c r="AA17" s="20"/>
      <c r="AB17" s="20"/>
      <c r="AC17" s="20"/>
      <c r="AD17" s="20"/>
      <c r="AE17" s="42"/>
    </row>
    <row r="18" spans="2:31" x14ac:dyDescent="0.3">
      <c r="B18" s="15">
        <v>14</v>
      </c>
      <c r="C18" s="4">
        <v>19</v>
      </c>
      <c r="D18" s="12" t="s">
        <v>3</v>
      </c>
      <c r="E18" s="12" t="s">
        <v>4</v>
      </c>
      <c r="F18" s="3">
        <v>1</v>
      </c>
      <c r="G18" s="3">
        <v>3</v>
      </c>
      <c r="H18" s="3">
        <v>12</v>
      </c>
      <c r="I18" s="3">
        <v>10</v>
      </c>
      <c r="J18" s="3">
        <v>8</v>
      </c>
      <c r="K18" s="3">
        <v>5</v>
      </c>
      <c r="L18" s="3">
        <v>1</v>
      </c>
      <c r="M18" s="13">
        <f t="shared" si="0"/>
        <v>40</v>
      </c>
      <c r="N18" s="14" cm="1">
        <f t="array" ref="N18">Tablo1738[[#This Row],[Q1]]/Tablo1939[Q1]*$C$43+G18/Tablo1939[Q2]*$D$43+H18/Tablo1939[Q3]*$E$43+I18/Tablo1939[Q4]*$F$43+J18/Tablo1939[Q5]*$G$43+K18/Tablo1939[Q6]*$H$43+L18/Tablo1939[Q7]*$I$43</f>
        <v>28.666666666666664</v>
      </c>
      <c r="O18" s="14" cm="1">
        <f t="array" ref="O18">Tablo1738[[#This Row],[Q1]]/Tablo1939[Q1]*$C$44+G18/Tablo1939[Q2]*$D$44+H18/Tablo1939[Q3]*$E$44+I18/Tablo1939[Q4]*$F$44+J18/Tablo1939[Q5]*$G$44+K18/Tablo1939[Q6]*$H$44+L18/Tablo1939[Q7]*$I$44</f>
        <v>0</v>
      </c>
      <c r="P18" s="14" cm="1">
        <f t="array" ref="P18">Tablo1738[[#This Row],[Q1]]/Tablo1939[Q1]*$C$45+G18/Tablo1939[Q2]*$D$45+H18/Tablo1939[Q3]*$E$45+I18/Tablo1939[Q4]*$F$45+J18/Tablo1939[Q5]*$G$45+K18/Tablo1939[Q6]*$H$45+L18/Tablo1939[Q7]*$I$45</f>
        <v>20.333333333333332</v>
      </c>
      <c r="Q18" s="14" cm="1">
        <f t="array" ref="Q18">Tablo1738[[#This Row],[Q1]]/Tablo1939[Q1]*$C$46+G18/Tablo1939[Q2]*$D$46+H18/Tablo1939[Q3]*$E$46+I18/Tablo1939[Q4]*$F$46+J18/Tablo1939[Q5]*$G$46+K18/Tablo1939[Q6]*$H$46+L18/Tablo1939[Q7]*$I$46</f>
        <v>2</v>
      </c>
      <c r="R18" s="14">
        <f t="shared" si="1"/>
        <v>51</v>
      </c>
      <c r="S18" s="10">
        <f>_xlfn.NORM.DIST(Tablo1738[[#This Row],[TOTAL GRADE]],$N$56,$O$56,FALSE)</f>
        <v>2.1880819321820844E-2</v>
      </c>
      <c r="AA18" s="20"/>
      <c r="AB18" s="20"/>
      <c r="AC18" s="20"/>
      <c r="AD18" s="20"/>
      <c r="AE18" s="42"/>
    </row>
    <row r="19" spans="2:31" x14ac:dyDescent="0.3">
      <c r="B19" s="11">
        <v>15</v>
      </c>
      <c r="C19" s="4">
        <v>20</v>
      </c>
      <c r="D19" s="12" t="s">
        <v>3</v>
      </c>
      <c r="E19" s="12" t="s">
        <v>4</v>
      </c>
      <c r="F19" s="3">
        <v>1</v>
      </c>
      <c r="G19" s="3">
        <v>1</v>
      </c>
      <c r="H19" s="3">
        <v>11</v>
      </c>
      <c r="I19" s="3">
        <v>9</v>
      </c>
      <c r="J19" s="3">
        <v>3</v>
      </c>
      <c r="K19" s="3">
        <v>10</v>
      </c>
      <c r="L19" s="3">
        <v>5</v>
      </c>
      <c r="M19" s="13">
        <f t="shared" si="0"/>
        <v>40</v>
      </c>
      <c r="N19" s="14" cm="1">
        <f t="array" ref="N19">Tablo1738[[#This Row],[Q1]]/Tablo1939[Q1]*$C$43+G19/Tablo1939[Q2]*$D$43+H19/Tablo1939[Q3]*$E$43+I19/Tablo1939[Q4]*$F$43+J19/Tablo1939[Q5]*$G$43+K19/Tablo1939[Q6]*$H$43+L19/Tablo1939[Q7]*$I$43</f>
        <v>29.166666666666664</v>
      </c>
      <c r="O19" s="14" cm="1">
        <f t="array" ref="O19">Tablo1738[[#This Row],[Q1]]/Tablo1939[Q1]*$C$44+G19/Tablo1939[Q2]*$D$44+H19/Tablo1939[Q3]*$E$44+I19/Tablo1939[Q4]*$F$44+J19/Tablo1939[Q5]*$G$44+K19/Tablo1939[Q6]*$H$44+L19/Tablo1939[Q7]*$I$44</f>
        <v>0</v>
      </c>
      <c r="P19" s="14" cm="1">
        <f t="array" ref="P19">Tablo1738[[#This Row],[Q1]]/Tablo1939[Q1]*$C$45+G19/Tablo1939[Q2]*$D$45+H19/Tablo1939[Q3]*$E$45+I19/Tablo1939[Q4]*$F$45+J19/Tablo1939[Q5]*$G$45+K19/Tablo1939[Q6]*$H$45+L19/Tablo1939[Q7]*$I$45</f>
        <v>20.416666666666664</v>
      </c>
      <c r="Q19" s="14" cm="1">
        <f t="array" ref="Q19">Tablo1738[[#This Row],[Q1]]/Tablo1939[Q1]*$C$46+G19/Tablo1939[Q2]*$D$46+H19/Tablo1939[Q3]*$E$46+I19/Tablo1939[Q4]*$F$46+J19/Tablo1939[Q5]*$G$46+K19/Tablo1939[Q6]*$H$46+L19/Tablo1939[Q7]*$I$46</f>
        <v>2</v>
      </c>
      <c r="R19" s="14">
        <f t="shared" si="1"/>
        <v>51.583333333333329</v>
      </c>
      <c r="S19" s="10">
        <f>_xlfn.NORM.DIST(Tablo1738[[#This Row],[TOTAL GRADE]],$N$56,$O$56,FALSE)</f>
        <v>2.1880819321820844E-2</v>
      </c>
      <c r="AA19" s="20"/>
      <c r="AB19" s="20"/>
      <c r="AC19" s="20"/>
      <c r="AD19" s="20"/>
      <c r="AE19" s="42"/>
    </row>
    <row r="20" spans="2:31" x14ac:dyDescent="0.3">
      <c r="B20" s="15">
        <v>16</v>
      </c>
      <c r="C20" s="4">
        <v>17</v>
      </c>
      <c r="D20" s="12" t="s">
        <v>3</v>
      </c>
      <c r="E20" s="12" t="s">
        <v>4</v>
      </c>
      <c r="F20" s="3">
        <v>3</v>
      </c>
      <c r="G20" s="3">
        <v>4</v>
      </c>
      <c r="H20" s="3">
        <v>11</v>
      </c>
      <c r="I20" s="3">
        <v>10</v>
      </c>
      <c r="J20" s="3">
        <v>6</v>
      </c>
      <c r="K20" s="3">
        <v>2</v>
      </c>
      <c r="L20" s="3">
        <v>6</v>
      </c>
      <c r="M20" s="13">
        <f t="shared" si="0"/>
        <v>42</v>
      </c>
      <c r="N20" s="14" cm="1">
        <f t="array" ref="N20">Tablo1738[[#This Row],[Q1]]/Tablo1939[Q1]*$C$43+G20/Tablo1939[Q2]*$D$43+H20/Tablo1939[Q3]*$E$43+I20/Tablo1939[Q4]*$F$43+J20/Tablo1939[Q5]*$G$43+K20/Tablo1939[Q6]*$H$43+L20/Tablo1939[Q7]*$I$43</f>
        <v>30.833333333333332</v>
      </c>
      <c r="O20" s="14" cm="1">
        <f t="array" ref="O20">Tablo1738[[#This Row],[Q1]]/Tablo1939[Q1]*$C$44+G20/Tablo1939[Q2]*$D$44+H20/Tablo1939[Q3]*$E$44+I20/Tablo1939[Q4]*$F$44+J20/Tablo1939[Q5]*$G$44+K20/Tablo1939[Q6]*$H$44+L20/Tablo1939[Q7]*$I$44</f>
        <v>0</v>
      </c>
      <c r="P20" s="14" cm="1">
        <f t="array" ref="P20">Tablo1738[[#This Row],[Q1]]/Tablo1939[Q1]*$C$45+G20/Tablo1939[Q2]*$D$45+H20/Tablo1939[Q3]*$E$45+I20/Tablo1939[Q4]*$F$45+J20/Tablo1939[Q5]*$G$45+K20/Tablo1939[Q6]*$H$45+L20/Tablo1939[Q7]*$I$45</f>
        <v>18.583333333333332</v>
      </c>
      <c r="Q20" s="14" cm="1">
        <f t="array" ref="Q20">Tablo1738[[#This Row],[Q1]]/Tablo1939[Q1]*$C$46+G20/Tablo1939[Q2]*$D$46+H20/Tablo1939[Q3]*$E$46+I20/Tablo1939[Q4]*$F$46+J20/Tablo1939[Q5]*$G$46+K20/Tablo1939[Q6]*$H$46+L20/Tablo1939[Q7]*$I$46</f>
        <v>6</v>
      </c>
      <c r="R20" s="14">
        <f t="shared" si="1"/>
        <v>55.416666666666664</v>
      </c>
      <c r="S20" s="10">
        <f>_xlfn.NORM.DIST(Tablo1738[[#This Row],[TOTAL GRADE]],$N$56,$O$56,FALSE)</f>
        <v>2.1484677809694316E-2</v>
      </c>
      <c r="AA20" s="20"/>
      <c r="AB20" s="20"/>
      <c r="AC20" s="20"/>
      <c r="AD20" s="20"/>
      <c r="AE20" s="42"/>
    </row>
    <row r="21" spans="2:31" x14ac:dyDescent="0.3">
      <c r="B21" s="11">
        <v>17</v>
      </c>
      <c r="C21" s="4">
        <v>18</v>
      </c>
      <c r="D21" s="12" t="s">
        <v>3</v>
      </c>
      <c r="E21" s="12" t="s">
        <v>4</v>
      </c>
      <c r="F21" s="3">
        <v>0</v>
      </c>
      <c r="G21" s="3">
        <v>0</v>
      </c>
      <c r="H21" s="3">
        <v>7</v>
      </c>
      <c r="I21" s="3">
        <v>15</v>
      </c>
      <c r="J21" s="3">
        <v>6</v>
      </c>
      <c r="K21" s="3">
        <v>10</v>
      </c>
      <c r="L21" s="3">
        <v>4</v>
      </c>
      <c r="M21" s="13">
        <f t="shared" si="0"/>
        <v>42</v>
      </c>
      <c r="N21" s="14" cm="1">
        <f t="array" ref="N21">Tablo1738[[#This Row],[Q1]]/Tablo1939[Q1]*$C$43+G21/Tablo1939[Q2]*$D$43+H21/Tablo1939[Q3]*$E$43+I21/Tablo1939[Q4]*$F$43+J21/Tablo1939[Q5]*$G$43+K21/Tablo1939[Q6]*$H$43+L21/Tablo1939[Q7]*$I$43</f>
        <v>33.166666666666664</v>
      </c>
      <c r="O21" s="14" cm="1">
        <f t="array" ref="O21">Tablo1738[[#This Row],[Q1]]/Tablo1939[Q1]*$C$44+G21/Tablo1939[Q2]*$D$44+H21/Tablo1939[Q3]*$E$44+I21/Tablo1939[Q4]*$F$44+J21/Tablo1939[Q5]*$G$44+K21/Tablo1939[Q6]*$H$44+L21/Tablo1939[Q7]*$I$44</f>
        <v>0</v>
      </c>
      <c r="P21" s="14" cm="1">
        <f t="array" ref="P21">Tablo1738[[#This Row],[Q1]]/Tablo1939[Q1]*$C$45+G21/Tablo1939[Q2]*$D$45+H21/Tablo1939[Q3]*$E$45+I21/Tablo1939[Q4]*$F$45+J21/Tablo1939[Q5]*$G$45+K21/Tablo1939[Q6]*$H$45+L21/Tablo1939[Q7]*$I$45</f>
        <v>19.416666666666664</v>
      </c>
      <c r="Q21" s="14" cm="1">
        <f t="array" ref="Q21">Tablo1738[[#This Row],[Q1]]/Tablo1939[Q1]*$C$46+G21/Tablo1939[Q2]*$D$46+H21/Tablo1939[Q3]*$E$46+I21/Tablo1939[Q4]*$F$46+J21/Tablo1939[Q5]*$G$46+K21/Tablo1939[Q6]*$H$46+L21/Tablo1939[Q7]*$I$46</f>
        <v>0</v>
      </c>
      <c r="R21" s="14">
        <f t="shared" si="1"/>
        <v>52.583333333333329</v>
      </c>
      <c r="S21" s="10">
        <f>_xlfn.NORM.DIST(Tablo1738[[#This Row],[TOTAL GRADE]],$N$56,$O$56,FALSE)</f>
        <v>2.1484677809694316E-2</v>
      </c>
      <c r="AA21" s="20"/>
      <c r="AB21" s="20"/>
      <c r="AC21" s="20"/>
      <c r="AD21" s="20"/>
      <c r="AE21" s="42"/>
    </row>
    <row r="22" spans="2:31" x14ac:dyDescent="0.3">
      <c r="B22" s="15">
        <v>18</v>
      </c>
      <c r="C22" s="4">
        <v>16</v>
      </c>
      <c r="D22" s="12" t="s">
        <v>3</v>
      </c>
      <c r="E22" s="12" t="s">
        <v>4</v>
      </c>
      <c r="F22" s="3">
        <v>0</v>
      </c>
      <c r="G22" s="3">
        <v>1</v>
      </c>
      <c r="H22" s="3">
        <v>14</v>
      </c>
      <c r="I22" s="3">
        <v>3</v>
      </c>
      <c r="J22" s="3">
        <v>5</v>
      </c>
      <c r="K22" s="3">
        <v>11</v>
      </c>
      <c r="L22" s="3">
        <v>9</v>
      </c>
      <c r="M22" s="13">
        <f t="shared" si="0"/>
        <v>43</v>
      </c>
      <c r="N22" s="14" cm="1">
        <f t="array" ref="N22">Tablo1738[[#This Row],[Q1]]/Tablo1939[Q1]*$C$43+G22/Tablo1939[Q2]*$D$43+H22/Tablo1939[Q3]*$E$43+I22/Tablo1939[Q4]*$F$43+J22/Tablo1939[Q5]*$G$43+K22/Tablo1939[Q6]*$H$43+L22/Tablo1939[Q7]*$I$43</f>
        <v>30.666666666666664</v>
      </c>
      <c r="O22" s="14" cm="1">
        <f t="array" ref="O22">Tablo1738[[#This Row],[Q1]]/Tablo1939[Q1]*$C$44+G22/Tablo1939[Q2]*$D$44+H22/Tablo1939[Q3]*$E$44+I22/Tablo1939[Q4]*$F$44+J22/Tablo1939[Q5]*$G$44+K22/Tablo1939[Q6]*$H$44+L22/Tablo1939[Q7]*$I$44</f>
        <v>0</v>
      </c>
      <c r="P22" s="14" cm="1">
        <f t="array" ref="P22">Tablo1738[[#This Row],[Q1]]/Tablo1939[Q1]*$C$45+G22/Tablo1939[Q2]*$D$45+H22/Tablo1939[Q3]*$E$45+I22/Tablo1939[Q4]*$F$45+J22/Tablo1939[Q5]*$G$45+K22/Tablo1939[Q6]*$H$45+L22/Tablo1939[Q7]*$I$45</f>
        <v>20.333333333333332</v>
      </c>
      <c r="Q22" s="14" cm="1">
        <f t="array" ref="Q22">Tablo1738[[#This Row],[Q1]]/Tablo1939[Q1]*$C$46+G22/Tablo1939[Q2]*$D$46+H22/Tablo1939[Q3]*$E$46+I22/Tablo1939[Q4]*$F$46+J22/Tablo1939[Q5]*$G$46+K22/Tablo1939[Q6]*$H$46+L22/Tablo1939[Q7]*$I$46</f>
        <v>0</v>
      </c>
      <c r="R22" s="14">
        <f t="shared" si="1"/>
        <v>51</v>
      </c>
      <c r="S22" s="10">
        <f>_xlfn.NORM.DIST(Tablo1738[[#This Row],[TOTAL GRADE]],$N$56,$O$56,FALSE)</f>
        <v>2.1192285407833772E-2</v>
      </c>
      <c r="AA22" s="20"/>
      <c r="AB22" s="20"/>
      <c r="AC22" s="20"/>
      <c r="AD22" s="20"/>
      <c r="AE22" s="42"/>
    </row>
    <row r="23" spans="2:31" x14ac:dyDescent="0.3">
      <c r="B23" s="11">
        <v>19</v>
      </c>
      <c r="C23" s="4">
        <v>15</v>
      </c>
      <c r="D23" s="12" t="s">
        <v>3</v>
      </c>
      <c r="E23" s="12" t="s">
        <v>4</v>
      </c>
      <c r="F23" s="3">
        <v>2</v>
      </c>
      <c r="G23" s="3">
        <v>1</v>
      </c>
      <c r="H23" s="3">
        <v>14</v>
      </c>
      <c r="I23" s="3">
        <v>12</v>
      </c>
      <c r="J23" s="3">
        <v>6</v>
      </c>
      <c r="K23" s="3">
        <v>5</v>
      </c>
      <c r="L23" s="3">
        <v>4</v>
      </c>
      <c r="M23" s="13">
        <f t="shared" si="0"/>
        <v>44</v>
      </c>
      <c r="N23" s="14" cm="1">
        <f t="array" ref="N23">Tablo1738[[#This Row],[Q1]]/Tablo1939[Q1]*$C$43+G23/Tablo1939[Q2]*$D$43+H23/Tablo1939[Q3]*$E$43+I23/Tablo1939[Q4]*$F$43+J23/Tablo1939[Q5]*$G$43+K23/Tablo1939[Q6]*$H$43+L23/Tablo1939[Q7]*$I$43</f>
        <v>31.333333333333332</v>
      </c>
      <c r="O23" s="14" cm="1">
        <f t="array" ref="O23">Tablo1738[[#This Row],[Q1]]/Tablo1939[Q1]*$C$44+G23/Tablo1939[Q2]*$D$44+H23/Tablo1939[Q3]*$E$44+I23/Tablo1939[Q4]*$F$44+J23/Tablo1939[Q5]*$G$44+K23/Tablo1939[Q6]*$H$44+L23/Tablo1939[Q7]*$I$44</f>
        <v>0</v>
      </c>
      <c r="P23" s="14" cm="1">
        <f t="array" ref="P23">Tablo1738[[#This Row],[Q1]]/Tablo1939[Q1]*$C$45+G23/Tablo1939[Q2]*$D$45+H23/Tablo1939[Q3]*$E$45+I23/Tablo1939[Q4]*$F$45+J23/Tablo1939[Q5]*$G$45+K23/Tablo1939[Q6]*$H$45+L23/Tablo1939[Q7]*$I$45</f>
        <v>20.833333333333332</v>
      </c>
      <c r="Q23" s="14" cm="1">
        <f t="array" ref="Q23">Tablo1738[[#This Row],[Q1]]/Tablo1939[Q1]*$C$46+G23/Tablo1939[Q2]*$D$46+H23/Tablo1939[Q3]*$E$46+I23/Tablo1939[Q4]*$F$46+J23/Tablo1939[Q5]*$G$46+K23/Tablo1939[Q6]*$H$46+L23/Tablo1939[Q7]*$I$46</f>
        <v>4</v>
      </c>
      <c r="R23" s="14">
        <f t="shared" si="1"/>
        <v>56.166666666666664</v>
      </c>
      <c r="S23" s="10">
        <f>_xlfn.NORM.DIST(Tablo1738[[#This Row],[TOTAL GRADE]],$N$56,$O$56,FALSE)</f>
        <v>2.0840315400294896E-2</v>
      </c>
      <c r="AA23" s="20"/>
      <c r="AB23" s="20"/>
      <c r="AC23" s="20"/>
      <c r="AD23" s="20"/>
      <c r="AE23" s="42"/>
    </row>
    <row r="24" spans="2:31" x14ac:dyDescent="0.3">
      <c r="B24" s="15">
        <v>20</v>
      </c>
      <c r="C24" s="4">
        <v>14</v>
      </c>
      <c r="D24" s="12" t="s">
        <v>3</v>
      </c>
      <c r="E24" s="12" t="s">
        <v>4</v>
      </c>
      <c r="F24" s="3">
        <v>3</v>
      </c>
      <c r="G24" s="3">
        <v>1</v>
      </c>
      <c r="H24" s="3">
        <v>1</v>
      </c>
      <c r="I24" s="3">
        <v>14</v>
      </c>
      <c r="J24" s="3">
        <v>9</v>
      </c>
      <c r="K24" s="3">
        <v>10</v>
      </c>
      <c r="L24" s="3">
        <v>9</v>
      </c>
      <c r="M24" s="13">
        <f t="shared" si="0"/>
        <v>47</v>
      </c>
      <c r="N24" s="14" cm="1">
        <f t="array" ref="N24">Tablo1738[[#This Row],[Q1]]/Tablo1939[Q1]*$C$43+G24/Tablo1939[Q2]*$D$43+H24/Tablo1939[Q3]*$E$43+I24/Tablo1939[Q4]*$F$43+J24/Tablo1939[Q5]*$G$43+K24/Tablo1939[Q6]*$H$43+L24/Tablo1939[Q7]*$I$43</f>
        <v>37.166666666666664</v>
      </c>
      <c r="O24" s="14" cm="1">
        <f t="array" ref="O24">Tablo1738[[#This Row],[Q1]]/Tablo1939[Q1]*$C$44+G24/Tablo1939[Q2]*$D$44+H24/Tablo1939[Q3]*$E$44+I24/Tablo1939[Q4]*$F$44+J24/Tablo1939[Q5]*$G$44+K24/Tablo1939[Q6]*$H$44+L24/Tablo1939[Q7]*$I$44</f>
        <v>0</v>
      </c>
      <c r="P24" s="14" cm="1">
        <f t="array" ref="P24">Tablo1738[[#This Row],[Q1]]/Tablo1939[Q1]*$C$45+G24/Tablo1939[Q2]*$D$45+H24/Tablo1939[Q3]*$E$45+I24/Tablo1939[Q4]*$F$45+J24/Tablo1939[Q5]*$G$45+K24/Tablo1939[Q6]*$H$45+L24/Tablo1939[Q7]*$I$45</f>
        <v>15.416666666666666</v>
      </c>
      <c r="Q24" s="14" cm="1">
        <f t="array" ref="Q24">Tablo1738[[#This Row],[Q1]]/Tablo1939[Q1]*$C$46+G24/Tablo1939[Q2]*$D$46+H24/Tablo1939[Q3]*$E$46+I24/Tablo1939[Q4]*$F$46+J24/Tablo1939[Q5]*$G$46+K24/Tablo1939[Q6]*$H$46+L24/Tablo1939[Q7]*$I$46</f>
        <v>6</v>
      </c>
      <c r="R24" s="14">
        <f t="shared" si="1"/>
        <v>58.583333333333329</v>
      </c>
      <c r="S24" s="10">
        <f>_xlfn.NORM.DIST(Tablo1738[[#This Row],[TOTAL GRADE]],$N$56,$O$56,FALSE)</f>
        <v>1.9460277639275211E-2</v>
      </c>
      <c r="AA24" s="20"/>
      <c r="AB24" s="20"/>
      <c r="AC24" s="20"/>
      <c r="AD24" s="20"/>
      <c r="AE24" s="42"/>
    </row>
    <row r="25" spans="2:31" x14ac:dyDescent="0.3">
      <c r="B25" s="11">
        <v>21</v>
      </c>
      <c r="C25" s="4">
        <v>12</v>
      </c>
      <c r="D25" s="12" t="s">
        <v>3</v>
      </c>
      <c r="E25" s="12" t="s">
        <v>4</v>
      </c>
      <c r="F25" s="3">
        <v>1</v>
      </c>
      <c r="G25" s="3">
        <v>1</v>
      </c>
      <c r="H25" s="3">
        <v>9</v>
      </c>
      <c r="I25" s="3">
        <v>10</v>
      </c>
      <c r="J25" s="3">
        <v>6</v>
      </c>
      <c r="K25" s="3">
        <v>10</v>
      </c>
      <c r="L25" s="3">
        <v>11</v>
      </c>
      <c r="M25" s="13">
        <f t="shared" si="0"/>
        <v>48</v>
      </c>
      <c r="N25" s="14" cm="1">
        <f t="array" ref="N25">Tablo1738[[#This Row],[Q1]]/Tablo1939[Q1]*$C$43+G25/Tablo1939[Q2]*$D$43+H25/Tablo1939[Q3]*$E$43+I25/Tablo1939[Q4]*$F$43+J25/Tablo1939[Q5]*$G$43+K25/Tablo1939[Q6]*$H$43+L25/Tablo1939[Q7]*$I$43</f>
        <v>37.166666666666664</v>
      </c>
      <c r="O25" s="14" cm="1">
        <f t="array" ref="O25">Tablo1738[[#This Row],[Q1]]/Tablo1939[Q1]*$C$44+G25/Tablo1939[Q2]*$D$44+H25/Tablo1939[Q3]*$E$44+I25/Tablo1939[Q4]*$F$44+J25/Tablo1939[Q5]*$G$44+K25/Tablo1939[Q6]*$H$44+L25/Tablo1939[Q7]*$I$44</f>
        <v>0</v>
      </c>
      <c r="P25" s="14" cm="1">
        <f t="array" ref="P25">Tablo1738[[#This Row],[Q1]]/Tablo1939[Q1]*$C$45+G25/Tablo1939[Q2]*$D$45+H25/Tablo1939[Q3]*$E$45+I25/Tablo1939[Q4]*$F$45+J25/Tablo1939[Q5]*$G$45+K25/Tablo1939[Q6]*$H$45+L25/Tablo1939[Q7]*$I$45</f>
        <v>19.416666666666664</v>
      </c>
      <c r="Q25" s="14" cm="1">
        <f t="array" ref="Q25">Tablo1738[[#This Row],[Q1]]/Tablo1939[Q1]*$C$46+G25/Tablo1939[Q2]*$D$46+H25/Tablo1939[Q3]*$E$46+I25/Tablo1939[Q4]*$F$46+J25/Tablo1939[Q5]*$G$46+K25/Tablo1939[Q6]*$H$46+L25/Tablo1939[Q7]*$I$46</f>
        <v>2</v>
      </c>
      <c r="R25" s="14">
        <f t="shared" si="1"/>
        <v>58.583333333333329</v>
      </c>
      <c r="S25" s="10">
        <f>_xlfn.NORM.DIST(Tablo1738[[#This Row],[TOTAL GRADE]],$N$56,$O$56,FALSE)</f>
        <v>1.8905392662284057E-2</v>
      </c>
      <c r="AA25" s="20"/>
      <c r="AB25" s="20"/>
      <c r="AC25" s="20"/>
      <c r="AD25" s="20"/>
      <c r="AE25" s="42"/>
    </row>
    <row r="26" spans="2:31" x14ac:dyDescent="0.3">
      <c r="B26" s="15">
        <v>22</v>
      </c>
      <c r="C26" s="4">
        <v>13</v>
      </c>
      <c r="D26" s="12" t="s">
        <v>3</v>
      </c>
      <c r="E26" s="12" t="s">
        <v>4</v>
      </c>
      <c r="F26" s="3">
        <v>6</v>
      </c>
      <c r="G26" s="3">
        <v>2</v>
      </c>
      <c r="H26" s="3">
        <v>0</v>
      </c>
      <c r="I26" s="3">
        <v>16</v>
      </c>
      <c r="J26" s="3">
        <v>11</v>
      </c>
      <c r="K26" s="3">
        <v>4</v>
      </c>
      <c r="L26" s="3">
        <v>9</v>
      </c>
      <c r="M26" s="13">
        <f t="shared" si="0"/>
        <v>48</v>
      </c>
      <c r="N26" s="14" cm="1">
        <f t="array" ref="N26">Tablo1738[[#This Row],[Q1]]/Tablo1939[Q1]*$C$43+G26/Tablo1939[Q2]*$D$43+H26/Tablo1939[Q3]*$E$43+I26/Tablo1939[Q4]*$F$43+J26/Tablo1939[Q5]*$G$43+K26/Tablo1939[Q6]*$H$43+L26/Tablo1939[Q7]*$I$43</f>
        <v>37</v>
      </c>
      <c r="O26" s="14" cm="1">
        <f t="array" ref="O26">Tablo1738[[#This Row],[Q1]]/Tablo1939[Q1]*$C$44+G26/Tablo1939[Q2]*$D$44+H26/Tablo1939[Q3]*$E$44+I26/Tablo1939[Q4]*$F$44+J26/Tablo1939[Q5]*$G$44+K26/Tablo1939[Q6]*$H$44+L26/Tablo1939[Q7]*$I$44</f>
        <v>0</v>
      </c>
      <c r="P26" s="14" cm="1">
        <f t="array" ref="P26">Tablo1738[[#This Row],[Q1]]/Tablo1939[Q1]*$C$45+G26/Tablo1939[Q2]*$D$45+H26/Tablo1939[Q3]*$E$45+I26/Tablo1939[Q4]*$F$45+J26/Tablo1939[Q5]*$G$45+K26/Tablo1939[Q6]*$H$45+L26/Tablo1939[Q7]*$I$45</f>
        <v>12.666666666666666</v>
      </c>
      <c r="Q26" s="14" cm="1">
        <f t="array" ref="Q26">Tablo1738[[#This Row],[Q1]]/Tablo1939[Q1]*$C$46+G26/Tablo1939[Q2]*$D$46+H26/Tablo1939[Q3]*$E$46+I26/Tablo1939[Q4]*$F$46+J26/Tablo1939[Q5]*$G$46+K26/Tablo1939[Q6]*$H$46+L26/Tablo1939[Q7]*$I$46</f>
        <v>12</v>
      </c>
      <c r="R26" s="14">
        <f t="shared" si="1"/>
        <v>61.666666666666664</v>
      </c>
      <c r="S26" s="10">
        <f>_xlfn.NORM.DIST(Tablo1738[[#This Row],[TOTAL GRADE]],$N$56,$O$56,FALSE)</f>
        <v>1.8905392662284057E-2</v>
      </c>
      <c r="AA26" s="20"/>
      <c r="AB26" s="20"/>
      <c r="AC26" s="20"/>
      <c r="AD26" s="20"/>
      <c r="AE26" s="42"/>
    </row>
    <row r="27" spans="2:31" x14ac:dyDescent="0.3">
      <c r="B27" s="11">
        <v>23</v>
      </c>
      <c r="C27" s="4">
        <v>10</v>
      </c>
      <c r="D27" s="12" t="s">
        <v>3</v>
      </c>
      <c r="E27" s="12" t="s">
        <v>4</v>
      </c>
      <c r="F27" s="3">
        <v>0</v>
      </c>
      <c r="G27" s="3">
        <v>2</v>
      </c>
      <c r="H27" s="3">
        <v>17</v>
      </c>
      <c r="I27" s="3">
        <v>15</v>
      </c>
      <c r="J27" s="3">
        <v>10</v>
      </c>
      <c r="K27" s="3">
        <v>6</v>
      </c>
      <c r="L27" s="3">
        <v>0</v>
      </c>
      <c r="M27" s="13">
        <f t="shared" si="0"/>
        <v>50</v>
      </c>
      <c r="N27" s="14" cm="1">
        <f t="array" ref="N27">Tablo1738[[#This Row],[Q1]]/Tablo1939[Q1]*$C$43+G27/Tablo1939[Q2]*$D$43+H27/Tablo1939[Q3]*$E$43+I27/Tablo1939[Q4]*$F$43+J27/Tablo1939[Q5]*$G$43+K27/Tablo1939[Q6]*$H$43+L27/Tablo1939[Q7]*$I$43</f>
        <v>36.166666666666664</v>
      </c>
      <c r="O27" s="14" cm="1">
        <f t="array" ref="O27">Tablo1738[[#This Row],[Q1]]/Tablo1939[Q1]*$C$44+G27/Tablo1939[Q2]*$D$44+H27/Tablo1939[Q3]*$E$44+I27/Tablo1939[Q4]*$F$44+J27/Tablo1939[Q5]*$G$44+K27/Tablo1939[Q6]*$H$44+L27/Tablo1939[Q7]*$I$44</f>
        <v>0</v>
      </c>
      <c r="P27" s="14" cm="1">
        <f t="array" ref="P27">Tablo1738[[#This Row],[Q1]]/Tablo1939[Q1]*$C$45+G27/Tablo1939[Q2]*$D$45+H27/Tablo1939[Q3]*$E$45+I27/Tablo1939[Q4]*$F$45+J27/Tablo1939[Q5]*$G$45+K27/Tablo1939[Q6]*$H$45+L27/Tablo1939[Q7]*$I$45</f>
        <v>26.25</v>
      </c>
      <c r="Q27" s="14" cm="1">
        <f t="array" ref="Q27">Tablo1738[[#This Row],[Q1]]/Tablo1939[Q1]*$C$46+G27/Tablo1939[Q2]*$D$46+H27/Tablo1939[Q3]*$E$46+I27/Tablo1939[Q4]*$F$46+J27/Tablo1939[Q5]*$G$46+K27/Tablo1939[Q6]*$H$46+L27/Tablo1939[Q7]*$I$46</f>
        <v>0</v>
      </c>
      <c r="R27" s="14">
        <f t="shared" si="1"/>
        <v>62.416666666666664</v>
      </c>
      <c r="S27" s="10">
        <f>_xlfn.NORM.DIST(Tablo1738[[#This Row],[TOTAL GRADE]],$N$56,$O$56,FALSE)</f>
        <v>1.7680383242776862E-2</v>
      </c>
      <c r="AA27" s="20"/>
      <c r="AB27" s="20"/>
      <c r="AC27" s="20"/>
      <c r="AD27" s="20"/>
      <c r="AE27" s="42"/>
    </row>
    <row r="28" spans="2:31" x14ac:dyDescent="0.3">
      <c r="B28" s="15">
        <v>24</v>
      </c>
      <c r="C28" s="4">
        <v>11</v>
      </c>
      <c r="D28" s="12" t="s">
        <v>3</v>
      </c>
      <c r="E28" s="12" t="s">
        <v>4</v>
      </c>
      <c r="F28" s="3">
        <v>0</v>
      </c>
      <c r="G28" s="3">
        <v>5</v>
      </c>
      <c r="H28" s="3">
        <v>8</v>
      </c>
      <c r="I28" s="3">
        <v>9</v>
      </c>
      <c r="J28" s="3">
        <v>8</v>
      </c>
      <c r="K28" s="3">
        <v>9</v>
      </c>
      <c r="L28" s="3">
        <v>11</v>
      </c>
      <c r="M28" s="13">
        <f t="shared" si="0"/>
        <v>50</v>
      </c>
      <c r="N28" s="14" cm="1">
        <f t="array" ref="N28">Tablo1738[[#This Row],[Q1]]/Tablo1939[Q1]*$C$43+G28/Tablo1939[Q2]*$D$43+H28/Tablo1939[Q3]*$E$43+I28/Tablo1939[Q4]*$F$43+J28/Tablo1939[Q5]*$G$43+K28/Tablo1939[Q6]*$H$43+L28/Tablo1939[Q7]*$I$43</f>
        <v>40.333333333333329</v>
      </c>
      <c r="O28" s="14" cm="1">
        <f t="array" ref="O28">Tablo1738[[#This Row],[Q1]]/Tablo1939[Q1]*$C$44+G28/Tablo1939[Q2]*$D$44+H28/Tablo1939[Q3]*$E$44+I28/Tablo1939[Q4]*$F$44+J28/Tablo1939[Q5]*$G$44+K28/Tablo1939[Q6]*$H$44+L28/Tablo1939[Q7]*$I$44</f>
        <v>0</v>
      </c>
      <c r="P28" s="14" cm="1">
        <f t="array" ref="P28">Tablo1738[[#This Row],[Q1]]/Tablo1939[Q1]*$C$45+G28/Tablo1939[Q2]*$D$45+H28/Tablo1939[Q3]*$E$45+I28/Tablo1939[Q4]*$F$45+J28/Tablo1939[Q5]*$G$45+K28/Tablo1939[Q6]*$H$45+L28/Tablo1939[Q7]*$I$45</f>
        <v>21.5</v>
      </c>
      <c r="Q28" s="14" cm="1">
        <f t="array" ref="Q28">Tablo1738[[#This Row],[Q1]]/Tablo1939[Q1]*$C$46+G28/Tablo1939[Q2]*$D$46+H28/Tablo1939[Q3]*$E$46+I28/Tablo1939[Q4]*$F$46+J28/Tablo1939[Q5]*$G$46+K28/Tablo1939[Q6]*$H$46+L28/Tablo1939[Q7]*$I$46</f>
        <v>0</v>
      </c>
      <c r="R28" s="14">
        <f t="shared" si="1"/>
        <v>61.833333333333329</v>
      </c>
      <c r="S28" s="10">
        <f>_xlfn.NORM.DIST(Tablo1738[[#This Row],[TOTAL GRADE]],$N$56,$O$56,FALSE)</f>
        <v>1.7680383242776862E-2</v>
      </c>
      <c r="AA28" s="20"/>
      <c r="AB28" s="20"/>
      <c r="AC28" s="20"/>
      <c r="AD28" s="20"/>
      <c r="AE28" s="42"/>
    </row>
    <row r="29" spans="2:31" x14ac:dyDescent="0.3">
      <c r="B29" s="11">
        <v>25</v>
      </c>
      <c r="C29" s="4">
        <v>9</v>
      </c>
      <c r="D29" s="12" t="s">
        <v>3</v>
      </c>
      <c r="E29" s="12" t="s">
        <v>4</v>
      </c>
      <c r="F29" s="3">
        <v>1</v>
      </c>
      <c r="G29" s="3">
        <v>1</v>
      </c>
      <c r="H29" s="3">
        <v>9</v>
      </c>
      <c r="I29" s="3">
        <v>12</v>
      </c>
      <c r="J29" s="3">
        <v>8</v>
      </c>
      <c r="K29" s="3">
        <v>15</v>
      </c>
      <c r="L29" s="3">
        <v>7</v>
      </c>
      <c r="M29" s="13">
        <f t="shared" si="0"/>
        <v>53</v>
      </c>
      <c r="N29" s="14" cm="1">
        <f t="array" ref="N29">Tablo1738[[#This Row],[Q1]]/Tablo1939[Q1]*$C$43+G29/Tablo1939[Q2]*$D$43+H29/Tablo1939[Q3]*$E$43+I29/Tablo1939[Q4]*$F$43+J29/Tablo1939[Q5]*$G$43+K29/Tablo1939[Q6]*$H$43+L29/Tablo1939[Q7]*$I$43</f>
        <v>39.833333333333329</v>
      </c>
      <c r="O29" s="14" cm="1">
        <f t="array" ref="O29">Tablo1738[[#This Row],[Q1]]/Tablo1939[Q1]*$C$44+G29/Tablo1939[Q2]*$D$44+H29/Tablo1939[Q3]*$E$44+I29/Tablo1939[Q4]*$F$44+J29/Tablo1939[Q5]*$G$44+K29/Tablo1939[Q6]*$H$44+L29/Tablo1939[Q7]*$I$44</f>
        <v>0</v>
      </c>
      <c r="P29" s="14" cm="1">
        <f t="array" ref="P29">Tablo1738[[#This Row],[Q1]]/Tablo1939[Q1]*$C$45+G29/Tablo1939[Q2]*$D$45+H29/Tablo1939[Q3]*$E$45+I29/Tablo1939[Q4]*$F$45+J29/Tablo1939[Q5]*$G$45+K29/Tablo1939[Q6]*$H$45+L29/Tablo1939[Q7]*$I$45</f>
        <v>23.75</v>
      </c>
      <c r="Q29" s="14" cm="1">
        <f t="array" ref="Q29">Tablo1738[[#This Row],[Q1]]/Tablo1939[Q1]*$C$46+G29/Tablo1939[Q2]*$D$46+H29/Tablo1939[Q3]*$E$46+I29/Tablo1939[Q4]*$F$46+J29/Tablo1939[Q5]*$G$46+K29/Tablo1939[Q6]*$H$46+L29/Tablo1939[Q7]*$I$46</f>
        <v>2</v>
      </c>
      <c r="R29" s="14">
        <f t="shared" si="1"/>
        <v>65.583333333333329</v>
      </c>
      <c r="S29" s="10">
        <f>_xlfn.NORM.DIST(Tablo1738[[#This Row],[TOTAL GRADE]],$N$56,$O$56,FALSE)</f>
        <v>1.5629036846777963E-2</v>
      </c>
      <c r="AA29" s="20"/>
      <c r="AB29" s="20"/>
      <c r="AC29" s="20"/>
      <c r="AD29" s="20"/>
      <c r="AE29" s="42"/>
    </row>
    <row r="30" spans="2:31" x14ac:dyDescent="0.3">
      <c r="B30" s="15">
        <v>26</v>
      </c>
      <c r="C30" s="4">
        <v>8</v>
      </c>
      <c r="D30" s="12" t="s">
        <v>3</v>
      </c>
      <c r="E30" s="12" t="s">
        <v>4</v>
      </c>
      <c r="F30" s="3">
        <v>1</v>
      </c>
      <c r="G30" s="3">
        <v>1</v>
      </c>
      <c r="H30" s="3">
        <v>15</v>
      </c>
      <c r="I30" s="3">
        <v>9</v>
      </c>
      <c r="J30" s="3">
        <v>6</v>
      </c>
      <c r="K30" s="3">
        <v>15</v>
      </c>
      <c r="L30" s="3">
        <v>8</v>
      </c>
      <c r="M30" s="13">
        <f t="shared" si="0"/>
        <v>55</v>
      </c>
      <c r="N30" s="14" cm="1">
        <f t="array" ref="N30">Tablo1738[[#This Row],[Q1]]/Tablo1939[Q1]*$C$43+G30/Tablo1939[Q2]*$D$43+H30/Tablo1939[Q3]*$E$43+I30/Tablo1939[Q4]*$F$43+J30/Tablo1939[Q5]*$G$43+K30/Tablo1939[Q6]*$H$43+L30/Tablo1939[Q7]*$I$43</f>
        <v>39.5</v>
      </c>
      <c r="O30" s="14" cm="1">
        <f t="array" ref="O30">Tablo1738[[#This Row],[Q1]]/Tablo1939[Q1]*$C$44+G30/Tablo1939[Q2]*$D$44+H30/Tablo1939[Q3]*$E$44+I30/Tablo1939[Q4]*$F$44+J30/Tablo1939[Q5]*$G$44+K30/Tablo1939[Q6]*$H$44+L30/Tablo1939[Q7]*$I$44</f>
        <v>0</v>
      </c>
      <c r="P30" s="14" cm="1">
        <f t="array" ref="P30">Tablo1738[[#This Row],[Q1]]/Tablo1939[Q1]*$C$45+G30/Tablo1939[Q2]*$D$45+H30/Tablo1939[Q3]*$E$45+I30/Tablo1939[Q4]*$F$45+J30/Tablo1939[Q5]*$G$45+K30/Tablo1939[Q6]*$H$45+L30/Tablo1939[Q7]*$I$45</f>
        <v>26.75</v>
      </c>
      <c r="Q30" s="14" cm="1">
        <f t="array" ref="Q30">Tablo1738[[#This Row],[Q1]]/Tablo1939[Q1]*$C$46+G30/Tablo1939[Q2]*$D$46+H30/Tablo1939[Q3]*$E$46+I30/Tablo1939[Q4]*$F$46+J30/Tablo1939[Q5]*$G$46+K30/Tablo1939[Q6]*$H$46+L30/Tablo1939[Q7]*$I$46</f>
        <v>2</v>
      </c>
      <c r="R30" s="14">
        <f t="shared" si="1"/>
        <v>68.25</v>
      </c>
      <c r="S30" s="10">
        <f>_xlfn.NORM.DIST(Tablo1738[[#This Row],[TOTAL GRADE]],$N$56,$O$56,FALSE)</f>
        <v>1.4177956179946404E-2</v>
      </c>
      <c r="AA30" s="20"/>
      <c r="AB30" s="20"/>
      <c r="AC30" s="20"/>
      <c r="AD30" s="20"/>
      <c r="AE30" s="42"/>
    </row>
    <row r="31" spans="2:31" x14ac:dyDescent="0.3">
      <c r="B31" s="11">
        <v>27</v>
      </c>
      <c r="C31" s="4">
        <v>7</v>
      </c>
      <c r="D31" s="12" t="s">
        <v>3</v>
      </c>
      <c r="E31" s="12" t="s">
        <v>4</v>
      </c>
      <c r="F31" s="3">
        <v>4</v>
      </c>
      <c r="G31" s="3">
        <v>1</v>
      </c>
      <c r="H31" s="3">
        <v>10</v>
      </c>
      <c r="I31" s="3">
        <v>12</v>
      </c>
      <c r="J31" s="3">
        <v>13</v>
      </c>
      <c r="K31" s="3">
        <v>2</v>
      </c>
      <c r="L31" s="3">
        <v>15</v>
      </c>
      <c r="M31" s="13">
        <f t="shared" si="0"/>
        <v>57</v>
      </c>
      <c r="N31" s="14" cm="1">
        <f t="array" ref="N31">Tablo1738[[#This Row],[Q1]]/Tablo1939[Q1]*$C$43+G31/Tablo1939[Q2]*$D$43+H31/Tablo1939[Q3]*$E$43+I31/Tablo1939[Q4]*$F$43+J31/Tablo1939[Q5]*$G$43+K31/Tablo1939[Q6]*$H$43+L31/Tablo1939[Q7]*$I$43</f>
        <v>43</v>
      </c>
      <c r="O31" s="14" cm="1">
        <f t="array" ref="O31">Tablo1738[[#This Row],[Q1]]/Tablo1939[Q1]*$C$44+G31/Tablo1939[Q2]*$D$44+H31/Tablo1939[Q3]*$E$44+I31/Tablo1939[Q4]*$F$44+J31/Tablo1939[Q5]*$G$44+K31/Tablo1939[Q6]*$H$44+L31/Tablo1939[Q7]*$I$44</f>
        <v>0</v>
      </c>
      <c r="P31" s="14" cm="1">
        <f t="array" ref="P31">Tablo1738[[#This Row],[Q1]]/Tablo1939[Q1]*$C$45+G31/Tablo1939[Q2]*$D$45+H31/Tablo1939[Q3]*$E$45+I31/Tablo1939[Q4]*$F$45+J31/Tablo1939[Q5]*$G$45+K31/Tablo1939[Q6]*$H$45+L31/Tablo1939[Q7]*$I$45</f>
        <v>15.833333333333334</v>
      </c>
      <c r="Q31" s="14" cm="1">
        <f t="array" ref="Q31">Tablo1738[[#This Row],[Q1]]/Tablo1939[Q1]*$C$46+G31/Tablo1939[Q2]*$D$46+H31/Tablo1939[Q3]*$E$46+I31/Tablo1939[Q4]*$F$46+J31/Tablo1939[Q5]*$G$46+K31/Tablo1939[Q6]*$H$46+L31/Tablo1939[Q7]*$I$46</f>
        <v>8</v>
      </c>
      <c r="R31" s="14">
        <f t="shared" si="1"/>
        <v>66.833333333333343</v>
      </c>
      <c r="S31" s="10">
        <f>_xlfn.NORM.DIST(Tablo1738[[#This Row],[TOTAL GRADE]],$N$56,$O$56,FALSE)</f>
        <v>1.2705893806020505E-2</v>
      </c>
      <c r="AA31" s="20"/>
      <c r="AB31" s="20"/>
      <c r="AC31" s="20"/>
      <c r="AD31" s="20"/>
      <c r="AE31" s="42"/>
    </row>
    <row r="32" spans="2:31" x14ac:dyDescent="0.3">
      <c r="B32" s="15">
        <v>28</v>
      </c>
      <c r="C32" s="4">
        <v>6</v>
      </c>
      <c r="D32" s="12" t="s">
        <v>3</v>
      </c>
      <c r="E32" s="12" t="s">
        <v>4</v>
      </c>
      <c r="F32" s="3">
        <v>2</v>
      </c>
      <c r="G32" s="3">
        <v>2</v>
      </c>
      <c r="H32" s="3">
        <v>14</v>
      </c>
      <c r="I32" s="3">
        <v>15</v>
      </c>
      <c r="J32" s="3">
        <v>11</v>
      </c>
      <c r="K32" s="3">
        <v>4</v>
      </c>
      <c r="L32" s="3">
        <v>14</v>
      </c>
      <c r="M32" s="13">
        <f t="shared" si="0"/>
        <v>62</v>
      </c>
      <c r="N32" s="14" cm="1">
        <f t="array" ref="N32">Tablo1738[[#This Row],[Q1]]/Tablo1939[Q1]*$C$43+G32/Tablo1939[Q2]*$D$43+H32/Tablo1939[Q3]*$E$43+I32/Tablo1939[Q4]*$F$43+J32/Tablo1939[Q5]*$G$43+K32/Tablo1939[Q6]*$H$43+L32/Tablo1939[Q7]*$I$43</f>
        <v>48</v>
      </c>
      <c r="O32" s="14" cm="1">
        <f t="array" ref="O32">Tablo1738[[#This Row],[Q1]]/Tablo1939[Q1]*$C$44+G32/Tablo1939[Q2]*$D$44+H32/Tablo1939[Q3]*$E$44+I32/Tablo1939[Q4]*$F$44+J32/Tablo1939[Q5]*$G$44+K32/Tablo1939[Q6]*$H$44+L32/Tablo1939[Q7]*$I$44</f>
        <v>0</v>
      </c>
      <c r="P32" s="14" cm="1">
        <f t="array" ref="P32">Tablo1738[[#This Row],[Q1]]/Tablo1939[Q1]*$C$45+G32/Tablo1939[Q2]*$D$45+H32/Tablo1939[Q3]*$E$45+I32/Tablo1939[Q4]*$F$45+J32/Tablo1939[Q5]*$G$45+K32/Tablo1939[Q6]*$H$45+L32/Tablo1939[Q7]*$I$45</f>
        <v>22.666666666666668</v>
      </c>
      <c r="Q32" s="14" cm="1">
        <f t="array" ref="Q32">Tablo1738[[#This Row],[Q1]]/Tablo1939[Q1]*$C$46+G32/Tablo1939[Q2]*$D$46+H32/Tablo1939[Q3]*$E$46+I32/Tablo1939[Q4]*$F$46+J32/Tablo1939[Q5]*$G$46+K32/Tablo1939[Q6]*$H$46+L32/Tablo1939[Q7]*$I$46</f>
        <v>4</v>
      </c>
      <c r="R32" s="14">
        <f t="shared" si="1"/>
        <v>74.666666666666671</v>
      </c>
      <c r="S32" s="10">
        <f>_xlfn.NORM.DIST(Tablo1738[[#This Row],[TOTAL GRADE]],$N$56,$O$56,FALSE)</f>
        <v>9.1588558478442415E-3</v>
      </c>
      <c r="AA32" s="4"/>
      <c r="AB32" s="4"/>
      <c r="AC32" s="4"/>
      <c r="AD32" s="4"/>
      <c r="AE32" s="43"/>
    </row>
    <row r="33" spans="2:31" x14ac:dyDescent="0.3">
      <c r="B33" s="11">
        <v>29</v>
      </c>
      <c r="C33" s="4">
        <v>5</v>
      </c>
      <c r="D33" s="12" t="s">
        <v>3</v>
      </c>
      <c r="E33" s="12" t="s">
        <v>4</v>
      </c>
      <c r="F33" s="3">
        <v>6</v>
      </c>
      <c r="G33" s="3">
        <v>3.5</v>
      </c>
      <c r="H33" s="3">
        <v>12.5</v>
      </c>
      <c r="I33" s="3">
        <v>10</v>
      </c>
      <c r="J33" s="3">
        <v>6</v>
      </c>
      <c r="K33" s="3">
        <v>15</v>
      </c>
      <c r="L33" s="3">
        <v>14</v>
      </c>
      <c r="M33" s="13">
        <f t="shared" si="0"/>
        <v>67</v>
      </c>
      <c r="N33" s="14" cm="1">
        <f t="array" ref="N33">Tablo1738[[#This Row],[Q1]]/Tablo1939[Q1]*$C$43+G33/Tablo1939[Q2]*$D$43+H33/Tablo1939[Q3]*$E$43+I33/Tablo1939[Q4]*$F$43+J33/Tablo1939[Q5]*$G$43+K33/Tablo1939[Q6]*$H$43+L33/Tablo1939[Q7]*$I$43</f>
        <v>47.75</v>
      </c>
      <c r="O33" s="14" cm="1">
        <f t="array" ref="O33">Tablo1738[[#This Row],[Q1]]/Tablo1939[Q1]*$C$44+G33/Tablo1939[Q2]*$D$44+H33/Tablo1939[Q3]*$E$44+I33/Tablo1939[Q4]*$F$44+J33/Tablo1939[Q5]*$G$44+K33/Tablo1939[Q6]*$H$44+L33/Tablo1939[Q7]*$I$44</f>
        <v>0</v>
      </c>
      <c r="P33" s="14" cm="1">
        <f t="array" ref="P33">Tablo1738[[#This Row],[Q1]]/Tablo1939[Q1]*$C$45+G33/Tablo1939[Q2]*$D$45+H33/Tablo1939[Q3]*$E$45+I33/Tablo1939[Q4]*$F$45+J33/Tablo1939[Q5]*$G$45+K33/Tablo1939[Q6]*$H$45+L33/Tablo1939[Q7]*$I$45</f>
        <v>27.875</v>
      </c>
      <c r="Q33" s="14" cm="1">
        <f t="array" ref="Q33">Tablo1738[[#This Row],[Q1]]/Tablo1939[Q1]*$C$46+G33/Tablo1939[Q2]*$D$46+H33/Tablo1939[Q3]*$E$46+I33/Tablo1939[Q4]*$F$46+J33/Tablo1939[Q5]*$G$46+K33/Tablo1939[Q6]*$H$46+L33/Tablo1939[Q7]*$I$46</f>
        <v>12</v>
      </c>
      <c r="R33" s="14">
        <f t="shared" si="1"/>
        <v>87.625</v>
      </c>
      <c r="S33" s="10">
        <f>_xlfn.NORM.DIST(Tablo1738[[#This Row],[TOTAL GRADE]],$N$56,$O$56,FALSE)</f>
        <v>6.1180895764037227E-3</v>
      </c>
      <c r="AA33" s="4"/>
      <c r="AB33" s="4"/>
      <c r="AC33" s="4"/>
      <c r="AD33" s="4"/>
      <c r="AE33" s="43"/>
    </row>
    <row r="34" spans="2:31" x14ac:dyDescent="0.3">
      <c r="B34" s="17">
        <v>30</v>
      </c>
      <c r="C34" s="4">
        <v>4</v>
      </c>
      <c r="D34" s="12" t="s">
        <v>3</v>
      </c>
      <c r="E34" s="12" t="s">
        <v>4</v>
      </c>
      <c r="F34" s="3">
        <v>3</v>
      </c>
      <c r="G34" s="3">
        <v>2</v>
      </c>
      <c r="H34" s="3">
        <v>10</v>
      </c>
      <c r="I34" s="3">
        <v>15</v>
      </c>
      <c r="J34" s="3">
        <v>11</v>
      </c>
      <c r="K34" s="3">
        <v>15</v>
      </c>
      <c r="L34" s="3">
        <v>15</v>
      </c>
      <c r="M34" s="13">
        <f t="shared" si="0"/>
        <v>71</v>
      </c>
      <c r="N34" s="14" cm="1">
        <f t="array" ref="N34">Tablo1738[[#This Row],[Q1]]/Tablo1939[Q1]*$C$43+G34/Tablo1939[Q2]*$D$43+H34/Tablo1939[Q3]*$E$43+I34/Tablo1939[Q4]*$F$43+J34/Tablo1939[Q5]*$G$43+K34/Tablo1939[Q6]*$H$43+L34/Tablo1939[Q7]*$I$43</f>
        <v>54.333333333333329</v>
      </c>
      <c r="O34" s="14" cm="1">
        <f t="array" ref="O34">Tablo1738[[#This Row],[Q1]]/Tablo1939[Q1]*$C$44+G34/Tablo1939[Q2]*$D$44+H34/Tablo1939[Q3]*$E$44+I34/Tablo1939[Q4]*$F$44+J34/Tablo1939[Q5]*$G$44+K34/Tablo1939[Q6]*$H$44+L34/Tablo1939[Q7]*$I$44</f>
        <v>0</v>
      </c>
      <c r="P34" s="14" cm="1">
        <f t="array" ref="P34">Tablo1738[[#This Row],[Q1]]/Tablo1939[Q1]*$C$45+G34/Tablo1939[Q2]*$D$45+H34/Tablo1939[Q3]*$E$45+I34/Tablo1939[Q4]*$F$45+J34/Tablo1939[Q5]*$G$45+K34/Tablo1939[Q6]*$H$45+L34/Tablo1939[Q7]*$I$45</f>
        <v>27</v>
      </c>
      <c r="Q34" s="14" cm="1">
        <f t="array" ref="Q34">Tablo1738[[#This Row],[Q1]]/Tablo1939[Q1]*$C$46+G34/Tablo1939[Q2]*$D$46+H34/Tablo1939[Q3]*$E$46+I34/Tablo1939[Q4]*$F$46+J34/Tablo1939[Q5]*$G$46+K34/Tablo1939[Q6]*$H$46+L34/Tablo1939[Q7]*$I$46</f>
        <v>6</v>
      </c>
      <c r="R34" s="14">
        <f t="shared" si="1"/>
        <v>87.333333333333329</v>
      </c>
      <c r="S34" s="10">
        <f>_xlfn.NORM.DIST(Tablo1738[[#This Row],[TOTAL GRADE]],$N$56,$O$56,FALSE)</f>
        <v>4.1940278803414199E-3</v>
      </c>
      <c r="AA34" s="4"/>
      <c r="AB34" s="4"/>
      <c r="AC34" s="4"/>
      <c r="AD34" s="4"/>
      <c r="AE34" s="43"/>
    </row>
    <row r="35" spans="2:31" x14ac:dyDescent="0.3">
      <c r="C35"/>
      <c r="D35"/>
      <c r="E35"/>
      <c r="F35"/>
      <c r="G35"/>
      <c r="H35"/>
      <c r="I35"/>
      <c r="J35"/>
      <c r="K35"/>
      <c r="L35"/>
      <c r="M35" s="4"/>
      <c r="N35" s="4"/>
      <c r="O35" s="4"/>
      <c r="P35" s="4"/>
      <c r="Q35"/>
      <c r="R35"/>
      <c r="S35"/>
      <c r="AA35" s="4"/>
      <c r="AB35" s="4"/>
      <c r="AC35" s="4"/>
      <c r="AD35" s="4"/>
      <c r="AE35" s="43"/>
    </row>
    <row r="36" spans="2:31" x14ac:dyDescent="0.3">
      <c r="B36" s="18" t="s">
        <v>19</v>
      </c>
      <c r="C36" s="18" t="s">
        <v>20</v>
      </c>
      <c r="D36" s="10" t="s">
        <v>21</v>
      </c>
      <c r="E36" s="10" t="s">
        <v>22</v>
      </c>
      <c r="F36"/>
      <c r="G36" t="s">
        <v>23</v>
      </c>
      <c r="H36" s="8" t="s">
        <v>5</v>
      </c>
      <c r="I36" s="8" t="s">
        <v>6</v>
      </c>
      <c r="J36" s="8" t="s">
        <v>7</v>
      </c>
      <c r="K36" s="8" t="s">
        <v>8</v>
      </c>
      <c r="L36" s="8" t="s">
        <v>9</v>
      </c>
      <c r="M36" s="8" t="s">
        <v>10</v>
      </c>
      <c r="N36" s="8" t="s">
        <v>11</v>
      </c>
      <c r="O36" s="9" t="s">
        <v>24</v>
      </c>
      <c r="P36" s="4"/>
      <c r="Q36"/>
      <c r="R36"/>
      <c r="S36"/>
      <c r="AA36" s="4"/>
      <c r="AB36" s="4"/>
      <c r="AC36" s="4"/>
      <c r="AD36" s="4"/>
      <c r="AE36" s="43"/>
    </row>
    <row r="37" spans="2:31" x14ac:dyDescent="0.3">
      <c r="B37" s="13">
        <v>1</v>
      </c>
      <c r="C37" s="3" t="s">
        <v>25</v>
      </c>
      <c r="D37">
        <f>[1]MAIN!Q35</f>
        <v>70</v>
      </c>
      <c r="E37" s="19">
        <f>Tablo436[[#This Row],[DERS ÇIKTISI KATSAYISI]]-J43</f>
        <v>0</v>
      </c>
      <c r="F37"/>
      <c r="G37" s="10" t="s">
        <v>26</v>
      </c>
      <c r="H37" s="3">
        <v>10</v>
      </c>
      <c r="I37" s="3">
        <v>5</v>
      </c>
      <c r="J37" s="3">
        <v>20</v>
      </c>
      <c r="K37" s="3">
        <v>20</v>
      </c>
      <c r="L37" s="3">
        <v>15</v>
      </c>
      <c r="M37" s="3">
        <v>15</v>
      </c>
      <c r="N37" s="3">
        <v>15</v>
      </c>
      <c r="O37" s="3">
        <f>SUM(H37:N37)</f>
        <v>100</v>
      </c>
      <c r="P37" s="4"/>
      <c r="Q37"/>
      <c r="R37"/>
      <c r="S37"/>
      <c r="AA37" s="4"/>
      <c r="AB37" s="4"/>
      <c r="AC37" s="4"/>
      <c r="AD37" s="4"/>
      <c r="AE37" s="43"/>
    </row>
    <row r="38" spans="2:31" x14ac:dyDescent="0.3">
      <c r="B38" s="13">
        <v>2</v>
      </c>
      <c r="C38" s="3" t="s">
        <v>27</v>
      </c>
      <c r="D38">
        <f>[1]MAIN!Q36</f>
        <v>0</v>
      </c>
      <c r="E38" s="19">
        <f>Tablo436[[#This Row],[DERS ÇIKTISI KATSAYISI]]-J44</f>
        <v>0</v>
      </c>
      <c r="F38"/>
      <c r="G38"/>
      <c r="H38"/>
      <c r="I38"/>
      <c r="J38"/>
      <c r="K38"/>
      <c r="L38"/>
      <c r="M38" s="4"/>
      <c r="N38" s="4"/>
      <c r="O38" s="4"/>
      <c r="P38" s="4"/>
      <c r="Q38"/>
      <c r="R38"/>
      <c r="S38"/>
      <c r="AA38" s="4"/>
      <c r="AB38" s="4"/>
      <c r="AC38" s="4"/>
      <c r="AD38" s="4"/>
      <c r="AE38" s="43"/>
    </row>
    <row r="39" spans="2:31" x14ac:dyDescent="0.3">
      <c r="B39" s="13">
        <v>3</v>
      </c>
      <c r="C39" s="3" t="s">
        <v>28</v>
      </c>
      <c r="D39">
        <f>[1]MAIN!Q37</f>
        <v>40</v>
      </c>
      <c r="E39" s="19">
        <f>Tablo436[[#This Row],[DERS ÇIKTISI KATSAYISI]]-J45</f>
        <v>0</v>
      </c>
      <c r="F39"/>
      <c r="G39"/>
      <c r="H39"/>
      <c r="I39"/>
      <c r="J39"/>
      <c r="K39"/>
      <c r="L39"/>
      <c r="M39" s="4"/>
      <c r="N39" s="4"/>
      <c r="O39" s="4"/>
      <c r="P39" s="4"/>
      <c r="Q39"/>
      <c r="R39"/>
      <c r="S39"/>
      <c r="AA39" s="4"/>
      <c r="AB39" s="4"/>
      <c r="AC39" s="4"/>
      <c r="AD39" s="4"/>
      <c r="AE39" s="43"/>
    </row>
    <row r="40" spans="2:31" x14ac:dyDescent="0.3">
      <c r="B40" s="3">
        <v>4</v>
      </c>
      <c r="C40" s="3" t="s">
        <v>29</v>
      </c>
      <c r="D40">
        <f>[1]MAIN!Q38</f>
        <v>20</v>
      </c>
      <c r="E40" s="19">
        <f>Tablo436[[#This Row],[DERS ÇIKTISI KATSAYISI]]-J46</f>
        <v>0</v>
      </c>
      <c r="F40"/>
      <c r="G40"/>
      <c r="H40"/>
      <c r="I40"/>
      <c r="J40"/>
      <c r="K40"/>
      <c r="L40"/>
      <c r="M40" s="4"/>
      <c r="N40" s="4"/>
      <c r="O40" s="4"/>
      <c r="P40" s="4"/>
      <c r="Q40"/>
      <c r="R40"/>
      <c r="S40"/>
      <c r="AA40" s="4"/>
      <c r="AB40" s="4"/>
      <c r="AC40" s="4"/>
      <c r="AD40" s="4"/>
      <c r="AE40" s="43"/>
    </row>
    <row r="41" spans="2:31" x14ac:dyDescent="0.3">
      <c r="C41"/>
      <c r="D41"/>
      <c r="E41"/>
      <c r="F41"/>
      <c r="G41"/>
      <c r="H41"/>
      <c r="I41"/>
      <c r="J41"/>
      <c r="K41"/>
      <c r="L41"/>
      <c r="M41" s="4"/>
      <c r="N41" s="4"/>
      <c r="O41" s="4"/>
      <c r="P41" s="4"/>
      <c r="Q41"/>
      <c r="R41"/>
      <c r="S41"/>
      <c r="AA41" s="4"/>
      <c r="AB41" s="4"/>
      <c r="AC41" s="4"/>
      <c r="AD41" s="4"/>
      <c r="AE41" s="43"/>
    </row>
    <row r="42" spans="2:31" x14ac:dyDescent="0.3">
      <c r="B42" s="10" t="s">
        <v>30</v>
      </c>
      <c r="C42" s="8" t="s">
        <v>5</v>
      </c>
      <c r="D42" s="8" t="s">
        <v>6</v>
      </c>
      <c r="E42" s="8" t="s">
        <v>7</v>
      </c>
      <c r="F42" s="8" t="s">
        <v>8</v>
      </c>
      <c r="G42" s="8" t="s">
        <v>9</v>
      </c>
      <c r="H42" s="8" t="s">
        <v>10</v>
      </c>
      <c r="I42" s="8" t="s">
        <v>11</v>
      </c>
      <c r="J42" s="6" t="s">
        <v>31</v>
      </c>
      <c r="K42" s="9" t="s">
        <v>32</v>
      </c>
      <c r="L42" s="10" t="s">
        <v>33</v>
      </c>
      <c r="M42" s="4"/>
      <c r="N42" s="4"/>
      <c r="O42" s="4"/>
      <c r="P42" s="4"/>
      <c r="Q42"/>
      <c r="R42"/>
      <c r="S42"/>
      <c r="AA42" s="4"/>
      <c r="AB42" s="4"/>
      <c r="AC42" s="4"/>
      <c r="AD42" s="4"/>
      <c r="AE42" s="43"/>
    </row>
    <row r="43" spans="2:31" x14ac:dyDescent="0.3">
      <c r="B43" s="7">
        <v>1</v>
      </c>
      <c r="C43" s="14">
        <v>0</v>
      </c>
      <c r="D43" s="14">
        <v>5</v>
      </c>
      <c r="E43" s="14">
        <v>10</v>
      </c>
      <c r="F43" s="14">
        <v>20</v>
      </c>
      <c r="G43" s="14">
        <v>10</v>
      </c>
      <c r="H43" s="14">
        <v>10</v>
      </c>
      <c r="I43" s="14">
        <v>15</v>
      </c>
      <c r="J43" s="20">
        <f>SUM(Tablo1637[[#This Row],[Q1]:[Q7]])</f>
        <v>70</v>
      </c>
      <c r="K43" s="21">
        <f>IF($J43=0,"0",SUM(Tablo1738[DÇ1])/(30*D37))</f>
        <v>0.40281746031746041</v>
      </c>
      <c r="L43" s="22">
        <f>$K43*$D37</f>
        <v>28.19722222222223</v>
      </c>
      <c r="M43" s="4"/>
      <c r="N43" s="4"/>
      <c r="O43" s="4"/>
      <c r="P43" s="4"/>
      <c r="Q43"/>
      <c r="R43"/>
      <c r="S43"/>
      <c r="AA43" s="4"/>
      <c r="AB43" s="4"/>
      <c r="AC43" s="4"/>
      <c r="AD43" s="4"/>
      <c r="AE43" s="43"/>
    </row>
    <row r="44" spans="2:31" x14ac:dyDescent="0.3">
      <c r="B44" s="4">
        <v>2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f>SUM(Tablo1637[[#This Row],[Q1]:[Q7]])</f>
        <v>0</v>
      </c>
      <c r="K44" s="21" t="str">
        <f>IF($J44=0,"0",SUM(Tablo1738[DÇ2])/(30*D38))</f>
        <v>0</v>
      </c>
      <c r="L44" s="20">
        <f>$K44*$D38</f>
        <v>0</v>
      </c>
      <c r="M44" s="4"/>
      <c r="N44" s="4"/>
      <c r="O44" s="4"/>
      <c r="P44" s="4"/>
      <c r="Q44"/>
      <c r="R44"/>
      <c r="S44"/>
      <c r="AA44" s="4"/>
      <c r="AB44" s="4"/>
      <c r="AC44" s="4"/>
      <c r="AD44" s="4"/>
      <c r="AE44" s="43"/>
    </row>
    <row r="45" spans="2:31" x14ac:dyDescent="0.3">
      <c r="B45" s="4">
        <v>3</v>
      </c>
      <c r="C45" s="20">
        <v>0</v>
      </c>
      <c r="D45" s="20">
        <v>5</v>
      </c>
      <c r="E45" s="20">
        <v>15</v>
      </c>
      <c r="F45" s="20">
        <v>10</v>
      </c>
      <c r="G45" s="20">
        <v>0</v>
      </c>
      <c r="H45" s="20">
        <v>10</v>
      </c>
      <c r="I45" s="20">
        <v>0</v>
      </c>
      <c r="J45" s="20">
        <f>SUM(Tablo1637[[#This Row],[Q1]:[Q7]])</f>
        <v>40</v>
      </c>
      <c r="K45" s="21">
        <f>IF($J45=0,"0",SUM(Tablo1738[DÇ3])/(30*D39))</f>
        <v>0.39246527777777779</v>
      </c>
      <c r="L45" s="20">
        <f>$K45*$D39</f>
        <v>15.698611111111111</v>
      </c>
      <c r="M45" s="4"/>
      <c r="N45" s="4"/>
      <c r="O45" s="4"/>
      <c r="P45" s="4"/>
      <c r="Q45"/>
      <c r="R45"/>
      <c r="S45"/>
      <c r="AA45" s="4"/>
      <c r="AB45" s="4"/>
      <c r="AC45" s="4"/>
      <c r="AD45" s="4"/>
      <c r="AE45" s="43"/>
    </row>
    <row r="46" spans="2:31" x14ac:dyDescent="0.3">
      <c r="B46" s="4">
        <v>4</v>
      </c>
      <c r="C46" s="20">
        <v>20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f>SUM(Tablo1637[[#This Row],[Q1]:[Q7]])</f>
        <v>20</v>
      </c>
      <c r="K46" s="21">
        <f>IF($J46=0,"0",SUM(Tablo1738[DÇ4])/(30*D40))</f>
        <v>0.17666666666666667</v>
      </c>
      <c r="L46" s="20">
        <f>$K46*$D40</f>
        <v>3.5333333333333332</v>
      </c>
      <c r="M46" s="4"/>
      <c r="N46" s="4"/>
      <c r="O46" s="4"/>
      <c r="P46" s="4"/>
      <c r="Q46"/>
      <c r="R46"/>
      <c r="S46"/>
      <c r="AA46" s="4"/>
      <c r="AB46" s="4"/>
      <c r="AC46" s="4"/>
      <c r="AD46" s="4"/>
      <c r="AE46" s="43"/>
    </row>
    <row r="47" spans="2:31" x14ac:dyDescent="0.3">
      <c r="B47" s="23" t="s">
        <v>34</v>
      </c>
      <c r="C47" s="23"/>
      <c r="D47" s="23"/>
      <c r="E47" s="23"/>
      <c r="F47" s="23"/>
      <c r="G47" s="23"/>
      <c r="H47" s="23"/>
      <c r="I47" s="23"/>
      <c r="J47" s="23"/>
      <c r="K47" s="23"/>
      <c r="L47"/>
      <c r="M47" s="4"/>
      <c r="N47" s="4"/>
      <c r="O47" s="4"/>
      <c r="P47" s="4"/>
      <c r="Q47"/>
      <c r="R47"/>
      <c r="S47"/>
      <c r="AA47" s="4"/>
      <c r="AB47" s="4"/>
      <c r="AC47" s="4"/>
      <c r="AD47" s="4"/>
      <c r="AE47" s="43"/>
    </row>
    <row r="48" spans="2:31" x14ac:dyDescent="0.3">
      <c r="C48"/>
      <c r="D48"/>
      <c r="G48" s="3"/>
      <c r="K48"/>
      <c r="L48" s="3"/>
      <c r="M48" s="4"/>
      <c r="N48" s="4"/>
      <c r="O48" s="4"/>
      <c r="P48" s="4"/>
      <c r="Q48"/>
      <c r="R48"/>
      <c r="S48"/>
      <c r="AA48" s="4"/>
      <c r="AB48" s="4"/>
      <c r="AC48" s="4"/>
      <c r="AD48" s="4"/>
      <c r="AE48" s="43"/>
    </row>
    <row r="49" spans="2:31" x14ac:dyDescent="0.3">
      <c r="C49"/>
      <c r="D49"/>
      <c r="G49" s="3"/>
      <c r="K49"/>
      <c r="L49" s="3"/>
      <c r="M49" s="4"/>
      <c r="N49" s="4"/>
      <c r="O49" s="4"/>
      <c r="P49" s="4"/>
      <c r="Q49"/>
      <c r="R49"/>
      <c r="S49"/>
      <c r="AA49" s="4"/>
      <c r="AB49" s="4"/>
      <c r="AC49" s="4"/>
      <c r="AD49" s="4"/>
      <c r="AE49" s="43"/>
    </row>
    <row r="50" spans="2:31" x14ac:dyDescent="0.3">
      <c r="C50"/>
      <c r="D50"/>
      <c r="G50" s="3"/>
      <c r="K50"/>
      <c r="L50" s="3"/>
      <c r="M50" s="4"/>
      <c r="N50" s="4"/>
      <c r="O50" s="4"/>
      <c r="P50" s="4"/>
      <c r="Q50"/>
      <c r="R50"/>
      <c r="S50"/>
      <c r="AA50" s="4"/>
      <c r="AB50" s="4"/>
      <c r="AC50" s="4"/>
      <c r="AD50" s="4"/>
      <c r="AE50" s="43"/>
    </row>
    <row r="51" spans="2:31" x14ac:dyDescent="0.3">
      <c r="B51" s="13"/>
      <c r="C51" s="13"/>
      <c r="D51"/>
      <c r="G51" s="3"/>
      <c r="L51" s="3"/>
      <c r="M51" s="4"/>
      <c r="N51" s="4"/>
      <c r="O51" s="4"/>
      <c r="P51" s="4"/>
      <c r="Q51"/>
      <c r="R51"/>
      <c r="S51"/>
      <c r="AA51" s="4"/>
      <c r="AB51" s="4"/>
      <c r="AC51" s="4"/>
      <c r="AD51" s="4"/>
      <c r="AE51" s="43"/>
    </row>
    <row r="52" spans="2:31" x14ac:dyDescent="0.3">
      <c r="B52" s="13"/>
      <c r="C52" s="13"/>
      <c r="D52"/>
      <c r="G52" s="3"/>
      <c r="L52" s="3"/>
      <c r="M52" s="4"/>
      <c r="N52" s="4"/>
      <c r="O52" s="4"/>
      <c r="P52" s="4"/>
      <c r="Q52"/>
      <c r="R52"/>
      <c r="S52"/>
      <c r="AA52" s="4"/>
      <c r="AB52" s="4"/>
      <c r="AC52" s="4"/>
      <c r="AD52" s="4"/>
      <c r="AE52" s="43"/>
    </row>
    <row r="53" spans="2:31" x14ac:dyDescent="0.3">
      <c r="B53" s="13"/>
      <c r="C53" s="13"/>
      <c r="D53"/>
      <c r="G53" s="3"/>
      <c r="L53" s="3"/>
      <c r="M53" s="4"/>
      <c r="N53" s="4"/>
      <c r="O53" s="4"/>
      <c r="P53" s="4"/>
      <c r="Q53"/>
      <c r="R53"/>
      <c r="S53"/>
      <c r="AA53" s="4"/>
      <c r="AB53" s="4"/>
      <c r="AC53" s="4"/>
      <c r="AD53" s="4"/>
      <c r="AE53" s="43"/>
    </row>
    <row r="54" spans="2:31" x14ac:dyDescent="0.3">
      <c r="B54" s="13"/>
      <c r="C54" s="13"/>
      <c r="D54"/>
      <c r="G54" s="3"/>
      <c r="L54" s="3"/>
      <c r="M54" s="4"/>
      <c r="N54" s="4"/>
      <c r="O54" s="4"/>
      <c r="P54" s="4"/>
      <c r="Q54"/>
      <c r="R54"/>
      <c r="S54"/>
      <c r="AA54" s="4"/>
      <c r="AB54" s="4"/>
      <c r="AC54" s="4"/>
      <c r="AD54" s="4"/>
      <c r="AE54" s="43"/>
    </row>
    <row r="55" spans="2:31" x14ac:dyDescent="0.3">
      <c r="B55" s="13"/>
      <c r="C55" s="13"/>
      <c r="D55"/>
      <c r="G55" s="3"/>
      <c r="L55" s="3"/>
      <c r="M55" s="4"/>
      <c r="N55" s="7" t="s">
        <v>35</v>
      </c>
      <c r="O55" s="7" t="s">
        <v>36</v>
      </c>
      <c r="P55" s="4"/>
      <c r="Q55"/>
      <c r="R55"/>
      <c r="S55"/>
      <c r="AA55" s="4"/>
      <c r="AB55" s="4"/>
      <c r="AC55" s="4"/>
      <c r="AD55" s="4"/>
      <c r="AE55" s="43"/>
    </row>
    <row r="56" spans="2:31" x14ac:dyDescent="0.3">
      <c r="B56" s="13"/>
      <c r="C56" s="13"/>
      <c r="D56"/>
      <c r="G56" s="3"/>
      <c r="L56" s="3"/>
      <c r="M56" s="4"/>
      <c r="N56" s="4">
        <f>AVERAGE(Tablo1738[TOTAL GRADE])</f>
        <v>38</v>
      </c>
      <c r="O56" s="4">
        <f>_xlfn.STDEV.P(Tablo1738[TOTAL GRADE])</f>
        <v>18.121810064118872</v>
      </c>
      <c r="P56" s="4"/>
      <c r="Q56"/>
      <c r="R56"/>
      <c r="S56"/>
      <c r="AA56" s="4"/>
      <c r="AB56" s="4"/>
      <c r="AC56" s="4"/>
      <c r="AD56" s="4"/>
      <c r="AE56" s="43"/>
    </row>
    <row r="57" spans="2:31" x14ac:dyDescent="0.3">
      <c r="B57" s="13"/>
      <c r="C57" s="13"/>
      <c r="D57"/>
      <c r="G57" s="3"/>
      <c r="L57" s="3"/>
      <c r="M57" s="4"/>
      <c r="N57" s="4"/>
      <c r="O57" s="4"/>
      <c r="P57" s="4"/>
      <c r="Q57"/>
      <c r="R57"/>
      <c r="S57"/>
      <c r="AA57" s="4"/>
      <c r="AB57" s="4"/>
      <c r="AC57" s="4"/>
      <c r="AD57" s="4"/>
      <c r="AE57" s="43"/>
    </row>
    <row r="58" spans="2:31" x14ac:dyDescent="0.3">
      <c r="B58" s="13"/>
      <c r="C58" s="13"/>
      <c r="D58"/>
      <c r="G58" s="3"/>
      <c r="L58" s="3"/>
      <c r="M58" s="4"/>
      <c r="N58" s="4"/>
      <c r="O58" s="4"/>
      <c r="P58" s="4"/>
      <c r="Q58"/>
      <c r="R58"/>
      <c r="S58"/>
      <c r="AA58" s="4"/>
      <c r="AB58" s="4"/>
      <c r="AC58" s="4"/>
      <c r="AD58" s="4"/>
      <c r="AE58" s="43"/>
    </row>
    <row r="59" spans="2:31" x14ac:dyDescent="0.3">
      <c r="B59" s="13"/>
      <c r="C59" s="13"/>
      <c r="D59"/>
      <c r="G59" s="3"/>
      <c r="L59" s="3"/>
      <c r="M59" s="4"/>
      <c r="N59" s="4"/>
      <c r="O59" s="4"/>
      <c r="P59" s="4"/>
      <c r="Q59"/>
      <c r="R59"/>
      <c r="S59"/>
      <c r="AA59" s="4"/>
      <c r="AB59" s="4"/>
      <c r="AC59" s="4"/>
      <c r="AD59" s="4"/>
      <c r="AE59" s="43"/>
    </row>
    <row r="60" spans="2:31" x14ac:dyDescent="0.3">
      <c r="B60" s="13"/>
      <c r="C60" s="13"/>
      <c r="D60"/>
      <c r="G60" s="3"/>
      <c r="L60" s="3"/>
      <c r="M60" s="4"/>
      <c r="N60" s="4"/>
      <c r="O60" s="4"/>
      <c r="P60" s="4"/>
      <c r="Q60"/>
      <c r="R60"/>
      <c r="S60"/>
      <c r="AA60" s="4"/>
      <c r="AB60" s="4"/>
      <c r="AC60" s="4"/>
      <c r="AD60" s="4"/>
      <c r="AE60" s="43"/>
    </row>
    <row r="61" spans="2:31" x14ac:dyDescent="0.3">
      <c r="B61" s="13"/>
      <c r="C61" s="13"/>
      <c r="D61"/>
      <c r="G61" s="3"/>
      <c r="L61" s="3"/>
      <c r="M61" s="4"/>
      <c r="N61" s="4"/>
      <c r="O61" s="4"/>
      <c r="P61" s="4"/>
      <c r="Q61"/>
      <c r="R61"/>
      <c r="S61"/>
      <c r="AA61" s="4"/>
      <c r="AB61" s="4"/>
      <c r="AC61" s="4"/>
      <c r="AD61" s="4"/>
      <c r="AE61" s="43"/>
    </row>
    <row r="62" spans="2:31" x14ac:dyDescent="0.3">
      <c r="B62" s="13"/>
      <c r="C62" s="13"/>
      <c r="D62"/>
      <c r="G62" s="3"/>
      <c r="L62" s="3"/>
      <c r="M62" s="4"/>
      <c r="N62" s="4"/>
      <c r="O62" s="4"/>
      <c r="P62" s="4"/>
      <c r="Q62"/>
      <c r="R62"/>
      <c r="S62"/>
      <c r="AA62" s="4"/>
      <c r="AB62" s="4"/>
      <c r="AC62" s="4"/>
      <c r="AD62" s="4"/>
      <c r="AE62" s="43"/>
    </row>
    <row r="63" spans="2:31" x14ac:dyDescent="0.3">
      <c r="B63" s="13"/>
      <c r="C63" s="13"/>
      <c r="D63"/>
      <c r="G63" s="3"/>
      <c r="L63" s="3"/>
      <c r="M63" s="4"/>
      <c r="N63" s="4"/>
      <c r="O63" s="4"/>
      <c r="P63" s="4"/>
      <c r="Q63"/>
      <c r="R63"/>
      <c r="S63"/>
      <c r="AA63" s="4"/>
      <c r="AB63" s="4"/>
      <c r="AC63" s="4"/>
      <c r="AD63" s="4"/>
      <c r="AE63" s="43"/>
    </row>
    <row r="64" spans="2:31" x14ac:dyDescent="0.3">
      <c r="B64" s="13"/>
      <c r="C64" s="13"/>
      <c r="D64"/>
      <c r="G64" s="3"/>
      <c r="L64" s="3"/>
      <c r="M64" s="4"/>
      <c r="N64" s="4"/>
      <c r="O64" s="4"/>
      <c r="P64" s="4"/>
      <c r="Q64"/>
      <c r="R64"/>
      <c r="S64"/>
      <c r="AA64" s="4"/>
      <c r="AB64" s="4"/>
      <c r="AC64" s="4"/>
      <c r="AD64" s="4"/>
      <c r="AE64" s="43"/>
    </row>
    <row r="65" spans="2:31" x14ac:dyDescent="0.3">
      <c r="B65" s="13"/>
      <c r="C65" s="13"/>
      <c r="D65"/>
      <c r="G65" s="3"/>
      <c r="L65" s="3"/>
      <c r="M65" s="4"/>
      <c r="N65" s="4"/>
      <c r="O65" s="4"/>
      <c r="P65" s="4"/>
      <c r="Q65"/>
      <c r="R65"/>
      <c r="S65"/>
      <c r="AA65" s="4"/>
      <c r="AB65" s="4"/>
      <c r="AC65" s="4"/>
      <c r="AD65" s="4"/>
      <c r="AE65" s="43"/>
    </row>
    <row r="66" spans="2:31" x14ac:dyDescent="0.3">
      <c r="B66" s="13"/>
      <c r="C66" s="13"/>
      <c r="D66"/>
      <c r="G66" s="3"/>
      <c r="L66" s="3"/>
      <c r="M66" s="4"/>
      <c r="N66" s="4"/>
      <c r="O66" s="4"/>
      <c r="P66" s="4"/>
      <c r="Q66"/>
      <c r="R66"/>
      <c r="S66"/>
      <c r="AA66" s="4"/>
      <c r="AB66" s="4"/>
      <c r="AC66" s="4"/>
      <c r="AD66" s="4"/>
      <c r="AE66" s="43"/>
    </row>
    <row r="67" spans="2:31" x14ac:dyDescent="0.3">
      <c r="B67" s="13"/>
      <c r="C67" s="13"/>
      <c r="D67"/>
      <c r="G67" s="3"/>
      <c r="L67" s="3"/>
      <c r="M67" s="4"/>
      <c r="N67" s="4"/>
      <c r="O67" s="4"/>
      <c r="P67" s="4"/>
      <c r="Q67"/>
      <c r="R67"/>
      <c r="S67"/>
      <c r="AA67" s="4"/>
      <c r="AB67" s="4"/>
      <c r="AC67" s="4"/>
      <c r="AD67" s="4"/>
      <c r="AE67" s="43"/>
    </row>
    <row r="68" spans="2:31" x14ac:dyDescent="0.3">
      <c r="B68" s="13"/>
      <c r="C68" s="13"/>
      <c r="D68"/>
      <c r="G68" s="3"/>
      <c r="L68" s="3"/>
      <c r="M68" s="4"/>
      <c r="N68" s="4"/>
      <c r="O68" s="4"/>
      <c r="P68" s="4"/>
      <c r="Q68"/>
      <c r="R68"/>
      <c r="S68"/>
      <c r="AA68" s="4"/>
      <c r="AB68" s="4"/>
      <c r="AC68" s="4"/>
      <c r="AD68" s="4"/>
      <c r="AE68" s="43"/>
    </row>
    <row r="69" spans="2:31" x14ac:dyDescent="0.3">
      <c r="B69" s="13"/>
      <c r="G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3"/>
    </row>
    <row r="70" spans="2:31" x14ac:dyDescent="0.3">
      <c r="B70" s="13"/>
      <c r="G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3"/>
    </row>
    <row r="71" spans="2:31" x14ac:dyDescent="0.3">
      <c r="B71" s="13"/>
      <c r="G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3"/>
    </row>
    <row r="72" spans="2:31" x14ac:dyDescent="0.3">
      <c r="B72" s="13"/>
      <c r="G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3"/>
    </row>
    <row r="73" spans="2:31" x14ac:dyDescent="0.3">
      <c r="B73" s="13"/>
      <c r="G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3"/>
    </row>
    <row r="74" spans="2:31" x14ac:dyDescent="0.3">
      <c r="B74" s="13"/>
      <c r="G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3"/>
    </row>
    <row r="75" spans="2:31" x14ac:dyDescent="0.3">
      <c r="B75" s="13"/>
      <c r="G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3"/>
    </row>
    <row r="76" spans="2:31" x14ac:dyDescent="0.3">
      <c r="B76" s="13"/>
      <c r="G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3"/>
    </row>
    <row r="77" spans="2:31" x14ac:dyDescent="0.3">
      <c r="B77" s="13"/>
      <c r="G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3"/>
    </row>
    <row r="78" spans="2:31" x14ac:dyDescent="0.3">
      <c r="B78" s="13"/>
      <c r="G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3"/>
    </row>
    <row r="79" spans="2:31" x14ac:dyDescent="0.3">
      <c r="B79" s="13"/>
      <c r="G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3"/>
    </row>
    <row r="80" spans="2:31" x14ac:dyDescent="0.3">
      <c r="B80" s="13"/>
      <c r="G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3"/>
    </row>
    <row r="81" spans="2:20" x14ac:dyDescent="0.3">
      <c r="B81" s="13"/>
      <c r="T81" s="3"/>
    </row>
    <row r="82" spans="2:20" x14ac:dyDescent="0.3">
      <c r="B82" s="13"/>
      <c r="T82" s="3"/>
    </row>
    <row r="83" spans="2:20" x14ac:dyDescent="0.3">
      <c r="B83" s="13"/>
      <c r="T83" s="3"/>
    </row>
    <row r="84" spans="2:20" x14ac:dyDescent="0.3">
      <c r="B84" s="13"/>
      <c r="T84" s="3"/>
    </row>
    <row r="85" spans="2:20" x14ac:dyDescent="0.3">
      <c r="B85" s="13"/>
      <c r="T85" s="3"/>
    </row>
    <row r="86" spans="2:20" x14ac:dyDescent="0.3">
      <c r="B86" s="13"/>
      <c r="T86" s="3"/>
    </row>
    <row r="87" spans="2:20" x14ac:dyDescent="0.3">
      <c r="B87" s="13"/>
      <c r="T87" s="3"/>
    </row>
    <row r="88" spans="2:20" x14ac:dyDescent="0.3">
      <c r="B88" s="13"/>
      <c r="T88" s="3"/>
    </row>
    <row r="89" spans="2:20" x14ac:dyDescent="0.3">
      <c r="B89" s="13"/>
      <c r="T89" s="3"/>
    </row>
    <row r="90" spans="2:20" x14ac:dyDescent="0.3">
      <c r="B90" s="13"/>
      <c r="T90" s="3"/>
    </row>
    <row r="91" spans="2:20" x14ac:dyDescent="0.3">
      <c r="B91" s="13"/>
      <c r="T91" s="3"/>
    </row>
    <row r="92" spans="2:20" x14ac:dyDescent="0.3">
      <c r="B92" s="13"/>
      <c r="T92" s="3"/>
    </row>
    <row r="93" spans="2:20" x14ac:dyDescent="0.3">
      <c r="B93" s="13"/>
      <c r="T93" s="3"/>
    </row>
    <row r="94" spans="2:20" x14ac:dyDescent="0.3">
      <c r="B94" s="13"/>
      <c r="T94" s="3"/>
    </row>
    <row r="95" spans="2:20" x14ac:dyDescent="0.3">
      <c r="B95" s="13"/>
      <c r="T95" s="3"/>
    </row>
    <row r="96" spans="2:20" x14ac:dyDescent="0.3">
      <c r="B96" s="13"/>
      <c r="T96" s="3"/>
    </row>
    <row r="97" spans="2:20" x14ac:dyDescent="0.3">
      <c r="B97" s="13"/>
      <c r="T97" s="3"/>
    </row>
  </sheetData>
  <mergeCells count="2">
    <mergeCell ref="B1:V1"/>
    <mergeCell ref="B47:K47"/>
  </mergeCells>
  <conditionalFormatting sqref="E40">
    <cfRule type="cellIs" dxfId="93" priority="1" operator="greaterThan">
      <formula>$D$40</formula>
    </cfRule>
  </conditionalFormatting>
  <conditionalFormatting sqref="E37:E40">
    <cfRule type="cellIs" dxfId="92" priority="21" operator="equal">
      <formula>0</formula>
    </cfRule>
    <cfRule type="cellIs" dxfId="91" priority="22" operator="lessThan">
      <formula>0</formula>
    </cfRule>
  </conditionalFormatting>
  <conditionalFormatting sqref="F5:L34">
    <cfRule type="cellIs" dxfId="90" priority="20" operator="lessThan">
      <formula>0</formula>
    </cfRule>
  </conditionalFormatting>
  <conditionalFormatting sqref="F5:F34">
    <cfRule type="cellIs" dxfId="89" priority="19" operator="greaterThan">
      <formula>"0$T$10"</formula>
    </cfRule>
  </conditionalFormatting>
  <conditionalFormatting sqref="M5:M34">
    <cfRule type="cellIs" dxfId="88" priority="17" operator="greaterThan">
      <formula>100</formula>
    </cfRule>
    <cfRule type="cellIs" dxfId="87" priority="18" operator="lessThan">
      <formula>0</formula>
    </cfRule>
  </conditionalFormatting>
  <conditionalFormatting sqref="J43">
    <cfRule type="cellIs" dxfId="86" priority="8" operator="greaterThan">
      <formula>$D$37</formula>
    </cfRule>
    <cfRule type="cellIs" dxfId="85" priority="12" operator="lessThan">
      <formula>$D$37</formula>
    </cfRule>
    <cfRule type="cellIs" dxfId="84" priority="16" operator="equal">
      <formula>$D$37</formula>
    </cfRule>
  </conditionalFormatting>
  <conditionalFormatting sqref="J44">
    <cfRule type="cellIs" dxfId="83" priority="7" operator="greaterThan">
      <formula>$D$38</formula>
    </cfRule>
    <cfRule type="cellIs" dxfId="82" priority="11" operator="lessThan">
      <formula>$D$38</formula>
    </cfRule>
    <cfRule type="cellIs" dxfId="81" priority="15" operator="equal">
      <formula>$D$38</formula>
    </cfRule>
  </conditionalFormatting>
  <conditionalFormatting sqref="J45">
    <cfRule type="cellIs" dxfId="80" priority="6" operator="greaterThan">
      <formula>$D$39</formula>
    </cfRule>
    <cfRule type="cellIs" dxfId="79" priority="10" operator="lessThan">
      <formula>$D$39</formula>
    </cfRule>
    <cfRule type="cellIs" dxfId="78" priority="14" operator="equal">
      <formula>$D$39</formula>
    </cfRule>
  </conditionalFormatting>
  <conditionalFormatting sqref="J46">
    <cfRule type="cellIs" dxfId="77" priority="5" operator="greaterThan">
      <formula>$D$40</formula>
    </cfRule>
    <cfRule type="cellIs" dxfId="76" priority="9" operator="lessThan">
      <formula>$D$40</formula>
    </cfRule>
    <cfRule type="cellIs" dxfId="75" priority="13" operator="equal">
      <formula>$D$40</formula>
    </cfRule>
  </conditionalFormatting>
  <conditionalFormatting sqref="Q5:Q34">
    <cfRule type="cellIs" dxfId="74" priority="23" operator="greaterThan">
      <formula>$J$46</formula>
    </cfRule>
  </conditionalFormatting>
  <conditionalFormatting sqref="G5:G34">
    <cfRule type="cellIs" dxfId="73" priority="24" operator="greaterThan">
      <formula>$I$37</formula>
    </cfRule>
  </conditionalFormatting>
  <conditionalFormatting sqref="H5:H34">
    <cfRule type="cellIs" dxfId="72" priority="25" operator="greaterThan">
      <formula>$J$37</formula>
    </cfRule>
  </conditionalFormatting>
  <conditionalFormatting sqref="I5:I34">
    <cfRule type="cellIs" dxfId="71" priority="26" operator="greaterThan">
      <formula>$K$37</formula>
    </cfRule>
  </conditionalFormatting>
  <conditionalFormatting sqref="J5:J34">
    <cfRule type="cellIs" dxfId="70" priority="27" operator="greaterThan">
      <formula>$L$37</formula>
    </cfRule>
  </conditionalFormatting>
  <conditionalFormatting sqref="K5:K34">
    <cfRule type="cellIs" dxfId="69" priority="28" operator="greaterThan">
      <formula>$M$37</formula>
    </cfRule>
  </conditionalFormatting>
  <conditionalFormatting sqref="L5:L34">
    <cfRule type="cellIs" dxfId="68" priority="29" operator="greaterThan">
      <formula>$N$37</formula>
    </cfRule>
  </conditionalFormatting>
  <conditionalFormatting sqref="N5:N34">
    <cfRule type="cellIs" dxfId="67" priority="30" operator="greaterThan">
      <formula>$J$43</formula>
    </cfRule>
  </conditionalFormatting>
  <conditionalFormatting sqref="O5:O34">
    <cfRule type="cellIs" dxfId="66" priority="31" operator="greaterThan">
      <formula>$J$44</formula>
    </cfRule>
  </conditionalFormatting>
  <conditionalFormatting sqref="P5:P34">
    <cfRule type="cellIs" dxfId="65" priority="32" operator="greaterThan">
      <formula>$J$45</formula>
    </cfRule>
  </conditionalFormatting>
  <conditionalFormatting sqref="E37">
    <cfRule type="cellIs" dxfId="64" priority="4" operator="greaterThan">
      <formula>$D$37</formula>
    </cfRule>
  </conditionalFormatting>
  <conditionalFormatting sqref="E38">
    <cfRule type="cellIs" dxfId="63" priority="3" operator="greaterThan">
      <formula>$D$38</formula>
    </cfRule>
  </conditionalFormatting>
  <conditionalFormatting sqref="E39">
    <cfRule type="cellIs" dxfId="62" priority="2" operator="greaterThan">
      <formula>$D$39</formula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BF6-B84B-4589-9FFB-E40F098CE168}">
  <dimension ref="A1"/>
  <sheetViews>
    <sheetView tabSelected="1" workbookViewId="0"/>
  </sheetViews>
  <sheetFormatPr defaultRowHeight="14.4" x14ac:dyDescent="0.3"/>
  <cols>
    <col min="1" max="16384" width="8.88671875" style="45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7D53-0CAA-4688-81D5-013EAD0CBFDC}">
  <dimension ref="A1"/>
  <sheetViews>
    <sheetView workbookViewId="0"/>
  </sheetViews>
  <sheetFormatPr defaultRowHeight="14.4" x14ac:dyDescent="0.3"/>
  <cols>
    <col min="1" max="16384" width="8.88671875" style="4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MAIN</vt:lpstr>
      <vt:lpstr>MIDTERM</vt:lpstr>
      <vt:lpstr>FINAL</vt:lpstr>
      <vt:lpstr>HOMEWORK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2015-06-05T18:19:34Z</dcterms:created>
  <dcterms:modified xsi:type="dcterms:W3CDTF">2022-12-14T21:44:18Z</dcterms:modified>
</cp:coreProperties>
</file>