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6A816A29-6DA9-4EDD-8C40-06B8FBF8F07F}"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6" i="2" l="1"/>
  <c r="I68" i="2"/>
  <c r="M73" i="2"/>
  <c r="E83" i="1"/>
  <c r="E73" i="2" l="1"/>
  <c r="E43" i="2"/>
  <c r="M47" i="2"/>
  <c r="N47" i="2" s="1"/>
  <c r="J42" i="1"/>
  <c r="J47" i="1"/>
  <c r="K47" i="1" s="1"/>
  <c r="J48" i="2" l="1"/>
  <c r="K48" i="2" s="1"/>
  <c r="K42" i="1"/>
  <c r="M55" i="1"/>
  <c r="M54" i="1"/>
  <c r="J55" i="1"/>
  <c r="K55" i="1" s="1"/>
  <c r="J58" i="1"/>
  <c r="E69" i="1"/>
  <c r="E74" i="2"/>
  <c r="I67" i="2" s="1"/>
  <c r="J47" i="2"/>
  <c r="K47" i="2" l="1"/>
  <c r="K66" i="2"/>
  <c r="K73" i="2" s="1"/>
  <c r="M61" i="1"/>
  <c r="M48" i="2"/>
  <c r="N48" i="2" s="1"/>
  <c r="I58" i="1"/>
  <c r="I54" i="1"/>
  <c r="J57" i="1"/>
  <c r="J54" i="1"/>
  <c r="K54" i="1" s="1"/>
  <c r="K61" i="1" s="1"/>
  <c r="L42" i="1"/>
  <c r="M42" i="1" s="1"/>
</calcChain>
</file>

<file path=xl/sharedStrings.xml><?xml version="1.0" encoding="utf-8"?>
<sst xmlns="http://schemas.openxmlformats.org/spreadsheetml/2006/main" count="713" uniqueCount="173">
  <si>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</si>
  <si>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</si>
  <si>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</si>
  <si>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</si>
  <si>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</si>
  <si>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</si>
  <si>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</si>
  <si>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</si>
  <si>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</si>
  <si>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</si>
  <si>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</si>
  <si>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</si>
  <si>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</si>
  <si>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</si>
  <si>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</si>
  <si>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</si>
  <si>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</si>
  <si>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</si>
  <si>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</si>
  <si>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</si>
  <si>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</si>
  <si>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</si>
  <si>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</si>
  <si>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</si>
  <si>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</si>
  <si>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</si>
  <si>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</si>
  <si>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</si>
  <si>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</si>
  <si>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</si>
  <si>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</si>
  <si>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</si>
  <si>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</si>
  <si>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</si>
  <si>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</si>
  <si>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</si>
  <si>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</si>
  <si>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</si>
  <si>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</si>
  <si>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</si>
  <si>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</si>
  <si>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</si>
  <si>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</si>
  <si>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</si>
  <si>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</si>
  <si>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</si>
  <si>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</si>
  <si>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</si>
  <si>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</si>
  <si>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</si>
  <si>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</si>
  <si>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</si>
  <si>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</si>
  <si>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</si>
  <si>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</si>
  <si>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</si>
  <si>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</si>
  <si>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</si>
  <si>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</si>
  <si>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</si>
  <si>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</si>
  <si>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</si>
  <si>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</si>
  <si>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</si>
  <si>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</si>
  <si>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</si>
  <si>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</si>
  <si>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</si>
  <si>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</si>
  <si>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</si>
  <si>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</si>
  <si>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</si>
  <si>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</si>
  <si>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</si>
  <si>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</si>
  <si>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</si>
  <si>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</si>
  <si>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</si>
  <si>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</si>
  <si>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</si>
  <si>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</si>
  <si>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</si>
  <si>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</si>
  <si>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</si>
  <si>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</si>
  <si>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</si>
  <si>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</si>
  <si>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</si>
  <si>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</si>
  <si>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</si>
  <si>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</si>
  <si>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</si>
  <si>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</si>
  <si>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</si>
  <si>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</si>
  <si>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</si>
  <si>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</si>
  <si>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</si>
  <si>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</si>
  <si>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</si>
  <si>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</si>
  <si>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</si>
  <si>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</si>
  <si>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</si>
  <si>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</si>
  <si>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</si>
  <si>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</si>
  <si>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</si>
  <si>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</si>
  <si>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</si>
  <si>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</si>
  <si>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</si>
  <si>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</si>
  <si>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</si>
  <si>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</si>
  <si>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</si>
  <si>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</si>
  <si>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</si>
  <si>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</si>
  <si>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</si>
  <si>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</si>
  <si>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</si>
  <si>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</si>
  <si>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</si>
  <si>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</si>
  <si>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</si>
  <si>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</si>
  <si>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</si>
  <si>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</si>
  <si>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</si>
  <si>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</si>
  <si>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</si>
  <si>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</si>
  <si>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</si>
  <si>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</si>
  <si>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</si>
  <si>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</si>
  <si>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</si>
  <si>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</si>
  <si>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</si>
  <si>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</si>
  <si>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</si>
  <si>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</si>
  <si>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</si>
  <si>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</si>
  <si>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</si>
  <si>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</si>
  <si>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</si>
  <si>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</si>
  <si>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</si>
  <si>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</si>
  <si>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</si>
  <si>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</si>
  <si>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</si>
  <si>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</si>
  <si>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</si>
  <si>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</si>
  <si>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</si>
  <si>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</si>
  <si>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</si>
  <si>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</si>
  <si>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</si>
  <si>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</si>
  <si>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</si>
  <si>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</si>
  <si>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</si>
  <si>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</si>
  <si>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</si>
  <si>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</si>
  <si>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Teh uses 2600 which is &gt;&gt; tau reported in other pubs on rubisco limitation, 85 seems to be close to a reported value for several species</t>
  </si>
  <si>
    <t>ci</t>
  </si>
  <si>
    <t>*This is variable with temperature, PAR, and water availability</t>
  </si>
  <si>
    <t>spec_factor_25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</si>
</sst>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5">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33"/>
  <sheetViews>
    <sheetView tabSelected="1" topLeftCell="A2" zoomScale="87" zoomScaleNormal="87" workbookViewId="0">
      <selection activeCell="C25" sqref="C25"/>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128</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57</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121</v>
      </c>
      <c r="G12">
        <v>11</v>
      </c>
    </row>
    <row r="13" spans="1:7" x14ac:dyDescent="0.25">
      <c r="A13" s="9" t="s">
        <v>21</v>
      </c>
      <c r="B13" s="9" t="s">
        <v>84</v>
      </c>
      <c r="C13" s="10" t="s">
        <v>22</v>
      </c>
      <c r="D13" s="11"/>
      <c r="E13" s="15">
        <v>243</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140</v>
      </c>
      <c r="G15">
        <v>50</v>
      </c>
    </row>
    <row r="16" spans="1:7" ht="18.75" customHeight="1" x14ac:dyDescent="0.25">
      <c r="A16" s="19" t="s">
        <v>130</v>
      </c>
      <c r="B16" s="9" t="s">
        <v>84</v>
      </c>
      <c r="C16" s="17" t="s">
        <v>131</v>
      </c>
      <c r="D16" s="18"/>
      <c r="E16" s="15">
        <v>226</v>
      </c>
    </row>
    <row r="17" spans="1:7" ht="18.75" customHeight="1" x14ac:dyDescent="0.25">
      <c r="A17" s="9" t="s">
        <v>23</v>
      </c>
      <c r="B17" s="9" t="s">
        <v>84</v>
      </c>
      <c r="C17" s="17" t="s">
        <v>24</v>
      </c>
      <c r="D17" s="18"/>
      <c r="E17" s="15">
        <v>228</v>
      </c>
    </row>
    <row r="18" spans="1:7" x14ac:dyDescent="0.25">
      <c r="A18" s="9" t="s">
        <v>132</v>
      </c>
      <c r="B18" s="9" t="s">
        <v>84</v>
      </c>
      <c r="C18" s="10" t="s">
        <v>133</v>
      </c>
      <c r="D18" s="11"/>
      <c r="E18" s="15">
        <v>1000</v>
      </c>
      <c r="G18">
        <v>13</v>
      </c>
    </row>
    <row r="19" spans="1:7" ht="18" thickBot="1" x14ac:dyDescent="0.35">
      <c r="A19" s="5" t="s">
        <v>18</v>
      </c>
      <c r="B19" s="5"/>
      <c r="C19" s="6"/>
      <c r="D19" s="7"/>
      <c r="E19" s="14"/>
      <c r="F19" s="8"/>
      <c r="G19">
        <v>10</v>
      </c>
    </row>
    <row r="20" spans="1:7" ht="15.75" customHeight="1" thickTop="1" x14ac:dyDescent="0.25">
      <c r="A20" s="28" t="s">
        <v>155</v>
      </c>
      <c r="B20" s="9" t="s">
        <v>162</v>
      </c>
      <c r="C20" s="10" t="s">
        <v>156</v>
      </c>
      <c r="D20" s="18"/>
      <c r="E20" s="15">
        <v>57</v>
      </c>
    </row>
    <row r="21" spans="1:7" ht="15.75" customHeight="1" x14ac:dyDescent="0.25">
      <c r="A21" s="29" t="s">
        <v>167</v>
      </c>
      <c r="B21" s="9" t="s">
        <v>162</v>
      </c>
      <c r="C21" s="10" t="s">
        <v>158</v>
      </c>
      <c r="D21" s="18"/>
      <c r="E21" s="15">
        <v>11</v>
      </c>
    </row>
    <row r="22" spans="1:7" ht="15.75" customHeight="1" x14ac:dyDescent="0.25">
      <c r="A22" s="29" t="s">
        <v>157</v>
      </c>
      <c r="B22" s="9" t="s">
        <v>162</v>
      </c>
      <c r="C22" s="10" t="s">
        <v>159</v>
      </c>
      <c r="D22" s="18"/>
      <c r="E22" s="15">
        <v>300</v>
      </c>
    </row>
    <row r="23" spans="1:7" ht="15.75" customHeight="1" x14ac:dyDescent="0.25">
      <c r="A23" s="29" t="s">
        <v>168</v>
      </c>
      <c r="B23" s="9" t="s">
        <v>162</v>
      </c>
      <c r="C23" s="10" t="s">
        <v>170</v>
      </c>
      <c r="D23" s="18"/>
      <c r="E23" s="15">
        <v>300</v>
      </c>
      <c r="G23" t="s">
        <v>171</v>
      </c>
    </row>
    <row r="24" spans="1:7" ht="15.75" customHeight="1" x14ac:dyDescent="0.25">
      <c r="A24" s="29" t="s">
        <v>160</v>
      </c>
      <c r="B24" s="9" t="s">
        <v>162</v>
      </c>
      <c r="C24" s="10" t="s">
        <v>161</v>
      </c>
      <c r="D24" s="18"/>
      <c r="E24" s="15">
        <v>209</v>
      </c>
    </row>
    <row r="25" spans="1:7" ht="15.75" customHeight="1" x14ac:dyDescent="0.25">
      <c r="A25" s="29" t="s">
        <v>164</v>
      </c>
      <c r="B25" s="9" t="s">
        <v>162</v>
      </c>
      <c r="C25" s="10" t="s">
        <v>172</v>
      </c>
      <c r="D25" s="18"/>
      <c r="E25" s="15">
        <v>85</v>
      </c>
      <c r="G25" t="s">
        <v>169</v>
      </c>
    </row>
    <row r="26" spans="1:7" ht="15.75" customHeight="1" thickBot="1" x14ac:dyDescent="0.35">
      <c r="A26" s="5" t="s">
        <v>163</v>
      </c>
      <c r="B26" s="5"/>
      <c r="C26" s="6"/>
      <c r="D26" s="7"/>
      <c r="E26" s="14"/>
      <c r="F26" s="8"/>
    </row>
    <row r="27" spans="1:7" ht="15.75" thickTop="1" x14ac:dyDescent="0.25">
      <c r="A27" s="31" t="s">
        <v>25</v>
      </c>
      <c r="B27" s="9" t="s">
        <v>80</v>
      </c>
      <c r="C27" s="10" t="s">
        <v>58</v>
      </c>
      <c r="D27" s="18" t="s">
        <v>91</v>
      </c>
      <c r="E27" s="15">
        <v>1.4999999999999999E-2</v>
      </c>
      <c r="G27">
        <v>14</v>
      </c>
    </row>
    <row r="28" spans="1:7" x14ac:dyDescent="0.25">
      <c r="A28" s="32"/>
      <c r="B28" s="9" t="s">
        <v>80</v>
      </c>
      <c r="C28" s="10" t="s">
        <v>58</v>
      </c>
      <c r="D28" s="18" t="s">
        <v>92</v>
      </c>
      <c r="E28" s="15">
        <v>1.4999999999999999E-2</v>
      </c>
      <c r="G28">
        <v>15</v>
      </c>
    </row>
    <row r="29" spans="1:7" x14ac:dyDescent="0.25">
      <c r="A29" s="32"/>
      <c r="B29" s="9" t="s">
        <v>80</v>
      </c>
      <c r="C29" s="10" t="s">
        <v>58</v>
      </c>
      <c r="D29" s="18" t="s">
        <v>93</v>
      </c>
      <c r="E29" s="15">
        <v>0.03</v>
      </c>
      <c r="G29">
        <v>16</v>
      </c>
    </row>
    <row r="30" spans="1:7" x14ac:dyDescent="0.25">
      <c r="A30" s="25"/>
      <c r="B30" s="9" t="s">
        <v>80</v>
      </c>
      <c r="C30" s="10" t="s">
        <v>58</v>
      </c>
      <c r="D30" s="18" t="s">
        <v>83</v>
      </c>
      <c r="E30" s="15">
        <v>0.01</v>
      </c>
      <c r="G30">
        <v>18</v>
      </c>
    </row>
    <row r="31" spans="1:7" x14ac:dyDescent="0.25">
      <c r="A31" s="32" t="s">
        <v>26</v>
      </c>
      <c r="B31" s="9" t="s">
        <v>80</v>
      </c>
      <c r="C31" s="10" t="s">
        <v>27</v>
      </c>
      <c r="D31" s="18" t="s">
        <v>91</v>
      </c>
      <c r="E31" s="15">
        <v>1.444</v>
      </c>
      <c r="G31">
        <v>19</v>
      </c>
    </row>
    <row r="32" spans="1:7" x14ac:dyDescent="0.25">
      <c r="A32" s="32"/>
      <c r="B32" s="9" t="s">
        <v>80</v>
      </c>
      <c r="C32" s="10" t="s">
        <v>27</v>
      </c>
      <c r="D32" s="18" t="s">
        <v>92</v>
      </c>
      <c r="E32" s="15">
        <v>1.5129999999999999</v>
      </c>
      <c r="G32">
        <v>20</v>
      </c>
    </row>
    <row r="33" spans="1:13" x14ac:dyDescent="0.25">
      <c r="A33" s="32"/>
      <c r="B33" s="9" t="s">
        <v>80</v>
      </c>
      <c r="C33" s="10" t="s">
        <v>27</v>
      </c>
      <c r="D33" s="18" t="s">
        <v>93</v>
      </c>
      <c r="E33" s="15">
        <v>1.4630000000000001</v>
      </c>
      <c r="G33">
        <v>21</v>
      </c>
    </row>
    <row r="34" spans="1:13" x14ac:dyDescent="0.25">
      <c r="A34" s="32"/>
      <c r="B34" s="9" t="s">
        <v>80</v>
      </c>
      <c r="C34" s="10" t="s">
        <v>27</v>
      </c>
      <c r="D34" s="18" t="s">
        <v>83</v>
      </c>
      <c r="E34" s="15">
        <v>1.4139999999999999</v>
      </c>
      <c r="G34">
        <v>23</v>
      </c>
    </row>
    <row r="35" spans="1:13" ht="18" thickBot="1" x14ac:dyDescent="0.35">
      <c r="A35" s="5" t="s">
        <v>137</v>
      </c>
      <c r="B35" s="5"/>
      <c r="C35" s="6"/>
      <c r="D35" s="7"/>
      <c r="E35" s="14"/>
      <c r="F35" s="8"/>
    </row>
    <row r="36" spans="1:13" ht="30.75" thickTop="1" x14ac:dyDescent="0.25">
      <c r="A36" s="33" t="s">
        <v>28</v>
      </c>
      <c r="B36" s="9" t="s">
        <v>80</v>
      </c>
      <c r="C36" s="10" t="s">
        <v>88</v>
      </c>
      <c r="D36" s="11" t="s">
        <v>29</v>
      </c>
      <c r="E36" s="15"/>
      <c r="F36" s="16" t="s">
        <v>30</v>
      </c>
      <c r="G36">
        <v>27</v>
      </c>
      <c r="H36" t="s">
        <v>31</v>
      </c>
    </row>
    <row r="37" spans="1:13" x14ac:dyDescent="0.25">
      <c r="A37" s="33"/>
      <c r="B37" s="9" t="s">
        <v>80</v>
      </c>
      <c r="C37" s="10" t="s">
        <v>88</v>
      </c>
      <c r="D37" s="11" t="s">
        <v>32</v>
      </c>
      <c r="E37" s="15"/>
      <c r="G37">
        <v>28</v>
      </c>
    </row>
    <row r="38" spans="1:13" x14ac:dyDescent="0.25">
      <c r="A38" s="33"/>
      <c r="B38" s="9" t="s">
        <v>80</v>
      </c>
      <c r="C38" s="10" t="s">
        <v>88</v>
      </c>
      <c r="D38" s="11" t="s">
        <v>33</v>
      </c>
      <c r="E38" s="15"/>
      <c r="G38">
        <v>29</v>
      </c>
    </row>
    <row r="39" spans="1:13" x14ac:dyDescent="0.25">
      <c r="A39" s="33"/>
      <c r="B39" s="9" t="s">
        <v>80</v>
      </c>
      <c r="C39" s="10" t="s">
        <v>89</v>
      </c>
      <c r="D39" s="11" t="s">
        <v>29</v>
      </c>
      <c r="E39" s="15"/>
      <c r="G39">
        <v>30</v>
      </c>
    </row>
    <row r="40" spans="1:13" x14ac:dyDescent="0.25">
      <c r="A40" s="33"/>
      <c r="B40" s="9" t="s">
        <v>80</v>
      </c>
      <c r="C40" s="10" t="s">
        <v>89</v>
      </c>
      <c r="D40" s="11" t="s">
        <v>32</v>
      </c>
      <c r="E40" s="15"/>
      <c r="G40">
        <v>31</v>
      </c>
    </row>
    <row r="41" spans="1:13" x14ac:dyDescent="0.25">
      <c r="A41" s="33"/>
      <c r="B41" s="9" t="s">
        <v>80</v>
      </c>
      <c r="C41" s="10" t="s">
        <v>89</v>
      </c>
      <c r="D41" s="11" t="s">
        <v>33</v>
      </c>
      <c r="E41" s="15"/>
      <c r="G41">
        <v>32</v>
      </c>
    </row>
    <row r="42" spans="1:13" x14ac:dyDescent="0.25">
      <c r="A42" s="30" t="s">
        <v>34</v>
      </c>
      <c r="B42" s="9" t="s">
        <v>80</v>
      </c>
      <c r="C42" s="17" t="s">
        <v>35</v>
      </c>
      <c r="D42" s="18" t="s">
        <v>91</v>
      </c>
      <c r="E42" s="15">
        <v>0.01</v>
      </c>
      <c r="G42">
        <v>33</v>
      </c>
      <c r="J42">
        <f>E44+E43</f>
        <v>0.7</v>
      </c>
      <c r="K42">
        <f>LOG10(J42/1000)</f>
        <v>-3.1549019599857431</v>
      </c>
      <c r="L42">
        <f>J42/E73*E69</f>
        <v>4.0731250000000001</v>
      </c>
      <c r="M42">
        <f>LOG10(L42/1000)</f>
        <v>-2.3900722616603254</v>
      </c>
    </row>
    <row r="43" spans="1:13" x14ac:dyDescent="0.25">
      <c r="A43" s="30"/>
      <c r="B43" s="9" t="s">
        <v>80</v>
      </c>
      <c r="C43" s="17" t="s">
        <v>35</v>
      </c>
      <c r="D43" s="18" t="s">
        <v>92</v>
      </c>
      <c r="E43" s="15">
        <v>0.2</v>
      </c>
      <c r="G43">
        <v>34</v>
      </c>
    </row>
    <row r="44" spans="1:13" x14ac:dyDescent="0.25">
      <c r="A44" s="30"/>
      <c r="B44" s="9" t="s">
        <v>80</v>
      </c>
      <c r="C44" s="17" t="s">
        <v>35</v>
      </c>
      <c r="D44" s="18" t="s">
        <v>93</v>
      </c>
      <c r="E44" s="15">
        <v>0.5</v>
      </c>
      <c r="G44">
        <v>35</v>
      </c>
    </row>
    <row r="45" spans="1:13" x14ac:dyDescent="0.25">
      <c r="A45" s="26"/>
      <c r="B45" s="9" t="s">
        <v>80</v>
      </c>
      <c r="C45" s="17" t="s">
        <v>35</v>
      </c>
      <c r="D45" s="18" t="s">
        <v>83</v>
      </c>
      <c r="E45" s="15">
        <v>0</v>
      </c>
      <c r="G45">
        <v>37</v>
      </c>
    </row>
    <row r="46" spans="1:13" x14ac:dyDescent="0.25">
      <c r="A46" s="30" t="s">
        <v>67</v>
      </c>
      <c r="B46" s="9" t="s">
        <v>80</v>
      </c>
      <c r="C46" s="17" t="s">
        <v>68</v>
      </c>
      <c r="D46" s="18" t="s">
        <v>91</v>
      </c>
      <c r="E46" s="15">
        <v>10.9</v>
      </c>
      <c r="G46">
        <v>38</v>
      </c>
    </row>
    <row r="47" spans="1:13" x14ac:dyDescent="0.25">
      <c r="A47" s="30"/>
      <c r="B47" s="9" t="s">
        <v>80</v>
      </c>
      <c r="C47" s="17" t="s">
        <v>68</v>
      </c>
      <c r="D47" s="18" t="s">
        <v>92</v>
      </c>
      <c r="E47" s="15">
        <v>6.68</v>
      </c>
      <c r="G47">
        <v>39</v>
      </c>
      <c r="J47">
        <f>E48+E47</f>
        <v>16.7</v>
      </c>
      <c r="K47">
        <f>LOG10(J47)</f>
        <v>1.2227164711475833</v>
      </c>
    </row>
    <row r="48" spans="1:13" x14ac:dyDescent="0.25">
      <c r="A48" s="30"/>
      <c r="B48" s="9" t="s">
        <v>80</v>
      </c>
      <c r="C48" s="17" t="s">
        <v>68</v>
      </c>
      <c r="D48" s="18" t="s">
        <v>93</v>
      </c>
      <c r="E48" s="15">
        <v>10.02</v>
      </c>
      <c r="G48">
        <v>40</v>
      </c>
    </row>
    <row r="49" spans="1:13" x14ac:dyDescent="0.25">
      <c r="A49" s="30"/>
      <c r="B49" s="9" t="s">
        <v>80</v>
      </c>
      <c r="C49" s="17" t="s">
        <v>68</v>
      </c>
      <c r="D49" s="18" t="s">
        <v>83</v>
      </c>
      <c r="E49" s="15">
        <v>18</v>
      </c>
      <c r="G49">
        <v>42</v>
      </c>
    </row>
    <row r="50" spans="1:13" x14ac:dyDescent="0.25">
      <c r="A50" s="30" t="s">
        <v>143</v>
      </c>
      <c r="B50" s="9" t="s">
        <v>80</v>
      </c>
      <c r="C50" s="17" t="s">
        <v>140</v>
      </c>
      <c r="D50" s="17" t="s">
        <v>91</v>
      </c>
      <c r="E50" s="15"/>
      <c r="F50" s="16" t="s">
        <v>142</v>
      </c>
    </row>
    <row r="51" spans="1:13" x14ac:dyDescent="0.25">
      <c r="A51" s="30"/>
      <c r="B51" s="9" t="s">
        <v>80</v>
      </c>
      <c r="C51" s="17" t="s">
        <v>140</v>
      </c>
      <c r="D51" s="17" t="s">
        <v>93</v>
      </c>
      <c r="E51" s="15"/>
      <c r="F51" s="16" t="s">
        <v>142</v>
      </c>
    </row>
    <row r="52" spans="1:13" x14ac:dyDescent="0.25">
      <c r="A52" s="30"/>
      <c r="B52" s="9" t="s">
        <v>80</v>
      </c>
      <c r="C52" s="17" t="s">
        <v>140</v>
      </c>
      <c r="D52" s="17" t="s">
        <v>92</v>
      </c>
      <c r="E52" s="15"/>
      <c r="F52" s="16" t="s">
        <v>142</v>
      </c>
    </row>
    <row r="53" spans="1:13" x14ac:dyDescent="0.25">
      <c r="A53" s="30"/>
      <c r="B53" s="9" t="s">
        <v>80</v>
      </c>
      <c r="C53" s="17" t="s">
        <v>140</v>
      </c>
      <c r="D53" s="17" t="s">
        <v>83</v>
      </c>
      <c r="E53" s="15"/>
      <c r="F53" s="16" t="s">
        <v>142</v>
      </c>
    </row>
    <row r="54" spans="1:13" x14ac:dyDescent="0.25">
      <c r="A54" s="30" t="s">
        <v>144</v>
      </c>
      <c r="B54" s="9" t="s">
        <v>80</v>
      </c>
      <c r="C54" s="17" t="s">
        <v>138</v>
      </c>
      <c r="D54" s="17" t="s">
        <v>91</v>
      </c>
      <c r="E54" s="15"/>
      <c r="F54" s="16" t="s">
        <v>142</v>
      </c>
      <c r="I54">
        <f>E69/E70</f>
        <v>4.6550000000000002</v>
      </c>
      <c r="J54">
        <f>E69/E70</f>
        <v>4.6550000000000002</v>
      </c>
      <c r="K54">
        <f>LOG10(J54)</f>
        <v>0.66791968531736146</v>
      </c>
      <c r="M54">
        <f>LOG10((E47+E48)/1000)</f>
        <v>-1.7772835288524167</v>
      </c>
    </row>
    <row r="55" spans="1:13" x14ac:dyDescent="0.25">
      <c r="A55" s="30"/>
      <c r="B55" s="9" t="s">
        <v>80</v>
      </c>
      <c r="C55" s="17" t="s">
        <v>138</v>
      </c>
      <c r="D55" s="17" t="s">
        <v>93</v>
      </c>
      <c r="E55" s="15"/>
      <c r="F55" s="16" t="s">
        <v>142</v>
      </c>
      <c r="J55">
        <f>E74/E73</f>
        <v>0.375</v>
      </c>
      <c r="K55">
        <f>LOG10(J55)</f>
        <v>-0.42596873227228116</v>
      </c>
      <c r="M55">
        <f>LOG10((E43+E44)/1000)</f>
        <v>-3.1549019599857431</v>
      </c>
    </row>
    <row r="56" spans="1:13" x14ac:dyDescent="0.25">
      <c r="A56" s="30"/>
      <c r="B56" s="9" t="s">
        <v>80</v>
      </c>
      <c r="C56" s="17" t="s">
        <v>138</v>
      </c>
      <c r="D56" s="17" t="s">
        <v>92</v>
      </c>
      <c r="E56" s="15"/>
      <c r="F56" s="16" t="s">
        <v>142</v>
      </c>
    </row>
    <row r="57" spans="1:13" x14ac:dyDescent="0.25">
      <c r="A57" s="30"/>
      <c r="B57" s="9" t="s">
        <v>80</v>
      </c>
      <c r="C57" s="17" t="s">
        <v>138</v>
      </c>
      <c r="D57" s="17" t="s">
        <v>83</v>
      </c>
      <c r="E57" s="15"/>
      <c r="F57" s="16" t="s">
        <v>142</v>
      </c>
      <c r="J57">
        <f>(E47+E48)/1000/(E69*PI()/4*E70^2)</f>
        <v>0.57097476898703581</v>
      </c>
    </row>
    <row r="58" spans="1:13" x14ac:dyDescent="0.25">
      <c r="A58" s="30" t="s">
        <v>145</v>
      </c>
      <c r="B58" s="9" t="s">
        <v>80</v>
      </c>
      <c r="C58" s="17" t="s">
        <v>141</v>
      </c>
      <c r="D58" s="17" t="s">
        <v>91</v>
      </c>
      <c r="E58" s="15"/>
      <c r="F58" s="16" t="s">
        <v>142</v>
      </c>
      <c r="I58">
        <f>E69/E74</f>
        <v>15.516666666666667</v>
      </c>
      <c r="J58">
        <f>(E43+E44)/1000/(E73*PI()/4*E74^2)</f>
        <v>1.5473397245045379</v>
      </c>
    </row>
    <row r="59" spans="1:13" x14ac:dyDescent="0.25">
      <c r="A59" s="30"/>
      <c r="B59" s="9" t="s">
        <v>80</v>
      </c>
      <c r="C59" s="17" t="s">
        <v>141</v>
      </c>
      <c r="D59" s="17" t="s">
        <v>93</v>
      </c>
      <c r="E59" s="15"/>
      <c r="F59" s="16" t="s">
        <v>142</v>
      </c>
    </row>
    <row r="60" spans="1:13" x14ac:dyDescent="0.25">
      <c r="A60" s="30"/>
      <c r="B60" s="9" t="s">
        <v>80</v>
      </c>
      <c r="C60" s="17" t="s">
        <v>141</v>
      </c>
      <c r="D60" s="17" t="s">
        <v>92</v>
      </c>
      <c r="E60" s="15"/>
      <c r="F60" s="16" t="s">
        <v>142</v>
      </c>
    </row>
    <row r="61" spans="1:13" x14ac:dyDescent="0.25">
      <c r="A61" s="30"/>
      <c r="B61" s="9" t="s">
        <v>80</v>
      </c>
      <c r="C61" s="17" t="s">
        <v>141</v>
      </c>
      <c r="D61" s="17" t="s">
        <v>83</v>
      </c>
      <c r="E61" s="15"/>
      <c r="F61" s="16" t="s">
        <v>142</v>
      </c>
      <c r="K61">
        <f>(K54-K55)/K55</f>
        <v>-2.5680016741003988</v>
      </c>
      <c r="M61">
        <f>(M55-M54)/M55</f>
        <v>0.43665966442252035</v>
      </c>
    </row>
    <row r="62" spans="1:13" x14ac:dyDescent="0.25">
      <c r="A62" s="30" t="s">
        <v>146</v>
      </c>
      <c r="B62" s="9" t="s">
        <v>80</v>
      </c>
      <c r="C62" s="17" t="s">
        <v>147</v>
      </c>
      <c r="D62" s="17" t="s">
        <v>91</v>
      </c>
      <c r="E62" s="15"/>
      <c r="F62" s="16" t="s">
        <v>142</v>
      </c>
    </row>
    <row r="63" spans="1:13" x14ac:dyDescent="0.25">
      <c r="A63" s="30"/>
      <c r="B63" s="9" t="s">
        <v>80</v>
      </c>
      <c r="C63" s="17" t="s">
        <v>147</v>
      </c>
      <c r="D63" s="17" t="s">
        <v>93</v>
      </c>
      <c r="E63" s="15"/>
      <c r="F63" s="16" t="s">
        <v>142</v>
      </c>
    </row>
    <row r="64" spans="1:13" x14ac:dyDescent="0.25">
      <c r="A64" s="30"/>
      <c r="B64" s="9" t="s">
        <v>80</v>
      </c>
      <c r="C64" s="17" t="s">
        <v>147</v>
      </c>
      <c r="D64" s="17" t="s">
        <v>92</v>
      </c>
      <c r="E64" s="15"/>
      <c r="F64" s="16" t="s">
        <v>142</v>
      </c>
    </row>
    <row r="65" spans="1:7" x14ac:dyDescent="0.25">
      <c r="A65" s="30"/>
      <c r="B65" s="9" t="s">
        <v>80</v>
      </c>
      <c r="C65" s="17" t="s">
        <v>147</v>
      </c>
      <c r="D65" s="17" t="s">
        <v>83</v>
      </c>
      <c r="E65" s="15"/>
      <c r="F65" s="16" t="s">
        <v>142</v>
      </c>
    </row>
    <row r="66" spans="1:7" ht="18" thickBot="1" x14ac:dyDescent="0.35">
      <c r="A66" s="5" t="s">
        <v>36</v>
      </c>
      <c r="B66" s="5"/>
      <c r="C66" s="6"/>
      <c r="D66" s="7"/>
      <c r="E66" s="6"/>
      <c r="F66" s="8"/>
    </row>
    <row r="67" spans="1:7" ht="18" thickTop="1" x14ac:dyDescent="0.25">
      <c r="A67" s="19" t="s">
        <v>37</v>
      </c>
      <c r="B67" s="19" t="s">
        <v>81</v>
      </c>
      <c r="C67" s="17" t="s">
        <v>38</v>
      </c>
      <c r="D67" s="18"/>
      <c r="E67" s="15">
        <v>100</v>
      </c>
      <c r="G67">
        <v>47</v>
      </c>
    </row>
    <row r="68" spans="1:7" x14ac:dyDescent="0.25">
      <c r="A68" s="19" t="s">
        <v>39</v>
      </c>
      <c r="B68" s="19" t="s">
        <v>81</v>
      </c>
      <c r="C68" s="17" t="s">
        <v>40</v>
      </c>
      <c r="D68" s="18"/>
      <c r="E68" s="15">
        <v>9</v>
      </c>
    </row>
    <row r="69" spans="1:7" x14ac:dyDescent="0.25">
      <c r="A69" s="19" t="s">
        <v>111</v>
      </c>
      <c r="B69" s="19" t="s">
        <v>81</v>
      </c>
      <c r="C69" s="17" t="s">
        <v>118</v>
      </c>
      <c r="D69" s="18"/>
      <c r="E69" s="15">
        <f>0.91+3*0.007</f>
        <v>0.93100000000000005</v>
      </c>
    </row>
    <row r="70" spans="1:7" x14ac:dyDescent="0.25">
      <c r="A70" s="19" t="s">
        <v>106</v>
      </c>
      <c r="B70" s="19" t="s">
        <v>81</v>
      </c>
      <c r="C70" s="17" t="s">
        <v>105</v>
      </c>
      <c r="D70" s="18"/>
      <c r="E70" s="15">
        <v>0.2</v>
      </c>
      <c r="G70">
        <v>48</v>
      </c>
    </row>
    <row r="71" spans="1:7" x14ac:dyDescent="0.25">
      <c r="A71" s="19" t="s">
        <v>117</v>
      </c>
      <c r="B71" s="19" t="s">
        <v>81</v>
      </c>
      <c r="C71" s="17" t="s">
        <v>110</v>
      </c>
      <c r="D71" s="18"/>
      <c r="E71" s="15">
        <v>1.45</v>
      </c>
    </row>
    <row r="72" spans="1:7" x14ac:dyDescent="0.25">
      <c r="A72" s="19" t="s">
        <v>108</v>
      </c>
      <c r="B72" s="19" t="s">
        <v>81</v>
      </c>
      <c r="C72" s="17" t="s">
        <v>109</v>
      </c>
      <c r="D72" s="18"/>
      <c r="E72" s="15">
        <v>0.5</v>
      </c>
    </row>
    <row r="73" spans="1:7" x14ac:dyDescent="0.25">
      <c r="A73" s="19" t="s">
        <v>119</v>
      </c>
      <c r="B73" s="19" t="s">
        <v>81</v>
      </c>
      <c r="C73" s="17" t="s">
        <v>120</v>
      </c>
      <c r="D73" s="18"/>
      <c r="E73" s="15">
        <v>0.16</v>
      </c>
    </row>
    <row r="74" spans="1:7" x14ac:dyDescent="0.25">
      <c r="A74" s="19" t="s">
        <v>121</v>
      </c>
      <c r="B74" s="19" t="s">
        <v>81</v>
      </c>
      <c r="C74" s="17" t="s">
        <v>126</v>
      </c>
      <c r="D74" s="18"/>
      <c r="E74" s="15">
        <v>0.06</v>
      </c>
      <c r="G74">
        <v>49</v>
      </c>
    </row>
    <row r="75" spans="1:7" x14ac:dyDescent="0.25">
      <c r="A75" s="19" t="s">
        <v>122</v>
      </c>
      <c r="B75" s="19" t="s">
        <v>81</v>
      </c>
      <c r="C75" s="17" t="s">
        <v>123</v>
      </c>
      <c r="D75" s="18"/>
      <c r="E75" s="15">
        <v>0.01</v>
      </c>
      <c r="G75">
        <v>51</v>
      </c>
    </row>
    <row r="76" spans="1:7" x14ac:dyDescent="0.25">
      <c r="A76" s="19" t="s">
        <v>124</v>
      </c>
      <c r="B76" s="19" t="s">
        <v>81</v>
      </c>
      <c r="C76" s="17" t="s">
        <v>125</v>
      </c>
      <c r="D76" s="18"/>
      <c r="E76" s="15">
        <v>0.01</v>
      </c>
      <c r="G76">
        <v>52</v>
      </c>
    </row>
    <row r="77" spans="1:7" ht="17.25" x14ac:dyDescent="0.25">
      <c r="A77" s="19" t="s">
        <v>150</v>
      </c>
      <c r="B77" s="19" t="s">
        <v>81</v>
      </c>
      <c r="C77" s="17" t="s">
        <v>151</v>
      </c>
      <c r="D77" s="18"/>
      <c r="E77" s="15">
        <v>6.6309999999999997E-3</v>
      </c>
    </row>
    <row r="78" spans="1:7" x14ac:dyDescent="0.25">
      <c r="A78" s="19" t="s">
        <v>135</v>
      </c>
      <c r="B78" s="19" t="s">
        <v>81</v>
      </c>
      <c r="C78" s="19" t="s">
        <v>136</v>
      </c>
      <c r="D78" s="19"/>
      <c r="E78" s="15">
        <v>7.0000000000000007E-2</v>
      </c>
      <c r="F78" t="s">
        <v>115</v>
      </c>
      <c r="G78">
        <v>53</v>
      </c>
    </row>
    <row r="79" spans="1:7" x14ac:dyDescent="0.25">
      <c r="A79" s="19" t="s">
        <v>152</v>
      </c>
      <c r="B79" s="19" t="s">
        <v>81</v>
      </c>
      <c r="C79" s="19" t="s">
        <v>153</v>
      </c>
      <c r="D79" s="19"/>
      <c r="E79" s="15">
        <v>4</v>
      </c>
      <c r="F79" s="19" t="s">
        <v>154</v>
      </c>
    </row>
    <row r="80" spans="1:7" ht="18" thickBot="1" x14ac:dyDescent="0.35">
      <c r="A80" s="5" t="s">
        <v>70</v>
      </c>
      <c r="B80" s="5"/>
      <c r="C80" s="6"/>
      <c r="D80" s="7"/>
      <c r="E80" s="6"/>
      <c r="F80" s="8"/>
      <c r="G80">
        <v>54</v>
      </c>
    </row>
    <row r="81" spans="1:7" ht="30.75" thickTop="1" x14ac:dyDescent="0.25">
      <c r="A81" s="19" t="s">
        <v>112</v>
      </c>
      <c r="B81" s="19" t="s">
        <v>86</v>
      </c>
      <c r="C81" s="17" t="s">
        <v>73</v>
      </c>
      <c r="D81" s="18"/>
      <c r="E81" s="15">
        <v>0.93600000000000005</v>
      </c>
      <c r="G81">
        <v>55</v>
      </c>
    </row>
    <row r="82" spans="1:7" ht="30" x14ac:dyDescent="0.25">
      <c r="A82" s="19" t="s">
        <v>113</v>
      </c>
      <c r="B82" s="19" t="s">
        <v>86</v>
      </c>
      <c r="C82" s="17" t="s">
        <v>74</v>
      </c>
      <c r="D82" s="18"/>
      <c r="E82" s="15">
        <v>0.5</v>
      </c>
      <c r="G82">
        <v>56</v>
      </c>
    </row>
    <row r="83" spans="1:7" ht="18" thickBot="1" x14ac:dyDescent="0.35">
      <c r="A83" s="19" t="s">
        <v>114</v>
      </c>
      <c r="B83" s="19" t="s">
        <v>86</v>
      </c>
      <c r="C83" s="17" t="s">
        <v>116</v>
      </c>
      <c r="D83" s="18"/>
      <c r="E83" s="15">
        <f>20*0.2*0.69</f>
        <v>2.76</v>
      </c>
      <c r="F83" s="8" t="s">
        <v>47</v>
      </c>
      <c r="G83">
        <v>57</v>
      </c>
    </row>
    <row r="84" spans="1:7" ht="18.75" thickTop="1" thickBot="1" x14ac:dyDescent="0.35">
      <c r="A84" s="5" t="s">
        <v>41</v>
      </c>
      <c r="B84" s="5"/>
      <c r="C84" s="6"/>
      <c r="D84" s="7"/>
      <c r="E84" s="6"/>
      <c r="F84" t="s">
        <v>94</v>
      </c>
      <c r="G84">
        <v>58</v>
      </c>
    </row>
    <row r="85" spans="1:7" ht="15.75" thickTop="1" x14ac:dyDescent="0.25">
      <c r="A85" s="19" t="s">
        <v>42</v>
      </c>
      <c r="B85" s="19" t="s">
        <v>82</v>
      </c>
      <c r="C85" s="17" t="s">
        <v>43</v>
      </c>
      <c r="D85" s="18"/>
      <c r="E85" s="15">
        <v>0.01</v>
      </c>
      <c r="F85" t="s">
        <v>99</v>
      </c>
      <c r="G85">
        <v>59</v>
      </c>
    </row>
    <row r="86" spans="1:7" ht="30" x14ac:dyDescent="0.25">
      <c r="A86" s="19" t="s">
        <v>44</v>
      </c>
      <c r="B86" s="19" t="s">
        <v>82</v>
      </c>
      <c r="C86" s="17" t="s">
        <v>45</v>
      </c>
      <c r="D86" s="18"/>
      <c r="E86" s="15">
        <v>365</v>
      </c>
      <c r="F86" t="s">
        <v>100</v>
      </c>
    </row>
    <row r="87" spans="1:7" ht="18" thickBot="1" x14ac:dyDescent="0.35">
      <c r="A87" s="5" t="s">
        <v>46</v>
      </c>
      <c r="B87" s="5"/>
      <c r="C87" s="6"/>
      <c r="D87" s="7"/>
      <c r="E87" s="6"/>
      <c r="G87">
        <v>60</v>
      </c>
    </row>
    <row r="88" spans="1:7" ht="15.75" thickTop="1" x14ac:dyDescent="0.25">
      <c r="A88" s="19" t="s">
        <v>48</v>
      </c>
      <c r="B88" s="19" t="s">
        <v>87</v>
      </c>
      <c r="C88" s="17" t="s">
        <v>77</v>
      </c>
      <c r="D88" s="18">
        <v>1</v>
      </c>
      <c r="E88" s="12" t="s">
        <v>49</v>
      </c>
      <c r="G88">
        <v>61</v>
      </c>
    </row>
    <row r="89" spans="1:7" x14ac:dyDescent="0.25">
      <c r="A89" s="19" t="s">
        <v>50</v>
      </c>
      <c r="B89" s="19" t="s">
        <v>87</v>
      </c>
      <c r="C89" s="17" t="s">
        <v>64</v>
      </c>
      <c r="D89" s="18">
        <v>1</v>
      </c>
      <c r="E89" s="15">
        <v>207</v>
      </c>
      <c r="G89">
        <v>62</v>
      </c>
    </row>
    <row r="90" spans="1:7" x14ac:dyDescent="0.25">
      <c r="A90" s="19" t="s">
        <v>95</v>
      </c>
      <c r="B90" s="19" t="s">
        <v>87</v>
      </c>
      <c r="C90" s="17" t="s">
        <v>96</v>
      </c>
      <c r="D90" s="18">
        <v>1</v>
      </c>
      <c r="E90" s="12" t="s">
        <v>97</v>
      </c>
      <c r="G90">
        <v>63</v>
      </c>
    </row>
    <row r="91" spans="1:7" x14ac:dyDescent="0.25">
      <c r="A91" s="19" t="s">
        <v>51</v>
      </c>
      <c r="B91" s="19" t="s">
        <v>87</v>
      </c>
      <c r="C91" s="17" t="s">
        <v>75</v>
      </c>
      <c r="D91" s="18">
        <v>1</v>
      </c>
      <c r="E91">
        <v>20</v>
      </c>
      <c r="G91">
        <v>64</v>
      </c>
    </row>
    <row r="92" spans="1:7" x14ac:dyDescent="0.25">
      <c r="A92" s="19"/>
      <c r="B92" s="19" t="s">
        <v>87</v>
      </c>
      <c r="C92" s="17" t="s">
        <v>75</v>
      </c>
      <c r="D92" s="18">
        <v>1</v>
      </c>
      <c r="E92" s="15">
        <v>30</v>
      </c>
      <c r="G92">
        <v>65</v>
      </c>
    </row>
    <row r="93" spans="1:7" x14ac:dyDescent="0.25">
      <c r="A93" s="19"/>
      <c r="B93" s="19" t="s">
        <v>87</v>
      </c>
      <c r="C93" s="17" t="s">
        <v>75</v>
      </c>
      <c r="D93" s="18">
        <v>1</v>
      </c>
      <c r="E93" s="15">
        <v>70</v>
      </c>
      <c r="G93">
        <v>66</v>
      </c>
    </row>
    <row r="94" spans="1:7" x14ac:dyDescent="0.25">
      <c r="A94" s="19"/>
      <c r="B94" s="19" t="s">
        <v>87</v>
      </c>
      <c r="C94" s="17" t="s">
        <v>75</v>
      </c>
      <c r="D94" s="18">
        <v>1</v>
      </c>
      <c r="E94" s="15">
        <v>100</v>
      </c>
      <c r="G94">
        <v>67</v>
      </c>
    </row>
    <row r="95" spans="1:7" x14ac:dyDescent="0.25">
      <c r="A95" s="19"/>
      <c r="B95" s="19" t="s">
        <v>87</v>
      </c>
      <c r="C95" s="17" t="s">
        <v>75</v>
      </c>
      <c r="D95" s="18">
        <v>1</v>
      </c>
      <c r="E95" s="15"/>
      <c r="G95">
        <v>68</v>
      </c>
    </row>
    <row r="96" spans="1:7" x14ac:dyDescent="0.25">
      <c r="A96" s="19" t="s">
        <v>101</v>
      </c>
      <c r="B96" s="19" t="s">
        <v>87</v>
      </c>
      <c r="C96" s="17" t="s">
        <v>76</v>
      </c>
      <c r="D96" s="18">
        <v>1</v>
      </c>
      <c r="E96" s="15">
        <v>0</v>
      </c>
      <c r="G96">
        <v>69</v>
      </c>
    </row>
    <row r="97" spans="1:7" x14ac:dyDescent="0.25">
      <c r="A97" s="19" t="s">
        <v>102</v>
      </c>
      <c r="B97" s="19" t="s">
        <v>87</v>
      </c>
      <c r="C97" s="17" t="s">
        <v>76</v>
      </c>
      <c r="D97" s="18">
        <v>1</v>
      </c>
      <c r="E97" s="15">
        <v>0.01</v>
      </c>
      <c r="G97">
        <v>75</v>
      </c>
    </row>
    <row r="98" spans="1:7" x14ac:dyDescent="0.25">
      <c r="A98" s="19" t="s">
        <v>103</v>
      </c>
      <c r="B98" s="19" t="s">
        <v>87</v>
      </c>
      <c r="C98" s="17" t="s">
        <v>76</v>
      </c>
      <c r="D98" s="18">
        <v>1</v>
      </c>
      <c r="E98" s="15">
        <v>0.67</v>
      </c>
      <c r="G98">
        <v>76</v>
      </c>
    </row>
    <row r="99" spans="1:7" x14ac:dyDescent="0.25">
      <c r="A99" s="19"/>
      <c r="B99" s="19" t="s">
        <v>87</v>
      </c>
      <c r="C99" s="17" t="s">
        <v>76</v>
      </c>
      <c r="D99" s="18">
        <v>1</v>
      </c>
      <c r="E99" s="15">
        <v>1</v>
      </c>
    </row>
    <row r="100" spans="1:7" x14ac:dyDescent="0.25">
      <c r="A100" s="19"/>
      <c r="B100" s="19" t="s">
        <v>87</v>
      </c>
      <c r="C100" s="17" t="s">
        <v>76</v>
      </c>
      <c r="D100" s="18">
        <v>1</v>
      </c>
      <c r="E100" s="15"/>
      <c r="G100">
        <v>77</v>
      </c>
    </row>
    <row r="101" spans="1:7" x14ac:dyDescent="0.25">
      <c r="A101" s="19" t="s">
        <v>53</v>
      </c>
      <c r="B101" s="19" t="s">
        <v>87</v>
      </c>
      <c r="C101" s="17" t="s">
        <v>77</v>
      </c>
      <c r="D101" s="18">
        <v>2</v>
      </c>
      <c r="E101" s="12" t="s">
        <v>134</v>
      </c>
      <c r="G101">
        <v>78</v>
      </c>
    </row>
    <row r="102" spans="1:7" x14ac:dyDescent="0.25">
      <c r="A102" s="19" t="s">
        <v>54</v>
      </c>
      <c r="B102" s="19" t="s">
        <v>87</v>
      </c>
      <c r="C102" s="17" t="s">
        <v>64</v>
      </c>
      <c r="D102" s="18">
        <v>2</v>
      </c>
      <c r="E102" s="15">
        <v>365</v>
      </c>
      <c r="G102">
        <v>79</v>
      </c>
    </row>
    <row r="103" spans="1:7" x14ac:dyDescent="0.25">
      <c r="A103" s="19" t="s">
        <v>98</v>
      </c>
      <c r="B103" s="19" t="s">
        <v>87</v>
      </c>
      <c r="C103" s="17" t="s">
        <v>96</v>
      </c>
      <c r="D103" s="18">
        <v>2</v>
      </c>
      <c r="E103" s="12" t="s">
        <v>97</v>
      </c>
      <c r="G103">
        <v>80</v>
      </c>
    </row>
    <row r="104" spans="1:7" x14ac:dyDescent="0.25">
      <c r="A104" s="19" t="s">
        <v>55</v>
      </c>
      <c r="B104" s="19" t="s">
        <v>87</v>
      </c>
      <c r="C104" s="17" t="s">
        <v>75</v>
      </c>
      <c r="D104" s="18">
        <v>2</v>
      </c>
      <c r="E104" s="15">
        <v>0</v>
      </c>
      <c r="G104">
        <v>81</v>
      </c>
    </row>
    <row r="105" spans="1:7" x14ac:dyDescent="0.25">
      <c r="A105" s="19"/>
      <c r="B105" s="19" t="s">
        <v>87</v>
      </c>
      <c r="C105" s="17" t="s">
        <v>75</v>
      </c>
      <c r="D105" s="18">
        <v>2</v>
      </c>
      <c r="E105" s="15">
        <v>0.2</v>
      </c>
      <c r="G105">
        <v>82</v>
      </c>
    </row>
    <row r="106" spans="1:7" x14ac:dyDescent="0.25">
      <c r="A106" s="19"/>
      <c r="B106" s="19" t="s">
        <v>87</v>
      </c>
      <c r="C106" s="17" t="s">
        <v>75</v>
      </c>
      <c r="D106" s="18">
        <v>2</v>
      </c>
      <c r="E106" s="15">
        <v>0.5</v>
      </c>
      <c r="G106">
        <v>83</v>
      </c>
    </row>
    <row r="107" spans="1:7" x14ac:dyDescent="0.25">
      <c r="A107" s="19"/>
      <c r="B107" s="19" t="s">
        <v>87</v>
      </c>
      <c r="C107" s="17" t="s">
        <v>75</v>
      </c>
      <c r="D107" s="18">
        <v>2</v>
      </c>
      <c r="E107" s="15">
        <v>1.1200000000000001</v>
      </c>
      <c r="G107">
        <v>84</v>
      </c>
    </row>
    <row r="108" spans="1:7" x14ac:dyDescent="0.25">
      <c r="A108" s="19"/>
      <c r="B108" s="19" t="s">
        <v>87</v>
      </c>
      <c r="C108" s="17" t="s">
        <v>75</v>
      </c>
      <c r="D108" s="18">
        <v>2</v>
      </c>
      <c r="E108" s="15">
        <v>1.69</v>
      </c>
      <c r="G108">
        <v>85</v>
      </c>
    </row>
    <row r="109" spans="1:7" x14ac:dyDescent="0.25">
      <c r="A109" s="19" t="s">
        <v>56</v>
      </c>
      <c r="B109" s="19" t="s">
        <v>87</v>
      </c>
      <c r="C109" s="17" t="s">
        <v>76</v>
      </c>
      <c r="D109" s="18">
        <v>2</v>
      </c>
      <c r="E109" s="15">
        <v>0</v>
      </c>
      <c r="G109">
        <v>86</v>
      </c>
    </row>
    <row r="110" spans="1:7" x14ac:dyDescent="0.25">
      <c r="A110" s="19" t="s">
        <v>102</v>
      </c>
      <c r="B110" s="19" t="s">
        <v>87</v>
      </c>
      <c r="C110" s="17" t="s">
        <v>76</v>
      </c>
      <c r="D110" s="18">
        <v>2</v>
      </c>
      <c r="E110" s="15">
        <v>0</v>
      </c>
    </row>
    <row r="111" spans="1:7" x14ac:dyDescent="0.25">
      <c r="A111" s="19" t="s">
        <v>103</v>
      </c>
      <c r="B111" s="19" t="s">
        <v>87</v>
      </c>
      <c r="C111" s="17" t="s">
        <v>76</v>
      </c>
      <c r="D111" s="18">
        <v>2</v>
      </c>
      <c r="E111" s="15">
        <v>0.02</v>
      </c>
    </row>
    <row r="112" spans="1:7" x14ac:dyDescent="0.25">
      <c r="A112" s="19"/>
      <c r="B112" s="19" t="s">
        <v>87</v>
      </c>
      <c r="C112" s="17" t="s">
        <v>76</v>
      </c>
      <c r="D112" s="18">
        <v>2</v>
      </c>
      <c r="E112" s="15">
        <v>1</v>
      </c>
    </row>
    <row r="113" spans="1:5" x14ac:dyDescent="0.25">
      <c r="A113" s="19"/>
      <c r="B113" s="19" t="s">
        <v>87</v>
      </c>
      <c r="C113" s="17" t="s">
        <v>76</v>
      </c>
      <c r="D113" s="18">
        <v>2</v>
      </c>
      <c r="E113" s="15">
        <v>1</v>
      </c>
    </row>
    <row r="114" spans="1:5" x14ac:dyDescent="0.25">
      <c r="A114" s="20"/>
      <c r="B114" s="20"/>
      <c r="C114" s="21"/>
      <c r="D114" s="22"/>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row r="228" spans="1:4" x14ac:dyDescent="0.25">
      <c r="A228" s="20"/>
      <c r="C228" s="21"/>
      <c r="D228" s="22"/>
    </row>
    <row r="229" spans="1:4" x14ac:dyDescent="0.25">
      <c r="A229" s="20"/>
      <c r="C229" s="21"/>
      <c r="D229" s="22"/>
    </row>
    <row r="230" spans="1:4" x14ac:dyDescent="0.25">
      <c r="A230" s="20"/>
      <c r="C230" s="21"/>
      <c r="D230" s="22"/>
    </row>
    <row r="231" spans="1:4" x14ac:dyDescent="0.25">
      <c r="A231" s="20"/>
      <c r="C231" s="21"/>
      <c r="D231" s="22"/>
    </row>
    <row r="232" spans="1:4" x14ac:dyDescent="0.25">
      <c r="A232" s="20"/>
      <c r="C232" s="21"/>
      <c r="D232" s="22"/>
    </row>
    <row r="233" spans="1:4" x14ac:dyDescent="0.25">
      <c r="A233" s="20"/>
      <c r="C233" s="21"/>
      <c r="D233" s="22"/>
    </row>
  </sheetData>
  <mergeCells count="9">
    <mergeCell ref="A62:A65"/>
    <mergeCell ref="A50:A53"/>
    <mergeCell ref="A54:A57"/>
    <mergeCell ref="A58:A61"/>
    <mergeCell ref="A27:A29"/>
    <mergeCell ref="A31:A34"/>
    <mergeCell ref="A36:A41"/>
    <mergeCell ref="A46:A49"/>
    <mergeCell ref="A42:A44"/>
  </mergeCells>
  <phoneticPr fontId="9" type="noConversion"/>
  <dataValidations count="18">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6" xr:uid="{2A9331BB-EEBF-40CD-B47D-E4013CB2D0AD}">
      <formula1>0</formula1>
    </dataValidation>
    <dataValidation type="decimal" allowBlank="1" showInputMessage="1" showErrorMessage="1" sqref="E87 E82 E84:E85"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35 E19 E26"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90 E103" xr:uid="{C614F1BE-BCDD-4E7E-8FB4-A3D677A1BB44}">
      <formula1>"year-round, during growing season, during dormant season"</formula1>
    </dataValidation>
    <dataValidation type="decimal" allowBlank="1" showInputMessage="1" showErrorMessage="1" sqref="E20" xr:uid="{DC451139-D175-47A3-922A-D7E1D89FD320}">
      <formula1>0</formula1>
      <formula2>250</formula2>
    </dataValidation>
    <dataValidation type="decimal" allowBlank="1" showInputMessage="1" showErrorMessage="1" sqref="E23" xr:uid="{348279D5-38F8-475A-AC64-035F5E3E4212}">
      <formula1>0</formula1>
      <formula2>1000</formula2>
    </dataValidation>
    <dataValidation type="decimal" allowBlank="1" showInputMessage="1" showErrorMessage="1" sqref="E24:E25" xr:uid="{EACE6BD1-D6C3-4928-842D-C63840BE30AC}">
      <formula1>0</formula1>
      <formula2>900000</formula2>
    </dataValidation>
    <dataValidation type="decimal" allowBlank="1" showInputMessage="1" showErrorMessage="1" sqref="E22" xr:uid="{4D91B116-B68A-4C95-AD47-FA9A88D15DD8}">
      <formula1>0</formula1>
      <formula2>800000</formula2>
    </dataValidation>
    <dataValidation type="decimal" allowBlank="1" showInputMessage="1" showErrorMessage="1" sqref="E21" xr:uid="{1507B952-3B7A-44BA-8085-6DFF3DB7EBFD}">
      <formula1>0</formula1>
      <formula2>500</formula2>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33"/>
  <sheetViews>
    <sheetView topLeftCell="A3" workbookViewId="0">
      <selection activeCell="C25" sqref="C25"/>
    </sheetView>
  </sheetViews>
  <sheetFormatPr defaultRowHeight="15" x14ac:dyDescent="0.25"/>
  <cols>
    <col min="1" max="1" width="41.1406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127</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69</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144</v>
      </c>
      <c r="G12">
        <v>11</v>
      </c>
    </row>
    <row r="13" spans="1:7" x14ac:dyDescent="0.25">
      <c r="A13" s="9" t="s">
        <v>21</v>
      </c>
      <c r="B13" s="9" t="s">
        <v>84</v>
      </c>
      <c r="C13" s="10" t="s">
        <v>22</v>
      </c>
      <c r="D13" s="11"/>
      <c r="E13" s="15">
        <v>305</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180</v>
      </c>
      <c r="G15">
        <v>50</v>
      </c>
    </row>
    <row r="16" spans="1:7" ht="18.75" customHeight="1" x14ac:dyDescent="0.25">
      <c r="A16" s="19" t="s">
        <v>130</v>
      </c>
      <c r="B16" s="9" t="s">
        <v>84</v>
      </c>
      <c r="C16" s="17" t="s">
        <v>131</v>
      </c>
      <c r="D16" s="18"/>
      <c r="E16" s="15">
        <v>250</v>
      </c>
    </row>
    <row r="17" spans="1:7" x14ac:dyDescent="0.25">
      <c r="A17" s="9" t="s">
        <v>23</v>
      </c>
      <c r="B17" s="9" t="s">
        <v>84</v>
      </c>
      <c r="C17" s="10" t="s">
        <v>24</v>
      </c>
      <c r="D17" s="11"/>
      <c r="E17" s="15">
        <v>273</v>
      </c>
      <c r="G17">
        <v>13</v>
      </c>
    </row>
    <row r="18" spans="1:7" x14ac:dyDescent="0.25">
      <c r="A18" s="9" t="s">
        <v>132</v>
      </c>
      <c r="B18" s="9" t="s">
        <v>84</v>
      </c>
      <c r="C18" s="10" t="s">
        <v>133</v>
      </c>
      <c r="D18" s="11"/>
      <c r="E18" s="15">
        <v>1000</v>
      </c>
    </row>
    <row r="19" spans="1:7" ht="18" thickBot="1" x14ac:dyDescent="0.35">
      <c r="A19" s="5" t="s">
        <v>18</v>
      </c>
      <c r="B19" s="5"/>
      <c r="C19" s="6"/>
      <c r="D19" s="7"/>
      <c r="E19" s="14"/>
      <c r="F19" s="8"/>
      <c r="G19">
        <v>10</v>
      </c>
    </row>
    <row r="20" spans="1:7" ht="15.75" customHeight="1" thickTop="1" x14ac:dyDescent="0.25">
      <c r="A20" s="28" t="s">
        <v>155</v>
      </c>
      <c r="B20" s="9" t="s">
        <v>162</v>
      </c>
      <c r="C20" s="10" t="s">
        <v>156</v>
      </c>
      <c r="D20" s="18"/>
      <c r="E20" s="15">
        <v>57</v>
      </c>
      <c r="G20" t="s">
        <v>166</v>
      </c>
    </row>
    <row r="21" spans="1:7" ht="15.75" customHeight="1" x14ac:dyDescent="0.25">
      <c r="A21" s="28" t="s">
        <v>167</v>
      </c>
      <c r="B21" s="9" t="s">
        <v>162</v>
      </c>
      <c r="C21" s="10" t="s">
        <v>158</v>
      </c>
      <c r="D21" s="18"/>
      <c r="E21" s="15">
        <v>21</v>
      </c>
    </row>
    <row r="22" spans="1:7" ht="15.75" customHeight="1" x14ac:dyDescent="0.25">
      <c r="A22" s="28" t="s">
        <v>157</v>
      </c>
      <c r="B22" s="9" t="s">
        <v>162</v>
      </c>
      <c r="C22" s="10" t="s">
        <v>159</v>
      </c>
      <c r="D22" s="18"/>
      <c r="E22" s="15">
        <v>650</v>
      </c>
    </row>
    <row r="23" spans="1:7" ht="15.75" customHeight="1" x14ac:dyDescent="0.25">
      <c r="A23" s="28" t="s">
        <v>168</v>
      </c>
      <c r="B23" s="9" t="s">
        <v>162</v>
      </c>
      <c r="C23" s="10" t="s">
        <v>170</v>
      </c>
      <c r="D23" s="18"/>
      <c r="E23" s="15">
        <v>65</v>
      </c>
    </row>
    <row r="24" spans="1:7" ht="15.75" customHeight="1" x14ac:dyDescent="0.25">
      <c r="A24" s="28" t="s">
        <v>160</v>
      </c>
      <c r="B24" s="9" t="s">
        <v>162</v>
      </c>
      <c r="C24" s="10" t="s">
        <v>161</v>
      </c>
      <c r="D24" s="18"/>
      <c r="E24" s="15">
        <v>209</v>
      </c>
    </row>
    <row r="25" spans="1:7" ht="15.75" customHeight="1" x14ac:dyDescent="0.25">
      <c r="A25" s="28" t="s">
        <v>164</v>
      </c>
      <c r="B25" s="9" t="s">
        <v>162</v>
      </c>
      <c r="C25" s="10" t="s">
        <v>172</v>
      </c>
      <c r="D25" s="18"/>
      <c r="E25" s="15">
        <v>120</v>
      </c>
      <c r="G25" t="s">
        <v>165</v>
      </c>
    </row>
    <row r="26" spans="1:7" ht="15.75" customHeight="1" thickBot="1" x14ac:dyDescent="0.35">
      <c r="A26" s="5" t="s">
        <v>163</v>
      </c>
      <c r="B26" s="5"/>
      <c r="C26" s="6"/>
      <c r="D26" s="7"/>
      <c r="E26" s="14"/>
      <c r="F26" s="8"/>
    </row>
    <row r="27" spans="1:7" ht="15.75" thickTop="1" x14ac:dyDescent="0.25">
      <c r="A27" s="32" t="s">
        <v>25</v>
      </c>
      <c r="B27" s="9" t="s">
        <v>80</v>
      </c>
      <c r="C27" s="10" t="s">
        <v>58</v>
      </c>
      <c r="D27" s="18" t="s">
        <v>91</v>
      </c>
      <c r="E27" s="15">
        <v>1.4999999999999999E-2</v>
      </c>
      <c r="G27">
        <v>14</v>
      </c>
    </row>
    <row r="28" spans="1:7" x14ac:dyDescent="0.25">
      <c r="A28" s="32"/>
      <c r="B28" s="9" t="s">
        <v>80</v>
      </c>
      <c r="C28" s="10" t="s">
        <v>58</v>
      </c>
      <c r="D28" s="18" t="s">
        <v>92</v>
      </c>
      <c r="E28" s="15">
        <v>1.4999999999999999E-2</v>
      </c>
      <c r="G28">
        <v>15</v>
      </c>
    </row>
    <row r="29" spans="1:7" x14ac:dyDescent="0.25">
      <c r="A29" s="32"/>
      <c r="B29" s="9" t="s">
        <v>80</v>
      </c>
      <c r="C29" s="10" t="s">
        <v>58</v>
      </c>
      <c r="D29" s="18" t="s">
        <v>93</v>
      </c>
      <c r="E29" s="15">
        <v>0.03</v>
      </c>
      <c r="G29">
        <v>16</v>
      </c>
    </row>
    <row r="30" spans="1:7" x14ac:dyDescent="0.25">
      <c r="A30" s="32"/>
      <c r="B30" s="9" t="s">
        <v>80</v>
      </c>
      <c r="C30" s="10" t="s">
        <v>58</v>
      </c>
      <c r="D30" s="18" t="s">
        <v>83</v>
      </c>
      <c r="E30" s="15">
        <v>0.01</v>
      </c>
      <c r="G30">
        <v>18</v>
      </c>
    </row>
    <row r="31" spans="1:7" x14ac:dyDescent="0.25">
      <c r="A31" s="32" t="s">
        <v>26</v>
      </c>
      <c r="B31" s="9" t="s">
        <v>80</v>
      </c>
      <c r="C31" s="10" t="s">
        <v>27</v>
      </c>
      <c r="D31" s="18" t="s">
        <v>91</v>
      </c>
      <c r="E31" s="15">
        <v>1.444</v>
      </c>
      <c r="G31">
        <v>19</v>
      </c>
    </row>
    <row r="32" spans="1:7" x14ac:dyDescent="0.25">
      <c r="A32" s="32"/>
      <c r="B32" s="9" t="s">
        <v>80</v>
      </c>
      <c r="C32" s="10" t="s">
        <v>27</v>
      </c>
      <c r="D32" s="18" t="s">
        <v>92</v>
      </c>
      <c r="E32" s="15">
        <v>1.5129999999999999</v>
      </c>
      <c r="G32">
        <v>20</v>
      </c>
    </row>
    <row r="33" spans="1:14" x14ac:dyDescent="0.25">
      <c r="A33" s="32"/>
      <c r="B33" s="9" t="s">
        <v>80</v>
      </c>
      <c r="C33" s="10" t="s">
        <v>27</v>
      </c>
      <c r="D33" s="18" t="s">
        <v>93</v>
      </c>
      <c r="E33" s="15">
        <v>1.4630000000000001</v>
      </c>
      <c r="G33">
        <v>21</v>
      </c>
    </row>
    <row r="34" spans="1:14" x14ac:dyDescent="0.25">
      <c r="A34" s="32"/>
      <c r="B34" s="9" t="s">
        <v>80</v>
      </c>
      <c r="C34" s="10" t="s">
        <v>27</v>
      </c>
      <c r="D34" s="18" t="s">
        <v>83</v>
      </c>
      <c r="E34" s="15">
        <v>1.4139999999999999</v>
      </c>
      <c r="G34">
        <v>23</v>
      </c>
    </row>
    <row r="35" spans="1:14" ht="18" thickBot="1" x14ac:dyDescent="0.35">
      <c r="A35" s="5" t="s">
        <v>137</v>
      </c>
      <c r="B35" s="5"/>
      <c r="C35" s="6"/>
      <c r="D35" s="7"/>
      <c r="E35" s="14"/>
      <c r="F35" s="8"/>
    </row>
    <row r="36" spans="1:14" ht="30" customHeight="1" thickTop="1" x14ac:dyDescent="0.25">
      <c r="A36" s="33" t="s">
        <v>28</v>
      </c>
      <c r="B36" s="9" t="s">
        <v>80</v>
      </c>
      <c r="C36" s="10" t="s">
        <v>88</v>
      </c>
      <c r="D36" s="11" t="s">
        <v>29</v>
      </c>
      <c r="E36" s="15"/>
      <c r="F36" s="34" t="s">
        <v>90</v>
      </c>
      <c r="G36">
        <v>27</v>
      </c>
      <c r="H36" t="s">
        <v>31</v>
      </c>
    </row>
    <row r="37" spans="1:14" x14ac:dyDescent="0.25">
      <c r="A37" s="33"/>
      <c r="B37" s="9" t="s">
        <v>80</v>
      </c>
      <c r="C37" s="10" t="s">
        <v>88</v>
      </c>
      <c r="D37" s="11" t="s">
        <v>32</v>
      </c>
      <c r="E37" s="15"/>
      <c r="F37" s="34"/>
      <c r="G37">
        <v>28</v>
      </c>
    </row>
    <row r="38" spans="1:14" x14ac:dyDescent="0.25">
      <c r="A38" s="33"/>
      <c r="B38" s="9" t="s">
        <v>80</v>
      </c>
      <c r="C38" s="10" t="s">
        <v>88</v>
      </c>
      <c r="D38" s="11" t="s">
        <v>33</v>
      </c>
      <c r="E38" s="15"/>
      <c r="F38" s="34"/>
      <c r="G38">
        <v>29</v>
      </c>
    </row>
    <row r="39" spans="1:14" x14ac:dyDescent="0.25">
      <c r="A39" s="33"/>
      <c r="B39" s="9" t="s">
        <v>80</v>
      </c>
      <c r="C39" s="10" t="s">
        <v>89</v>
      </c>
      <c r="D39" s="11" t="s">
        <v>29</v>
      </c>
      <c r="E39" s="15"/>
      <c r="F39" s="34"/>
      <c r="G39">
        <v>30</v>
      </c>
    </row>
    <row r="40" spans="1:14" x14ac:dyDescent="0.25">
      <c r="A40" s="33"/>
      <c r="B40" s="9" t="s">
        <v>80</v>
      </c>
      <c r="C40" s="10" t="s">
        <v>89</v>
      </c>
      <c r="D40" s="11" t="s">
        <v>32</v>
      </c>
      <c r="E40" s="15"/>
      <c r="F40" s="34"/>
      <c r="G40">
        <v>31</v>
      </c>
    </row>
    <row r="41" spans="1:14" x14ac:dyDescent="0.25">
      <c r="A41" s="33"/>
      <c r="B41" s="9" t="s">
        <v>80</v>
      </c>
      <c r="C41" s="10" t="s">
        <v>89</v>
      </c>
      <c r="D41" s="11" t="s">
        <v>33</v>
      </c>
      <c r="E41" s="15"/>
      <c r="F41" s="34"/>
      <c r="G41">
        <v>32</v>
      </c>
    </row>
    <row r="42" spans="1:14" x14ac:dyDescent="0.25">
      <c r="A42" s="30" t="s">
        <v>34</v>
      </c>
      <c r="B42" s="9" t="s">
        <v>80</v>
      </c>
      <c r="C42" s="17" t="s">
        <v>35</v>
      </c>
      <c r="D42" s="18" t="s">
        <v>91</v>
      </c>
      <c r="E42" s="15">
        <v>0.01</v>
      </c>
      <c r="G42">
        <v>33</v>
      </c>
    </row>
    <row r="43" spans="1:14" x14ac:dyDescent="0.25">
      <c r="A43" s="30"/>
      <c r="B43" s="9" t="s">
        <v>80</v>
      </c>
      <c r="C43" s="17" t="s">
        <v>35</v>
      </c>
      <c r="D43" s="18" t="s">
        <v>92</v>
      </c>
      <c r="E43" s="27">
        <f>E44/0.27*0.2</f>
        <v>2.2222222222222223E-2</v>
      </c>
      <c r="G43">
        <v>34</v>
      </c>
    </row>
    <row r="44" spans="1:14" x14ac:dyDescent="0.25">
      <c r="A44" s="30"/>
      <c r="B44" s="9" t="s">
        <v>80</v>
      </c>
      <c r="C44" s="17" t="s">
        <v>35</v>
      </c>
      <c r="D44" s="18" t="s">
        <v>93</v>
      </c>
      <c r="E44" s="15">
        <v>0.03</v>
      </c>
      <c r="G44">
        <v>35</v>
      </c>
    </row>
    <row r="45" spans="1:14" x14ac:dyDescent="0.25">
      <c r="A45" s="30"/>
      <c r="B45" s="9" t="s">
        <v>80</v>
      </c>
      <c r="C45" s="17" t="s">
        <v>35</v>
      </c>
      <c r="D45" s="18" t="s">
        <v>83</v>
      </c>
      <c r="E45" s="15">
        <v>0</v>
      </c>
      <c r="G45">
        <v>37</v>
      </c>
    </row>
    <row r="46" spans="1:14" x14ac:dyDescent="0.25">
      <c r="A46" s="30" t="s">
        <v>67</v>
      </c>
      <c r="B46" s="9" t="s">
        <v>80</v>
      </c>
      <c r="C46" s="17" t="s">
        <v>68</v>
      </c>
      <c r="D46" s="18" t="s">
        <v>91</v>
      </c>
      <c r="E46" s="15">
        <v>4.3</v>
      </c>
      <c r="G46">
        <v>38</v>
      </c>
    </row>
    <row r="47" spans="1:14" x14ac:dyDescent="0.25">
      <c r="A47" s="30"/>
      <c r="B47" s="9" t="s">
        <v>80</v>
      </c>
      <c r="C47" s="17" t="s">
        <v>68</v>
      </c>
      <c r="D47" s="18" t="s">
        <v>92</v>
      </c>
      <c r="E47" s="15">
        <v>4.0999999999999996</v>
      </c>
      <c r="G47">
        <v>39</v>
      </c>
      <c r="J47">
        <f>E47+E48</f>
        <v>9.6</v>
      </c>
      <c r="K47">
        <f>LOG10(J47/1000)</f>
        <v>-2.0177287669604316</v>
      </c>
      <c r="M47">
        <f>E69/E70</f>
        <v>2.5</v>
      </c>
      <c r="N47">
        <f>LOG10(M47)</f>
        <v>0.3979400086720376</v>
      </c>
    </row>
    <row r="48" spans="1:14" x14ac:dyDescent="0.25">
      <c r="A48" s="30"/>
      <c r="B48" s="9" t="s">
        <v>80</v>
      </c>
      <c r="C48" s="17" t="s">
        <v>68</v>
      </c>
      <c r="D48" s="18" t="s">
        <v>93</v>
      </c>
      <c r="E48" s="15">
        <v>5.5</v>
      </c>
      <c r="G48">
        <v>40</v>
      </c>
      <c r="J48">
        <f>(E43+E44)/E73*E69</f>
        <v>0.52222222222222237</v>
      </c>
      <c r="K48">
        <f>LOG10(J48/1000)</f>
        <v>-3.2821446515036072</v>
      </c>
      <c r="M48">
        <f>E69/E74</f>
        <v>138.2930051648863</v>
      </c>
      <c r="N48">
        <f>LOG10(M48)</f>
        <v>2.1408002141287135</v>
      </c>
    </row>
    <row r="49" spans="1:7" x14ac:dyDescent="0.25">
      <c r="A49" s="30"/>
      <c r="B49" s="9" t="s">
        <v>80</v>
      </c>
      <c r="C49" s="17" t="s">
        <v>68</v>
      </c>
      <c r="D49" s="18" t="s">
        <v>83</v>
      </c>
      <c r="E49" s="15">
        <v>4</v>
      </c>
      <c r="G49">
        <v>42</v>
      </c>
    </row>
    <row r="50" spans="1:7" x14ac:dyDescent="0.25">
      <c r="A50" s="30" t="s">
        <v>143</v>
      </c>
      <c r="B50" s="9" t="s">
        <v>80</v>
      </c>
      <c r="C50" s="17" t="s">
        <v>140</v>
      </c>
      <c r="D50" s="17" t="s">
        <v>91</v>
      </c>
      <c r="E50" s="15"/>
      <c r="F50" s="16" t="s">
        <v>142</v>
      </c>
    </row>
    <row r="51" spans="1:7" x14ac:dyDescent="0.25">
      <c r="A51" s="30"/>
      <c r="B51" s="9" t="s">
        <v>80</v>
      </c>
      <c r="C51" s="17" t="s">
        <v>140</v>
      </c>
      <c r="D51" s="17" t="s">
        <v>93</v>
      </c>
      <c r="E51" s="15"/>
      <c r="F51" s="16" t="s">
        <v>142</v>
      </c>
    </row>
    <row r="52" spans="1:7" x14ac:dyDescent="0.25">
      <c r="A52" s="30"/>
      <c r="B52" s="9" t="s">
        <v>80</v>
      </c>
      <c r="C52" s="17" t="s">
        <v>140</v>
      </c>
      <c r="D52" s="17" t="s">
        <v>92</v>
      </c>
      <c r="E52" s="15"/>
      <c r="F52" s="16" t="s">
        <v>142</v>
      </c>
    </row>
    <row r="53" spans="1:7" x14ac:dyDescent="0.25">
      <c r="A53" s="30"/>
      <c r="B53" s="9" t="s">
        <v>80</v>
      </c>
      <c r="C53" s="17" t="s">
        <v>140</v>
      </c>
      <c r="D53" s="17" t="s">
        <v>83</v>
      </c>
      <c r="E53" s="15"/>
      <c r="F53" s="16" t="s">
        <v>142</v>
      </c>
    </row>
    <row r="54" spans="1:7" x14ac:dyDescent="0.25">
      <c r="A54" s="30" t="s">
        <v>144</v>
      </c>
      <c r="B54" s="9" t="s">
        <v>80</v>
      </c>
      <c r="C54" s="17" t="s">
        <v>138</v>
      </c>
      <c r="D54" s="17" t="s">
        <v>91</v>
      </c>
      <c r="E54" s="15"/>
      <c r="F54" s="16" t="s">
        <v>142</v>
      </c>
    </row>
    <row r="55" spans="1:7" x14ac:dyDescent="0.25">
      <c r="A55" s="30"/>
      <c r="B55" s="9" t="s">
        <v>80</v>
      </c>
      <c r="C55" s="17" t="s">
        <v>138</v>
      </c>
      <c r="D55" s="17" t="s">
        <v>93</v>
      </c>
      <c r="E55" s="15"/>
      <c r="F55" s="16" t="s">
        <v>142</v>
      </c>
    </row>
    <row r="56" spans="1:7" x14ac:dyDescent="0.25">
      <c r="A56" s="30"/>
      <c r="B56" s="9" t="s">
        <v>80</v>
      </c>
      <c r="C56" s="17" t="s">
        <v>138</v>
      </c>
      <c r="D56" s="17" t="s">
        <v>92</v>
      </c>
      <c r="E56" s="15"/>
      <c r="F56" s="16" t="s">
        <v>142</v>
      </c>
    </row>
    <row r="57" spans="1:7" x14ac:dyDescent="0.25">
      <c r="A57" s="30"/>
      <c r="B57" s="9" t="s">
        <v>80</v>
      </c>
      <c r="C57" s="17" t="s">
        <v>138</v>
      </c>
      <c r="D57" s="17" t="s">
        <v>83</v>
      </c>
      <c r="E57" s="15"/>
      <c r="F57" s="16" t="s">
        <v>142</v>
      </c>
    </row>
    <row r="58" spans="1:7" x14ac:dyDescent="0.25">
      <c r="A58" s="30" t="s">
        <v>145</v>
      </c>
      <c r="B58" s="9" t="s">
        <v>80</v>
      </c>
      <c r="C58" s="17" t="s">
        <v>141</v>
      </c>
      <c r="D58" s="17" t="s">
        <v>91</v>
      </c>
      <c r="E58" s="15"/>
      <c r="F58" s="16" t="s">
        <v>142</v>
      </c>
    </row>
    <row r="59" spans="1:7" x14ac:dyDescent="0.25">
      <c r="A59" s="30"/>
      <c r="B59" s="9" t="s">
        <v>80</v>
      </c>
      <c r="C59" s="17" t="s">
        <v>141</v>
      </c>
      <c r="D59" s="17" t="s">
        <v>93</v>
      </c>
      <c r="E59" s="15"/>
      <c r="F59" s="16" t="s">
        <v>142</v>
      </c>
    </row>
    <row r="60" spans="1:7" x14ac:dyDescent="0.25">
      <c r="A60" s="30"/>
      <c r="B60" s="9" t="s">
        <v>80</v>
      </c>
      <c r="C60" s="17" t="s">
        <v>141</v>
      </c>
      <c r="D60" s="17" t="s">
        <v>92</v>
      </c>
      <c r="E60" s="15"/>
      <c r="F60" s="16" t="s">
        <v>142</v>
      </c>
    </row>
    <row r="61" spans="1:7" x14ac:dyDescent="0.25">
      <c r="A61" s="30"/>
      <c r="B61" s="9" t="s">
        <v>80</v>
      </c>
      <c r="C61" s="17" t="s">
        <v>141</v>
      </c>
      <c r="D61" s="17" t="s">
        <v>83</v>
      </c>
      <c r="E61" s="15"/>
      <c r="F61" s="16" t="s">
        <v>142</v>
      </c>
    </row>
    <row r="62" spans="1:7" x14ac:dyDescent="0.25">
      <c r="A62" s="30" t="s">
        <v>146</v>
      </c>
      <c r="B62" s="9" t="s">
        <v>80</v>
      </c>
      <c r="C62" s="17" t="s">
        <v>147</v>
      </c>
      <c r="D62" s="17" t="s">
        <v>91</v>
      </c>
      <c r="E62" s="15"/>
      <c r="F62" s="16" t="s">
        <v>142</v>
      </c>
    </row>
    <row r="63" spans="1:7" x14ac:dyDescent="0.25">
      <c r="A63" s="30"/>
      <c r="B63" s="9" t="s">
        <v>80</v>
      </c>
      <c r="C63" s="17" t="s">
        <v>147</v>
      </c>
      <c r="D63" s="17" t="s">
        <v>93</v>
      </c>
      <c r="E63" s="15"/>
      <c r="F63" s="16" t="s">
        <v>142</v>
      </c>
    </row>
    <row r="64" spans="1:7" x14ac:dyDescent="0.25">
      <c r="A64" s="30"/>
      <c r="B64" s="9" t="s">
        <v>80</v>
      </c>
      <c r="C64" s="17" t="s">
        <v>147</v>
      </c>
      <c r="D64" s="17" t="s">
        <v>92</v>
      </c>
      <c r="E64" s="15"/>
      <c r="F64" s="16" t="s">
        <v>142</v>
      </c>
    </row>
    <row r="65" spans="1:13" x14ac:dyDescent="0.25">
      <c r="A65" s="30"/>
      <c r="B65" s="9" t="s">
        <v>80</v>
      </c>
      <c r="C65" s="17" t="s">
        <v>147</v>
      </c>
      <c r="D65" s="17" t="s">
        <v>83</v>
      </c>
      <c r="E65" s="15"/>
      <c r="F65" s="16" t="s">
        <v>142</v>
      </c>
    </row>
    <row r="66" spans="1:13" ht="18" thickBot="1" x14ac:dyDescent="0.35">
      <c r="A66" s="5" t="s">
        <v>104</v>
      </c>
      <c r="B66" s="5"/>
      <c r="C66" s="6"/>
      <c r="D66" s="7"/>
      <c r="E66" s="6"/>
      <c r="F66" s="8"/>
      <c r="J66">
        <f>PI()/4*E70^2*E69</f>
        <v>5.3014376029327764E-2</v>
      </c>
      <c r="K66">
        <f>J47/1000/J66</f>
        <v>0.18108295747344533</v>
      </c>
    </row>
    <row r="67" spans="1:13" ht="18" thickTop="1" x14ac:dyDescent="0.25">
      <c r="A67" s="19" t="s">
        <v>37</v>
      </c>
      <c r="B67" s="19" t="s">
        <v>81</v>
      </c>
      <c r="C67" s="17" t="s">
        <v>38</v>
      </c>
      <c r="D67" s="18"/>
      <c r="E67" s="15">
        <v>18</v>
      </c>
      <c r="I67">
        <f>E69/E74</f>
        <v>138.2930051648863</v>
      </c>
    </row>
    <row r="68" spans="1:13" x14ac:dyDescent="0.25">
      <c r="A68" s="19" t="s">
        <v>39</v>
      </c>
      <c r="B68" s="19" t="s">
        <v>81</v>
      </c>
      <c r="C68" s="17" t="s">
        <v>40</v>
      </c>
      <c r="D68" s="18"/>
      <c r="E68" s="15">
        <v>10</v>
      </c>
      <c r="I68">
        <f>E69/E70</f>
        <v>2.5</v>
      </c>
    </row>
    <row r="69" spans="1:13" x14ac:dyDescent="0.25">
      <c r="A69" s="19" t="s">
        <v>111</v>
      </c>
      <c r="B69" s="19" t="s">
        <v>81</v>
      </c>
      <c r="C69" s="17" t="s">
        <v>118</v>
      </c>
      <c r="D69" s="18"/>
      <c r="E69" s="15">
        <v>0.75</v>
      </c>
    </row>
    <row r="70" spans="1:13" x14ac:dyDescent="0.25">
      <c r="A70" s="19" t="s">
        <v>106</v>
      </c>
      <c r="B70" s="19" t="s">
        <v>81</v>
      </c>
      <c r="C70" s="17" t="s">
        <v>105</v>
      </c>
      <c r="D70" s="18"/>
      <c r="E70" s="15">
        <v>0.3</v>
      </c>
      <c r="G70">
        <v>48</v>
      </c>
    </row>
    <row r="71" spans="1:13" x14ac:dyDescent="0.25">
      <c r="A71" s="19" t="s">
        <v>107</v>
      </c>
      <c r="B71" s="19" t="s">
        <v>81</v>
      </c>
      <c r="C71" s="17" t="s">
        <v>110</v>
      </c>
      <c r="D71" s="18"/>
      <c r="E71" s="15">
        <v>0.33</v>
      </c>
    </row>
    <row r="72" spans="1:13" x14ac:dyDescent="0.25">
      <c r="A72" s="19" t="s">
        <v>108</v>
      </c>
      <c r="B72" s="19" t="s">
        <v>81</v>
      </c>
      <c r="C72" s="17" t="s">
        <v>109</v>
      </c>
      <c r="D72" s="18"/>
      <c r="E72" s="15">
        <v>0.35</v>
      </c>
    </row>
    <row r="73" spans="1:13" x14ac:dyDescent="0.25">
      <c r="A73" s="19" t="s">
        <v>119</v>
      </c>
      <c r="B73" s="19" t="s">
        <v>81</v>
      </c>
      <c r="C73" s="17" t="s">
        <v>120</v>
      </c>
      <c r="D73" s="18"/>
      <c r="E73" s="15">
        <f>E69/10</f>
        <v>7.4999999999999997E-2</v>
      </c>
      <c r="K73" t="e">
        <f>(K66-K67)/K67</f>
        <v>#DIV/0!</v>
      </c>
      <c r="M73" t="e">
        <f>(M67-M66)/M67</f>
        <v>#DIV/0!</v>
      </c>
    </row>
    <row r="74" spans="1:13" x14ac:dyDescent="0.25">
      <c r="A74" s="19" t="s">
        <v>121</v>
      </c>
      <c r="B74" s="19" t="s">
        <v>81</v>
      </c>
      <c r="C74" s="17" t="s">
        <v>126</v>
      </c>
      <c r="D74" s="18"/>
      <c r="E74" s="27">
        <f>SQRT(0.231/100/100*4/PI())</f>
        <v>5.423267786434878E-3</v>
      </c>
      <c r="G74">
        <v>49</v>
      </c>
    </row>
    <row r="75" spans="1:13" x14ac:dyDescent="0.25">
      <c r="A75" s="19" t="s">
        <v>122</v>
      </c>
      <c r="B75" s="19" t="s">
        <v>81</v>
      </c>
      <c r="C75" s="17" t="s">
        <v>123</v>
      </c>
      <c r="D75" s="18"/>
      <c r="E75" s="15">
        <v>0.02</v>
      </c>
      <c r="G75">
        <v>51</v>
      </c>
    </row>
    <row r="76" spans="1:13" x14ac:dyDescent="0.25">
      <c r="A76" s="19" t="s">
        <v>124</v>
      </c>
      <c r="B76" s="19" t="s">
        <v>81</v>
      </c>
      <c r="C76" s="17" t="s">
        <v>125</v>
      </c>
      <c r="D76" s="18"/>
      <c r="E76" s="15">
        <v>0.01</v>
      </c>
      <c r="G76">
        <v>52</v>
      </c>
    </row>
    <row r="77" spans="1:13" ht="17.25" x14ac:dyDescent="0.25">
      <c r="A77" s="19" t="s">
        <v>150</v>
      </c>
      <c r="B77" s="19" t="s">
        <v>81</v>
      </c>
      <c r="C77" s="17" t="s">
        <v>151</v>
      </c>
      <c r="D77" s="18"/>
      <c r="E77" s="15">
        <v>7.4000000000000003E-3</v>
      </c>
    </row>
    <row r="78" spans="1:13" x14ac:dyDescent="0.25">
      <c r="A78" s="19" t="s">
        <v>135</v>
      </c>
      <c r="B78" s="19" t="s">
        <v>81</v>
      </c>
      <c r="C78" s="19" t="s">
        <v>136</v>
      </c>
      <c r="D78" s="19"/>
      <c r="E78" s="15">
        <v>7.0000000000000007E-2</v>
      </c>
      <c r="F78" t="s">
        <v>115</v>
      </c>
      <c r="G78">
        <v>53</v>
      </c>
    </row>
    <row r="79" spans="1:13" x14ac:dyDescent="0.25">
      <c r="A79" s="19" t="s">
        <v>152</v>
      </c>
      <c r="B79" s="19" t="s">
        <v>81</v>
      </c>
      <c r="C79" s="19" t="s">
        <v>153</v>
      </c>
      <c r="D79" s="19"/>
      <c r="E79" s="15">
        <v>4</v>
      </c>
      <c r="F79" s="19" t="s">
        <v>154</v>
      </c>
    </row>
    <row r="80" spans="1:13" ht="18" thickBot="1" x14ac:dyDescent="0.35">
      <c r="A80" s="5" t="s">
        <v>70</v>
      </c>
      <c r="B80" s="5"/>
      <c r="C80" s="6"/>
      <c r="D80" s="7"/>
      <c r="E80" s="6"/>
      <c r="F80" s="8"/>
      <c r="G80">
        <v>54</v>
      </c>
    </row>
    <row r="81" spans="1:7" ht="30.75" thickTop="1" x14ac:dyDescent="0.25">
      <c r="A81" s="19" t="s">
        <v>112</v>
      </c>
      <c r="B81" s="19" t="s">
        <v>86</v>
      </c>
      <c r="C81" s="17" t="s">
        <v>73</v>
      </c>
      <c r="D81" s="18"/>
      <c r="E81" s="15">
        <v>0.4</v>
      </c>
      <c r="G81">
        <v>55</v>
      </c>
    </row>
    <row r="82" spans="1:7" ht="30" x14ac:dyDescent="0.25">
      <c r="A82" s="19" t="s">
        <v>113</v>
      </c>
      <c r="B82" s="19" t="s">
        <v>86</v>
      </c>
      <c r="C82" s="17" t="s">
        <v>74</v>
      </c>
      <c r="D82" s="18"/>
      <c r="E82" s="15">
        <v>0.5</v>
      </c>
      <c r="G82">
        <v>56</v>
      </c>
    </row>
    <row r="83" spans="1:7" x14ac:dyDescent="0.25">
      <c r="A83" s="19" t="s">
        <v>114</v>
      </c>
      <c r="B83" s="19" t="s">
        <v>86</v>
      </c>
      <c r="C83" s="17" t="s">
        <v>116</v>
      </c>
      <c r="D83" s="18"/>
      <c r="E83" s="15">
        <v>1.2</v>
      </c>
      <c r="G83">
        <v>57</v>
      </c>
    </row>
    <row r="84" spans="1:7" ht="18" thickBot="1" x14ac:dyDescent="0.35">
      <c r="A84" s="5" t="s">
        <v>41</v>
      </c>
      <c r="B84" s="5"/>
      <c r="C84" s="7"/>
      <c r="D84" s="7"/>
      <c r="E84" s="6"/>
      <c r="F84" s="8" t="s">
        <v>47</v>
      </c>
      <c r="G84">
        <v>58</v>
      </c>
    </row>
    <row r="85" spans="1:7" ht="15.75" thickTop="1" x14ac:dyDescent="0.25">
      <c r="A85" s="19" t="s">
        <v>42</v>
      </c>
      <c r="B85" s="19" t="s">
        <v>82</v>
      </c>
      <c r="C85" s="17" t="s">
        <v>43</v>
      </c>
      <c r="D85" s="18"/>
      <c r="E85" s="15">
        <v>0.01</v>
      </c>
      <c r="G85">
        <v>59</v>
      </c>
    </row>
    <row r="86" spans="1:7" ht="30" x14ac:dyDescent="0.25">
      <c r="A86" s="19" t="s">
        <v>44</v>
      </c>
      <c r="B86" s="19" t="s">
        <v>82</v>
      </c>
      <c r="C86" s="17" t="s">
        <v>45</v>
      </c>
      <c r="D86" s="18"/>
      <c r="E86" s="15">
        <v>365</v>
      </c>
      <c r="F86" t="s">
        <v>100</v>
      </c>
    </row>
    <row r="87" spans="1:7" ht="18" thickBot="1" x14ac:dyDescent="0.35">
      <c r="A87" s="5" t="s">
        <v>46</v>
      </c>
      <c r="B87" s="5"/>
      <c r="C87" s="6"/>
      <c r="D87" s="7"/>
      <c r="E87" s="6"/>
      <c r="F87" s="8"/>
      <c r="G87">
        <v>60</v>
      </c>
    </row>
    <row r="88" spans="1:7" ht="15.75" thickTop="1" x14ac:dyDescent="0.25">
      <c r="A88" s="19" t="s">
        <v>48</v>
      </c>
      <c r="B88" s="19" t="s">
        <v>87</v>
      </c>
      <c r="C88" s="17" t="s">
        <v>77</v>
      </c>
      <c r="D88" s="18">
        <v>1</v>
      </c>
      <c r="E88" s="12" t="s">
        <v>49</v>
      </c>
      <c r="G88">
        <v>61</v>
      </c>
    </row>
    <row r="89" spans="1:7" x14ac:dyDescent="0.25">
      <c r="A89" s="19" t="s">
        <v>50</v>
      </c>
      <c r="B89" s="19" t="s">
        <v>87</v>
      </c>
      <c r="C89" s="17" t="s">
        <v>64</v>
      </c>
      <c r="D89" s="18">
        <v>1</v>
      </c>
      <c r="E89" s="15">
        <v>207</v>
      </c>
      <c r="G89">
        <v>62</v>
      </c>
    </row>
    <row r="90" spans="1:7" x14ac:dyDescent="0.25">
      <c r="A90" s="19" t="s">
        <v>95</v>
      </c>
      <c r="B90" s="19" t="s">
        <v>87</v>
      </c>
      <c r="C90" s="17" t="s">
        <v>96</v>
      </c>
      <c r="D90" s="18">
        <v>1</v>
      </c>
      <c r="E90" s="12" t="s">
        <v>97</v>
      </c>
      <c r="G90">
        <v>63</v>
      </c>
    </row>
    <row r="91" spans="1:7" x14ac:dyDescent="0.25">
      <c r="A91" s="19" t="s">
        <v>51</v>
      </c>
      <c r="B91" s="19" t="s">
        <v>87</v>
      </c>
      <c r="C91" s="17" t="s">
        <v>75</v>
      </c>
      <c r="D91" s="18">
        <v>1</v>
      </c>
      <c r="E91" s="15">
        <v>30</v>
      </c>
      <c r="G91">
        <v>64</v>
      </c>
    </row>
    <row r="92" spans="1:7" x14ac:dyDescent="0.25">
      <c r="A92" s="19"/>
      <c r="B92" s="19" t="s">
        <v>87</v>
      </c>
      <c r="C92" s="17" t="s">
        <v>75</v>
      </c>
      <c r="D92" s="18">
        <v>1</v>
      </c>
      <c r="E92" s="15">
        <v>40</v>
      </c>
      <c r="G92">
        <v>65</v>
      </c>
    </row>
    <row r="93" spans="1:7" x14ac:dyDescent="0.25">
      <c r="A93" s="19"/>
      <c r="B93" s="19" t="s">
        <v>87</v>
      </c>
      <c r="C93" s="17" t="s">
        <v>75</v>
      </c>
      <c r="D93" s="18">
        <v>1</v>
      </c>
      <c r="E93" s="15">
        <v>50</v>
      </c>
      <c r="G93">
        <v>66</v>
      </c>
    </row>
    <row r="94" spans="1:7" x14ac:dyDescent="0.25">
      <c r="A94" s="19"/>
      <c r="B94" s="19" t="s">
        <v>87</v>
      </c>
      <c r="C94" s="17" t="s">
        <v>75</v>
      </c>
      <c r="D94" s="18">
        <v>1</v>
      </c>
      <c r="E94" s="15">
        <v>55</v>
      </c>
      <c r="G94">
        <v>67</v>
      </c>
    </row>
    <row r="95" spans="1:7" x14ac:dyDescent="0.25">
      <c r="A95" s="19"/>
      <c r="B95" s="19" t="s">
        <v>87</v>
      </c>
      <c r="C95" s="17" t="s">
        <v>75</v>
      </c>
      <c r="D95" s="18">
        <v>1</v>
      </c>
      <c r="E95" s="15"/>
      <c r="G95">
        <v>68</v>
      </c>
    </row>
    <row r="96" spans="1:7" x14ac:dyDescent="0.25">
      <c r="A96" s="19" t="s">
        <v>52</v>
      </c>
      <c r="B96" s="19" t="s">
        <v>87</v>
      </c>
      <c r="C96" s="17" t="s">
        <v>76</v>
      </c>
      <c r="D96" s="18">
        <v>1</v>
      </c>
      <c r="E96" s="15">
        <v>0.01</v>
      </c>
      <c r="G96">
        <v>69</v>
      </c>
    </row>
    <row r="97" spans="1:7" x14ac:dyDescent="0.25">
      <c r="A97" s="19"/>
      <c r="B97" s="19" t="s">
        <v>87</v>
      </c>
      <c r="C97" s="17" t="s">
        <v>76</v>
      </c>
      <c r="D97" s="18">
        <v>1</v>
      </c>
      <c r="E97" s="15">
        <v>0.25</v>
      </c>
      <c r="G97">
        <v>75</v>
      </c>
    </row>
    <row r="98" spans="1:7" x14ac:dyDescent="0.25">
      <c r="A98" s="19"/>
      <c r="B98" s="19" t="s">
        <v>87</v>
      </c>
      <c r="C98" s="17" t="s">
        <v>76</v>
      </c>
      <c r="D98" s="18">
        <v>1</v>
      </c>
      <c r="E98" s="15">
        <v>0.67</v>
      </c>
      <c r="G98">
        <v>76</v>
      </c>
    </row>
    <row r="99" spans="1:7" x14ac:dyDescent="0.25">
      <c r="A99" s="19"/>
      <c r="B99" s="19" t="s">
        <v>87</v>
      </c>
      <c r="C99" s="17" t="s">
        <v>76</v>
      </c>
      <c r="D99" s="18">
        <v>1</v>
      </c>
      <c r="E99" s="15">
        <v>0.9</v>
      </c>
      <c r="F99" t="s">
        <v>100</v>
      </c>
    </row>
    <row r="100" spans="1:7" x14ac:dyDescent="0.25">
      <c r="A100" s="19"/>
      <c r="B100" s="19" t="s">
        <v>87</v>
      </c>
      <c r="C100" s="17" t="s">
        <v>76</v>
      </c>
      <c r="D100" s="18">
        <v>1</v>
      </c>
      <c r="E100" s="15"/>
      <c r="G100">
        <v>77</v>
      </c>
    </row>
    <row r="101" spans="1:7" x14ac:dyDescent="0.25">
      <c r="A101" s="19" t="s">
        <v>53</v>
      </c>
      <c r="B101" s="19" t="s">
        <v>87</v>
      </c>
      <c r="C101" s="17" t="s">
        <v>77</v>
      </c>
      <c r="D101" s="18">
        <v>2</v>
      </c>
      <c r="E101" s="12" t="s">
        <v>134</v>
      </c>
      <c r="G101">
        <v>78</v>
      </c>
    </row>
    <row r="102" spans="1:7" x14ac:dyDescent="0.25">
      <c r="A102" s="19" t="s">
        <v>54</v>
      </c>
      <c r="B102" s="19" t="s">
        <v>87</v>
      </c>
      <c r="C102" s="17" t="s">
        <v>64</v>
      </c>
      <c r="D102" s="18">
        <v>2</v>
      </c>
      <c r="E102" s="15">
        <v>365</v>
      </c>
      <c r="G102">
        <v>79</v>
      </c>
    </row>
    <row r="103" spans="1:7" x14ac:dyDescent="0.25">
      <c r="A103" s="19" t="s">
        <v>98</v>
      </c>
      <c r="B103" s="19" t="s">
        <v>87</v>
      </c>
      <c r="C103" s="17" t="s">
        <v>96</v>
      </c>
      <c r="D103" s="18">
        <v>2</v>
      </c>
      <c r="E103" s="12" t="s">
        <v>97</v>
      </c>
      <c r="G103">
        <v>80</v>
      </c>
    </row>
    <row r="104" spans="1:7" x14ac:dyDescent="0.25">
      <c r="A104" s="19" t="s">
        <v>55</v>
      </c>
      <c r="B104" s="19" t="s">
        <v>87</v>
      </c>
      <c r="C104" s="17" t="s">
        <v>75</v>
      </c>
      <c r="D104" s="18">
        <v>2</v>
      </c>
      <c r="E104" s="15">
        <v>0</v>
      </c>
      <c r="G104">
        <v>81</v>
      </c>
    </row>
    <row r="105" spans="1:7" x14ac:dyDescent="0.25">
      <c r="A105" s="19"/>
      <c r="B105" s="19" t="s">
        <v>87</v>
      </c>
      <c r="C105" s="17" t="s">
        <v>75</v>
      </c>
      <c r="D105" s="18">
        <v>2</v>
      </c>
      <c r="E105" s="15">
        <v>0.5</v>
      </c>
      <c r="G105">
        <v>82</v>
      </c>
    </row>
    <row r="106" spans="1:7" x14ac:dyDescent="0.25">
      <c r="A106" s="19"/>
      <c r="B106" s="19" t="s">
        <v>87</v>
      </c>
      <c r="C106" s="17" t="s">
        <v>75</v>
      </c>
      <c r="D106" s="18">
        <v>2</v>
      </c>
      <c r="E106" s="15">
        <v>0.6</v>
      </c>
      <c r="G106">
        <v>83</v>
      </c>
    </row>
    <row r="107" spans="1:7" x14ac:dyDescent="0.25">
      <c r="A107" s="19"/>
      <c r="B107" s="19" t="s">
        <v>87</v>
      </c>
      <c r="C107" s="17" t="s">
        <v>75</v>
      </c>
      <c r="D107" s="18">
        <v>2</v>
      </c>
      <c r="E107" s="15">
        <v>0.68</v>
      </c>
      <c r="G107">
        <v>84</v>
      </c>
    </row>
    <row r="108" spans="1:7" x14ac:dyDescent="0.25">
      <c r="A108" s="19"/>
      <c r="B108" s="19" t="s">
        <v>87</v>
      </c>
      <c r="C108" s="17" t="s">
        <v>75</v>
      </c>
      <c r="D108" s="18">
        <v>2</v>
      </c>
      <c r="E108" s="15">
        <v>1.1200000000000001</v>
      </c>
      <c r="G108">
        <v>85</v>
      </c>
    </row>
    <row r="109" spans="1:7" x14ac:dyDescent="0.25">
      <c r="A109" s="19" t="s">
        <v>56</v>
      </c>
      <c r="B109" s="19" t="s">
        <v>87</v>
      </c>
      <c r="C109" s="17" t="s">
        <v>76</v>
      </c>
      <c r="D109" s="18">
        <v>2</v>
      </c>
      <c r="E109" s="15">
        <v>0</v>
      </c>
      <c r="G109">
        <v>86</v>
      </c>
    </row>
    <row r="110" spans="1:7" x14ac:dyDescent="0.25">
      <c r="A110" s="19"/>
      <c r="B110" s="19" t="s">
        <v>87</v>
      </c>
      <c r="C110" s="17" t="s">
        <v>76</v>
      </c>
      <c r="D110" s="18">
        <v>2</v>
      </c>
      <c r="E110" s="15">
        <v>0</v>
      </c>
    </row>
    <row r="111" spans="1:7" x14ac:dyDescent="0.25">
      <c r="A111" s="19"/>
      <c r="B111" s="19" t="s">
        <v>87</v>
      </c>
      <c r="C111" s="17" t="s">
        <v>76</v>
      </c>
      <c r="D111" s="18">
        <v>2</v>
      </c>
      <c r="E111" s="15">
        <v>0.3</v>
      </c>
    </row>
    <row r="112" spans="1:7" x14ac:dyDescent="0.25">
      <c r="A112" s="19"/>
      <c r="B112" s="19" t="s">
        <v>87</v>
      </c>
      <c r="C112" s="17" t="s">
        <v>76</v>
      </c>
      <c r="D112" s="18">
        <v>2</v>
      </c>
      <c r="E112" s="15">
        <v>1</v>
      </c>
    </row>
    <row r="113" spans="1:5" x14ac:dyDescent="0.25">
      <c r="A113" s="19"/>
      <c r="B113" s="19" t="s">
        <v>87</v>
      </c>
      <c r="C113" s="17" t="s">
        <v>76</v>
      </c>
      <c r="D113" s="18">
        <v>2</v>
      </c>
      <c r="E113" s="15">
        <v>1</v>
      </c>
    </row>
    <row r="114" spans="1:5" x14ac:dyDescent="0.25">
      <c r="A114" s="20"/>
      <c r="B114" s="20"/>
      <c r="C114" s="21"/>
      <c r="D114" s="22"/>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sheetData>
  <mergeCells count="10">
    <mergeCell ref="A62:A65"/>
    <mergeCell ref="A50:A53"/>
    <mergeCell ref="A54:A57"/>
    <mergeCell ref="A58:A61"/>
    <mergeCell ref="F36:F41"/>
    <mergeCell ref="A36:A41"/>
    <mergeCell ref="A46:A49"/>
    <mergeCell ref="A27:A30"/>
    <mergeCell ref="A31:A34"/>
    <mergeCell ref="A42:A45"/>
  </mergeCells>
  <dataValidations count="18">
    <dataValidation type="list" allowBlank="1" showInputMessage="1" showErrorMessage="1" sqref="E11 E35 E19"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87 E82 E84:E85" xr:uid="{99673017-9BA7-4007-B122-EE6B62E8329F}">
      <formula1>0</formula1>
      <formula2>1</formula2>
    </dataValidation>
    <dataValidation type="whole" operator="greaterThan" allowBlank="1" showInputMessage="1" showErrorMessage="1" sqref="E86"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90 E103" xr:uid="{3B070726-5ED6-4F50-8EA9-9C057DD1E6C1}">
      <formula1>"year-round, during growing season, during dormant season"</formula1>
    </dataValidation>
    <dataValidation type="decimal" allowBlank="1" showInputMessage="1" showErrorMessage="1" sqref="E20 E26"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4:E25" xr:uid="{C087BDC9-F4AC-4DFE-80A9-3E8AE2633514}">
      <formula1>0</formula1>
      <formula2>900000</formula2>
    </dataValidation>
    <dataValidation type="decimal" allowBlank="1" showInputMessage="1" showErrorMessage="1" sqref="E23" xr:uid="{036093C0-53D0-4F98-9007-9733283CE490}">
      <formula1>0</formula1>
      <formula2>1000</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2024-04-15T22:02:48Z</dcterms:modified>
</cp:coreProperties>
</file>