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0A9DBD7E-9A60-47CC-902D-41A5F07E9ED6}" xr6:coauthVersionLast="47" xr6:coauthVersionMax="47" xr10:uidLastSave="{00000000-0000-0000-0000-000000000000}"/>
  <bookViews>
    <workbookView xWindow="-57720" yWindow="-21270" windowWidth="57840" windowHeight="32040" xr2:uid="{4FA2BB3E-4334-4C54-90D8-DFF869504B66}"/>
  </bookViews>
  <sheets>
    <sheet name="AMAR" sheetId="3" r:id="rId1"/>
    <sheet name="AMBR" sheetId="1" r:id="rId2"/>
    <sheet name="B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 i="1" l="1"/>
  <c r="E43" i="3"/>
  <c r="E42" i="3"/>
  <c r="E41" i="3"/>
  <c r="J51" i="3" s="1"/>
  <c r="E40" i="3"/>
  <c r="J52" i="3"/>
  <c r="I52" i="3"/>
  <c r="M49" i="3"/>
  <c r="K49" i="3"/>
  <c r="J49" i="3"/>
  <c r="J48" i="3"/>
  <c r="K48" i="3" s="1"/>
  <c r="K55" i="3" s="1"/>
  <c r="I48" i="3"/>
  <c r="L36" i="3"/>
  <c r="M36" i="3" s="1"/>
  <c r="K36" i="3"/>
  <c r="J36" i="3"/>
  <c r="J60" i="2"/>
  <c r="I62" i="2"/>
  <c r="M67" i="2"/>
  <c r="J41" i="3" l="1"/>
  <c r="K41" i="3" s="1"/>
  <c r="M48" i="3"/>
  <c r="M55" i="3" s="1"/>
  <c r="E67" i="2"/>
  <c r="E37" i="2"/>
  <c r="M41" i="2"/>
  <c r="N41" i="2" s="1"/>
  <c r="J36" i="1"/>
  <c r="J41" i="1"/>
  <c r="K41" i="1" s="1"/>
  <c r="J42" i="2" l="1"/>
  <c r="K42" i="2" s="1"/>
  <c r="K36" i="1"/>
  <c r="M49" i="1"/>
  <c r="M48" i="1"/>
  <c r="J49" i="1"/>
  <c r="K49" i="1" s="1"/>
  <c r="J52" i="1"/>
  <c r="E68" i="2"/>
  <c r="I61" i="2" s="1"/>
  <c r="J41" i="2"/>
  <c r="K41" i="2" l="1"/>
  <c r="K60" i="2"/>
  <c r="K67" i="2" s="1"/>
  <c r="M55" i="1"/>
  <c r="M42" i="2"/>
  <c r="N42" i="2" s="1"/>
  <c r="I52" i="1"/>
  <c r="I48" i="1"/>
  <c r="J51" i="1"/>
  <c r="J48" i="1"/>
  <c r="K48" i="1" s="1"/>
  <c r="K55" i="1" s="1"/>
  <c r="L36" i="1"/>
  <c r="M36" i="1" s="1"/>
</calcChain>
</file>

<file path=xl/sharedStrings.xml><?xml version="1.0" encoding="utf-8"?>
<sst xmlns="http://schemas.openxmlformats.org/spreadsheetml/2006/main" count="1004" uniqueCount="156">
  <si>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</si>
  <si>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</si>
  <si>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</si>
  <si>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</si>
  <si>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</si>
  <si>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</si>
  <si>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</si>
  <si>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</si>
  <si>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</si>
  <si>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</si>
  <si>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</si>
  <si>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</si>
  <si>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</si>
  <si>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</si>
  <si>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</si>
  <si>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</si>
  <si>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</si>
  <si>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</si>
  <si>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</si>
  <si>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</si>
  <si>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</si>
  <si>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</si>
  <si>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</si>
  <si>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</si>
  <si>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</si>
  <si>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</si>
  <si>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</si>
  <si>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</si>
  <si>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</si>
  <si>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</si>
  <si>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</si>
  <si>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</si>
  <si>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</si>
  <si>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</si>
  <si>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</si>
  <si>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</si>
  <si>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</si>
  <si>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</si>
  <si>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</si>
  <si>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</si>
  <si>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</si>
  <si>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</si>
  <si>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</si>
  <si>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</si>
  <si>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</si>
  <si>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</si>
  <si>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</si>
  <si>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</si>
  <si>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</si>
  <si>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</si>
  <si>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</si>
  <si>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</si>
  <si>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</si>
  <si>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</si>
  <si>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</si>
  <si>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</si>
  <si>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</si>
  <si>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</si>
  <si>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</si>
  <si>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</si>
  <si>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</si>
  <si>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</si>
  <si>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</si>
  <si>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</si>
  <si>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</si>
  <si>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</si>
  <si>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</si>
  <si>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</si>
  <si>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</si>
  <si>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</si>
  <si>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</si>
  <si>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</si>
  <si>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</si>
  <si>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</si>
  <si>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</si>
  <si>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</si>
  <si>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</si>
  <si>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</si>
  <si>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</si>
  <si>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</si>
  <si>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</si>
  <si>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</si>
  <si>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</si>
  <si>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</si>
  <si>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</si>
  <si>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</si>
  <si>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</si>
  <si>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</si>
  <si>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</si>
  <si>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</si>
  <si>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</si>
  <si>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</si>
  <si>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</si>
  <si>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</si>
  <si>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</si>
  <si>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</si>
  <si>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</si>
  <si>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</si>
  <si>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</si>
  <si>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</si>
  <si>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</si>
  <si>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</si>
  <si>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</si>
  <si>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</si>
  <si>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</si>
  <si>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</si>
  <si>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</si>
  <si>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</si>
  <si>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</si>
  <si>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</si>
  <si>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</si>
  <si>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</si>
  <si>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</si>
  <si>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</si>
  <si>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</si>
  <si>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</si>
  <si>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</si>
  <si>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</si>
  <si>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</si>
  <si>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</si>
  <si>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</si>
  <si>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</si>
  <si>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</si>
  <si>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</si>
  <si>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</si>
  <si>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</si>
  <si>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</si>
  <si>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</si>
  <si>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</si>
  <si>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</si>
  <si>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</si>
  <si>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</si>
  <si>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</si>
  <si>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</si>
  <si>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</si>
  <si>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</si>
  <si>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</si>
  <si>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</si>
  <si>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</si>
  <si>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</si>
  <si>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</si>
  <si>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</si>
  <si>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</si>
  <si>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</si>
  <si>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</si>
  <si>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</si>
  <si>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</si>
  <si>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</si>
  <si>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</si>
  <si>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</si>
  <si>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</si>
  <si>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</si>
  <si>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</si>
  <si>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</si>
  <si>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</si>
  <si>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perennial evergreen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</si>
</sst>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4">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9F65-55A0-4555-9123-F8DD121DC0BA}">
  <dimension ref="A1:M225"/>
  <sheetViews>
    <sheetView tabSelected="1" zoomScale="87" zoomScaleNormal="87" workbookViewId="0">
      <selection activeCell="E17" sqref="E17"/>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135</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63</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v>
      </c>
      <c r="G12">
        <v>11</v>
      </c>
    </row>
    <row r="13" spans="1:7" x14ac:dyDescent="0.25">
      <c r="A13" s="9" t="s">
        <v>21</v>
      </c>
      <c r="B13" s="9" t="s">
        <v>91</v>
      </c>
      <c r="C13" s="10" t="s">
        <v>22</v>
      </c>
      <c r="D13" s="11"/>
      <c r="E13" s="15">
        <v>365</v>
      </c>
      <c r="G13">
        <v>12</v>
      </c>
    </row>
    <row r="14" spans="1:7" ht="18.75" customHeight="1" x14ac:dyDescent="0.25">
      <c r="A14" s="19" t="s">
        <v>78</v>
      </c>
      <c r="B14" s="9" t="s">
        <v>91</v>
      </c>
      <c r="C14" s="17" t="s">
        <v>79</v>
      </c>
      <c r="D14" s="18"/>
      <c r="E14" s="15">
        <v>182</v>
      </c>
      <c r="G14">
        <v>50</v>
      </c>
    </row>
    <row r="15" spans="1:7" ht="18.75" customHeight="1" x14ac:dyDescent="0.25">
      <c r="A15" s="19" t="s">
        <v>137</v>
      </c>
      <c r="B15" s="9" t="s">
        <v>91</v>
      </c>
      <c r="C15" s="17" t="s">
        <v>138</v>
      </c>
      <c r="D15" s="18"/>
      <c r="E15" s="15">
        <v>274</v>
      </c>
    </row>
    <row r="16" spans="1:7" ht="18.75" customHeight="1" x14ac:dyDescent="0.25">
      <c r="A16" s="9" t="s">
        <v>23</v>
      </c>
      <c r="B16" s="9" t="s">
        <v>91</v>
      </c>
      <c r="C16" s="17" t="s">
        <v>24</v>
      </c>
      <c r="D16" s="18"/>
      <c r="E16" s="15">
        <v>305</v>
      </c>
    </row>
    <row r="17" spans="1:8" x14ac:dyDescent="0.25">
      <c r="A17" s="9" t="s">
        <v>139</v>
      </c>
      <c r="B17" s="9" t="s">
        <v>91</v>
      </c>
      <c r="C17" s="10" t="s">
        <v>140</v>
      </c>
      <c r="D17" s="11"/>
      <c r="E17" s="15">
        <v>1000</v>
      </c>
      <c r="G17">
        <v>13</v>
      </c>
    </row>
    <row r="18" spans="1:8" ht="18" thickBot="1" x14ac:dyDescent="0.35">
      <c r="A18" s="5" t="s">
        <v>18</v>
      </c>
      <c r="B18" s="5"/>
      <c r="C18" s="6"/>
      <c r="D18" s="7"/>
      <c r="E18" s="14"/>
      <c r="F18" s="8"/>
      <c r="G18">
        <v>10</v>
      </c>
    </row>
    <row r="19" spans="1:8" ht="15.75" thickTop="1" x14ac:dyDescent="0.25">
      <c r="A19" s="31" t="s">
        <v>25</v>
      </c>
      <c r="B19" s="9" t="s">
        <v>87</v>
      </c>
      <c r="C19" s="10" t="s">
        <v>65</v>
      </c>
      <c r="D19" s="18" t="s">
        <v>98</v>
      </c>
      <c r="E19" s="15">
        <v>1.4999999999999999E-2</v>
      </c>
      <c r="G19">
        <v>14</v>
      </c>
    </row>
    <row r="20" spans="1:8" x14ac:dyDescent="0.25">
      <c r="A20" s="31"/>
      <c r="B20" s="9" t="s">
        <v>87</v>
      </c>
      <c r="C20" s="10" t="s">
        <v>65</v>
      </c>
      <c r="D20" s="18" t="s">
        <v>99</v>
      </c>
      <c r="E20" s="15">
        <v>1.4999999999999999E-2</v>
      </c>
      <c r="G20">
        <v>15</v>
      </c>
    </row>
    <row r="21" spans="1:8" x14ac:dyDescent="0.25">
      <c r="A21" s="31"/>
      <c r="B21" s="9" t="s">
        <v>87</v>
      </c>
      <c r="C21" s="10" t="s">
        <v>65</v>
      </c>
      <c r="D21" s="18" t="s">
        <v>100</v>
      </c>
      <c r="E21" s="15">
        <v>0.03</v>
      </c>
      <c r="G21">
        <v>16</v>
      </c>
    </row>
    <row r="22" spans="1:8" x14ac:dyDescent="0.25">
      <c r="A22" s="29"/>
      <c r="B22" s="9" t="s">
        <v>87</v>
      </c>
      <c r="C22" s="10" t="s">
        <v>65</v>
      </c>
      <c r="D22" s="18" t="s">
        <v>90</v>
      </c>
      <c r="E22" s="15">
        <v>0.01</v>
      </c>
      <c r="G22">
        <v>18</v>
      </c>
    </row>
    <row r="23" spans="1:8" x14ac:dyDescent="0.25">
      <c r="A23" s="31" t="s">
        <v>26</v>
      </c>
      <c r="B23" s="9" t="s">
        <v>87</v>
      </c>
      <c r="C23" s="10" t="s">
        <v>27</v>
      </c>
      <c r="D23" s="18" t="s">
        <v>98</v>
      </c>
      <c r="E23" s="15">
        <v>1.444</v>
      </c>
      <c r="G23">
        <v>19</v>
      </c>
    </row>
    <row r="24" spans="1:8" x14ac:dyDescent="0.25">
      <c r="A24" s="31"/>
      <c r="B24" s="9" t="s">
        <v>87</v>
      </c>
      <c r="C24" s="10" t="s">
        <v>27</v>
      </c>
      <c r="D24" s="18" t="s">
        <v>99</v>
      </c>
      <c r="E24" s="15">
        <v>1.5129999999999999</v>
      </c>
      <c r="G24">
        <v>20</v>
      </c>
    </row>
    <row r="25" spans="1:8" x14ac:dyDescent="0.25">
      <c r="A25" s="31"/>
      <c r="B25" s="9" t="s">
        <v>87</v>
      </c>
      <c r="C25" s="10" t="s">
        <v>27</v>
      </c>
      <c r="D25" s="18" t="s">
        <v>100</v>
      </c>
      <c r="E25" s="15">
        <v>1.4630000000000001</v>
      </c>
      <c r="G25">
        <v>21</v>
      </c>
    </row>
    <row r="26" spans="1:8" x14ac:dyDescent="0.25">
      <c r="A26" s="31"/>
      <c r="B26" s="9" t="s">
        <v>87</v>
      </c>
      <c r="C26" s="10" t="s">
        <v>27</v>
      </c>
      <c r="D26" s="18" t="s">
        <v>90</v>
      </c>
      <c r="E26" s="15">
        <v>1.4139999999999999</v>
      </c>
      <c r="G26">
        <v>23</v>
      </c>
    </row>
    <row r="27" spans="1:8" x14ac:dyDescent="0.25">
      <c r="A27" s="9" t="s">
        <v>28</v>
      </c>
      <c r="B27" s="9" t="s">
        <v>87</v>
      </c>
      <c r="C27" s="10" t="s">
        <v>29</v>
      </c>
      <c r="D27" s="11"/>
      <c r="E27" s="15">
        <v>0.51</v>
      </c>
      <c r="G27">
        <v>24</v>
      </c>
    </row>
    <row r="28" spans="1:8" ht="32.25" x14ac:dyDescent="0.25">
      <c r="A28" s="9" t="s">
        <v>30</v>
      </c>
      <c r="B28" s="9" t="s">
        <v>87</v>
      </c>
      <c r="C28" s="10" t="s">
        <v>31</v>
      </c>
      <c r="D28" s="11"/>
      <c r="E28" s="15">
        <v>100</v>
      </c>
      <c r="F28" t="s">
        <v>64</v>
      </c>
      <c r="G28">
        <v>25</v>
      </c>
    </row>
    <row r="29" spans="1:8" x14ac:dyDescent="0.25">
      <c r="A29" s="9" t="s">
        <v>32</v>
      </c>
      <c r="B29" s="9" t="s">
        <v>87</v>
      </c>
      <c r="C29" s="10" t="s">
        <v>33</v>
      </c>
      <c r="D29" s="11"/>
      <c r="E29" s="15">
        <v>3.7199999999999997E-2</v>
      </c>
      <c r="G29">
        <v>26</v>
      </c>
    </row>
    <row r="30" spans="1:8" ht="30" x14ac:dyDescent="0.25">
      <c r="A30" s="32" t="s">
        <v>34</v>
      </c>
      <c r="B30" s="9" t="s">
        <v>87</v>
      </c>
      <c r="C30" s="10" t="s">
        <v>95</v>
      </c>
      <c r="D30" s="11" t="s">
        <v>35</v>
      </c>
      <c r="E30" s="15"/>
      <c r="F30" s="16" t="s">
        <v>36</v>
      </c>
      <c r="G30">
        <v>27</v>
      </c>
      <c r="H30" t="s">
        <v>37</v>
      </c>
    </row>
    <row r="31" spans="1:8" x14ac:dyDescent="0.25">
      <c r="A31" s="32"/>
      <c r="B31" s="9" t="s">
        <v>87</v>
      </c>
      <c r="C31" s="10" t="s">
        <v>95</v>
      </c>
      <c r="D31" s="11" t="s">
        <v>38</v>
      </c>
      <c r="E31" s="15"/>
      <c r="G31">
        <v>28</v>
      </c>
    </row>
    <row r="32" spans="1:8" x14ac:dyDescent="0.25">
      <c r="A32" s="32"/>
      <c r="B32" s="9" t="s">
        <v>87</v>
      </c>
      <c r="C32" s="10" t="s">
        <v>95</v>
      </c>
      <c r="D32" s="11" t="s">
        <v>39</v>
      </c>
      <c r="E32" s="15"/>
      <c r="G32">
        <v>29</v>
      </c>
    </row>
    <row r="33" spans="1:13" x14ac:dyDescent="0.25">
      <c r="A33" s="32"/>
      <c r="B33" s="9" t="s">
        <v>87</v>
      </c>
      <c r="C33" s="10" t="s">
        <v>96</v>
      </c>
      <c r="D33" s="11" t="s">
        <v>35</v>
      </c>
      <c r="E33" s="15"/>
      <c r="G33">
        <v>30</v>
      </c>
    </row>
    <row r="34" spans="1:13" x14ac:dyDescent="0.25">
      <c r="A34" s="32"/>
      <c r="B34" s="9" t="s">
        <v>87</v>
      </c>
      <c r="C34" s="10" t="s">
        <v>96</v>
      </c>
      <c r="D34" s="11" t="s">
        <v>38</v>
      </c>
      <c r="E34" s="15"/>
      <c r="G34">
        <v>31</v>
      </c>
    </row>
    <row r="35" spans="1:13" x14ac:dyDescent="0.25">
      <c r="A35" s="32"/>
      <c r="B35" s="9" t="s">
        <v>87</v>
      </c>
      <c r="C35" s="10" t="s">
        <v>96</v>
      </c>
      <c r="D35" s="11" t="s">
        <v>39</v>
      </c>
      <c r="E35" s="15"/>
      <c r="G35">
        <v>32</v>
      </c>
    </row>
    <row r="36" spans="1:13" x14ac:dyDescent="0.25">
      <c r="A36" s="30" t="s">
        <v>40</v>
      </c>
      <c r="B36" s="9" t="s">
        <v>87</v>
      </c>
      <c r="C36" s="17" t="s">
        <v>41</v>
      </c>
      <c r="D36" s="18" t="s">
        <v>98</v>
      </c>
      <c r="E36" s="15">
        <v>0.01</v>
      </c>
      <c r="G36">
        <v>33</v>
      </c>
      <c r="J36">
        <f>E38+E37</f>
        <v>0.7</v>
      </c>
      <c r="K36">
        <f>LOG10(J36/1000)</f>
        <v>-3.1549019599857431</v>
      </c>
      <c r="L36">
        <f>J36/E67*E63</f>
        <v>3.71875</v>
      </c>
      <c r="M36">
        <f>LOG10(L36/1000)</f>
        <v>-2.4296030169273752</v>
      </c>
    </row>
    <row r="37" spans="1:13" x14ac:dyDescent="0.25">
      <c r="A37" s="30"/>
      <c r="B37" s="9" t="s">
        <v>87</v>
      </c>
      <c r="C37" s="17" t="s">
        <v>41</v>
      </c>
      <c r="D37" s="18" t="s">
        <v>99</v>
      </c>
      <c r="E37" s="15">
        <v>0.2</v>
      </c>
      <c r="G37">
        <v>34</v>
      </c>
    </row>
    <row r="38" spans="1:13" x14ac:dyDescent="0.25">
      <c r="A38" s="30"/>
      <c r="B38" s="9" t="s">
        <v>87</v>
      </c>
      <c r="C38" s="17" t="s">
        <v>41</v>
      </c>
      <c r="D38" s="18" t="s">
        <v>100</v>
      </c>
      <c r="E38" s="15">
        <v>0.5</v>
      </c>
      <c r="G38">
        <v>35</v>
      </c>
    </row>
    <row r="39" spans="1:13" x14ac:dyDescent="0.25">
      <c r="A39" s="28"/>
      <c r="B39" s="9" t="s">
        <v>87</v>
      </c>
      <c r="C39" s="17" t="s">
        <v>41</v>
      </c>
      <c r="D39" s="18" t="s">
        <v>90</v>
      </c>
      <c r="E39" s="15">
        <v>0</v>
      </c>
      <c r="G39">
        <v>37</v>
      </c>
    </row>
    <row r="40" spans="1:13" x14ac:dyDescent="0.25">
      <c r="A40" s="30" t="s">
        <v>74</v>
      </c>
      <c r="B40" s="9" t="s">
        <v>87</v>
      </c>
      <c r="C40" s="17" t="s">
        <v>75</v>
      </c>
      <c r="D40" s="18" t="s">
        <v>98</v>
      </c>
      <c r="E40" s="15">
        <f>0.32*18.2</f>
        <v>5.8239999999999998</v>
      </c>
      <c r="G40">
        <v>38</v>
      </c>
    </row>
    <row r="41" spans="1:13" x14ac:dyDescent="0.25">
      <c r="A41" s="30"/>
      <c r="B41" s="9" t="s">
        <v>87</v>
      </c>
      <c r="C41" s="17" t="s">
        <v>75</v>
      </c>
      <c r="D41" s="18" t="s">
        <v>99</v>
      </c>
      <c r="E41" s="15">
        <f>0.26*18.2</f>
        <v>4.7320000000000002</v>
      </c>
      <c r="G41">
        <v>39</v>
      </c>
      <c r="J41">
        <f>E42+E41</f>
        <v>10.373999999999999</v>
      </c>
      <c r="K41">
        <f>LOG10(J41)</f>
        <v>1.0159462436575661</v>
      </c>
    </row>
    <row r="42" spans="1:13" x14ac:dyDescent="0.25">
      <c r="A42" s="30"/>
      <c r="B42" s="9" t="s">
        <v>87</v>
      </c>
      <c r="C42" s="17" t="s">
        <v>75</v>
      </c>
      <c r="D42" s="18" t="s">
        <v>100</v>
      </c>
      <c r="E42" s="15">
        <f>0.31*18.2</f>
        <v>5.6419999999999995</v>
      </c>
      <c r="G42">
        <v>40</v>
      </c>
    </row>
    <row r="43" spans="1:13" x14ac:dyDescent="0.25">
      <c r="A43" s="30"/>
      <c r="B43" s="9" t="s">
        <v>87</v>
      </c>
      <c r="C43" s="17" t="s">
        <v>75</v>
      </c>
      <c r="D43" s="18" t="s">
        <v>90</v>
      </c>
      <c r="E43" s="15">
        <f>0.11*18.2</f>
        <v>2.0019999999999998</v>
      </c>
      <c r="G43">
        <v>42</v>
      </c>
    </row>
    <row r="44" spans="1:13" x14ac:dyDescent="0.25">
      <c r="A44" s="30" t="s">
        <v>150</v>
      </c>
      <c r="B44" s="9" t="s">
        <v>87</v>
      </c>
      <c r="C44" s="17" t="s">
        <v>147</v>
      </c>
      <c r="D44" s="17" t="s">
        <v>98</v>
      </c>
      <c r="E44" s="15"/>
      <c r="F44" s="16" t="s">
        <v>149</v>
      </c>
    </row>
    <row r="45" spans="1:13" x14ac:dyDescent="0.25">
      <c r="A45" s="30"/>
      <c r="B45" s="9" t="s">
        <v>87</v>
      </c>
      <c r="C45" s="17" t="s">
        <v>147</v>
      </c>
      <c r="D45" s="17" t="s">
        <v>100</v>
      </c>
      <c r="E45" s="15"/>
      <c r="F45" s="16" t="s">
        <v>149</v>
      </c>
    </row>
    <row r="46" spans="1:13" x14ac:dyDescent="0.25">
      <c r="A46" s="30"/>
      <c r="B46" s="9" t="s">
        <v>87</v>
      </c>
      <c r="C46" s="17" t="s">
        <v>147</v>
      </c>
      <c r="D46" s="17" t="s">
        <v>99</v>
      </c>
      <c r="E46" s="15"/>
      <c r="F46" s="16" t="s">
        <v>149</v>
      </c>
    </row>
    <row r="47" spans="1:13" x14ac:dyDescent="0.25">
      <c r="A47" s="30"/>
      <c r="B47" s="9" t="s">
        <v>87</v>
      </c>
      <c r="C47" s="17" t="s">
        <v>147</v>
      </c>
      <c r="D47" s="17" t="s">
        <v>90</v>
      </c>
      <c r="E47" s="15"/>
      <c r="F47" s="16" t="s">
        <v>149</v>
      </c>
    </row>
    <row r="48" spans="1:13" x14ac:dyDescent="0.25">
      <c r="A48" s="30" t="s">
        <v>151</v>
      </c>
      <c r="B48" s="9" t="s">
        <v>87</v>
      </c>
      <c r="C48" s="17" t="s">
        <v>145</v>
      </c>
      <c r="D48" s="17" t="s">
        <v>98</v>
      </c>
      <c r="E48" s="15"/>
      <c r="F48" s="16" t="s">
        <v>149</v>
      </c>
      <c r="I48">
        <f>E63/E64</f>
        <v>3.7946428571428568</v>
      </c>
      <c r="J48">
        <f>E63/E64</f>
        <v>3.7946428571428568</v>
      </c>
      <c r="K48">
        <f>LOG10(J48)</f>
        <v>0.57917090738012988</v>
      </c>
      <c r="M48">
        <f>LOG10((E41+E42)/1000)</f>
        <v>-1.9840537563424339</v>
      </c>
    </row>
    <row r="49" spans="1:13" x14ac:dyDescent="0.25">
      <c r="A49" s="30"/>
      <c r="B49" s="9" t="s">
        <v>87</v>
      </c>
      <c r="C49" s="17" t="s">
        <v>145</v>
      </c>
      <c r="D49" s="17" t="s">
        <v>100</v>
      </c>
      <c r="E49" s="15"/>
      <c r="F49" s="16" t="s">
        <v>149</v>
      </c>
      <c r="J49">
        <f>E68/E67</f>
        <v>0.375</v>
      </c>
      <c r="K49">
        <f>LOG10(J49)</f>
        <v>-0.42596873227228116</v>
      </c>
      <c r="M49">
        <f>LOG10((E37+E38)/1000)</f>
        <v>-3.1549019599857431</v>
      </c>
    </row>
    <row r="50" spans="1:13" x14ac:dyDescent="0.25">
      <c r="A50" s="30"/>
      <c r="B50" s="9" t="s">
        <v>87</v>
      </c>
      <c r="C50" s="17" t="s">
        <v>145</v>
      </c>
      <c r="D50" s="17" t="s">
        <v>99</v>
      </c>
      <c r="E50" s="15"/>
      <c r="F50" s="16" t="s">
        <v>149</v>
      </c>
    </row>
    <row r="51" spans="1:13" x14ac:dyDescent="0.25">
      <c r="A51" s="30"/>
      <c r="B51" s="9" t="s">
        <v>87</v>
      </c>
      <c r="C51" s="17" t="s">
        <v>145</v>
      </c>
      <c r="D51" s="17" t="s">
        <v>90</v>
      </c>
      <c r="E51" s="15"/>
      <c r="F51" s="16" t="s">
        <v>149</v>
      </c>
      <c r="J51">
        <f>(E41+E42)/1000/(E63*PI()/4*E64^2)</f>
        <v>0.30970013873711771</v>
      </c>
    </row>
    <row r="52" spans="1:13" x14ac:dyDescent="0.25">
      <c r="A52" s="30" t="s">
        <v>152</v>
      </c>
      <c r="B52" s="9" t="s">
        <v>87</v>
      </c>
      <c r="C52" s="17" t="s">
        <v>148</v>
      </c>
      <c r="D52" s="17" t="s">
        <v>98</v>
      </c>
      <c r="E52" s="15"/>
      <c r="F52" s="16" t="s">
        <v>149</v>
      </c>
      <c r="I52">
        <f>E63/E68</f>
        <v>14.166666666666666</v>
      </c>
      <c r="J52">
        <f>(E37+E38)/1000/(E67*PI()/4*E68^2)</f>
        <v>1.5473397245045379</v>
      </c>
    </row>
    <row r="53" spans="1:13" x14ac:dyDescent="0.25">
      <c r="A53" s="30"/>
      <c r="B53" s="9" t="s">
        <v>87</v>
      </c>
      <c r="C53" s="17" t="s">
        <v>148</v>
      </c>
      <c r="D53" s="17" t="s">
        <v>100</v>
      </c>
      <c r="E53" s="15"/>
      <c r="F53" s="16" t="s">
        <v>149</v>
      </c>
    </row>
    <row r="54" spans="1:13" x14ac:dyDescent="0.25">
      <c r="A54" s="30"/>
      <c r="B54" s="9" t="s">
        <v>87</v>
      </c>
      <c r="C54" s="17" t="s">
        <v>148</v>
      </c>
      <c r="D54" s="17" t="s">
        <v>99</v>
      </c>
      <c r="E54" s="15"/>
      <c r="F54" s="16" t="s">
        <v>149</v>
      </c>
    </row>
    <row r="55" spans="1:13" x14ac:dyDescent="0.25">
      <c r="A55" s="30"/>
      <c r="B55" s="9" t="s">
        <v>87</v>
      </c>
      <c r="C55" s="17" t="s">
        <v>148</v>
      </c>
      <c r="D55" s="17" t="s">
        <v>90</v>
      </c>
      <c r="E55" s="15"/>
      <c r="F55" s="16" t="s">
        <v>149</v>
      </c>
      <c r="K55">
        <f>(K48-K49)/K49</f>
        <v>-2.3596559172092499</v>
      </c>
      <c r="M55">
        <f>(M49-M48)/M49</f>
        <v>0.37112031324377515</v>
      </c>
    </row>
    <row r="56" spans="1:13" x14ac:dyDescent="0.25">
      <c r="A56" s="30" t="s">
        <v>153</v>
      </c>
      <c r="B56" s="9" t="s">
        <v>87</v>
      </c>
      <c r="C56" s="17" t="s">
        <v>154</v>
      </c>
      <c r="D56" s="17" t="s">
        <v>98</v>
      </c>
      <c r="E56" s="15"/>
      <c r="F56" s="16" t="s">
        <v>149</v>
      </c>
    </row>
    <row r="57" spans="1:13" x14ac:dyDescent="0.25">
      <c r="A57" s="30"/>
      <c r="B57" s="9" t="s">
        <v>87</v>
      </c>
      <c r="C57" s="17" t="s">
        <v>154</v>
      </c>
      <c r="D57" s="17" t="s">
        <v>100</v>
      </c>
      <c r="E57" s="15"/>
      <c r="F57" s="16" t="s">
        <v>149</v>
      </c>
    </row>
    <row r="58" spans="1:13" x14ac:dyDescent="0.25">
      <c r="A58" s="30"/>
      <c r="B58" s="9" t="s">
        <v>87</v>
      </c>
      <c r="C58" s="17" t="s">
        <v>154</v>
      </c>
      <c r="D58" s="17" t="s">
        <v>99</v>
      </c>
      <c r="E58" s="15"/>
      <c r="F58" s="16" t="s">
        <v>149</v>
      </c>
    </row>
    <row r="59" spans="1:13" x14ac:dyDescent="0.25">
      <c r="A59" s="30"/>
      <c r="B59" s="9" t="s">
        <v>87</v>
      </c>
      <c r="C59" s="17" t="s">
        <v>154</v>
      </c>
      <c r="D59" s="17" t="s">
        <v>90</v>
      </c>
      <c r="E59" s="15"/>
      <c r="F59" s="16" t="s">
        <v>149</v>
      </c>
    </row>
    <row r="60" spans="1:13" ht="18" thickBot="1" x14ac:dyDescent="0.35">
      <c r="A60" s="5" t="s">
        <v>42</v>
      </c>
      <c r="B60" s="5"/>
      <c r="C60" s="6"/>
      <c r="D60" s="7"/>
      <c r="E60" s="6"/>
      <c r="F60" s="8"/>
    </row>
    <row r="61" spans="1:13" ht="18" thickTop="1" x14ac:dyDescent="0.25">
      <c r="A61" s="19" t="s">
        <v>43</v>
      </c>
      <c r="B61" s="19" t="s">
        <v>88</v>
      </c>
      <c r="C61" s="17" t="s">
        <v>44</v>
      </c>
      <c r="D61" s="18"/>
      <c r="E61" s="15">
        <v>120</v>
      </c>
      <c r="G61">
        <v>47</v>
      </c>
    </row>
    <row r="62" spans="1:13" x14ac:dyDescent="0.25">
      <c r="A62" s="19" t="s">
        <v>45</v>
      </c>
      <c r="B62" s="19" t="s">
        <v>88</v>
      </c>
      <c r="C62" s="17" t="s">
        <v>46</v>
      </c>
      <c r="D62" s="18"/>
      <c r="E62" s="15">
        <v>5</v>
      </c>
    </row>
    <row r="63" spans="1:13" x14ac:dyDescent="0.25">
      <c r="A63" s="19" t="s">
        <v>118</v>
      </c>
      <c r="B63" s="19" t="s">
        <v>88</v>
      </c>
      <c r="C63" s="17" t="s">
        <v>125</v>
      </c>
      <c r="D63" s="18"/>
      <c r="E63" s="15">
        <v>0.85</v>
      </c>
    </row>
    <row r="64" spans="1:13" x14ac:dyDescent="0.25">
      <c r="A64" s="19" t="s">
        <v>113</v>
      </c>
      <c r="B64" s="19" t="s">
        <v>88</v>
      </c>
      <c r="C64" s="17" t="s">
        <v>112</v>
      </c>
      <c r="D64" s="18"/>
      <c r="E64" s="15">
        <v>0.224</v>
      </c>
      <c r="G64">
        <v>48</v>
      </c>
    </row>
    <row r="65" spans="1:7" x14ac:dyDescent="0.25">
      <c r="A65" s="19" t="s">
        <v>124</v>
      </c>
      <c r="B65" s="19" t="s">
        <v>88</v>
      </c>
      <c r="C65" s="17" t="s">
        <v>117</v>
      </c>
      <c r="D65" s="18"/>
      <c r="E65" s="15">
        <v>1.45</v>
      </c>
    </row>
    <row r="66" spans="1:7" x14ac:dyDescent="0.25">
      <c r="A66" s="19" t="s">
        <v>115</v>
      </c>
      <c r="B66" s="19" t="s">
        <v>88</v>
      </c>
      <c r="C66" s="17" t="s">
        <v>116</v>
      </c>
      <c r="D66" s="18"/>
      <c r="E66" s="15">
        <v>0.5</v>
      </c>
    </row>
    <row r="67" spans="1:7" x14ac:dyDescent="0.25">
      <c r="A67" s="19" t="s">
        <v>126</v>
      </c>
      <c r="B67" s="19" t="s">
        <v>88</v>
      </c>
      <c r="C67" s="17" t="s">
        <v>127</v>
      </c>
      <c r="D67" s="18"/>
      <c r="E67" s="15">
        <v>0.16</v>
      </c>
    </row>
    <row r="68" spans="1:7" x14ac:dyDescent="0.25">
      <c r="A68" s="19" t="s">
        <v>128</v>
      </c>
      <c r="B68" s="19" t="s">
        <v>88</v>
      </c>
      <c r="C68" s="17" t="s">
        <v>133</v>
      </c>
      <c r="D68" s="18"/>
      <c r="E68" s="15">
        <v>0.06</v>
      </c>
      <c r="G68">
        <v>49</v>
      </c>
    </row>
    <row r="69" spans="1:7" x14ac:dyDescent="0.25">
      <c r="A69" s="19" t="s">
        <v>129</v>
      </c>
      <c r="B69" s="19" t="s">
        <v>88</v>
      </c>
      <c r="C69" s="17" t="s">
        <v>130</v>
      </c>
      <c r="D69" s="18"/>
      <c r="E69" s="15">
        <v>0.01</v>
      </c>
      <c r="G69">
        <v>51</v>
      </c>
    </row>
    <row r="70" spans="1:7" x14ac:dyDescent="0.25">
      <c r="A70" s="19" t="s">
        <v>131</v>
      </c>
      <c r="B70" s="19" t="s">
        <v>88</v>
      </c>
      <c r="C70" s="17" t="s">
        <v>132</v>
      </c>
      <c r="D70" s="18"/>
      <c r="E70" s="15">
        <v>0.01</v>
      </c>
      <c r="G70">
        <v>52</v>
      </c>
    </row>
    <row r="71" spans="1:7" x14ac:dyDescent="0.25">
      <c r="A71" s="19" t="s">
        <v>142</v>
      </c>
      <c r="B71" s="19" t="s">
        <v>88</v>
      </c>
      <c r="C71" s="19" t="s">
        <v>143</v>
      </c>
      <c r="D71" s="19"/>
      <c r="E71" s="15">
        <v>7.0000000000000007E-2</v>
      </c>
      <c r="G71">
        <v>53</v>
      </c>
    </row>
    <row r="72" spans="1:7" ht="18" thickBot="1" x14ac:dyDescent="0.35">
      <c r="A72" s="5" t="s">
        <v>77</v>
      </c>
      <c r="B72" s="5"/>
      <c r="C72" s="6"/>
      <c r="D72" s="7"/>
      <c r="E72" s="6"/>
      <c r="F72" s="8"/>
      <c r="G72">
        <v>54</v>
      </c>
    </row>
    <row r="73" spans="1:7" ht="30.75" thickTop="1" x14ac:dyDescent="0.25">
      <c r="A73" s="19" t="s">
        <v>119</v>
      </c>
      <c r="B73" s="19" t="s">
        <v>93</v>
      </c>
      <c r="C73" s="17" t="s">
        <v>80</v>
      </c>
      <c r="D73" s="18"/>
      <c r="E73" s="15">
        <v>0.7</v>
      </c>
      <c r="G73">
        <v>55</v>
      </c>
    </row>
    <row r="74" spans="1:7" ht="30" x14ac:dyDescent="0.25">
      <c r="A74" s="19" t="s">
        <v>120</v>
      </c>
      <c r="B74" s="19" t="s">
        <v>93</v>
      </c>
      <c r="C74" s="17" t="s">
        <v>81</v>
      </c>
      <c r="D74" s="18"/>
      <c r="E74" s="15">
        <v>0.5</v>
      </c>
      <c r="G74">
        <v>56</v>
      </c>
    </row>
    <row r="75" spans="1:7" x14ac:dyDescent="0.25">
      <c r="A75" s="19" t="s">
        <v>121</v>
      </c>
      <c r="B75" s="19" t="s">
        <v>93</v>
      </c>
      <c r="C75" s="17" t="s">
        <v>123</v>
      </c>
      <c r="D75" s="18"/>
      <c r="E75" s="15">
        <v>2.6840000000000002</v>
      </c>
      <c r="F75" t="s">
        <v>122</v>
      </c>
      <c r="G75">
        <v>57</v>
      </c>
    </row>
    <row r="76" spans="1:7" ht="18" thickBot="1" x14ac:dyDescent="0.35">
      <c r="A76" s="5" t="s">
        <v>47</v>
      </c>
      <c r="B76" s="5"/>
      <c r="C76" s="6"/>
      <c r="D76" s="7"/>
      <c r="E76" s="6"/>
      <c r="F76" t="s">
        <v>101</v>
      </c>
      <c r="G76">
        <v>58</v>
      </c>
    </row>
    <row r="77" spans="1:7" ht="15.75" thickTop="1" x14ac:dyDescent="0.25">
      <c r="A77" s="19" t="s">
        <v>48</v>
      </c>
      <c r="B77" s="19" t="s">
        <v>89</v>
      </c>
      <c r="C77" s="17" t="s">
        <v>49</v>
      </c>
      <c r="D77" s="18"/>
      <c r="E77" s="15">
        <v>0.01</v>
      </c>
      <c r="F77" t="s">
        <v>106</v>
      </c>
      <c r="G77">
        <v>59</v>
      </c>
    </row>
    <row r="78" spans="1:7" ht="30" x14ac:dyDescent="0.25">
      <c r="A78" s="19" t="s">
        <v>50</v>
      </c>
      <c r="B78" s="19" t="s">
        <v>89</v>
      </c>
      <c r="C78" s="17" t="s">
        <v>51</v>
      </c>
      <c r="D78" s="18"/>
      <c r="E78" s="15">
        <v>365</v>
      </c>
      <c r="F78" t="s">
        <v>107</v>
      </c>
    </row>
    <row r="79" spans="1:7" ht="18" thickBot="1" x14ac:dyDescent="0.35">
      <c r="A79" s="5" t="s">
        <v>52</v>
      </c>
      <c r="B79" s="5"/>
      <c r="C79" s="6"/>
      <c r="D79" s="7"/>
      <c r="E79" s="6"/>
      <c r="F79" s="8" t="s">
        <v>53</v>
      </c>
      <c r="G79">
        <v>60</v>
      </c>
    </row>
    <row r="80" spans="1:7" ht="15.75" thickTop="1" x14ac:dyDescent="0.25">
      <c r="A80" s="19" t="s">
        <v>54</v>
      </c>
      <c r="B80" s="19" t="s">
        <v>94</v>
      </c>
      <c r="C80" s="17" t="s">
        <v>84</v>
      </c>
      <c r="D80" s="18">
        <v>1</v>
      </c>
      <c r="E80" s="12" t="s">
        <v>55</v>
      </c>
      <c r="G80">
        <v>61</v>
      </c>
    </row>
    <row r="81" spans="1:7" x14ac:dyDescent="0.25">
      <c r="A81" s="19" t="s">
        <v>56</v>
      </c>
      <c r="B81" s="19" t="s">
        <v>94</v>
      </c>
      <c r="C81" s="17" t="s">
        <v>71</v>
      </c>
      <c r="D81" s="18">
        <v>1</v>
      </c>
      <c r="E81" s="15">
        <v>207</v>
      </c>
      <c r="G81">
        <v>62</v>
      </c>
    </row>
    <row r="82" spans="1:7" x14ac:dyDescent="0.25">
      <c r="A82" s="19" t="s">
        <v>102</v>
      </c>
      <c r="B82" s="19" t="s">
        <v>94</v>
      </c>
      <c r="C82" s="17" t="s">
        <v>103</v>
      </c>
      <c r="D82" s="18">
        <v>1</v>
      </c>
      <c r="E82" s="12" t="s">
        <v>104</v>
      </c>
      <c r="G82">
        <v>63</v>
      </c>
    </row>
    <row r="83" spans="1:7" x14ac:dyDescent="0.25">
      <c r="A83" s="19" t="s">
        <v>57</v>
      </c>
      <c r="B83" s="19" t="s">
        <v>94</v>
      </c>
      <c r="C83" s="17" t="s">
        <v>82</v>
      </c>
      <c r="D83" s="18">
        <v>1</v>
      </c>
      <c r="E83">
        <v>20</v>
      </c>
      <c r="G83">
        <v>64</v>
      </c>
    </row>
    <row r="84" spans="1:7" x14ac:dyDescent="0.25">
      <c r="A84" s="19"/>
      <c r="B84" s="19" t="s">
        <v>94</v>
      </c>
      <c r="C84" s="17" t="s">
        <v>82</v>
      </c>
      <c r="D84" s="18">
        <v>1</v>
      </c>
      <c r="E84" s="15">
        <v>30</v>
      </c>
      <c r="G84">
        <v>65</v>
      </c>
    </row>
    <row r="85" spans="1:7" x14ac:dyDescent="0.25">
      <c r="A85" s="19"/>
      <c r="B85" s="19" t="s">
        <v>94</v>
      </c>
      <c r="C85" s="17" t="s">
        <v>82</v>
      </c>
      <c r="D85" s="18">
        <v>1</v>
      </c>
      <c r="E85" s="15">
        <v>70</v>
      </c>
      <c r="G85">
        <v>66</v>
      </c>
    </row>
    <row r="86" spans="1:7" x14ac:dyDescent="0.25">
      <c r="A86" s="19"/>
      <c r="B86" s="19" t="s">
        <v>94</v>
      </c>
      <c r="C86" s="17" t="s">
        <v>82</v>
      </c>
      <c r="D86" s="18">
        <v>1</v>
      </c>
      <c r="E86" s="15">
        <v>100</v>
      </c>
      <c r="G86">
        <v>67</v>
      </c>
    </row>
    <row r="87" spans="1:7" x14ac:dyDescent="0.25">
      <c r="A87" s="19"/>
      <c r="B87" s="19" t="s">
        <v>94</v>
      </c>
      <c r="C87" s="17" t="s">
        <v>82</v>
      </c>
      <c r="D87" s="18">
        <v>1</v>
      </c>
      <c r="E87" s="15"/>
      <c r="G87">
        <v>68</v>
      </c>
    </row>
    <row r="88" spans="1:7" x14ac:dyDescent="0.25">
      <c r="A88" s="19" t="s">
        <v>108</v>
      </c>
      <c r="B88" s="19" t="s">
        <v>94</v>
      </c>
      <c r="C88" s="17" t="s">
        <v>83</v>
      </c>
      <c r="D88" s="18">
        <v>1</v>
      </c>
      <c r="E88" s="15">
        <v>0</v>
      </c>
      <c r="G88">
        <v>69</v>
      </c>
    </row>
    <row r="89" spans="1:7" x14ac:dyDescent="0.25">
      <c r="A89" s="19" t="s">
        <v>109</v>
      </c>
      <c r="B89" s="19" t="s">
        <v>94</v>
      </c>
      <c r="C89" s="17" t="s">
        <v>83</v>
      </c>
      <c r="D89" s="18">
        <v>1</v>
      </c>
      <c r="E89" s="15">
        <v>0.01</v>
      </c>
      <c r="G89">
        <v>75</v>
      </c>
    </row>
    <row r="90" spans="1:7" x14ac:dyDescent="0.25">
      <c r="A90" s="19" t="s">
        <v>110</v>
      </c>
      <c r="B90" s="19" t="s">
        <v>94</v>
      </c>
      <c r="C90" s="17" t="s">
        <v>83</v>
      </c>
      <c r="D90" s="18">
        <v>1</v>
      </c>
      <c r="E90" s="15">
        <v>0.67</v>
      </c>
      <c r="G90">
        <v>76</v>
      </c>
    </row>
    <row r="91" spans="1:7" x14ac:dyDescent="0.25">
      <c r="A91" s="19"/>
      <c r="B91" s="19" t="s">
        <v>94</v>
      </c>
      <c r="C91" s="17" t="s">
        <v>83</v>
      </c>
      <c r="D91" s="18">
        <v>1</v>
      </c>
      <c r="E91" s="15">
        <v>1</v>
      </c>
    </row>
    <row r="92" spans="1:7" x14ac:dyDescent="0.25">
      <c r="A92" s="19"/>
      <c r="B92" s="19" t="s">
        <v>94</v>
      </c>
      <c r="C92" s="17" t="s">
        <v>83</v>
      </c>
      <c r="D92" s="18">
        <v>1</v>
      </c>
      <c r="E92" s="15"/>
      <c r="G92">
        <v>77</v>
      </c>
    </row>
    <row r="93" spans="1:7" x14ac:dyDescent="0.25">
      <c r="A93" s="19" t="s">
        <v>59</v>
      </c>
      <c r="B93" s="19" t="s">
        <v>94</v>
      </c>
      <c r="C93" s="17" t="s">
        <v>84</v>
      </c>
      <c r="D93" s="18">
        <v>2</v>
      </c>
      <c r="E93" s="12" t="s">
        <v>141</v>
      </c>
      <c r="G93">
        <v>78</v>
      </c>
    </row>
    <row r="94" spans="1:7" x14ac:dyDescent="0.25">
      <c r="A94" s="19" t="s">
        <v>60</v>
      </c>
      <c r="B94" s="19" t="s">
        <v>94</v>
      </c>
      <c r="C94" s="17" t="s">
        <v>71</v>
      </c>
      <c r="D94" s="18">
        <v>2</v>
      </c>
      <c r="E94" s="15">
        <v>365</v>
      </c>
      <c r="G94">
        <v>79</v>
      </c>
    </row>
    <row r="95" spans="1:7" x14ac:dyDescent="0.25">
      <c r="A95" s="19" t="s">
        <v>105</v>
      </c>
      <c r="B95" s="19" t="s">
        <v>94</v>
      </c>
      <c r="C95" s="17" t="s">
        <v>103</v>
      </c>
      <c r="D95" s="18">
        <v>2</v>
      </c>
      <c r="E95" s="12" t="s">
        <v>104</v>
      </c>
      <c r="G95">
        <v>80</v>
      </c>
    </row>
    <row r="96" spans="1:7" x14ac:dyDescent="0.25">
      <c r="A96" s="19" t="s">
        <v>61</v>
      </c>
      <c r="B96" s="19" t="s">
        <v>94</v>
      </c>
      <c r="C96" s="17" t="s">
        <v>82</v>
      </c>
      <c r="D96" s="18">
        <v>2</v>
      </c>
      <c r="E96" s="15">
        <v>0</v>
      </c>
      <c r="G96">
        <v>81</v>
      </c>
    </row>
    <row r="97" spans="1:7" x14ac:dyDescent="0.25">
      <c r="A97" s="19"/>
      <c r="B97" s="19" t="s">
        <v>94</v>
      </c>
      <c r="C97" s="17" t="s">
        <v>82</v>
      </c>
      <c r="D97" s="18">
        <v>2</v>
      </c>
      <c r="E97" s="15">
        <v>0.2</v>
      </c>
      <c r="G97">
        <v>82</v>
      </c>
    </row>
    <row r="98" spans="1:7" x14ac:dyDescent="0.25">
      <c r="A98" s="19"/>
      <c r="B98" s="19" t="s">
        <v>94</v>
      </c>
      <c r="C98" s="17" t="s">
        <v>82</v>
      </c>
      <c r="D98" s="18">
        <v>2</v>
      </c>
      <c r="E98" s="15">
        <v>0.5</v>
      </c>
      <c r="G98">
        <v>83</v>
      </c>
    </row>
    <row r="99" spans="1:7" x14ac:dyDescent="0.25">
      <c r="A99" s="19"/>
      <c r="B99" s="19" t="s">
        <v>94</v>
      </c>
      <c r="C99" s="17" t="s">
        <v>82</v>
      </c>
      <c r="D99" s="18">
        <v>2</v>
      </c>
      <c r="E99" s="15">
        <v>1.1200000000000001</v>
      </c>
      <c r="G99">
        <v>84</v>
      </c>
    </row>
    <row r="100" spans="1:7" x14ac:dyDescent="0.25">
      <c r="A100" s="19"/>
      <c r="B100" s="19" t="s">
        <v>94</v>
      </c>
      <c r="C100" s="17" t="s">
        <v>82</v>
      </c>
      <c r="D100" s="18">
        <v>2</v>
      </c>
      <c r="E100" s="15">
        <v>1.69</v>
      </c>
      <c r="G100">
        <v>85</v>
      </c>
    </row>
    <row r="101" spans="1:7" x14ac:dyDescent="0.25">
      <c r="A101" s="19" t="s">
        <v>62</v>
      </c>
      <c r="B101" s="19" t="s">
        <v>94</v>
      </c>
      <c r="C101" s="17" t="s">
        <v>83</v>
      </c>
      <c r="D101" s="18">
        <v>2</v>
      </c>
      <c r="E101" s="15">
        <v>0</v>
      </c>
      <c r="G101">
        <v>86</v>
      </c>
    </row>
    <row r="102" spans="1:7" x14ac:dyDescent="0.25">
      <c r="A102" s="19" t="s">
        <v>109</v>
      </c>
      <c r="B102" s="19" t="s">
        <v>94</v>
      </c>
      <c r="C102" s="17" t="s">
        <v>83</v>
      </c>
      <c r="D102" s="18">
        <v>2</v>
      </c>
      <c r="E102" s="15">
        <v>0</v>
      </c>
    </row>
    <row r="103" spans="1:7" x14ac:dyDescent="0.25">
      <c r="A103" s="19" t="s">
        <v>110</v>
      </c>
      <c r="B103" s="19" t="s">
        <v>94</v>
      </c>
      <c r="C103" s="17" t="s">
        <v>83</v>
      </c>
      <c r="D103" s="18">
        <v>2</v>
      </c>
      <c r="E103" s="15">
        <v>0.02</v>
      </c>
    </row>
    <row r="104" spans="1:7" x14ac:dyDescent="0.25">
      <c r="A104" s="19"/>
      <c r="B104" s="19" t="s">
        <v>94</v>
      </c>
      <c r="C104" s="17" t="s">
        <v>83</v>
      </c>
      <c r="D104" s="18">
        <v>2</v>
      </c>
      <c r="E104" s="15">
        <v>1</v>
      </c>
    </row>
    <row r="105" spans="1:7" x14ac:dyDescent="0.25">
      <c r="A105" s="19"/>
      <c r="B105" s="19" t="s">
        <v>94</v>
      </c>
      <c r="C105" s="17" t="s">
        <v>83</v>
      </c>
      <c r="D105" s="18">
        <v>2</v>
      </c>
      <c r="E105" s="15">
        <v>1</v>
      </c>
    </row>
    <row r="106" spans="1:7" x14ac:dyDescent="0.25">
      <c r="A106" s="20"/>
      <c r="B106" s="20"/>
      <c r="C106" s="21"/>
      <c r="D106" s="22"/>
    </row>
    <row r="107" spans="1:7" x14ac:dyDescent="0.25">
      <c r="A107" s="20"/>
      <c r="B107" s="20"/>
      <c r="C107" s="21"/>
      <c r="D107" s="22"/>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C216" s="21"/>
      <c r="D216" s="22"/>
    </row>
    <row r="217" spans="1:4" x14ac:dyDescent="0.25">
      <c r="A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sheetData>
  <mergeCells count="9">
    <mergeCell ref="A48:A51"/>
    <mergeCell ref="A52:A55"/>
    <mergeCell ref="A56:A59"/>
    <mergeCell ref="A19:A21"/>
    <mergeCell ref="A23:A26"/>
    <mergeCell ref="A30:A35"/>
    <mergeCell ref="A36:A38"/>
    <mergeCell ref="A40:A43"/>
    <mergeCell ref="A44:A47"/>
  </mergeCells>
  <dataValidations count="13">
    <dataValidation type="list" allowBlank="1" showInputMessage="1" showErrorMessage="1" sqref="E82 E95" xr:uid="{480460A2-D10E-4C2E-BA5E-21462BF2B0CF}">
      <formula1>"year-round, during growing season, during dormant season"</formula1>
    </dataValidation>
    <dataValidation type="list" allowBlank="1" showInputMessage="1" showErrorMessage="1" sqref="E7" xr:uid="{4ED843AD-6506-4488-81F0-2E4530225275}">
      <formula1>"annual, perennial evergreen, perennial deciduous"</formula1>
    </dataValidation>
    <dataValidation type="list" allowBlank="1" showInputMessage="1" showErrorMessage="1" sqref="E8" xr:uid="{5D2EEBD6-20DE-4D5F-8A9B-48CA882E62E0}">
      <formula1>"bunch, colonizing, multiple_stems, rhizomatous,single_crown,single_stem,stoloniferous,thicket_forming"</formula1>
    </dataValidation>
    <dataValidation type="list" allowBlank="1" showInputMessage="1" showErrorMessage="1" sqref="E9" xr:uid="{AF458FBE-202A-45FF-9F4E-704BDC3623E6}">
      <formula1>"climbing,columnar,conical,decumbent,erect,irregular,oval,prostrate,rounded,semi_erect,vase"</formula1>
    </dataValidation>
    <dataValidation type="list" allowBlank="1" showInputMessage="1" showErrorMessage="1" sqref="E10" xr:uid="{1E9B9295-B0D7-4E7E-BAAC-2CAF2EAF4DB3}">
      <formula1>"annual, perennial"</formula1>
    </dataValidation>
    <dataValidation type="list" allowBlank="1" showInputMessage="1" showErrorMessage="1" sqref="E11 E18" xr:uid="{BB461A63-F461-4A1F-9172-6292BF13D601}">
      <formula1>"Annual, Herbaceous perennial, Woody perennial"</formula1>
    </dataValidation>
    <dataValidation type="list" allowBlank="1" showInputMessage="1" showErrorMessage="1" sqref="E10" xr:uid="{AFCFD9FA-4D4F-43C1-901A-71580AB33E9B}">
      <formula1>"C3, C4, CAM"</formula1>
    </dataValidation>
    <dataValidation type="whole" allowBlank="1" showInputMessage="1" showErrorMessage="1" sqref="E12:E16" xr:uid="{60300018-891B-41A8-BAFF-BB2184B38DCC}">
      <formula1>1</formula1>
      <formula2>366</formula2>
    </dataValidation>
    <dataValidation type="decimal" allowBlank="1" showInputMessage="1" showErrorMessage="1" sqref="E27 E79 E74 E76:E77" xr:uid="{9298BE9C-4866-4FDF-8495-FA9D24E8AD2D}">
      <formula1>0</formula1>
      <formula2>1</formula2>
    </dataValidation>
    <dataValidation type="whole" operator="greaterThan" allowBlank="1" showInputMessage="1" showErrorMessage="1" sqref="E78" xr:uid="{AC096415-C5D5-454E-899E-A32D627F8EBF}">
      <formula1>0</formula1>
    </dataValidation>
    <dataValidation type="list" allowBlank="1" showInputMessage="1" showErrorMessage="1" sqref="E6" xr:uid="{DB50D8EF-3992-4907-92EC-8CAD86B104C4}">
      <formula1>"angiosperm, gymnosperm"</formula1>
    </dataValidation>
    <dataValidation type="list" allowBlank="1" showInputMessage="1" showErrorMessage="1" sqref="E5" xr:uid="{6F473CAA-48C1-450D-A8AB-A299404F0D22}">
      <formula1>"monocot, dicot"</formula1>
    </dataValidation>
    <dataValidation type="list" allowBlank="1" showInputMessage="1" showErrorMessage="1" sqref="E4" xr:uid="{971FFE8A-8B5A-45C2-A8D6-A0BB46603C32}">
      <formula1>"graminoid, forb/herb, shrub, tree, nonvascular"</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5"/>
  <sheetViews>
    <sheetView zoomScale="87" zoomScaleNormal="87" workbookViewId="0">
      <selection activeCell="E17" sqref="E17"/>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135</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155</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63</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v>
      </c>
      <c r="G12">
        <v>11</v>
      </c>
    </row>
    <row r="13" spans="1:7" x14ac:dyDescent="0.25">
      <c r="A13" s="9" t="s">
        <v>21</v>
      </c>
      <c r="B13" s="9" t="s">
        <v>91</v>
      </c>
      <c r="C13" s="10" t="s">
        <v>22</v>
      </c>
      <c r="D13" s="11"/>
      <c r="E13" s="15">
        <v>365</v>
      </c>
      <c r="G13">
        <v>12</v>
      </c>
    </row>
    <row r="14" spans="1:7" ht="18.75" customHeight="1" x14ac:dyDescent="0.25">
      <c r="A14" s="19" t="s">
        <v>78</v>
      </c>
      <c r="B14" s="9" t="s">
        <v>91</v>
      </c>
      <c r="C14" s="17" t="s">
        <v>79</v>
      </c>
      <c r="D14" s="18"/>
      <c r="E14" s="15">
        <v>1</v>
      </c>
      <c r="G14">
        <v>50</v>
      </c>
    </row>
    <row r="15" spans="1:7" ht="18.75" customHeight="1" x14ac:dyDescent="0.25">
      <c r="A15" s="19" t="s">
        <v>137</v>
      </c>
      <c r="B15" s="9" t="s">
        <v>91</v>
      </c>
      <c r="C15" s="17" t="s">
        <v>138</v>
      </c>
      <c r="D15" s="18"/>
      <c r="E15" s="15">
        <v>116</v>
      </c>
    </row>
    <row r="16" spans="1:7" ht="18.75" customHeight="1" x14ac:dyDescent="0.25">
      <c r="A16" s="9" t="s">
        <v>23</v>
      </c>
      <c r="B16" s="9" t="s">
        <v>91</v>
      </c>
      <c r="C16" s="17" t="s">
        <v>24</v>
      </c>
      <c r="D16" s="18"/>
      <c r="E16" s="15">
        <v>305</v>
      </c>
    </row>
    <row r="17" spans="1:8" x14ac:dyDescent="0.25">
      <c r="A17" s="9" t="s">
        <v>139</v>
      </c>
      <c r="B17" s="9" t="s">
        <v>91</v>
      </c>
      <c r="C17" s="10" t="s">
        <v>140</v>
      </c>
      <c r="D17" s="11"/>
      <c r="E17" s="15">
        <v>3000</v>
      </c>
      <c r="G17">
        <v>13</v>
      </c>
    </row>
    <row r="18" spans="1:8" ht="18" thickBot="1" x14ac:dyDescent="0.35">
      <c r="A18" s="5" t="s">
        <v>18</v>
      </c>
      <c r="B18" s="5"/>
      <c r="C18" s="6"/>
      <c r="D18" s="7"/>
      <c r="E18" s="14"/>
      <c r="F18" s="8"/>
      <c r="G18">
        <v>10</v>
      </c>
    </row>
    <row r="19" spans="1:8" ht="15.75" thickTop="1" x14ac:dyDescent="0.25">
      <c r="A19" s="31" t="s">
        <v>25</v>
      </c>
      <c r="B19" s="9" t="s">
        <v>87</v>
      </c>
      <c r="C19" s="10" t="s">
        <v>65</v>
      </c>
      <c r="D19" s="18" t="s">
        <v>98</v>
      </c>
      <c r="E19" s="15">
        <v>1.4999999999999999E-2</v>
      </c>
      <c r="G19">
        <v>14</v>
      </c>
    </row>
    <row r="20" spans="1:8" x14ac:dyDescent="0.25">
      <c r="A20" s="31"/>
      <c r="B20" s="9" t="s">
        <v>87</v>
      </c>
      <c r="C20" s="10" t="s">
        <v>65</v>
      </c>
      <c r="D20" s="18" t="s">
        <v>99</v>
      </c>
      <c r="E20" s="15">
        <v>1.4999999999999999E-2</v>
      </c>
      <c r="G20">
        <v>15</v>
      </c>
    </row>
    <row r="21" spans="1:8" x14ac:dyDescent="0.25">
      <c r="A21" s="31"/>
      <c r="B21" s="9" t="s">
        <v>87</v>
      </c>
      <c r="C21" s="10" t="s">
        <v>65</v>
      </c>
      <c r="D21" s="18" t="s">
        <v>100</v>
      </c>
      <c r="E21" s="15">
        <v>0.03</v>
      </c>
      <c r="G21">
        <v>16</v>
      </c>
    </row>
    <row r="22" spans="1:8" x14ac:dyDescent="0.25">
      <c r="A22" s="25"/>
      <c r="B22" s="9" t="s">
        <v>87</v>
      </c>
      <c r="C22" s="10" t="s">
        <v>65</v>
      </c>
      <c r="D22" s="18" t="s">
        <v>90</v>
      </c>
      <c r="E22" s="15">
        <v>0.01</v>
      </c>
      <c r="G22">
        <v>18</v>
      </c>
    </row>
    <row r="23" spans="1:8" x14ac:dyDescent="0.25">
      <c r="A23" s="31" t="s">
        <v>26</v>
      </c>
      <c r="B23" s="9" t="s">
        <v>87</v>
      </c>
      <c r="C23" s="10" t="s">
        <v>27</v>
      </c>
      <c r="D23" s="18" t="s">
        <v>98</v>
      </c>
      <c r="E23" s="15">
        <v>1.444</v>
      </c>
      <c r="G23">
        <v>19</v>
      </c>
    </row>
    <row r="24" spans="1:8" x14ac:dyDescent="0.25">
      <c r="A24" s="31"/>
      <c r="B24" s="9" t="s">
        <v>87</v>
      </c>
      <c r="C24" s="10" t="s">
        <v>27</v>
      </c>
      <c r="D24" s="18" t="s">
        <v>99</v>
      </c>
      <c r="E24" s="15">
        <v>1.5129999999999999</v>
      </c>
      <c r="G24">
        <v>20</v>
      </c>
    </row>
    <row r="25" spans="1:8" x14ac:dyDescent="0.25">
      <c r="A25" s="31"/>
      <c r="B25" s="9" t="s">
        <v>87</v>
      </c>
      <c r="C25" s="10" t="s">
        <v>27</v>
      </c>
      <c r="D25" s="18" t="s">
        <v>100</v>
      </c>
      <c r="E25" s="15">
        <v>1.4630000000000001</v>
      </c>
      <c r="G25">
        <v>21</v>
      </c>
    </row>
    <row r="26" spans="1:8" x14ac:dyDescent="0.25">
      <c r="A26" s="31"/>
      <c r="B26" s="9" t="s">
        <v>87</v>
      </c>
      <c r="C26" s="10" t="s">
        <v>27</v>
      </c>
      <c r="D26" s="18" t="s">
        <v>90</v>
      </c>
      <c r="E26" s="15">
        <v>1.4139999999999999</v>
      </c>
      <c r="G26">
        <v>23</v>
      </c>
    </row>
    <row r="27" spans="1:8" x14ac:dyDescent="0.25">
      <c r="A27" s="9" t="s">
        <v>28</v>
      </c>
      <c r="B27" s="9" t="s">
        <v>87</v>
      </c>
      <c r="C27" s="10" t="s">
        <v>29</v>
      </c>
      <c r="D27" s="11"/>
      <c r="E27" s="15">
        <v>0.51</v>
      </c>
      <c r="G27">
        <v>24</v>
      </c>
    </row>
    <row r="28" spans="1:8" ht="32.25" x14ac:dyDescent="0.25">
      <c r="A28" s="9" t="s">
        <v>30</v>
      </c>
      <c r="B28" s="9" t="s">
        <v>87</v>
      </c>
      <c r="C28" s="10" t="s">
        <v>31</v>
      </c>
      <c r="D28" s="11"/>
      <c r="E28" s="15">
        <v>100</v>
      </c>
      <c r="F28" t="s">
        <v>64</v>
      </c>
      <c r="G28">
        <v>25</v>
      </c>
    </row>
    <row r="29" spans="1:8" x14ac:dyDescent="0.25">
      <c r="A29" s="9" t="s">
        <v>32</v>
      </c>
      <c r="B29" s="9" t="s">
        <v>87</v>
      </c>
      <c r="C29" s="10" t="s">
        <v>33</v>
      </c>
      <c r="D29" s="11"/>
      <c r="E29" s="15">
        <v>3.7199999999999997E-2</v>
      </c>
      <c r="G29">
        <v>26</v>
      </c>
    </row>
    <row r="30" spans="1:8" ht="30" x14ac:dyDescent="0.25">
      <c r="A30" s="32" t="s">
        <v>34</v>
      </c>
      <c r="B30" s="9" t="s">
        <v>87</v>
      </c>
      <c r="C30" s="10" t="s">
        <v>95</v>
      </c>
      <c r="D30" s="11" t="s">
        <v>35</v>
      </c>
      <c r="E30" s="15"/>
      <c r="F30" s="16" t="s">
        <v>36</v>
      </c>
      <c r="G30">
        <v>27</v>
      </c>
      <c r="H30" t="s">
        <v>37</v>
      </c>
    </row>
    <row r="31" spans="1:8" x14ac:dyDescent="0.25">
      <c r="A31" s="32"/>
      <c r="B31" s="9" t="s">
        <v>87</v>
      </c>
      <c r="C31" s="10" t="s">
        <v>95</v>
      </c>
      <c r="D31" s="11" t="s">
        <v>38</v>
      </c>
      <c r="E31" s="15"/>
      <c r="G31">
        <v>28</v>
      </c>
    </row>
    <row r="32" spans="1:8" x14ac:dyDescent="0.25">
      <c r="A32" s="32"/>
      <c r="B32" s="9" t="s">
        <v>87</v>
      </c>
      <c r="C32" s="10" t="s">
        <v>95</v>
      </c>
      <c r="D32" s="11" t="s">
        <v>39</v>
      </c>
      <c r="E32" s="15"/>
      <c r="G32">
        <v>29</v>
      </c>
    </row>
    <row r="33" spans="1:13" x14ac:dyDescent="0.25">
      <c r="A33" s="32"/>
      <c r="B33" s="9" t="s">
        <v>87</v>
      </c>
      <c r="C33" s="10" t="s">
        <v>96</v>
      </c>
      <c r="D33" s="11" t="s">
        <v>35</v>
      </c>
      <c r="E33" s="15"/>
      <c r="G33">
        <v>30</v>
      </c>
    </row>
    <row r="34" spans="1:13" x14ac:dyDescent="0.25">
      <c r="A34" s="32"/>
      <c r="B34" s="9" t="s">
        <v>87</v>
      </c>
      <c r="C34" s="10" t="s">
        <v>96</v>
      </c>
      <c r="D34" s="11" t="s">
        <v>38</v>
      </c>
      <c r="E34" s="15"/>
      <c r="G34">
        <v>31</v>
      </c>
    </row>
    <row r="35" spans="1:13" x14ac:dyDescent="0.25">
      <c r="A35" s="32"/>
      <c r="B35" s="9" t="s">
        <v>87</v>
      </c>
      <c r="C35" s="10" t="s">
        <v>96</v>
      </c>
      <c r="D35" s="11" t="s">
        <v>39</v>
      </c>
      <c r="E35" s="15"/>
      <c r="G35">
        <v>32</v>
      </c>
    </row>
    <row r="36" spans="1:13" x14ac:dyDescent="0.25">
      <c r="A36" s="30" t="s">
        <v>40</v>
      </c>
      <c r="B36" s="9" t="s">
        <v>87</v>
      </c>
      <c r="C36" s="17" t="s">
        <v>41</v>
      </c>
      <c r="D36" s="18" t="s">
        <v>98</v>
      </c>
      <c r="E36" s="15">
        <v>0.01</v>
      </c>
      <c r="G36">
        <v>33</v>
      </c>
      <c r="J36">
        <f>E38+E37</f>
        <v>0.7</v>
      </c>
      <c r="K36">
        <f>LOG10(J36/1000)</f>
        <v>-3.1549019599857431</v>
      </c>
      <c r="L36">
        <f>J36/E67*E63</f>
        <v>525</v>
      </c>
      <c r="M36">
        <f>LOG10(L36/1000)</f>
        <v>-0.27984069659404309</v>
      </c>
    </row>
    <row r="37" spans="1:13" x14ac:dyDescent="0.25">
      <c r="A37" s="30"/>
      <c r="B37" s="9" t="s">
        <v>87</v>
      </c>
      <c r="C37" s="17" t="s">
        <v>41</v>
      </c>
      <c r="D37" s="18" t="s">
        <v>99</v>
      </c>
      <c r="E37" s="15">
        <v>0.2</v>
      </c>
      <c r="G37">
        <v>34</v>
      </c>
    </row>
    <row r="38" spans="1:13" x14ac:dyDescent="0.25">
      <c r="A38" s="30"/>
      <c r="B38" s="9" t="s">
        <v>87</v>
      </c>
      <c r="C38" s="17" t="s">
        <v>41</v>
      </c>
      <c r="D38" s="18" t="s">
        <v>100</v>
      </c>
      <c r="E38" s="15">
        <v>0.5</v>
      </c>
      <c r="G38">
        <v>35</v>
      </c>
    </row>
    <row r="39" spans="1:13" x14ac:dyDescent="0.25">
      <c r="A39" s="26"/>
      <c r="B39" s="9" t="s">
        <v>87</v>
      </c>
      <c r="C39" s="17" t="s">
        <v>41</v>
      </c>
      <c r="D39" s="18" t="s">
        <v>90</v>
      </c>
      <c r="E39" s="15">
        <v>0</v>
      </c>
      <c r="G39">
        <v>37</v>
      </c>
    </row>
    <row r="40" spans="1:13" x14ac:dyDescent="0.25">
      <c r="A40" s="30" t="s">
        <v>74</v>
      </c>
      <c r="B40" s="9" t="s">
        <v>87</v>
      </c>
      <c r="C40" s="17" t="s">
        <v>75</v>
      </c>
      <c r="D40" s="18" t="s">
        <v>98</v>
      </c>
      <c r="E40" s="15">
        <v>10.9</v>
      </c>
      <c r="G40">
        <v>38</v>
      </c>
    </row>
    <row r="41" spans="1:13" x14ac:dyDescent="0.25">
      <c r="A41" s="30"/>
      <c r="B41" s="9" t="s">
        <v>87</v>
      </c>
      <c r="C41" s="17" t="s">
        <v>75</v>
      </c>
      <c r="D41" s="18" t="s">
        <v>99</v>
      </c>
      <c r="E41" s="15">
        <v>6.68</v>
      </c>
      <c r="G41">
        <v>39</v>
      </c>
      <c r="J41">
        <f>E42+E41</f>
        <v>16.7</v>
      </c>
      <c r="K41">
        <f>LOG10(J41)</f>
        <v>1.2227164711475833</v>
      </c>
    </row>
    <row r="42" spans="1:13" x14ac:dyDescent="0.25">
      <c r="A42" s="30"/>
      <c r="B42" s="9" t="s">
        <v>87</v>
      </c>
      <c r="C42" s="17" t="s">
        <v>75</v>
      </c>
      <c r="D42" s="18" t="s">
        <v>100</v>
      </c>
      <c r="E42" s="15">
        <v>10.02</v>
      </c>
      <c r="G42">
        <v>40</v>
      </c>
    </row>
    <row r="43" spans="1:13" x14ac:dyDescent="0.25">
      <c r="A43" s="30"/>
      <c r="B43" s="9" t="s">
        <v>87</v>
      </c>
      <c r="C43" s="17" t="s">
        <v>75</v>
      </c>
      <c r="D43" s="18" t="s">
        <v>90</v>
      </c>
      <c r="E43" s="15">
        <v>18</v>
      </c>
      <c r="G43">
        <v>42</v>
      </c>
    </row>
    <row r="44" spans="1:13" x14ac:dyDescent="0.25">
      <c r="A44" s="30" t="s">
        <v>150</v>
      </c>
      <c r="B44" s="9" t="s">
        <v>87</v>
      </c>
      <c r="C44" s="17" t="s">
        <v>147</v>
      </c>
      <c r="D44" s="17" t="s">
        <v>98</v>
      </c>
      <c r="E44" s="15"/>
      <c r="F44" s="16" t="s">
        <v>149</v>
      </c>
    </row>
    <row r="45" spans="1:13" x14ac:dyDescent="0.25">
      <c r="A45" s="30"/>
      <c r="B45" s="9" t="s">
        <v>87</v>
      </c>
      <c r="C45" s="17" t="s">
        <v>147</v>
      </c>
      <c r="D45" s="17" t="s">
        <v>100</v>
      </c>
      <c r="E45" s="15"/>
      <c r="F45" s="16" t="s">
        <v>149</v>
      </c>
    </row>
    <row r="46" spans="1:13" x14ac:dyDescent="0.25">
      <c r="A46" s="30"/>
      <c r="B46" s="9" t="s">
        <v>87</v>
      </c>
      <c r="C46" s="17" t="s">
        <v>147</v>
      </c>
      <c r="D46" s="17" t="s">
        <v>99</v>
      </c>
      <c r="E46" s="15"/>
      <c r="F46" s="16" t="s">
        <v>149</v>
      </c>
    </row>
    <row r="47" spans="1:13" x14ac:dyDescent="0.25">
      <c r="A47" s="30"/>
      <c r="B47" s="9" t="s">
        <v>87</v>
      </c>
      <c r="C47" s="17" t="s">
        <v>147</v>
      </c>
      <c r="D47" s="17" t="s">
        <v>90</v>
      </c>
      <c r="E47" s="15"/>
      <c r="F47" s="16" t="s">
        <v>149</v>
      </c>
    </row>
    <row r="48" spans="1:13" x14ac:dyDescent="0.25">
      <c r="A48" s="30" t="s">
        <v>151</v>
      </c>
      <c r="B48" s="9" t="s">
        <v>87</v>
      </c>
      <c r="C48" s="17" t="s">
        <v>145</v>
      </c>
      <c r="D48" s="17" t="s">
        <v>98</v>
      </c>
      <c r="E48" s="15"/>
      <c r="F48" s="16" t="s">
        <v>149</v>
      </c>
      <c r="I48">
        <f>E63/E64</f>
        <v>888.8888888888888</v>
      </c>
      <c r="J48">
        <f>E63/E64</f>
        <v>888.8888888888888</v>
      </c>
      <c r="K48">
        <f>LOG10(J48)</f>
        <v>2.9488474775526186</v>
      </c>
      <c r="M48">
        <f>LOG10((E41+E42)/1000)</f>
        <v>-1.7772835288524167</v>
      </c>
    </row>
    <row r="49" spans="1:13" x14ac:dyDescent="0.25">
      <c r="A49" s="30"/>
      <c r="B49" s="9" t="s">
        <v>87</v>
      </c>
      <c r="C49" s="17" t="s">
        <v>145</v>
      </c>
      <c r="D49" s="17" t="s">
        <v>100</v>
      </c>
      <c r="E49" s="15"/>
      <c r="F49" s="16" t="s">
        <v>149</v>
      </c>
      <c r="J49">
        <f>E68/E67</f>
        <v>0.375</v>
      </c>
      <c r="K49">
        <f>LOG10(J49)</f>
        <v>-0.42596873227228116</v>
      </c>
      <c r="M49">
        <f>LOG10((E37+E38)/1000)</f>
        <v>-3.1549019599857431</v>
      </c>
    </row>
    <row r="50" spans="1:13" x14ac:dyDescent="0.25">
      <c r="A50" s="30"/>
      <c r="B50" s="9" t="s">
        <v>87</v>
      </c>
      <c r="C50" s="17" t="s">
        <v>145</v>
      </c>
      <c r="D50" s="17" t="s">
        <v>99</v>
      </c>
      <c r="E50" s="15"/>
      <c r="F50" s="16" t="s">
        <v>149</v>
      </c>
    </row>
    <row r="51" spans="1:13" x14ac:dyDescent="0.25">
      <c r="A51" s="30"/>
      <c r="B51" s="9" t="s">
        <v>87</v>
      </c>
      <c r="C51" s="17" t="s">
        <v>145</v>
      </c>
      <c r="D51" s="17" t="s">
        <v>90</v>
      </c>
      <c r="E51" s="15"/>
      <c r="F51" s="16" t="s">
        <v>149</v>
      </c>
      <c r="J51">
        <f>(E41+E42)/1000/(E63*PI()/4*E64^2)</f>
        <v>9.7224967522072329E-3</v>
      </c>
    </row>
    <row r="52" spans="1:13" x14ac:dyDescent="0.25">
      <c r="A52" s="30" t="s">
        <v>152</v>
      </c>
      <c r="B52" s="9" t="s">
        <v>87</v>
      </c>
      <c r="C52" s="17" t="s">
        <v>148</v>
      </c>
      <c r="D52" s="17" t="s">
        <v>98</v>
      </c>
      <c r="E52" s="15"/>
      <c r="F52" s="16" t="s">
        <v>149</v>
      </c>
      <c r="I52">
        <f>E63/E68</f>
        <v>2000</v>
      </c>
      <c r="J52">
        <f>(E37+E38)/1000/(E67*PI()/4*E68^2)</f>
        <v>1.5473397245045379</v>
      </c>
    </row>
    <row r="53" spans="1:13" x14ac:dyDescent="0.25">
      <c r="A53" s="30"/>
      <c r="B53" s="9" t="s">
        <v>87</v>
      </c>
      <c r="C53" s="17" t="s">
        <v>148</v>
      </c>
      <c r="D53" s="17" t="s">
        <v>100</v>
      </c>
      <c r="E53" s="15"/>
      <c r="F53" s="16" t="s">
        <v>149</v>
      </c>
    </row>
    <row r="54" spans="1:13" x14ac:dyDescent="0.25">
      <c r="A54" s="30"/>
      <c r="B54" s="9" t="s">
        <v>87</v>
      </c>
      <c r="C54" s="17" t="s">
        <v>148</v>
      </c>
      <c r="D54" s="17" t="s">
        <v>99</v>
      </c>
      <c r="E54" s="15"/>
      <c r="F54" s="16" t="s">
        <v>149</v>
      </c>
    </row>
    <row r="55" spans="1:13" x14ac:dyDescent="0.25">
      <c r="A55" s="30"/>
      <c r="B55" s="9" t="s">
        <v>87</v>
      </c>
      <c r="C55" s="17" t="s">
        <v>148</v>
      </c>
      <c r="D55" s="17" t="s">
        <v>90</v>
      </c>
      <c r="E55" s="15"/>
      <c r="F55" s="16" t="s">
        <v>149</v>
      </c>
      <c r="K55">
        <f>(K48-K49)/K49</f>
        <v>-7.9226852915291017</v>
      </c>
      <c r="M55">
        <f>(M49-M48)/M49</f>
        <v>0.43665966442252035</v>
      </c>
    </row>
    <row r="56" spans="1:13" x14ac:dyDescent="0.25">
      <c r="A56" s="30" t="s">
        <v>153</v>
      </c>
      <c r="B56" s="9" t="s">
        <v>87</v>
      </c>
      <c r="C56" s="17" t="s">
        <v>154</v>
      </c>
      <c r="D56" s="17" t="s">
        <v>98</v>
      </c>
      <c r="E56" s="15"/>
      <c r="F56" s="16" t="s">
        <v>149</v>
      </c>
    </row>
    <row r="57" spans="1:13" x14ac:dyDescent="0.25">
      <c r="A57" s="30"/>
      <c r="B57" s="9" t="s">
        <v>87</v>
      </c>
      <c r="C57" s="17" t="s">
        <v>154</v>
      </c>
      <c r="D57" s="17" t="s">
        <v>100</v>
      </c>
      <c r="E57" s="15"/>
      <c r="F57" s="16" t="s">
        <v>149</v>
      </c>
    </row>
    <row r="58" spans="1:13" x14ac:dyDescent="0.25">
      <c r="A58" s="30"/>
      <c r="B58" s="9" t="s">
        <v>87</v>
      </c>
      <c r="C58" s="17" t="s">
        <v>154</v>
      </c>
      <c r="D58" s="17" t="s">
        <v>99</v>
      </c>
      <c r="E58" s="15"/>
      <c r="F58" s="16" t="s">
        <v>149</v>
      </c>
    </row>
    <row r="59" spans="1:13" x14ac:dyDescent="0.25">
      <c r="A59" s="30"/>
      <c r="B59" s="9" t="s">
        <v>87</v>
      </c>
      <c r="C59" s="17" t="s">
        <v>154</v>
      </c>
      <c r="D59" s="17" t="s">
        <v>90</v>
      </c>
      <c r="E59" s="15"/>
      <c r="F59" s="16" t="s">
        <v>149</v>
      </c>
    </row>
    <row r="60" spans="1:13" ht="18" thickBot="1" x14ac:dyDescent="0.35">
      <c r="A60" s="5" t="s">
        <v>42</v>
      </c>
      <c r="B60" s="5"/>
      <c r="C60" s="6"/>
      <c r="D60" s="7"/>
      <c r="E60" s="6"/>
      <c r="F60" s="8"/>
    </row>
    <row r="61" spans="1:13" ht="18" thickTop="1" x14ac:dyDescent="0.25">
      <c r="A61" s="19" t="s">
        <v>43</v>
      </c>
      <c r="B61" s="19" t="s">
        <v>88</v>
      </c>
      <c r="C61" s="17" t="s">
        <v>44</v>
      </c>
      <c r="D61" s="18"/>
      <c r="E61" s="15">
        <v>120</v>
      </c>
      <c r="G61">
        <v>47</v>
      </c>
    </row>
    <row r="62" spans="1:13" x14ac:dyDescent="0.25">
      <c r="A62" s="19" t="s">
        <v>45</v>
      </c>
      <c r="B62" s="19" t="s">
        <v>88</v>
      </c>
      <c r="C62" s="17" t="s">
        <v>46</v>
      </c>
      <c r="D62" s="18"/>
      <c r="E62" s="15">
        <v>9</v>
      </c>
    </row>
    <row r="63" spans="1:13" x14ac:dyDescent="0.25">
      <c r="A63" s="19" t="s">
        <v>118</v>
      </c>
      <c r="B63" s="19" t="s">
        <v>88</v>
      </c>
      <c r="C63" s="17" t="s">
        <v>125</v>
      </c>
      <c r="D63" s="18"/>
      <c r="E63" s="15">
        <v>120</v>
      </c>
    </row>
    <row r="64" spans="1:13" x14ac:dyDescent="0.25">
      <c r="A64" s="19" t="s">
        <v>113</v>
      </c>
      <c r="B64" s="19" t="s">
        <v>88</v>
      </c>
      <c r="C64" s="17" t="s">
        <v>112</v>
      </c>
      <c r="D64" s="18"/>
      <c r="E64" s="15">
        <f>0.126+3*0.003</f>
        <v>0.13500000000000001</v>
      </c>
      <c r="G64">
        <v>48</v>
      </c>
    </row>
    <row r="65" spans="1:7" x14ac:dyDescent="0.25">
      <c r="A65" s="19" t="s">
        <v>124</v>
      </c>
      <c r="B65" s="19" t="s">
        <v>88</v>
      </c>
      <c r="C65" s="17" t="s">
        <v>117</v>
      </c>
      <c r="D65" s="18"/>
      <c r="E65" s="15">
        <v>1.45</v>
      </c>
    </row>
    <row r="66" spans="1:7" x14ac:dyDescent="0.25">
      <c r="A66" s="19" t="s">
        <v>115</v>
      </c>
      <c r="B66" s="19" t="s">
        <v>88</v>
      </c>
      <c r="C66" s="17" t="s">
        <v>116</v>
      </c>
      <c r="D66" s="18"/>
      <c r="E66" s="15">
        <v>0.5</v>
      </c>
    </row>
    <row r="67" spans="1:7" x14ac:dyDescent="0.25">
      <c r="A67" s="19" t="s">
        <v>126</v>
      </c>
      <c r="B67" s="19" t="s">
        <v>88</v>
      </c>
      <c r="C67" s="17" t="s">
        <v>127</v>
      </c>
      <c r="D67" s="18"/>
      <c r="E67" s="15">
        <v>0.16</v>
      </c>
    </row>
    <row r="68" spans="1:7" x14ac:dyDescent="0.25">
      <c r="A68" s="19" t="s">
        <v>128</v>
      </c>
      <c r="B68" s="19" t="s">
        <v>88</v>
      </c>
      <c r="C68" s="17" t="s">
        <v>133</v>
      </c>
      <c r="D68" s="18"/>
      <c r="E68" s="15">
        <v>0.06</v>
      </c>
      <c r="G68">
        <v>49</v>
      </c>
    </row>
    <row r="69" spans="1:7" x14ac:dyDescent="0.25">
      <c r="A69" s="19" t="s">
        <v>129</v>
      </c>
      <c r="B69" s="19" t="s">
        <v>88</v>
      </c>
      <c r="C69" s="17" t="s">
        <v>130</v>
      </c>
      <c r="D69" s="18"/>
      <c r="E69" s="15">
        <v>0.01</v>
      </c>
      <c r="G69">
        <v>51</v>
      </c>
    </row>
    <row r="70" spans="1:7" x14ac:dyDescent="0.25">
      <c r="A70" s="19" t="s">
        <v>131</v>
      </c>
      <c r="B70" s="19" t="s">
        <v>88</v>
      </c>
      <c r="C70" s="17" t="s">
        <v>132</v>
      </c>
      <c r="D70" s="18"/>
      <c r="E70" s="15">
        <v>0.01</v>
      </c>
      <c r="G70">
        <v>52</v>
      </c>
    </row>
    <row r="71" spans="1:7" x14ac:dyDescent="0.25">
      <c r="A71" s="19" t="s">
        <v>142</v>
      </c>
      <c r="B71" s="19" t="s">
        <v>88</v>
      </c>
      <c r="C71" s="19" t="s">
        <v>143</v>
      </c>
      <c r="D71" s="19"/>
      <c r="E71" s="15">
        <v>7.0000000000000007E-2</v>
      </c>
      <c r="F71" t="s">
        <v>122</v>
      </c>
      <c r="G71">
        <v>53</v>
      </c>
    </row>
    <row r="72" spans="1:7" ht="18" thickBot="1" x14ac:dyDescent="0.35">
      <c r="A72" s="5" t="s">
        <v>77</v>
      </c>
      <c r="B72" s="5"/>
      <c r="C72" s="6"/>
      <c r="D72" s="7"/>
      <c r="E72" s="6"/>
      <c r="F72" s="8"/>
      <c r="G72">
        <v>54</v>
      </c>
    </row>
    <row r="73" spans="1:7" ht="30.75" thickTop="1" x14ac:dyDescent="0.25">
      <c r="A73" s="19" t="s">
        <v>119</v>
      </c>
      <c r="B73" s="19" t="s">
        <v>93</v>
      </c>
      <c r="C73" s="17" t="s">
        <v>80</v>
      </c>
      <c r="D73" s="18"/>
      <c r="E73" s="15">
        <v>0.93600000000000005</v>
      </c>
      <c r="G73">
        <v>55</v>
      </c>
    </row>
    <row r="74" spans="1:7" ht="30" x14ac:dyDescent="0.25">
      <c r="A74" s="19" t="s">
        <v>120</v>
      </c>
      <c r="B74" s="19" t="s">
        <v>93</v>
      </c>
      <c r="C74" s="17" t="s">
        <v>81</v>
      </c>
      <c r="D74" s="18"/>
      <c r="E74" s="15">
        <v>0.5</v>
      </c>
      <c r="G74">
        <v>56</v>
      </c>
    </row>
    <row r="75" spans="1:7" ht="18" thickBot="1" x14ac:dyDescent="0.35">
      <c r="A75" s="19" t="s">
        <v>121</v>
      </c>
      <c r="B75" s="19" t="s">
        <v>93</v>
      </c>
      <c r="C75" s="17" t="s">
        <v>123</v>
      </c>
      <c r="D75" s="18"/>
      <c r="E75" s="15">
        <v>1.1599999999999999</v>
      </c>
      <c r="F75" s="8" t="s">
        <v>53</v>
      </c>
      <c r="G75">
        <v>57</v>
      </c>
    </row>
    <row r="76" spans="1:7" ht="18.75" thickTop="1" thickBot="1" x14ac:dyDescent="0.35">
      <c r="A76" s="5" t="s">
        <v>47</v>
      </c>
      <c r="B76" s="5"/>
      <c r="C76" s="6"/>
      <c r="D76" s="7"/>
      <c r="E76" s="6"/>
      <c r="F76" t="s">
        <v>101</v>
      </c>
      <c r="G76">
        <v>58</v>
      </c>
    </row>
    <row r="77" spans="1:7" ht="15.75" thickTop="1" x14ac:dyDescent="0.25">
      <c r="A77" s="19" t="s">
        <v>48</v>
      </c>
      <c r="B77" s="19" t="s">
        <v>89</v>
      </c>
      <c r="C77" s="17" t="s">
        <v>49</v>
      </c>
      <c r="D77" s="18"/>
      <c r="E77" s="15">
        <v>0.01</v>
      </c>
      <c r="F77" t="s">
        <v>106</v>
      </c>
      <c r="G77">
        <v>59</v>
      </c>
    </row>
    <row r="78" spans="1:7" ht="30" x14ac:dyDescent="0.25">
      <c r="A78" s="19" t="s">
        <v>50</v>
      </c>
      <c r="B78" s="19" t="s">
        <v>89</v>
      </c>
      <c r="C78" s="17" t="s">
        <v>51</v>
      </c>
      <c r="D78" s="18"/>
      <c r="E78" s="15">
        <v>365</v>
      </c>
      <c r="F78" t="s">
        <v>107</v>
      </c>
    </row>
    <row r="79" spans="1:7" ht="18" thickBot="1" x14ac:dyDescent="0.35">
      <c r="A79" s="5" t="s">
        <v>52</v>
      </c>
      <c r="B79" s="5"/>
      <c r="C79" s="6"/>
      <c r="D79" s="7"/>
      <c r="E79" s="6"/>
      <c r="G79">
        <v>60</v>
      </c>
    </row>
    <row r="80" spans="1:7" ht="15.75" thickTop="1" x14ac:dyDescent="0.25">
      <c r="A80" s="19" t="s">
        <v>54</v>
      </c>
      <c r="B80" s="19" t="s">
        <v>94</v>
      </c>
      <c r="C80" s="17" t="s">
        <v>84</v>
      </c>
      <c r="D80" s="18">
        <v>1</v>
      </c>
      <c r="E80" s="12" t="s">
        <v>55</v>
      </c>
      <c r="G80">
        <v>61</v>
      </c>
    </row>
    <row r="81" spans="1:7" x14ac:dyDescent="0.25">
      <c r="A81" s="19" t="s">
        <v>56</v>
      </c>
      <c r="B81" s="19" t="s">
        <v>94</v>
      </c>
      <c r="C81" s="17" t="s">
        <v>71</v>
      </c>
      <c r="D81" s="18">
        <v>1</v>
      </c>
      <c r="E81" s="15">
        <v>207</v>
      </c>
      <c r="G81">
        <v>62</v>
      </c>
    </row>
    <row r="82" spans="1:7" x14ac:dyDescent="0.25">
      <c r="A82" s="19" t="s">
        <v>102</v>
      </c>
      <c r="B82" s="19" t="s">
        <v>94</v>
      </c>
      <c r="C82" s="17" t="s">
        <v>103</v>
      </c>
      <c r="D82" s="18">
        <v>1</v>
      </c>
      <c r="E82" s="12" t="s">
        <v>104</v>
      </c>
      <c r="G82">
        <v>63</v>
      </c>
    </row>
    <row r="83" spans="1:7" x14ac:dyDescent="0.25">
      <c r="A83" s="19" t="s">
        <v>57</v>
      </c>
      <c r="B83" s="19" t="s">
        <v>94</v>
      </c>
      <c r="C83" s="17" t="s">
        <v>82</v>
      </c>
      <c r="D83" s="18">
        <v>1</v>
      </c>
      <c r="E83">
        <v>20</v>
      </c>
      <c r="G83">
        <v>64</v>
      </c>
    </row>
    <row r="84" spans="1:7" x14ac:dyDescent="0.25">
      <c r="A84" s="19"/>
      <c r="B84" s="19" t="s">
        <v>94</v>
      </c>
      <c r="C84" s="17" t="s">
        <v>82</v>
      </c>
      <c r="D84" s="18">
        <v>1</v>
      </c>
      <c r="E84" s="15">
        <v>30</v>
      </c>
      <c r="G84">
        <v>65</v>
      </c>
    </row>
    <row r="85" spans="1:7" x14ac:dyDescent="0.25">
      <c r="A85" s="19"/>
      <c r="B85" s="19" t="s">
        <v>94</v>
      </c>
      <c r="C85" s="17" t="s">
        <v>82</v>
      </c>
      <c r="D85" s="18">
        <v>1</v>
      </c>
      <c r="E85" s="15">
        <v>70</v>
      </c>
      <c r="G85">
        <v>66</v>
      </c>
    </row>
    <row r="86" spans="1:7" x14ac:dyDescent="0.25">
      <c r="A86" s="19"/>
      <c r="B86" s="19" t="s">
        <v>94</v>
      </c>
      <c r="C86" s="17" t="s">
        <v>82</v>
      </c>
      <c r="D86" s="18">
        <v>1</v>
      </c>
      <c r="E86" s="15">
        <v>100</v>
      </c>
      <c r="G86">
        <v>67</v>
      </c>
    </row>
    <row r="87" spans="1:7" x14ac:dyDescent="0.25">
      <c r="A87" s="19"/>
      <c r="B87" s="19" t="s">
        <v>94</v>
      </c>
      <c r="C87" s="17" t="s">
        <v>82</v>
      </c>
      <c r="D87" s="18">
        <v>1</v>
      </c>
      <c r="E87" s="15"/>
      <c r="G87">
        <v>68</v>
      </c>
    </row>
    <row r="88" spans="1:7" x14ac:dyDescent="0.25">
      <c r="A88" s="19" t="s">
        <v>108</v>
      </c>
      <c r="B88" s="19" t="s">
        <v>94</v>
      </c>
      <c r="C88" s="17" t="s">
        <v>83</v>
      </c>
      <c r="D88" s="18">
        <v>1</v>
      </c>
      <c r="E88" s="15">
        <v>0</v>
      </c>
      <c r="G88">
        <v>69</v>
      </c>
    </row>
    <row r="89" spans="1:7" x14ac:dyDescent="0.25">
      <c r="A89" s="19" t="s">
        <v>109</v>
      </c>
      <c r="B89" s="19" t="s">
        <v>94</v>
      </c>
      <c r="C89" s="17" t="s">
        <v>83</v>
      </c>
      <c r="D89" s="18">
        <v>1</v>
      </c>
      <c r="E89" s="15">
        <v>0.01</v>
      </c>
      <c r="G89">
        <v>75</v>
      </c>
    </row>
    <row r="90" spans="1:7" x14ac:dyDescent="0.25">
      <c r="A90" s="19" t="s">
        <v>110</v>
      </c>
      <c r="B90" s="19" t="s">
        <v>94</v>
      </c>
      <c r="C90" s="17" t="s">
        <v>83</v>
      </c>
      <c r="D90" s="18">
        <v>1</v>
      </c>
      <c r="E90" s="15">
        <v>0.67</v>
      </c>
      <c r="G90">
        <v>76</v>
      </c>
    </row>
    <row r="91" spans="1:7" x14ac:dyDescent="0.25">
      <c r="A91" s="19"/>
      <c r="B91" s="19" t="s">
        <v>94</v>
      </c>
      <c r="C91" s="17" t="s">
        <v>83</v>
      </c>
      <c r="D91" s="18">
        <v>1</v>
      </c>
      <c r="E91" s="15">
        <v>1</v>
      </c>
    </row>
    <row r="92" spans="1:7" x14ac:dyDescent="0.25">
      <c r="A92" s="19"/>
      <c r="B92" s="19" t="s">
        <v>94</v>
      </c>
      <c r="C92" s="17" t="s">
        <v>83</v>
      </c>
      <c r="D92" s="18">
        <v>1</v>
      </c>
      <c r="E92" s="15"/>
      <c r="G92">
        <v>77</v>
      </c>
    </row>
    <row r="93" spans="1:7" x14ac:dyDescent="0.25">
      <c r="A93" s="19" t="s">
        <v>59</v>
      </c>
      <c r="B93" s="19" t="s">
        <v>94</v>
      </c>
      <c r="C93" s="17" t="s">
        <v>84</v>
      </c>
      <c r="D93" s="18">
        <v>2</v>
      </c>
      <c r="E93" s="12" t="s">
        <v>141</v>
      </c>
      <c r="G93">
        <v>78</v>
      </c>
    </row>
    <row r="94" spans="1:7" x14ac:dyDescent="0.25">
      <c r="A94" s="19" t="s">
        <v>60</v>
      </c>
      <c r="B94" s="19" t="s">
        <v>94</v>
      </c>
      <c r="C94" s="17" t="s">
        <v>71</v>
      </c>
      <c r="D94" s="18">
        <v>2</v>
      </c>
      <c r="E94" s="15">
        <v>365</v>
      </c>
      <c r="G94">
        <v>79</v>
      </c>
    </row>
    <row r="95" spans="1:7" x14ac:dyDescent="0.25">
      <c r="A95" s="19" t="s">
        <v>105</v>
      </c>
      <c r="B95" s="19" t="s">
        <v>94</v>
      </c>
      <c r="C95" s="17" t="s">
        <v>103</v>
      </c>
      <c r="D95" s="18">
        <v>2</v>
      </c>
      <c r="E95" s="12" t="s">
        <v>104</v>
      </c>
      <c r="G95">
        <v>80</v>
      </c>
    </row>
    <row r="96" spans="1:7" x14ac:dyDescent="0.25">
      <c r="A96" s="19" t="s">
        <v>61</v>
      </c>
      <c r="B96" s="19" t="s">
        <v>94</v>
      </c>
      <c r="C96" s="17" t="s">
        <v>82</v>
      </c>
      <c r="D96" s="18">
        <v>2</v>
      </c>
      <c r="E96" s="15">
        <v>0</v>
      </c>
      <c r="G96">
        <v>81</v>
      </c>
    </row>
    <row r="97" spans="1:7" x14ac:dyDescent="0.25">
      <c r="A97" s="19"/>
      <c r="B97" s="19" t="s">
        <v>94</v>
      </c>
      <c r="C97" s="17" t="s">
        <v>82</v>
      </c>
      <c r="D97" s="18">
        <v>2</v>
      </c>
      <c r="E97" s="15">
        <v>0.2</v>
      </c>
      <c r="G97">
        <v>82</v>
      </c>
    </row>
    <row r="98" spans="1:7" x14ac:dyDescent="0.25">
      <c r="A98" s="19"/>
      <c r="B98" s="19" t="s">
        <v>94</v>
      </c>
      <c r="C98" s="17" t="s">
        <v>82</v>
      </c>
      <c r="D98" s="18">
        <v>2</v>
      </c>
      <c r="E98" s="15">
        <v>0.5</v>
      </c>
      <c r="G98">
        <v>83</v>
      </c>
    </row>
    <row r="99" spans="1:7" x14ac:dyDescent="0.25">
      <c r="A99" s="19"/>
      <c r="B99" s="19" t="s">
        <v>94</v>
      </c>
      <c r="C99" s="17" t="s">
        <v>82</v>
      </c>
      <c r="D99" s="18">
        <v>2</v>
      </c>
      <c r="E99" s="15">
        <v>1.1200000000000001</v>
      </c>
      <c r="G99">
        <v>84</v>
      </c>
    </row>
    <row r="100" spans="1:7" x14ac:dyDescent="0.25">
      <c r="A100" s="19"/>
      <c r="B100" s="19" t="s">
        <v>94</v>
      </c>
      <c r="C100" s="17" t="s">
        <v>82</v>
      </c>
      <c r="D100" s="18">
        <v>2</v>
      </c>
      <c r="E100" s="15">
        <v>1.69</v>
      </c>
      <c r="G100">
        <v>85</v>
      </c>
    </row>
    <row r="101" spans="1:7" x14ac:dyDescent="0.25">
      <c r="A101" s="19" t="s">
        <v>62</v>
      </c>
      <c r="B101" s="19" t="s">
        <v>94</v>
      </c>
      <c r="C101" s="17" t="s">
        <v>83</v>
      </c>
      <c r="D101" s="18">
        <v>2</v>
      </c>
      <c r="E101" s="15">
        <v>0</v>
      </c>
      <c r="G101">
        <v>86</v>
      </c>
    </row>
    <row r="102" spans="1:7" x14ac:dyDescent="0.25">
      <c r="A102" s="19" t="s">
        <v>109</v>
      </c>
      <c r="B102" s="19" t="s">
        <v>94</v>
      </c>
      <c r="C102" s="17" t="s">
        <v>83</v>
      </c>
      <c r="D102" s="18">
        <v>2</v>
      </c>
      <c r="E102" s="15">
        <v>0</v>
      </c>
    </row>
    <row r="103" spans="1:7" x14ac:dyDescent="0.25">
      <c r="A103" s="19" t="s">
        <v>110</v>
      </c>
      <c r="B103" s="19" t="s">
        <v>94</v>
      </c>
      <c r="C103" s="17" t="s">
        <v>83</v>
      </c>
      <c r="D103" s="18">
        <v>2</v>
      </c>
      <c r="E103" s="15">
        <v>0.02</v>
      </c>
    </row>
    <row r="104" spans="1:7" x14ac:dyDescent="0.25">
      <c r="A104" s="19"/>
      <c r="B104" s="19" t="s">
        <v>94</v>
      </c>
      <c r="C104" s="17" t="s">
        <v>83</v>
      </c>
      <c r="D104" s="18">
        <v>2</v>
      </c>
      <c r="E104" s="15">
        <v>1</v>
      </c>
    </row>
    <row r="105" spans="1:7" x14ac:dyDescent="0.25">
      <c r="A105" s="19"/>
      <c r="B105" s="19" t="s">
        <v>94</v>
      </c>
      <c r="C105" s="17" t="s">
        <v>83</v>
      </c>
      <c r="D105" s="18">
        <v>2</v>
      </c>
      <c r="E105" s="15">
        <v>1</v>
      </c>
    </row>
    <row r="106" spans="1:7" x14ac:dyDescent="0.25">
      <c r="A106" s="20"/>
      <c r="B106" s="20"/>
      <c r="C106" s="21"/>
      <c r="D106" s="22"/>
    </row>
    <row r="107" spans="1:7" x14ac:dyDescent="0.25">
      <c r="A107" s="20"/>
      <c r="B107" s="20"/>
      <c r="C107" s="21"/>
      <c r="D107" s="22"/>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C216" s="21"/>
      <c r="D216" s="22"/>
    </row>
    <row r="217" spans="1:4" x14ac:dyDescent="0.25">
      <c r="A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sheetData>
  <mergeCells count="9">
    <mergeCell ref="A56:A59"/>
    <mergeCell ref="A44:A47"/>
    <mergeCell ref="A48:A51"/>
    <mergeCell ref="A52:A55"/>
    <mergeCell ref="A19:A21"/>
    <mergeCell ref="A23:A26"/>
    <mergeCell ref="A30:A35"/>
    <mergeCell ref="A40:A43"/>
    <mergeCell ref="A36:A38"/>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78" xr:uid="{2A9331BB-EEBF-40CD-B47D-E4013CB2D0AD}">
      <formula1>0</formula1>
    </dataValidation>
    <dataValidation type="decimal" allowBlank="1" showInputMessage="1" showErrorMessage="1" sqref="E27 E79 E74 E76:E77" xr:uid="{C20F82BC-B9F3-4514-8D12-0BF659884D61}">
      <formula1>0</formula1>
      <formula2>1</formula2>
    </dataValidation>
    <dataValidation type="whole" allowBlank="1" showInputMessage="1" showErrorMessage="1" sqref="E12:E16"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8"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2 E95"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25"/>
  <sheetViews>
    <sheetView topLeftCell="A26" workbookViewId="0">
      <selection activeCell="B56" sqref="A56:XFD59"/>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134</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76</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144</v>
      </c>
      <c r="G12">
        <v>11</v>
      </c>
    </row>
    <row r="13" spans="1:7" x14ac:dyDescent="0.25">
      <c r="A13" s="9" t="s">
        <v>21</v>
      </c>
      <c r="B13" s="9" t="s">
        <v>91</v>
      </c>
      <c r="C13" s="10" t="s">
        <v>22</v>
      </c>
      <c r="D13" s="11"/>
      <c r="E13" s="15">
        <v>305</v>
      </c>
      <c r="G13">
        <v>12</v>
      </c>
    </row>
    <row r="14" spans="1:7" ht="18.75" customHeight="1" x14ac:dyDescent="0.25">
      <c r="A14" s="19" t="s">
        <v>78</v>
      </c>
      <c r="B14" s="9" t="s">
        <v>91</v>
      </c>
      <c r="C14" s="17" t="s">
        <v>79</v>
      </c>
      <c r="D14" s="18"/>
      <c r="E14" s="15">
        <v>180</v>
      </c>
      <c r="G14">
        <v>50</v>
      </c>
    </row>
    <row r="15" spans="1:7" ht="18.75" customHeight="1" x14ac:dyDescent="0.25">
      <c r="A15" s="19" t="s">
        <v>137</v>
      </c>
      <c r="B15" s="9" t="s">
        <v>91</v>
      </c>
      <c r="C15" s="17" t="s">
        <v>138</v>
      </c>
      <c r="D15" s="18"/>
      <c r="E15" s="15">
        <v>250</v>
      </c>
    </row>
    <row r="16" spans="1:7" x14ac:dyDescent="0.25">
      <c r="A16" s="9" t="s">
        <v>23</v>
      </c>
      <c r="B16" s="9" t="s">
        <v>91</v>
      </c>
      <c r="C16" s="10" t="s">
        <v>24</v>
      </c>
      <c r="D16" s="11"/>
      <c r="E16" s="15">
        <v>273</v>
      </c>
      <c r="G16">
        <v>13</v>
      </c>
    </row>
    <row r="17" spans="1:8" ht="18" thickBot="1" x14ac:dyDescent="0.35">
      <c r="A17" s="5" t="s">
        <v>18</v>
      </c>
      <c r="B17" s="5"/>
      <c r="C17" s="6"/>
      <c r="D17" s="7"/>
      <c r="E17" s="14"/>
      <c r="F17" s="8"/>
      <c r="G17">
        <v>10</v>
      </c>
    </row>
    <row r="18" spans="1:8" ht="15.75" thickTop="1" x14ac:dyDescent="0.25">
      <c r="A18" s="31" t="s">
        <v>25</v>
      </c>
      <c r="B18" s="9" t="s">
        <v>87</v>
      </c>
      <c r="C18" s="10" t="s">
        <v>65</v>
      </c>
      <c r="D18" s="18" t="s">
        <v>98</v>
      </c>
      <c r="E18" s="15">
        <v>1.4999999999999999E-2</v>
      </c>
      <c r="G18">
        <v>14</v>
      </c>
    </row>
    <row r="19" spans="1:8" x14ac:dyDescent="0.25">
      <c r="A19" s="31"/>
      <c r="B19" s="9" t="s">
        <v>87</v>
      </c>
      <c r="C19" s="10" t="s">
        <v>65</v>
      </c>
      <c r="D19" s="18" t="s">
        <v>99</v>
      </c>
      <c r="E19" s="15">
        <v>1.4999999999999999E-2</v>
      </c>
      <c r="G19">
        <v>15</v>
      </c>
    </row>
    <row r="20" spans="1:8" x14ac:dyDescent="0.25">
      <c r="A20" s="31"/>
      <c r="B20" s="9" t="s">
        <v>87</v>
      </c>
      <c r="C20" s="10" t="s">
        <v>65</v>
      </c>
      <c r="D20" s="18" t="s">
        <v>100</v>
      </c>
      <c r="E20" s="15">
        <v>0.03</v>
      </c>
      <c r="G20">
        <v>16</v>
      </c>
    </row>
    <row r="21" spans="1:8" x14ac:dyDescent="0.25">
      <c r="A21" s="31"/>
      <c r="B21" s="9" t="s">
        <v>87</v>
      </c>
      <c r="C21" s="10" t="s">
        <v>65</v>
      </c>
      <c r="D21" s="18" t="s">
        <v>90</v>
      </c>
      <c r="E21" s="15">
        <v>0.01</v>
      </c>
      <c r="G21">
        <v>18</v>
      </c>
    </row>
    <row r="22" spans="1:8" x14ac:dyDescent="0.25">
      <c r="A22" s="31" t="s">
        <v>26</v>
      </c>
      <c r="B22" s="9" t="s">
        <v>87</v>
      </c>
      <c r="C22" s="10" t="s">
        <v>27</v>
      </c>
      <c r="D22" s="18" t="s">
        <v>98</v>
      </c>
      <c r="E22" s="15">
        <v>1.444</v>
      </c>
      <c r="G22">
        <v>19</v>
      </c>
    </row>
    <row r="23" spans="1:8" x14ac:dyDescent="0.25">
      <c r="A23" s="31"/>
      <c r="B23" s="9" t="s">
        <v>87</v>
      </c>
      <c r="C23" s="10" t="s">
        <v>27</v>
      </c>
      <c r="D23" s="18" t="s">
        <v>99</v>
      </c>
      <c r="E23" s="15">
        <v>1.5129999999999999</v>
      </c>
      <c r="G23">
        <v>20</v>
      </c>
    </row>
    <row r="24" spans="1:8" x14ac:dyDescent="0.25">
      <c r="A24" s="31"/>
      <c r="B24" s="9" t="s">
        <v>87</v>
      </c>
      <c r="C24" s="10" t="s">
        <v>27</v>
      </c>
      <c r="D24" s="18" t="s">
        <v>100</v>
      </c>
      <c r="E24" s="15">
        <v>1.4630000000000001</v>
      </c>
      <c r="G24">
        <v>21</v>
      </c>
    </row>
    <row r="25" spans="1:8" x14ac:dyDescent="0.25">
      <c r="A25" s="31"/>
      <c r="B25" s="9" t="s">
        <v>87</v>
      </c>
      <c r="C25" s="10" t="s">
        <v>27</v>
      </c>
      <c r="D25" s="18" t="s">
        <v>90</v>
      </c>
      <c r="E25" s="15">
        <v>1.4139999999999999</v>
      </c>
      <c r="G25">
        <v>23</v>
      </c>
    </row>
    <row r="26" spans="1:8" x14ac:dyDescent="0.25">
      <c r="A26" s="9" t="s">
        <v>28</v>
      </c>
      <c r="B26" s="9" t="s">
        <v>87</v>
      </c>
      <c r="C26" s="10" t="s">
        <v>29</v>
      </c>
      <c r="D26" s="11"/>
      <c r="E26" s="15">
        <v>0.48</v>
      </c>
      <c r="G26">
        <v>24</v>
      </c>
    </row>
    <row r="27" spans="1:8" ht="32.25" x14ac:dyDescent="0.25">
      <c r="A27" s="9" t="s">
        <v>30</v>
      </c>
      <c r="B27" s="9" t="s">
        <v>87</v>
      </c>
      <c r="C27" s="10" t="s">
        <v>31</v>
      </c>
      <c r="D27" s="11"/>
      <c r="E27" s="15">
        <v>100</v>
      </c>
      <c r="F27" t="s">
        <v>64</v>
      </c>
      <c r="G27">
        <v>25</v>
      </c>
    </row>
    <row r="28" spans="1:8" x14ac:dyDescent="0.25">
      <c r="A28" s="9" t="s">
        <v>32</v>
      </c>
      <c r="B28" s="9" t="s">
        <v>87</v>
      </c>
      <c r="C28" s="10" t="s">
        <v>33</v>
      </c>
      <c r="D28" s="11"/>
      <c r="E28" s="15">
        <v>0.05</v>
      </c>
      <c r="G28">
        <v>26</v>
      </c>
    </row>
    <row r="29" spans="1:8" ht="18" thickBot="1" x14ac:dyDescent="0.35">
      <c r="A29" s="5" t="s">
        <v>144</v>
      </c>
      <c r="B29" s="5"/>
      <c r="C29" s="6"/>
      <c r="D29" s="7"/>
      <c r="E29" s="14"/>
      <c r="F29" s="8"/>
    </row>
    <row r="30" spans="1:8" ht="30" customHeight="1" thickTop="1" x14ac:dyDescent="0.25">
      <c r="A30" s="32" t="s">
        <v>34</v>
      </c>
      <c r="B30" s="9" t="s">
        <v>87</v>
      </c>
      <c r="C30" s="10" t="s">
        <v>95</v>
      </c>
      <c r="D30" s="11" t="s">
        <v>35</v>
      </c>
      <c r="E30" s="15"/>
      <c r="F30" s="33" t="s">
        <v>97</v>
      </c>
      <c r="G30">
        <v>27</v>
      </c>
      <c r="H30" t="s">
        <v>37</v>
      </c>
    </row>
    <row r="31" spans="1:8" x14ac:dyDescent="0.25">
      <c r="A31" s="32"/>
      <c r="B31" s="9" t="s">
        <v>87</v>
      </c>
      <c r="C31" s="10" t="s">
        <v>95</v>
      </c>
      <c r="D31" s="11" t="s">
        <v>38</v>
      </c>
      <c r="E31" s="15"/>
      <c r="F31" s="33"/>
      <c r="G31">
        <v>28</v>
      </c>
    </row>
    <row r="32" spans="1:8" x14ac:dyDescent="0.25">
      <c r="A32" s="32"/>
      <c r="B32" s="9" t="s">
        <v>87</v>
      </c>
      <c r="C32" s="10" t="s">
        <v>95</v>
      </c>
      <c r="D32" s="11" t="s">
        <v>39</v>
      </c>
      <c r="E32" s="15"/>
      <c r="F32" s="33"/>
      <c r="G32">
        <v>29</v>
      </c>
    </row>
    <row r="33" spans="1:14" x14ac:dyDescent="0.25">
      <c r="A33" s="32"/>
      <c r="B33" s="9" t="s">
        <v>87</v>
      </c>
      <c r="C33" s="10" t="s">
        <v>96</v>
      </c>
      <c r="D33" s="11" t="s">
        <v>35</v>
      </c>
      <c r="E33" s="15"/>
      <c r="F33" s="33"/>
      <c r="G33">
        <v>30</v>
      </c>
    </row>
    <row r="34" spans="1:14" x14ac:dyDescent="0.25">
      <c r="A34" s="32"/>
      <c r="B34" s="9" t="s">
        <v>87</v>
      </c>
      <c r="C34" s="10" t="s">
        <v>96</v>
      </c>
      <c r="D34" s="11" t="s">
        <v>38</v>
      </c>
      <c r="E34" s="15"/>
      <c r="F34" s="33"/>
      <c r="G34">
        <v>31</v>
      </c>
    </row>
    <row r="35" spans="1:14" x14ac:dyDescent="0.25">
      <c r="A35" s="32"/>
      <c r="B35" s="9" t="s">
        <v>87</v>
      </c>
      <c r="C35" s="10" t="s">
        <v>96</v>
      </c>
      <c r="D35" s="11" t="s">
        <v>39</v>
      </c>
      <c r="E35" s="15"/>
      <c r="F35" s="33"/>
      <c r="G35">
        <v>32</v>
      </c>
    </row>
    <row r="36" spans="1:14" x14ac:dyDescent="0.25">
      <c r="A36" s="30" t="s">
        <v>40</v>
      </c>
      <c r="B36" s="9" t="s">
        <v>87</v>
      </c>
      <c r="C36" s="17" t="s">
        <v>41</v>
      </c>
      <c r="D36" s="18" t="s">
        <v>98</v>
      </c>
      <c r="E36" s="15">
        <v>0.01</v>
      </c>
      <c r="G36">
        <v>33</v>
      </c>
    </row>
    <row r="37" spans="1:14" x14ac:dyDescent="0.25">
      <c r="A37" s="30"/>
      <c r="B37" s="9" t="s">
        <v>87</v>
      </c>
      <c r="C37" s="17" t="s">
        <v>41</v>
      </c>
      <c r="D37" s="18" t="s">
        <v>99</v>
      </c>
      <c r="E37" s="27">
        <f>E38/0.27*0.2</f>
        <v>2.2222222222222223E-2</v>
      </c>
      <c r="G37">
        <v>34</v>
      </c>
    </row>
    <row r="38" spans="1:14" x14ac:dyDescent="0.25">
      <c r="A38" s="30"/>
      <c r="B38" s="9" t="s">
        <v>87</v>
      </c>
      <c r="C38" s="17" t="s">
        <v>41</v>
      </c>
      <c r="D38" s="18" t="s">
        <v>100</v>
      </c>
      <c r="E38" s="15">
        <v>0.03</v>
      </c>
      <c r="G38">
        <v>35</v>
      </c>
    </row>
    <row r="39" spans="1:14" x14ac:dyDescent="0.25">
      <c r="A39" s="30"/>
      <c r="B39" s="9" t="s">
        <v>87</v>
      </c>
      <c r="C39" s="17" t="s">
        <v>41</v>
      </c>
      <c r="D39" s="18" t="s">
        <v>90</v>
      </c>
      <c r="E39" s="15">
        <v>0</v>
      </c>
      <c r="G39">
        <v>37</v>
      </c>
    </row>
    <row r="40" spans="1:14" x14ac:dyDescent="0.25">
      <c r="A40" s="30" t="s">
        <v>74</v>
      </c>
      <c r="B40" s="9" t="s">
        <v>87</v>
      </c>
      <c r="C40" s="17" t="s">
        <v>75</v>
      </c>
      <c r="D40" s="18" t="s">
        <v>98</v>
      </c>
      <c r="E40" s="15">
        <v>4.3</v>
      </c>
      <c r="G40">
        <v>38</v>
      </c>
    </row>
    <row r="41" spans="1:14" x14ac:dyDescent="0.25">
      <c r="A41" s="30"/>
      <c r="B41" s="9" t="s">
        <v>87</v>
      </c>
      <c r="C41" s="17" t="s">
        <v>75</v>
      </c>
      <c r="D41" s="18" t="s">
        <v>99</v>
      </c>
      <c r="E41" s="15">
        <v>4.0999999999999996</v>
      </c>
      <c r="G41">
        <v>39</v>
      </c>
      <c r="J41">
        <f>E41+E42</f>
        <v>9.6</v>
      </c>
      <c r="K41">
        <f>LOG10(J41/1000)</f>
        <v>-2.0177287669604316</v>
      </c>
      <c r="M41">
        <f>E63/E64</f>
        <v>2.5</v>
      </c>
      <c r="N41">
        <f>LOG10(M41)</f>
        <v>0.3979400086720376</v>
      </c>
    </row>
    <row r="42" spans="1:14" x14ac:dyDescent="0.25">
      <c r="A42" s="30"/>
      <c r="B42" s="9" t="s">
        <v>87</v>
      </c>
      <c r="C42" s="17" t="s">
        <v>75</v>
      </c>
      <c r="D42" s="18" t="s">
        <v>100</v>
      </c>
      <c r="E42" s="15">
        <v>5.5</v>
      </c>
      <c r="G42">
        <v>40</v>
      </c>
      <c r="J42">
        <f>(E37+E38)/E67*E63</f>
        <v>0.52222222222222237</v>
      </c>
      <c r="K42">
        <f>LOG10(J42/1000)</f>
        <v>-3.2821446515036072</v>
      </c>
      <c r="M42">
        <f>E63/E68</f>
        <v>138.2930051648863</v>
      </c>
      <c r="N42">
        <f>LOG10(M42)</f>
        <v>2.1408002141287135</v>
      </c>
    </row>
    <row r="43" spans="1:14" x14ac:dyDescent="0.25">
      <c r="A43" s="30"/>
      <c r="B43" s="9" t="s">
        <v>87</v>
      </c>
      <c r="C43" s="17" t="s">
        <v>75</v>
      </c>
      <c r="D43" s="18" t="s">
        <v>90</v>
      </c>
      <c r="E43" s="15">
        <v>4</v>
      </c>
      <c r="G43">
        <v>42</v>
      </c>
    </row>
    <row r="44" spans="1:14" x14ac:dyDescent="0.25">
      <c r="A44" s="30" t="s">
        <v>150</v>
      </c>
      <c r="B44" s="9" t="s">
        <v>87</v>
      </c>
      <c r="C44" s="17" t="s">
        <v>147</v>
      </c>
      <c r="D44" s="17" t="s">
        <v>98</v>
      </c>
      <c r="E44" s="15"/>
      <c r="F44" s="16" t="s">
        <v>149</v>
      </c>
    </row>
    <row r="45" spans="1:14" x14ac:dyDescent="0.25">
      <c r="A45" s="30"/>
      <c r="B45" s="9" t="s">
        <v>87</v>
      </c>
      <c r="C45" s="17" t="s">
        <v>147</v>
      </c>
      <c r="D45" s="17" t="s">
        <v>100</v>
      </c>
      <c r="E45" s="15"/>
      <c r="F45" s="16" t="s">
        <v>149</v>
      </c>
    </row>
    <row r="46" spans="1:14" x14ac:dyDescent="0.25">
      <c r="A46" s="30"/>
      <c r="B46" s="9" t="s">
        <v>87</v>
      </c>
      <c r="C46" s="17" t="s">
        <v>147</v>
      </c>
      <c r="D46" s="17" t="s">
        <v>99</v>
      </c>
      <c r="E46" s="15"/>
      <c r="F46" s="16" t="s">
        <v>149</v>
      </c>
    </row>
    <row r="47" spans="1:14" x14ac:dyDescent="0.25">
      <c r="A47" s="30"/>
      <c r="B47" s="9" t="s">
        <v>87</v>
      </c>
      <c r="C47" s="17" t="s">
        <v>147</v>
      </c>
      <c r="D47" s="17" t="s">
        <v>90</v>
      </c>
      <c r="E47" s="15"/>
      <c r="F47" s="16" t="s">
        <v>149</v>
      </c>
    </row>
    <row r="48" spans="1:14" x14ac:dyDescent="0.25">
      <c r="A48" s="30" t="s">
        <v>151</v>
      </c>
      <c r="B48" s="9" t="s">
        <v>87</v>
      </c>
      <c r="C48" s="17" t="s">
        <v>145</v>
      </c>
      <c r="D48" s="17" t="s">
        <v>98</v>
      </c>
      <c r="E48" s="15"/>
      <c r="F48" s="16" t="s">
        <v>149</v>
      </c>
    </row>
    <row r="49" spans="1:11" x14ac:dyDescent="0.25">
      <c r="A49" s="30"/>
      <c r="B49" s="9" t="s">
        <v>87</v>
      </c>
      <c r="C49" s="17" t="s">
        <v>145</v>
      </c>
      <c r="D49" s="17" t="s">
        <v>100</v>
      </c>
      <c r="E49" s="15"/>
      <c r="F49" s="16" t="s">
        <v>149</v>
      </c>
    </row>
    <row r="50" spans="1:11" x14ac:dyDescent="0.25">
      <c r="A50" s="30"/>
      <c r="B50" s="9" t="s">
        <v>87</v>
      </c>
      <c r="C50" s="17" t="s">
        <v>145</v>
      </c>
      <c r="D50" s="17" t="s">
        <v>99</v>
      </c>
      <c r="E50" s="15"/>
      <c r="F50" s="16" t="s">
        <v>149</v>
      </c>
    </row>
    <row r="51" spans="1:11" x14ac:dyDescent="0.25">
      <c r="A51" s="30"/>
      <c r="B51" s="9" t="s">
        <v>87</v>
      </c>
      <c r="C51" s="17" t="s">
        <v>145</v>
      </c>
      <c r="D51" s="17" t="s">
        <v>90</v>
      </c>
      <c r="E51" s="15"/>
      <c r="F51" s="16" t="s">
        <v>149</v>
      </c>
    </row>
    <row r="52" spans="1:11" x14ac:dyDescent="0.25">
      <c r="A52" s="30" t="s">
        <v>152</v>
      </c>
      <c r="B52" s="9" t="s">
        <v>87</v>
      </c>
      <c r="C52" s="17" t="s">
        <v>148</v>
      </c>
      <c r="D52" s="17" t="s">
        <v>98</v>
      </c>
      <c r="E52" s="15"/>
      <c r="F52" s="16" t="s">
        <v>149</v>
      </c>
    </row>
    <row r="53" spans="1:11" x14ac:dyDescent="0.25">
      <c r="A53" s="30"/>
      <c r="B53" s="9" t="s">
        <v>87</v>
      </c>
      <c r="C53" s="17" t="s">
        <v>148</v>
      </c>
      <c r="D53" s="17" t="s">
        <v>100</v>
      </c>
      <c r="E53" s="15"/>
      <c r="F53" s="16" t="s">
        <v>149</v>
      </c>
    </row>
    <row r="54" spans="1:11" x14ac:dyDescent="0.25">
      <c r="A54" s="30"/>
      <c r="B54" s="9" t="s">
        <v>87</v>
      </c>
      <c r="C54" s="17" t="s">
        <v>148</v>
      </c>
      <c r="D54" s="17" t="s">
        <v>99</v>
      </c>
      <c r="E54" s="15"/>
      <c r="F54" s="16" t="s">
        <v>149</v>
      </c>
    </row>
    <row r="55" spans="1:11" x14ac:dyDescent="0.25">
      <c r="A55" s="30"/>
      <c r="B55" s="9" t="s">
        <v>87</v>
      </c>
      <c r="C55" s="17" t="s">
        <v>148</v>
      </c>
      <c r="D55" s="17" t="s">
        <v>90</v>
      </c>
      <c r="E55" s="15"/>
      <c r="F55" s="16" t="s">
        <v>149</v>
      </c>
    </row>
    <row r="56" spans="1:11" x14ac:dyDescent="0.25">
      <c r="A56" s="30" t="s">
        <v>153</v>
      </c>
      <c r="B56" s="9" t="s">
        <v>87</v>
      </c>
      <c r="C56" s="17" t="s">
        <v>154</v>
      </c>
      <c r="D56" s="17" t="s">
        <v>98</v>
      </c>
      <c r="E56" s="15"/>
      <c r="F56" s="16" t="s">
        <v>149</v>
      </c>
    </row>
    <row r="57" spans="1:11" x14ac:dyDescent="0.25">
      <c r="A57" s="30"/>
      <c r="B57" s="9" t="s">
        <v>87</v>
      </c>
      <c r="C57" s="17" t="s">
        <v>154</v>
      </c>
      <c r="D57" s="17" t="s">
        <v>100</v>
      </c>
      <c r="E57" s="15"/>
      <c r="F57" s="16" t="s">
        <v>149</v>
      </c>
    </row>
    <row r="58" spans="1:11" x14ac:dyDescent="0.25">
      <c r="A58" s="30"/>
      <c r="B58" s="9" t="s">
        <v>87</v>
      </c>
      <c r="C58" s="17" t="s">
        <v>154</v>
      </c>
      <c r="D58" s="17" t="s">
        <v>99</v>
      </c>
      <c r="E58" s="15"/>
      <c r="F58" s="16" t="s">
        <v>149</v>
      </c>
    </row>
    <row r="59" spans="1:11" x14ac:dyDescent="0.25">
      <c r="A59" s="30"/>
      <c r="B59" s="9" t="s">
        <v>87</v>
      </c>
      <c r="C59" s="17" t="s">
        <v>154</v>
      </c>
      <c r="D59" s="17" t="s">
        <v>90</v>
      </c>
      <c r="E59" s="15"/>
      <c r="F59" s="16" t="s">
        <v>149</v>
      </c>
    </row>
    <row r="60" spans="1:11" ht="18" thickBot="1" x14ac:dyDescent="0.35">
      <c r="A60" s="5" t="s">
        <v>111</v>
      </c>
      <c r="B60" s="5"/>
      <c r="C60" s="6"/>
      <c r="D60" s="7"/>
      <c r="E60" s="6"/>
      <c r="F60" s="8"/>
      <c r="J60">
        <f>PI()/4*E64^2*E63</f>
        <v>5.3014376029327764E-2</v>
      </c>
      <c r="K60">
        <f>J41/1000/J60</f>
        <v>0.18108295747344533</v>
      </c>
    </row>
    <row r="61" spans="1:11" ht="18" thickTop="1" x14ac:dyDescent="0.25">
      <c r="A61" s="19" t="s">
        <v>43</v>
      </c>
      <c r="B61" s="19" t="s">
        <v>88</v>
      </c>
      <c r="C61" s="17" t="s">
        <v>44</v>
      </c>
      <c r="D61" s="18"/>
      <c r="E61" s="15">
        <v>18</v>
      </c>
      <c r="I61">
        <f>E63/E68</f>
        <v>138.2930051648863</v>
      </c>
    </row>
    <row r="62" spans="1:11" x14ac:dyDescent="0.25">
      <c r="A62" s="19" t="s">
        <v>45</v>
      </c>
      <c r="B62" s="19" t="s">
        <v>88</v>
      </c>
      <c r="C62" s="17" t="s">
        <v>46</v>
      </c>
      <c r="D62" s="18"/>
      <c r="E62" s="15">
        <v>10</v>
      </c>
      <c r="I62">
        <f>E63/E64</f>
        <v>2.5</v>
      </c>
    </row>
    <row r="63" spans="1:11" x14ac:dyDescent="0.25">
      <c r="A63" s="19" t="s">
        <v>118</v>
      </c>
      <c r="B63" s="19" t="s">
        <v>88</v>
      </c>
      <c r="C63" s="17" t="s">
        <v>125</v>
      </c>
      <c r="D63" s="18"/>
      <c r="E63" s="15">
        <v>0.75</v>
      </c>
    </row>
    <row r="64" spans="1:11" x14ac:dyDescent="0.25">
      <c r="A64" s="19" t="s">
        <v>113</v>
      </c>
      <c r="B64" s="19" t="s">
        <v>88</v>
      </c>
      <c r="C64" s="17" t="s">
        <v>112</v>
      </c>
      <c r="D64" s="18"/>
      <c r="E64" s="15">
        <v>0.3</v>
      </c>
      <c r="G64">
        <v>48</v>
      </c>
    </row>
    <row r="65" spans="1:13" x14ac:dyDescent="0.25">
      <c r="A65" s="19" t="s">
        <v>114</v>
      </c>
      <c r="B65" s="19" t="s">
        <v>88</v>
      </c>
      <c r="C65" s="17" t="s">
        <v>117</v>
      </c>
      <c r="D65" s="18"/>
      <c r="E65" s="15">
        <v>0.33</v>
      </c>
    </row>
    <row r="66" spans="1:13" x14ac:dyDescent="0.25">
      <c r="A66" s="19" t="s">
        <v>115</v>
      </c>
      <c r="B66" s="19" t="s">
        <v>88</v>
      </c>
      <c r="C66" s="17" t="s">
        <v>116</v>
      </c>
      <c r="D66" s="18"/>
      <c r="E66" s="15">
        <v>0.35</v>
      </c>
    </row>
    <row r="67" spans="1:13" x14ac:dyDescent="0.25">
      <c r="A67" s="19" t="s">
        <v>126</v>
      </c>
      <c r="B67" s="19" t="s">
        <v>88</v>
      </c>
      <c r="C67" s="17" t="s">
        <v>127</v>
      </c>
      <c r="D67" s="18"/>
      <c r="E67" s="15">
        <f>E63/10</f>
        <v>7.4999999999999997E-2</v>
      </c>
      <c r="K67" t="e">
        <f>(K60-K61)/K61</f>
        <v>#DIV/0!</v>
      </c>
      <c r="M67" t="e">
        <f>(M61-M60)/M61</f>
        <v>#DIV/0!</v>
      </c>
    </row>
    <row r="68" spans="1:13" x14ac:dyDescent="0.25">
      <c r="A68" s="19" t="s">
        <v>128</v>
      </c>
      <c r="B68" s="19" t="s">
        <v>88</v>
      </c>
      <c r="C68" s="17" t="s">
        <v>133</v>
      </c>
      <c r="D68" s="18"/>
      <c r="E68" s="27">
        <f>SQRT(0.231/100/100*4/PI())</f>
        <v>5.423267786434878E-3</v>
      </c>
      <c r="G68">
        <v>49</v>
      </c>
    </row>
    <row r="69" spans="1:13" x14ac:dyDescent="0.25">
      <c r="A69" s="19" t="s">
        <v>129</v>
      </c>
      <c r="B69" s="19" t="s">
        <v>88</v>
      </c>
      <c r="C69" s="17" t="s">
        <v>130</v>
      </c>
      <c r="D69" s="18"/>
      <c r="E69" s="15">
        <v>0.02</v>
      </c>
      <c r="G69">
        <v>51</v>
      </c>
    </row>
    <row r="70" spans="1:13" x14ac:dyDescent="0.25">
      <c r="A70" s="19" t="s">
        <v>131</v>
      </c>
      <c r="B70" s="19" t="s">
        <v>88</v>
      </c>
      <c r="C70" s="17" t="s">
        <v>132</v>
      </c>
      <c r="D70" s="18"/>
      <c r="E70" s="15">
        <v>0.01</v>
      </c>
      <c r="G70">
        <v>52</v>
      </c>
    </row>
    <row r="71" spans="1:13" x14ac:dyDescent="0.25">
      <c r="A71" s="19" t="s">
        <v>142</v>
      </c>
      <c r="B71" s="19" t="s">
        <v>88</v>
      </c>
      <c r="C71" s="19" t="s">
        <v>143</v>
      </c>
      <c r="D71" s="19"/>
      <c r="E71" s="15">
        <v>7.0000000000000007E-2</v>
      </c>
      <c r="F71" t="s">
        <v>122</v>
      </c>
      <c r="G71">
        <v>53</v>
      </c>
    </row>
    <row r="72" spans="1:13" ht="18" thickBot="1" x14ac:dyDescent="0.35">
      <c r="A72" s="5" t="s">
        <v>77</v>
      </c>
      <c r="B72" s="5"/>
      <c r="C72" s="6"/>
      <c r="D72" s="7"/>
      <c r="E72" s="6"/>
      <c r="F72" s="8"/>
      <c r="G72">
        <v>54</v>
      </c>
    </row>
    <row r="73" spans="1:13" ht="30.75" thickTop="1" x14ac:dyDescent="0.25">
      <c r="A73" s="19" t="s">
        <v>119</v>
      </c>
      <c r="B73" s="19" t="s">
        <v>93</v>
      </c>
      <c r="C73" s="17" t="s">
        <v>80</v>
      </c>
      <c r="D73" s="18"/>
      <c r="E73" s="15">
        <v>0.4</v>
      </c>
      <c r="G73">
        <v>55</v>
      </c>
    </row>
    <row r="74" spans="1:13" ht="30" x14ac:dyDescent="0.25">
      <c r="A74" s="19" t="s">
        <v>120</v>
      </c>
      <c r="B74" s="19" t="s">
        <v>93</v>
      </c>
      <c r="C74" s="17" t="s">
        <v>81</v>
      </c>
      <c r="D74" s="18"/>
      <c r="E74" s="15">
        <v>0.5</v>
      </c>
      <c r="G74">
        <v>56</v>
      </c>
    </row>
    <row r="75" spans="1:13" x14ac:dyDescent="0.25">
      <c r="A75" s="19" t="s">
        <v>121</v>
      </c>
      <c r="B75" s="19" t="s">
        <v>93</v>
      </c>
      <c r="C75" s="17" t="s">
        <v>123</v>
      </c>
      <c r="D75" s="18"/>
      <c r="E75" s="15">
        <v>1.2</v>
      </c>
      <c r="G75">
        <v>57</v>
      </c>
    </row>
    <row r="76" spans="1:13" ht="18" thickBot="1" x14ac:dyDescent="0.35">
      <c r="A76" s="5" t="s">
        <v>47</v>
      </c>
      <c r="B76" s="5"/>
      <c r="C76" s="7"/>
      <c r="D76" s="7"/>
      <c r="E76" s="6"/>
      <c r="F76" s="8" t="s">
        <v>53</v>
      </c>
      <c r="G76">
        <v>58</v>
      </c>
    </row>
    <row r="77" spans="1:13" ht="15.75" thickTop="1" x14ac:dyDescent="0.25">
      <c r="A77" s="19" t="s">
        <v>48</v>
      </c>
      <c r="B77" s="19" t="s">
        <v>89</v>
      </c>
      <c r="C77" s="17" t="s">
        <v>49</v>
      </c>
      <c r="D77" s="18"/>
      <c r="E77" s="15">
        <v>0.01</v>
      </c>
      <c r="G77">
        <v>59</v>
      </c>
    </row>
    <row r="78" spans="1:13" ht="30" x14ac:dyDescent="0.25">
      <c r="A78" s="19" t="s">
        <v>50</v>
      </c>
      <c r="B78" s="19" t="s">
        <v>89</v>
      </c>
      <c r="C78" s="17" t="s">
        <v>51</v>
      </c>
      <c r="D78" s="18"/>
      <c r="E78" s="15">
        <v>365</v>
      </c>
      <c r="F78" t="s">
        <v>107</v>
      </c>
    </row>
    <row r="79" spans="1:13" ht="18" thickBot="1" x14ac:dyDescent="0.35">
      <c r="A79" s="5" t="s">
        <v>52</v>
      </c>
      <c r="B79" s="5"/>
      <c r="C79" s="6"/>
      <c r="D79" s="7"/>
      <c r="E79" s="6"/>
      <c r="F79" s="8"/>
      <c r="G79">
        <v>60</v>
      </c>
    </row>
    <row r="80" spans="1:13" ht="15.75" thickTop="1" x14ac:dyDescent="0.25">
      <c r="A80" s="19" t="s">
        <v>54</v>
      </c>
      <c r="B80" s="19" t="s">
        <v>94</v>
      </c>
      <c r="C80" s="17" t="s">
        <v>84</v>
      </c>
      <c r="D80" s="18">
        <v>1</v>
      </c>
      <c r="E80" s="12" t="s">
        <v>55</v>
      </c>
      <c r="G80">
        <v>61</v>
      </c>
    </row>
    <row r="81" spans="1:7" x14ac:dyDescent="0.25">
      <c r="A81" s="19" t="s">
        <v>56</v>
      </c>
      <c r="B81" s="19" t="s">
        <v>94</v>
      </c>
      <c r="C81" s="17" t="s">
        <v>71</v>
      </c>
      <c r="D81" s="18">
        <v>1</v>
      </c>
      <c r="E81" s="15">
        <v>207</v>
      </c>
      <c r="G81">
        <v>62</v>
      </c>
    </row>
    <row r="82" spans="1:7" x14ac:dyDescent="0.25">
      <c r="A82" s="19" t="s">
        <v>102</v>
      </c>
      <c r="B82" s="19" t="s">
        <v>94</v>
      </c>
      <c r="C82" s="17" t="s">
        <v>103</v>
      </c>
      <c r="D82" s="18">
        <v>1</v>
      </c>
      <c r="E82" s="12" t="s">
        <v>104</v>
      </c>
      <c r="G82">
        <v>63</v>
      </c>
    </row>
    <row r="83" spans="1:7" x14ac:dyDescent="0.25">
      <c r="A83" s="19" t="s">
        <v>57</v>
      </c>
      <c r="B83" s="19" t="s">
        <v>94</v>
      </c>
      <c r="C83" s="17" t="s">
        <v>82</v>
      </c>
      <c r="D83" s="18">
        <v>1</v>
      </c>
      <c r="E83" s="15">
        <v>30</v>
      </c>
      <c r="G83">
        <v>64</v>
      </c>
    </row>
    <row r="84" spans="1:7" x14ac:dyDescent="0.25">
      <c r="A84" s="19"/>
      <c r="B84" s="19" t="s">
        <v>94</v>
      </c>
      <c r="C84" s="17" t="s">
        <v>82</v>
      </c>
      <c r="D84" s="18">
        <v>1</v>
      </c>
      <c r="E84" s="15">
        <v>40</v>
      </c>
      <c r="G84">
        <v>65</v>
      </c>
    </row>
    <row r="85" spans="1:7" x14ac:dyDescent="0.25">
      <c r="A85" s="19"/>
      <c r="B85" s="19" t="s">
        <v>94</v>
      </c>
      <c r="C85" s="17" t="s">
        <v>82</v>
      </c>
      <c r="D85" s="18">
        <v>1</v>
      </c>
      <c r="E85" s="15">
        <v>50</v>
      </c>
      <c r="G85">
        <v>66</v>
      </c>
    </row>
    <row r="86" spans="1:7" x14ac:dyDescent="0.25">
      <c r="A86" s="19"/>
      <c r="B86" s="19" t="s">
        <v>94</v>
      </c>
      <c r="C86" s="17" t="s">
        <v>82</v>
      </c>
      <c r="D86" s="18">
        <v>1</v>
      </c>
      <c r="E86" s="15">
        <v>55</v>
      </c>
      <c r="G86">
        <v>67</v>
      </c>
    </row>
    <row r="87" spans="1:7" x14ac:dyDescent="0.25">
      <c r="A87" s="19"/>
      <c r="B87" s="19" t="s">
        <v>94</v>
      </c>
      <c r="C87" s="17" t="s">
        <v>82</v>
      </c>
      <c r="D87" s="18">
        <v>1</v>
      </c>
      <c r="E87" s="15"/>
      <c r="G87">
        <v>68</v>
      </c>
    </row>
    <row r="88" spans="1:7" x14ac:dyDescent="0.25">
      <c r="A88" s="19" t="s">
        <v>58</v>
      </c>
      <c r="B88" s="19" t="s">
        <v>94</v>
      </c>
      <c r="C88" s="17" t="s">
        <v>83</v>
      </c>
      <c r="D88" s="18">
        <v>1</v>
      </c>
      <c r="E88" s="15">
        <v>0.01</v>
      </c>
      <c r="G88">
        <v>69</v>
      </c>
    </row>
    <row r="89" spans="1:7" x14ac:dyDescent="0.25">
      <c r="A89" s="19"/>
      <c r="B89" s="19" t="s">
        <v>94</v>
      </c>
      <c r="C89" s="17" t="s">
        <v>83</v>
      </c>
      <c r="D89" s="18">
        <v>1</v>
      </c>
      <c r="E89" s="15">
        <v>0.25</v>
      </c>
      <c r="G89">
        <v>75</v>
      </c>
    </row>
    <row r="90" spans="1:7" x14ac:dyDescent="0.25">
      <c r="A90" s="19"/>
      <c r="B90" s="19" t="s">
        <v>94</v>
      </c>
      <c r="C90" s="17" t="s">
        <v>83</v>
      </c>
      <c r="D90" s="18">
        <v>1</v>
      </c>
      <c r="E90" s="15">
        <v>0.67</v>
      </c>
      <c r="G90">
        <v>76</v>
      </c>
    </row>
    <row r="91" spans="1:7" x14ac:dyDescent="0.25">
      <c r="A91" s="19"/>
      <c r="B91" s="19" t="s">
        <v>94</v>
      </c>
      <c r="C91" s="17" t="s">
        <v>83</v>
      </c>
      <c r="D91" s="18">
        <v>1</v>
      </c>
      <c r="E91" s="15">
        <v>0.9</v>
      </c>
      <c r="F91" t="s">
        <v>107</v>
      </c>
    </row>
    <row r="92" spans="1:7" x14ac:dyDescent="0.25">
      <c r="A92" s="19"/>
      <c r="B92" s="19" t="s">
        <v>94</v>
      </c>
      <c r="C92" s="17" t="s">
        <v>83</v>
      </c>
      <c r="D92" s="18">
        <v>1</v>
      </c>
      <c r="E92" s="15"/>
      <c r="G92">
        <v>77</v>
      </c>
    </row>
    <row r="93" spans="1:7" x14ac:dyDescent="0.25">
      <c r="A93" s="19" t="s">
        <v>59</v>
      </c>
      <c r="B93" s="19" t="s">
        <v>94</v>
      </c>
      <c r="C93" s="17" t="s">
        <v>84</v>
      </c>
      <c r="D93" s="18">
        <v>2</v>
      </c>
      <c r="E93" s="12" t="s">
        <v>141</v>
      </c>
      <c r="G93">
        <v>78</v>
      </c>
    </row>
    <row r="94" spans="1:7" x14ac:dyDescent="0.25">
      <c r="A94" s="19" t="s">
        <v>60</v>
      </c>
      <c r="B94" s="19" t="s">
        <v>94</v>
      </c>
      <c r="C94" s="17" t="s">
        <v>71</v>
      </c>
      <c r="D94" s="18">
        <v>2</v>
      </c>
      <c r="E94" s="15">
        <v>365</v>
      </c>
      <c r="G94">
        <v>79</v>
      </c>
    </row>
    <row r="95" spans="1:7" x14ac:dyDescent="0.25">
      <c r="A95" s="19" t="s">
        <v>105</v>
      </c>
      <c r="B95" s="19" t="s">
        <v>94</v>
      </c>
      <c r="C95" s="17" t="s">
        <v>103</v>
      </c>
      <c r="D95" s="18">
        <v>2</v>
      </c>
      <c r="E95" s="12" t="s">
        <v>104</v>
      </c>
      <c r="G95">
        <v>80</v>
      </c>
    </row>
    <row r="96" spans="1:7" x14ac:dyDescent="0.25">
      <c r="A96" s="19" t="s">
        <v>61</v>
      </c>
      <c r="B96" s="19" t="s">
        <v>94</v>
      </c>
      <c r="C96" s="17" t="s">
        <v>82</v>
      </c>
      <c r="D96" s="18">
        <v>2</v>
      </c>
      <c r="E96" s="15">
        <v>0</v>
      </c>
      <c r="G96">
        <v>81</v>
      </c>
    </row>
    <row r="97" spans="1:7" x14ac:dyDescent="0.25">
      <c r="A97" s="19"/>
      <c r="B97" s="19" t="s">
        <v>94</v>
      </c>
      <c r="C97" s="17" t="s">
        <v>82</v>
      </c>
      <c r="D97" s="18">
        <v>2</v>
      </c>
      <c r="E97" s="15">
        <v>0.5</v>
      </c>
      <c r="G97">
        <v>82</v>
      </c>
    </row>
    <row r="98" spans="1:7" x14ac:dyDescent="0.25">
      <c r="A98" s="19"/>
      <c r="B98" s="19" t="s">
        <v>94</v>
      </c>
      <c r="C98" s="17" t="s">
        <v>82</v>
      </c>
      <c r="D98" s="18">
        <v>2</v>
      </c>
      <c r="E98" s="15">
        <v>0.6</v>
      </c>
      <c r="G98">
        <v>83</v>
      </c>
    </row>
    <row r="99" spans="1:7" x14ac:dyDescent="0.25">
      <c r="A99" s="19"/>
      <c r="B99" s="19" t="s">
        <v>94</v>
      </c>
      <c r="C99" s="17" t="s">
        <v>82</v>
      </c>
      <c r="D99" s="18">
        <v>2</v>
      </c>
      <c r="E99" s="15">
        <v>0.68</v>
      </c>
      <c r="G99">
        <v>84</v>
      </c>
    </row>
    <row r="100" spans="1:7" x14ac:dyDescent="0.25">
      <c r="A100" s="19"/>
      <c r="B100" s="19" t="s">
        <v>94</v>
      </c>
      <c r="C100" s="17" t="s">
        <v>82</v>
      </c>
      <c r="D100" s="18">
        <v>2</v>
      </c>
      <c r="E100" s="15">
        <v>1.1200000000000001</v>
      </c>
      <c r="G100">
        <v>85</v>
      </c>
    </row>
    <row r="101" spans="1:7" x14ac:dyDescent="0.25">
      <c r="A101" s="19" t="s">
        <v>62</v>
      </c>
      <c r="B101" s="19" t="s">
        <v>94</v>
      </c>
      <c r="C101" s="17" t="s">
        <v>83</v>
      </c>
      <c r="D101" s="18">
        <v>2</v>
      </c>
      <c r="E101" s="15">
        <v>0</v>
      </c>
      <c r="G101">
        <v>86</v>
      </c>
    </row>
    <row r="102" spans="1:7" x14ac:dyDescent="0.25">
      <c r="A102" s="19"/>
      <c r="B102" s="19" t="s">
        <v>94</v>
      </c>
      <c r="C102" s="17" t="s">
        <v>83</v>
      </c>
      <c r="D102" s="18">
        <v>2</v>
      </c>
      <c r="E102" s="15">
        <v>0</v>
      </c>
    </row>
    <row r="103" spans="1:7" x14ac:dyDescent="0.25">
      <c r="A103" s="19"/>
      <c r="B103" s="19" t="s">
        <v>94</v>
      </c>
      <c r="C103" s="17" t="s">
        <v>83</v>
      </c>
      <c r="D103" s="18">
        <v>2</v>
      </c>
      <c r="E103" s="15">
        <v>0.3</v>
      </c>
    </row>
    <row r="104" spans="1:7" x14ac:dyDescent="0.25">
      <c r="A104" s="19"/>
      <c r="B104" s="19" t="s">
        <v>94</v>
      </c>
      <c r="C104" s="17" t="s">
        <v>83</v>
      </c>
      <c r="D104" s="18">
        <v>2</v>
      </c>
      <c r="E104" s="15">
        <v>1</v>
      </c>
    </row>
    <row r="105" spans="1:7" x14ac:dyDescent="0.25">
      <c r="A105" s="19"/>
      <c r="B105" s="19" t="s">
        <v>94</v>
      </c>
      <c r="C105" s="17" t="s">
        <v>83</v>
      </c>
      <c r="D105" s="18">
        <v>2</v>
      </c>
      <c r="E105" s="15">
        <v>1</v>
      </c>
    </row>
    <row r="106" spans="1:7" x14ac:dyDescent="0.25">
      <c r="A106" s="20"/>
      <c r="B106" s="20"/>
      <c r="C106" s="21"/>
      <c r="D106" s="22"/>
    </row>
    <row r="107" spans="1:7" x14ac:dyDescent="0.25">
      <c r="A107" s="20"/>
      <c r="B107" s="20"/>
      <c r="C107" s="21"/>
      <c r="D107" s="22"/>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sheetData>
  <mergeCells count="10">
    <mergeCell ref="A56:A59"/>
    <mergeCell ref="A44:A47"/>
    <mergeCell ref="A48:A51"/>
    <mergeCell ref="A52:A55"/>
    <mergeCell ref="F30:F35"/>
    <mergeCell ref="A30:A35"/>
    <mergeCell ref="A40:A43"/>
    <mergeCell ref="A18:A21"/>
    <mergeCell ref="A22:A25"/>
    <mergeCell ref="A36:A39"/>
  </mergeCells>
  <dataValidations count="13">
    <dataValidation type="list" allowBlank="1" showInputMessage="1" showErrorMessage="1" sqref="E11 E17 E29"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6" xr:uid="{2135F1C0-D38D-4F5D-8EF7-81232862BF29}">
      <formula1>1</formula1>
      <formula2>366</formula2>
    </dataValidation>
    <dataValidation type="decimal" allowBlank="1" showInputMessage="1" showErrorMessage="1" sqref="E26 E79 E74 E76:E77" xr:uid="{99673017-9BA7-4007-B122-EE6B62E8329F}">
      <formula1>0</formula1>
      <formula2>1</formula2>
    </dataValidation>
    <dataValidation type="whole" operator="greaterThan" allowBlank="1" showInputMessage="1" showErrorMessage="1" sqref="E78"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82 E95"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AMAR</vt:lpstr>
      <vt:lpstr>AMBR</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2023-10-05T15:38:42Z</dcterms:modified>
</cp:coreProperties>
</file>