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8D59E385-E92A-4649-B80E-F82739E15253}" xr6:coauthVersionLast="47" xr6:coauthVersionMax="47" xr10:uidLastSave="{00000000-0000-0000-0000-000000000000}"/>
  <bookViews>
    <workbookView xWindow="-120" yWindow="-120" windowWidth="29040" windowHeight="15840" activeTab="1"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2" l="1"/>
  <c r="I69" i="2"/>
  <c r="M74" i="2"/>
  <c r="E84" i="1"/>
  <c r="E74" i="2" l="1"/>
  <c r="E44" i="2"/>
  <c r="M48" i="2"/>
  <c r="N48" i="2" s="1"/>
  <c r="J43" i="1"/>
  <c r="J48" i="1"/>
  <c r="K48" i="1" s="1"/>
  <c r="J49" i="2" l="1"/>
  <c r="K49" i="2" s="1"/>
  <c r="K43" i="1"/>
  <c r="M56" i="1"/>
  <c r="M55" i="1"/>
  <c r="J56" i="1"/>
  <c r="K56" i="1" s="1"/>
  <c r="J59" i="1"/>
  <c r="E70" i="1"/>
  <c r="E75" i="2"/>
  <c r="I68" i="2" s="1"/>
  <c r="J48" i="2"/>
  <c r="K48" i="2" l="1"/>
  <c r="K67" i="2"/>
  <c r="K74" i="2" s="1"/>
  <c r="M62" i="1"/>
  <c r="M49" i="2"/>
  <c r="N49" i="2" s="1"/>
  <c r="I59" i="1"/>
  <c r="I55" i="1"/>
  <c r="J58" i="1"/>
  <c r="J55" i="1"/>
  <c r="K55" i="1" s="1"/>
  <c r="K62" i="1" s="1"/>
  <c r="L43" i="1"/>
  <c r="M43" i="1" s="1"/>
</calcChain>
</file>

<file path=xl/sharedStrings.xml><?xml version="1.0" encoding="utf-8"?>
<sst xmlns="http://schemas.openxmlformats.org/spreadsheetml/2006/main" count="720" uniqueCount="177">
  <si>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</si>
  <si>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</si>
  <si>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</si>
  <si>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</si>
  <si>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</si>
  <si>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</si>
  <si>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</si>
  <si>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</si>
  <si>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</si>
  <si>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</si>
  <si>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</si>
  <si>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</si>
  <si>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</si>
  <si>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</si>
  <si>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</si>
  <si>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</si>
  <si>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</si>
  <si>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</si>
  <si>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</si>
  <si>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</si>
  <si>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</si>
  <si>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</si>
  <si>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</si>
  <si>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</si>
  <si>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</si>
  <si>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</si>
  <si>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</si>
  <si>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</si>
  <si>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</si>
  <si>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</si>
  <si>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</si>
  <si>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</si>
  <si>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</si>
  <si>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</si>
  <si>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</si>
  <si>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</si>
  <si>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</si>
  <si>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</si>
  <si>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</si>
  <si>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</si>
  <si>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</si>
  <si>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</si>
  <si>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</si>
  <si>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</si>
  <si>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</si>
  <si>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</si>
  <si>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</si>
  <si>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</si>
  <si>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</si>
  <si>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</si>
  <si>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</si>
  <si>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</si>
  <si>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</si>
  <si>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</si>
  <si>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</si>
  <si>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</si>
  <si>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</si>
  <si>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</si>
  <si>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</si>
  <si>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</si>
  <si>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</si>
  <si>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</si>
  <si>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</si>
  <si>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</si>
  <si>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</si>
  <si>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</si>
  <si>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</si>
  <si>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</si>
  <si>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</si>
  <si>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</si>
  <si>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</si>
  <si>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</si>
  <si>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</si>
  <si>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</si>
  <si>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</si>
  <si>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</si>
  <si>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</si>
  <si>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</si>
  <si>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</si>
  <si>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</si>
  <si>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</si>
  <si>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</si>
  <si>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</si>
  <si>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</si>
  <si>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</si>
  <si>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</si>
  <si>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</si>
  <si>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</si>
  <si>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</si>
  <si>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</si>
  <si>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</si>
  <si>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</si>
  <si>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</si>
  <si>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</si>
  <si>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</si>
  <si>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</si>
  <si>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</si>
  <si>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</si>
  <si>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</si>
  <si>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</si>
  <si>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</si>
  <si>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</si>
  <si>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</si>
  <si>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</si>
  <si>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</si>
  <si>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</si>
  <si>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</si>
  <si>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</si>
  <si>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</si>
  <si>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</si>
  <si>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</si>
  <si>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</si>
  <si>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</si>
  <si>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</si>
  <si>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</si>
  <si>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</si>
  <si>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</si>
  <si>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</si>
  <si>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</si>
  <si>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</si>
  <si>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</si>
  <si>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</si>
  <si>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</si>
  <si>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</si>
  <si>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</si>
  <si>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</si>
  <si>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</si>
  <si>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</si>
  <si>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</si>
  <si>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</si>
  <si>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</si>
  <si>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</si>
  <si>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</si>
  <si>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</si>
  <si>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</si>
  <si>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</si>
  <si>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</si>
  <si>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</si>
  <si>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</si>
  <si>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</si>
  <si>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</si>
  <si>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</si>
  <si>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</si>
  <si>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</si>
  <si>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</si>
  <si>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</si>
  <si>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</si>
  <si>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</si>
  <si>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</si>
  <si>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</si>
  <si>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</si>
  <si>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</si>
  <si>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</si>
  <si>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</si>
  <si>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</si>
  <si>
    <t>Maximum photosynthetic carboxylation rate</t>
  </si>
  <si>
    <t>vcmax</t>
  </si>
  <si>
    <t>Michaelis–Menten O constant</t>
  </si>
  <si>
    <t>kc</t>
  </si>
  <si>
    <t>ko</t>
  </si>
  <si>
    <t>Chloroplast O concentration</t>
  </si>
  <si>
    <t>co</t>
  </si>
  <si>
    <t>photo_params</t>
  </si>
  <si>
    <t>Growth variables</t>
  </si>
  <si>
    <t>Base specificity factor at 25 C</t>
  </si>
  <si>
    <t>Teh uses 2600 which is &gt;&gt; tau reported in other pubs on rubisco limitation</t>
  </si>
  <si>
    <t>Teh uses 200 which is &gt;&gt; vcmax25 values measured. 40-80 are values for grasses</t>
  </si>
  <si>
    <r>
      <t>Michaelis–Menten CO</t>
    </r>
    <r>
      <rPr>
        <b/>
        <vertAlign val="subscript"/>
        <sz val="11"/>
        <color theme="3"/>
        <rFont val="Calibri"/>
        <family val="2"/>
        <scheme val="minor"/>
      </rPr>
      <t>2</t>
    </r>
    <r>
      <rPr>
        <b/>
        <sz val="11"/>
        <color theme="3"/>
        <rFont val="Calibri"/>
        <family val="2"/>
        <scheme val="minor"/>
      </rPr>
      <t xml:space="preserve"> constant</t>
    </r>
  </si>
  <si>
    <r>
      <t>Chloroplast CO</t>
    </r>
    <r>
      <rPr>
        <b/>
        <vertAlign val="subscript"/>
        <sz val="11"/>
        <color theme="3"/>
        <rFont val="Calibri"/>
        <family val="2"/>
        <scheme val="minor"/>
      </rPr>
      <t>2</t>
    </r>
    <r>
      <rPr>
        <b/>
        <sz val="11"/>
        <color theme="3"/>
        <rFont val="Calibri"/>
        <family val="2"/>
        <scheme val="minor"/>
      </rPr>
      <t xml:space="preserve"> concentration</t>
    </r>
  </si>
  <si>
    <t>ci</t>
  </si>
  <si>
    <t>*This is variable with temperature, PAR, and water availability</t>
  </si>
  <si>
    <t>spec_factor_25</t>
  </si>
  <si>
    <t>stomatal_conductance</t>
  </si>
  <si>
    <t>Stomatal conductance (mol/m2/s)</t>
  </si>
  <si>
    <t>Maximum photosynthetic carboxylation rate (μmol/mol)</t>
  </si>
  <si>
    <t>Typically reported in μmol/mol but can be reported in any consistent unuts</t>
  </si>
  <si>
    <r>
      <t>Base intercellular CO</t>
    </r>
    <r>
      <rPr>
        <b/>
        <vertAlign val="subscript"/>
        <sz val="11"/>
        <color theme="3"/>
        <rFont val="Calibri"/>
        <family val="2"/>
        <scheme val="minor"/>
      </rPr>
      <t>2</t>
    </r>
    <r>
      <rPr>
        <b/>
        <sz val="11"/>
        <color theme="3"/>
        <rFont val="Calibri"/>
        <family val="2"/>
        <scheme val="minor"/>
      </rPr>
      <t xml:space="preserve"> concentration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</si>
</sst>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
      <b/>
      <vertAlign val="sub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6">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0" fontId="4" fillId="4" borderId="3" xfId="3" applyFont="1" applyFill="1" applyBorder="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34"/>
  <sheetViews>
    <sheetView topLeftCell="A6" zoomScale="87" zoomScaleNormal="87" workbookViewId="0">
      <selection activeCell="E20" sqref="E20"/>
    </sheetView>
  </sheetViews>
  <sheetFormatPr defaultRowHeight="15" x14ac:dyDescent="0.25"/>
  <cols>
    <col min="1" max="1" width="54"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128</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57</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121</v>
      </c>
      <c r="G12">
        <v>11</v>
      </c>
    </row>
    <row r="13" spans="1:7" x14ac:dyDescent="0.25">
      <c r="A13" s="9" t="s">
        <v>21</v>
      </c>
      <c r="B13" s="9" t="s">
        <v>84</v>
      </c>
      <c r="C13" s="10" t="s">
        <v>22</v>
      </c>
      <c r="D13" s="11"/>
      <c r="E13" s="15">
        <v>243</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140</v>
      </c>
      <c r="G15">
        <v>50</v>
      </c>
    </row>
    <row r="16" spans="1:7" ht="18.75" customHeight="1" x14ac:dyDescent="0.25">
      <c r="A16" s="19" t="s">
        <v>130</v>
      </c>
      <c r="B16" s="9" t="s">
        <v>84</v>
      </c>
      <c r="C16" s="17" t="s">
        <v>131</v>
      </c>
      <c r="D16" s="18"/>
      <c r="E16" s="15">
        <v>226</v>
      </c>
    </row>
    <row r="17" spans="1:7" ht="18.75" customHeight="1" x14ac:dyDescent="0.25">
      <c r="A17" s="9" t="s">
        <v>23</v>
      </c>
      <c r="B17" s="9" t="s">
        <v>84</v>
      </c>
      <c r="C17" s="17" t="s">
        <v>24</v>
      </c>
      <c r="D17" s="18"/>
      <c r="E17" s="15">
        <v>228</v>
      </c>
    </row>
    <row r="18" spans="1:7" x14ac:dyDescent="0.25">
      <c r="A18" s="9" t="s">
        <v>132</v>
      </c>
      <c r="B18" s="9" t="s">
        <v>84</v>
      </c>
      <c r="C18" s="10" t="s">
        <v>133</v>
      </c>
      <c r="D18" s="11"/>
      <c r="E18" s="15">
        <v>1000</v>
      </c>
      <c r="G18">
        <v>13</v>
      </c>
    </row>
    <row r="19" spans="1:7" ht="18" thickBot="1" x14ac:dyDescent="0.35">
      <c r="A19" s="5" t="s">
        <v>18</v>
      </c>
      <c r="B19" s="5"/>
      <c r="C19" s="6"/>
      <c r="D19" s="7"/>
      <c r="E19" s="14"/>
      <c r="F19" s="8"/>
      <c r="G19">
        <v>10</v>
      </c>
    </row>
    <row r="20" spans="1:7" ht="15.75" customHeight="1" thickTop="1" x14ac:dyDescent="0.25">
      <c r="A20" s="28" t="s">
        <v>174</v>
      </c>
      <c r="B20" s="9" t="s">
        <v>162</v>
      </c>
      <c r="C20" s="10" t="s">
        <v>156</v>
      </c>
      <c r="D20" s="18"/>
      <c r="E20" s="15">
        <v>20</v>
      </c>
    </row>
    <row r="21" spans="1:7" ht="15.75" customHeight="1" x14ac:dyDescent="0.25">
      <c r="A21" s="29" t="s">
        <v>167</v>
      </c>
      <c r="B21" s="9" t="s">
        <v>162</v>
      </c>
      <c r="C21" s="10" t="s">
        <v>158</v>
      </c>
      <c r="D21" s="18"/>
      <c r="E21" s="15">
        <v>11</v>
      </c>
      <c r="F21" t="s">
        <v>175</v>
      </c>
    </row>
    <row r="22" spans="1:7" ht="15.75" customHeight="1" x14ac:dyDescent="0.25">
      <c r="A22" s="29" t="s">
        <v>157</v>
      </c>
      <c r="B22" s="9" t="s">
        <v>162</v>
      </c>
      <c r="C22" s="10" t="s">
        <v>159</v>
      </c>
      <c r="D22" s="18"/>
      <c r="E22" s="15">
        <v>300</v>
      </c>
      <c r="F22" t="s">
        <v>175</v>
      </c>
    </row>
    <row r="23" spans="1:7" ht="15.75" customHeight="1" x14ac:dyDescent="0.25">
      <c r="A23" s="29" t="s">
        <v>176</v>
      </c>
      <c r="B23" s="9" t="s">
        <v>162</v>
      </c>
      <c r="C23" s="10" t="s">
        <v>169</v>
      </c>
      <c r="D23" s="18"/>
      <c r="E23" s="15">
        <v>300</v>
      </c>
      <c r="G23" t="s">
        <v>170</v>
      </c>
    </row>
    <row r="24" spans="1:7" ht="15.75" customHeight="1" x14ac:dyDescent="0.25">
      <c r="A24" s="29" t="s">
        <v>160</v>
      </c>
      <c r="B24" s="9" t="s">
        <v>162</v>
      </c>
      <c r="C24" s="10" t="s">
        <v>161</v>
      </c>
      <c r="D24" s="18"/>
      <c r="E24" s="15">
        <v>209</v>
      </c>
    </row>
    <row r="25" spans="1:7" ht="15.75" customHeight="1" x14ac:dyDescent="0.25">
      <c r="A25" s="29" t="s">
        <v>164</v>
      </c>
      <c r="B25" s="9" t="s">
        <v>162</v>
      </c>
      <c r="C25" s="10" t="s">
        <v>171</v>
      </c>
      <c r="D25" s="18"/>
      <c r="E25" s="15">
        <v>85</v>
      </c>
    </row>
    <row r="26" spans="1:7" ht="15.75" customHeight="1" x14ac:dyDescent="0.25">
      <c r="A26" s="30" t="s">
        <v>173</v>
      </c>
      <c r="B26" s="9" t="s">
        <v>162</v>
      </c>
      <c r="C26" s="10" t="s">
        <v>172</v>
      </c>
      <c r="D26" s="18"/>
      <c r="E26" s="15">
        <v>0.3</v>
      </c>
    </row>
    <row r="27" spans="1:7" ht="15.75" customHeight="1" thickBot="1" x14ac:dyDescent="0.35">
      <c r="A27" s="5" t="s">
        <v>163</v>
      </c>
      <c r="B27" s="5"/>
      <c r="C27" s="6"/>
      <c r="D27" s="7"/>
      <c r="E27" s="14"/>
      <c r="F27" s="8"/>
    </row>
    <row r="28" spans="1:7" ht="15.75" thickTop="1" x14ac:dyDescent="0.25">
      <c r="A28" s="32" t="s">
        <v>25</v>
      </c>
      <c r="B28" s="9" t="s">
        <v>80</v>
      </c>
      <c r="C28" s="10" t="s">
        <v>58</v>
      </c>
      <c r="D28" s="18" t="s">
        <v>91</v>
      </c>
      <c r="E28" s="15">
        <v>1.4999999999999999E-2</v>
      </c>
      <c r="G28">
        <v>14</v>
      </c>
    </row>
    <row r="29" spans="1:7" x14ac:dyDescent="0.25">
      <c r="A29" s="33"/>
      <c r="B29" s="9" t="s">
        <v>80</v>
      </c>
      <c r="C29" s="10" t="s">
        <v>58</v>
      </c>
      <c r="D29" s="18" t="s">
        <v>92</v>
      </c>
      <c r="E29" s="15">
        <v>1.4999999999999999E-2</v>
      </c>
      <c r="G29">
        <v>15</v>
      </c>
    </row>
    <row r="30" spans="1:7" x14ac:dyDescent="0.25">
      <c r="A30" s="33"/>
      <c r="B30" s="9" t="s">
        <v>80</v>
      </c>
      <c r="C30" s="10" t="s">
        <v>58</v>
      </c>
      <c r="D30" s="18" t="s">
        <v>93</v>
      </c>
      <c r="E30" s="15">
        <v>0.03</v>
      </c>
      <c r="G30">
        <v>16</v>
      </c>
    </row>
    <row r="31" spans="1:7" x14ac:dyDescent="0.25">
      <c r="A31" s="25"/>
      <c r="B31" s="9" t="s">
        <v>80</v>
      </c>
      <c r="C31" s="10" t="s">
        <v>58</v>
      </c>
      <c r="D31" s="18" t="s">
        <v>83</v>
      </c>
      <c r="E31" s="15">
        <v>0.01</v>
      </c>
      <c r="G31">
        <v>18</v>
      </c>
    </row>
    <row r="32" spans="1:7" x14ac:dyDescent="0.25">
      <c r="A32" s="33" t="s">
        <v>26</v>
      </c>
      <c r="B32" s="9" t="s">
        <v>80</v>
      </c>
      <c r="C32" s="10" t="s">
        <v>27</v>
      </c>
      <c r="D32" s="18" t="s">
        <v>91</v>
      </c>
      <c r="E32" s="15">
        <v>1.444</v>
      </c>
      <c r="G32">
        <v>19</v>
      </c>
    </row>
    <row r="33" spans="1:13" x14ac:dyDescent="0.25">
      <c r="A33" s="33"/>
      <c r="B33" s="9" t="s">
        <v>80</v>
      </c>
      <c r="C33" s="10" t="s">
        <v>27</v>
      </c>
      <c r="D33" s="18" t="s">
        <v>92</v>
      </c>
      <c r="E33" s="15">
        <v>1.5129999999999999</v>
      </c>
      <c r="G33">
        <v>20</v>
      </c>
    </row>
    <row r="34" spans="1:13" x14ac:dyDescent="0.25">
      <c r="A34" s="33"/>
      <c r="B34" s="9" t="s">
        <v>80</v>
      </c>
      <c r="C34" s="10" t="s">
        <v>27</v>
      </c>
      <c r="D34" s="18" t="s">
        <v>93</v>
      </c>
      <c r="E34" s="15">
        <v>1.4630000000000001</v>
      </c>
      <c r="G34">
        <v>21</v>
      </c>
    </row>
    <row r="35" spans="1:13" x14ac:dyDescent="0.25">
      <c r="A35" s="33"/>
      <c r="B35" s="9" t="s">
        <v>80</v>
      </c>
      <c r="C35" s="10" t="s">
        <v>27</v>
      </c>
      <c r="D35" s="18" t="s">
        <v>83</v>
      </c>
      <c r="E35" s="15">
        <v>1.4139999999999999</v>
      </c>
      <c r="G35">
        <v>23</v>
      </c>
    </row>
    <row r="36" spans="1:13" ht="18" thickBot="1" x14ac:dyDescent="0.35">
      <c r="A36" s="5" t="s">
        <v>137</v>
      </c>
      <c r="B36" s="5"/>
      <c r="C36" s="6"/>
      <c r="D36" s="7"/>
      <c r="E36" s="14"/>
      <c r="F36" s="8"/>
    </row>
    <row r="37" spans="1:13" ht="30.75" thickTop="1" x14ac:dyDescent="0.25">
      <c r="A37" s="34" t="s">
        <v>28</v>
      </c>
      <c r="B37" s="9" t="s">
        <v>80</v>
      </c>
      <c r="C37" s="10" t="s">
        <v>88</v>
      </c>
      <c r="D37" s="11" t="s">
        <v>29</v>
      </c>
      <c r="E37" s="15"/>
      <c r="F37" s="16" t="s">
        <v>30</v>
      </c>
      <c r="G37">
        <v>27</v>
      </c>
      <c r="H37" t="s">
        <v>31</v>
      </c>
    </row>
    <row r="38" spans="1:13" x14ac:dyDescent="0.25">
      <c r="A38" s="34"/>
      <c r="B38" s="9" t="s">
        <v>80</v>
      </c>
      <c r="C38" s="10" t="s">
        <v>88</v>
      </c>
      <c r="D38" s="11" t="s">
        <v>32</v>
      </c>
      <c r="E38" s="15"/>
      <c r="G38">
        <v>28</v>
      </c>
    </row>
    <row r="39" spans="1:13" x14ac:dyDescent="0.25">
      <c r="A39" s="34"/>
      <c r="B39" s="9" t="s">
        <v>80</v>
      </c>
      <c r="C39" s="10" t="s">
        <v>88</v>
      </c>
      <c r="D39" s="11" t="s">
        <v>33</v>
      </c>
      <c r="E39" s="15"/>
      <c r="G39">
        <v>29</v>
      </c>
    </row>
    <row r="40" spans="1:13" x14ac:dyDescent="0.25">
      <c r="A40" s="34"/>
      <c r="B40" s="9" t="s">
        <v>80</v>
      </c>
      <c r="C40" s="10" t="s">
        <v>89</v>
      </c>
      <c r="D40" s="11" t="s">
        <v>29</v>
      </c>
      <c r="E40" s="15"/>
      <c r="G40">
        <v>30</v>
      </c>
    </row>
    <row r="41" spans="1:13" x14ac:dyDescent="0.25">
      <c r="A41" s="34"/>
      <c r="B41" s="9" t="s">
        <v>80</v>
      </c>
      <c r="C41" s="10" t="s">
        <v>89</v>
      </c>
      <c r="D41" s="11" t="s">
        <v>32</v>
      </c>
      <c r="E41" s="15"/>
      <c r="G41">
        <v>31</v>
      </c>
    </row>
    <row r="42" spans="1:13" x14ac:dyDescent="0.25">
      <c r="A42" s="34"/>
      <c r="B42" s="9" t="s">
        <v>80</v>
      </c>
      <c r="C42" s="10" t="s">
        <v>89</v>
      </c>
      <c r="D42" s="11" t="s">
        <v>33</v>
      </c>
      <c r="E42" s="15"/>
      <c r="G42">
        <v>32</v>
      </c>
    </row>
    <row r="43" spans="1:13" x14ac:dyDescent="0.25">
      <c r="A43" s="31" t="s">
        <v>34</v>
      </c>
      <c r="B43" s="9" t="s">
        <v>80</v>
      </c>
      <c r="C43" s="17" t="s">
        <v>35</v>
      </c>
      <c r="D43" s="18" t="s">
        <v>91</v>
      </c>
      <c r="E43" s="15">
        <v>0.01</v>
      </c>
      <c r="G43">
        <v>33</v>
      </c>
      <c r="J43">
        <f>E45+E44</f>
        <v>0.7</v>
      </c>
      <c r="K43">
        <f>LOG10(J43/1000)</f>
        <v>-3.1549019599857431</v>
      </c>
      <c r="L43">
        <f>J43/E74*E70</f>
        <v>4.0731250000000001</v>
      </c>
      <c r="M43">
        <f>LOG10(L43/1000)</f>
        <v>-2.3900722616603254</v>
      </c>
    </row>
    <row r="44" spans="1:13" x14ac:dyDescent="0.25">
      <c r="A44" s="31"/>
      <c r="B44" s="9" t="s">
        <v>80</v>
      </c>
      <c r="C44" s="17" t="s">
        <v>35</v>
      </c>
      <c r="D44" s="18" t="s">
        <v>92</v>
      </c>
      <c r="E44" s="15">
        <v>0.2</v>
      </c>
      <c r="G44">
        <v>34</v>
      </c>
    </row>
    <row r="45" spans="1:13" x14ac:dyDescent="0.25">
      <c r="A45" s="31"/>
      <c r="B45" s="9" t="s">
        <v>80</v>
      </c>
      <c r="C45" s="17" t="s">
        <v>35</v>
      </c>
      <c r="D45" s="18" t="s">
        <v>93</v>
      </c>
      <c r="E45" s="15">
        <v>0.5</v>
      </c>
      <c r="G45">
        <v>35</v>
      </c>
    </row>
    <row r="46" spans="1:13" x14ac:dyDescent="0.25">
      <c r="A46" s="26"/>
      <c r="B46" s="9" t="s">
        <v>80</v>
      </c>
      <c r="C46" s="17" t="s">
        <v>35</v>
      </c>
      <c r="D46" s="18" t="s">
        <v>83</v>
      </c>
      <c r="E46" s="15">
        <v>0</v>
      </c>
      <c r="G46">
        <v>37</v>
      </c>
    </row>
    <row r="47" spans="1:13" x14ac:dyDescent="0.25">
      <c r="A47" s="31" t="s">
        <v>67</v>
      </c>
      <c r="B47" s="9" t="s">
        <v>80</v>
      </c>
      <c r="C47" s="17" t="s">
        <v>68</v>
      </c>
      <c r="D47" s="18" t="s">
        <v>91</v>
      </c>
      <c r="E47" s="15">
        <v>10.9</v>
      </c>
      <c r="G47">
        <v>38</v>
      </c>
    </row>
    <row r="48" spans="1:13" x14ac:dyDescent="0.25">
      <c r="A48" s="31"/>
      <c r="B48" s="9" t="s">
        <v>80</v>
      </c>
      <c r="C48" s="17" t="s">
        <v>68</v>
      </c>
      <c r="D48" s="18" t="s">
        <v>92</v>
      </c>
      <c r="E48" s="15">
        <v>6.68</v>
      </c>
      <c r="G48">
        <v>39</v>
      </c>
      <c r="J48">
        <f>E49+E48</f>
        <v>16.7</v>
      </c>
      <c r="K48">
        <f>LOG10(J48)</f>
        <v>1.2227164711475833</v>
      </c>
    </row>
    <row r="49" spans="1:13" x14ac:dyDescent="0.25">
      <c r="A49" s="31"/>
      <c r="B49" s="9" t="s">
        <v>80</v>
      </c>
      <c r="C49" s="17" t="s">
        <v>68</v>
      </c>
      <c r="D49" s="18" t="s">
        <v>93</v>
      </c>
      <c r="E49" s="15">
        <v>10.02</v>
      </c>
      <c r="G49">
        <v>40</v>
      </c>
    </row>
    <row r="50" spans="1:13" x14ac:dyDescent="0.25">
      <c r="A50" s="31"/>
      <c r="B50" s="9" t="s">
        <v>80</v>
      </c>
      <c r="C50" s="17" t="s">
        <v>68</v>
      </c>
      <c r="D50" s="18" t="s">
        <v>83</v>
      </c>
      <c r="E50" s="15">
        <v>18</v>
      </c>
      <c r="G50">
        <v>42</v>
      </c>
    </row>
    <row r="51" spans="1:13" x14ac:dyDescent="0.25">
      <c r="A51" s="31" t="s">
        <v>143</v>
      </c>
      <c r="B51" s="9" t="s">
        <v>80</v>
      </c>
      <c r="C51" s="17" t="s">
        <v>140</v>
      </c>
      <c r="D51" s="17" t="s">
        <v>91</v>
      </c>
      <c r="E51" s="15"/>
      <c r="F51" s="16" t="s">
        <v>142</v>
      </c>
    </row>
    <row r="52" spans="1:13" x14ac:dyDescent="0.25">
      <c r="A52" s="31"/>
      <c r="B52" s="9" t="s">
        <v>80</v>
      </c>
      <c r="C52" s="17" t="s">
        <v>140</v>
      </c>
      <c r="D52" s="17" t="s">
        <v>93</v>
      </c>
      <c r="E52" s="15"/>
      <c r="F52" s="16" t="s">
        <v>142</v>
      </c>
    </row>
    <row r="53" spans="1:13" x14ac:dyDescent="0.25">
      <c r="A53" s="31"/>
      <c r="B53" s="9" t="s">
        <v>80</v>
      </c>
      <c r="C53" s="17" t="s">
        <v>140</v>
      </c>
      <c r="D53" s="17" t="s">
        <v>92</v>
      </c>
      <c r="E53" s="15"/>
      <c r="F53" s="16" t="s">
        <v>142</v>
      </c>
    </row>
    <row r="54" spans="1:13" x14ac:dyDescent="0.25">
      <c r="A54" s="31"/>
      <c r="B54" s="9" t="s">
        <v>80</v>
      </c>
      <c r="C54" s="17" t="s">
        <v>140</v>
      </c>
      <c r="D54" s="17" t="s">
        <v>83</v>
      </c>
      <c r="E54" s="15"/>
      <c r="F54" s="16" t="s">
        <v>142</v>
      </c>
    </row>
    <row r="55" spans="1:13" x14ac:dyDescent="0.25">
      <c r="A55" s="31" t="s">
        <v>144</v>
      </c>
      <c r="B55" s="9" t="s">
        <v>80</v>
      </c>
      <c r="C55" s="17" t="s">
        <v>138</v>
      </c>
      <c r="D55" s="17" t="s">
        <v>91</v>
      </c>
      <c r="E55" s="15"/>
      <c r="F55" s="16" t="s">
        <v>142</v>
      </c>
      <c r="I55">
        <f>E70/E71</f>
        <v>4.6550000000000002</v>
      </c>
      <c r="J55">
        <f>E70/E71</f>
        <v>4.6550000000000002</v>
      </c>
      <c r="K55">
        <f>LOG10(J55)</f>
        <v>0.66791968531736146</v>
      </c>
      <c r="M55">
        <f>LOG10((E48+E49)/1000)</f>
        <v>-1.7772835288524167</v>
      </c>
    </row>
    <row r="56" spans="1:13" x14ac:dyDescent="0.25">
      <c r="A56" s="31"/>
      <c r="B56" s="9" t="s">
        <v>80</v>
      </c>
      <c r="C56" s="17" t="s">
        <v>138</v>
      </c>
      <c r="D56" s="17" t="s">
        <v>93</v>
      </c>
      <c r="E56" s="15"/>
      <c r="F56" s="16" t="s">
        <v>142</v>
      </c>
      <c r="J56">
        <f>E75/E74</f>
        <v>0.375</v>
      </c>
      <c r="K56">
        <f>LOG10(J56)</f>
        <v>-0.42596873227228116</v>
      </c>
      <c r="M56">
        <f>LOG10((E44+E45)/1000)</f>
        <v>-3.1549019599857431</v>
      </c>
    </row>
    <row r="57" spans="1:13" x14ac:dyDescent="0.25">
      <c r="A57" s="31"/>
      <c r="B57" s="9" t="s">
        <v>80</v>
      </c>
      <c r="C57" s="17" t="s">
        <v>138</v>
      </c>
      <c r="D57" s="17" t="s">
        <v>92</v>
      </c>
      <c r="E57" s="15"/>
      <c r="F57" s="16" t="s">
        <v>142</v>
      </c>
    </row>
    <row r="58" spans="1:13" x14ac:dyDescent="0.25">
      <c r="A58" s="31"/>
      <c r="B58" s="9" t="s">
        <v>80</v>
      </c>
      <c r="C58" s="17" t="s">
        <v>138</v>
      </c>
      <c r="D58" s="17" t="s">
        <v>83</v>
      </c>
      <c r="E58" s="15"/>
      <c r="F58" s="16" t="s">
        <v>142</v>
      </c>
      <c r="J58">
        <f>(E48+E49)/1000/(E70*PI()/4*E71^2)</f>
        <v>0.57097476898703581</v>
      </c>
    </row>
    <row r="59" spans="1:13" x14ac:dyDescent="0.25">
      <c r="A59" s="31" t="s">
        <v>145</v>
      </c>
      <c r="B59" s="9" t="s">
        <v>80</v>
      </c>
      <c r="C59" s="17" t="s">
        <v>141</v>
      </c>
      <c r="D59" s="17" t="s">
        <v>91</v>
      </c>
      <c r="E59" s="15"/>
      <c r="F59" s="16" t="s">
        <v>142</v>
      </c>
      <c r="I59">
        <f>E70/E75</f>
        <v>15.516666666666667</v>
      </c>
      <c r="J59">
        <f>(E44+E45)/1000/(E74*PI()/4*E75^2)</f>
        <v>1.5473397245045379</v>
      </c>
    </row>
    <row r="60" spans="1:13" x14ac:dyDescent="0.25">
      <c r="A60" s="31"/>
      <c r="B60" s="9" t="s">
        <v>80</v>
      </c>
      <c r="C60" s="17" t="s">
        <v>141</v>
      </c>
      <c r="D60" s="17" t="s">
        <v>93</v>
      </c>
      <c r="E60" s="15"/>
      <c r="F60" s="16" t="s">
        <v>142</v>
      </c>
    </row>
    <row r="61" spans="1:13" x14ac:dyDescent="0.25">
      <c r="A61" s="31"/>
      <c r="B61" s="9" t="s">
        <v>80</v>
      </c>
      <c r="C61" s="17" t="s">
        <v>141</v>
      </c>
      <c r="D61" s="17" t="s">
        <v>92</v>
      </c>
      <c r="E61" s="15"/>
      <c r="F61" s="16" t="s">
        <v>142</v>
      </c>
    </row>
    <row r="62" spans="1:13" x14ac:dyDescent="0.25">
      <c r="A62" s="31"/>
      <c r="B62" s="9" t="s">
        <v>80</v>
      </c>
      <c r="C62" s="17" t="s">
        <v>141</v>
      </c>
      <c r="D62" s="17" t="s">
        <v>83</v>
      </c>
      <c r="E62" s="15"/>
      <c r="F62" s="16" t="s">
        <v>142</v>
      </c>
      <c r="K62">
        <f>(K55-K56)/K56</f>
        <v>-2.5680016741003988</v>
      </c>
      <c r="M62">
        <f>(M56-M55)/M56</f>
        <v>0.43665966442252035</v>
      </c>
    </row>
    <row r="63" spans="1:13" x14ac:dyDescent="0.25">
      <c r="A63" s="31" t="s">
        <v>146</v>
      </c>
      <c r="B63" s="9" t="s">
        <v>80</v>
      </c>
      <c r="C63" s="17" t="s">
        <v>147</v>
      </c>
      <c r="D63" s="17" t="s">
        <v>91</v>
      </c>
      <c r="E63" s="15"/>
      <c r="F63" s="16" t="s">
        <v>142</v>
      </c>
    </row>
    <row r="64" spans="1:13" x14ac:dyDescent="0.25">
      <c r="A64" s="31"/>
      <c r="B64" s="9" t="s">
        <v>80</v>
      </c>
      <c r="C64" s="17" t="s">
        <v>147</v>
      </c>
      <c r="D64" s="17" t="s">
        <v>93</v>
      </c>
      <c r="E64" s="15"/>
      <c r="F64" s="16" t="s">
        <v>142</v>
      </c>
    </row>
    <row r="65" spans="1:7" x14ac:dyDescent="0.25">
      <c r="A65" s="31"/>
      <c r="B65" s="9" t="s">
        <v>80</v>
      </c>
      <c r="C65" s="17" t="s">
        <v>147</v>
      </c>
      <c r="D65" s="17" t="s">
        <v>92</v>
      </c>
      <c r="E65" s="15"/>
      <c r="F65" s="16" t="s">
        <v>142</v>
      </c>
    </row>
    <row r="66" spans="1:7" x14ac:dyDescent="0.25">
      <c r="A66" s="31"/>
      <c r="B66" s="9" t="s">
        <v>80</v>
      </c>
      <c r="C66" s="17" t="s">
        <v>147</v>
      </c>
      <c r="D66" s="17" t="s">
        <v>83</v>
      </c>
      <c r="E66" s="15"/>
      <c r="F66" s="16" t="s">
        <v>142</v>
      </c>
    </row>
    <row r="67" spans="1:7" ht="18" thickBot="1" x14ac:dyDescent="0.35">
      <c r="A67" s="5" t="s">
        <v>36</v>
      </c>
      <c r="B67" s="5"/>
      <c r="C67" s="6"/>
      <c r="D67" s="7"/>
      <c r="E67" s="6"/>
      <c r="F67" s="8"/>
    </row>
    <row r="68" spans="1:7" ht="18" thickTop="1" x14ac:dyDescent="0.25">
      <c r="A68" s="19" t="s">
        <v>37</v>
      </c>
      <c r="B68" s="19" t="s">
        <v>81</v>
      </c>
      <c r="C68" s="17" t="s">
        <v>38</v>
      </c>
      <c r="D68" s="18"/>
      <c r="E68" s="15">
        <v>100</v>
      </c>
      <c r="G68">
        <v>47</v>
      </c>
    </row>
    <row r="69" spans="1:7" x14ac:dyDescent="0.25">
      <c r="A69" s="19" t="s">
        <v>39</v>
      </c>
      <c r="B69" s="19" t="s">
        <v>81</v>
      </c>
      <c r="C69" s="17" t="s">
        <v>40</v>
      </c>
      <c r="D69" s="18"/>
      <c r="E69" s="15">
        <v>9</v>
      </c>
    </row>
    <row r="70" spans="1:7" x14ac:dyDescent="0.25">
      <c r="A70" s="19" t="s">
        <v>111</v>
      </c>
      <c r="B70" s="19" t="s">
        <v>81</v>
      </c>
      <c r="C70" s="17" t="s">
        <v>118</v>
      </c>
      <c r="D70" s="18"/>
      <c r="E70" s="15">
        <f>0.91+3*0.007</f>
        <v>0.93100000000000005</v>
      </c>
    </row>
    <row r="71" spans="1:7" x14ac:dyDescent="0.25">
      <c r="A71" s="19" t="s">
        <v>106</v>
      </c>
      <c r="B71" s="19" t="s">
        <v>81</v>
      </c>
      <c r="C71" s="17" t="s">
        <v>105</v>
      </c>
      <c r="D71" s="18"/>
      <c r="E71" s="15">
        <v>0.2</v>
      </c>
      <c r="G71">
        <v>48</v>
      </c>
    </row>
    <row r="72" spans="1:7" x14ac:dyDescent="0.25">
      <c r="A72" s="19" t="s">
        <v>117</v>
      </c>
      <c r="B72" s="19" t="s">
        <v>81</v>
      </c>
      <c r="C72" s="17" t="s">
        <v>110</v>
      </c>
      <c r="D72" s="18"/>
      <c r="E72" s="15">
        <v>1.45</v>
      </c>
    </row>
    <row r="73" spans="1:7" x14ac:dyDescent="0.25">
      <c r="A73" s="19" t="s">
        <v>108</v>
      </c>
      <c r="B73" s="19" t="s">
        <v>81</v>
      </c>
      <c r="C73" s="17" t="s">
        <v>109</v>
      </c>
      <c r="D73" s="18"/>
      <c r="E73" s="15">
        <v>0.5</v>
      </c>
    </row>
    <row r="74" spans="1:7" x14ac:dyDescent="0.25">
      <c r="A74" s="19" t="s">
        <v>119</v>
      </c>
      <c r="B74" s="19" t="s">
        <v>81</v>
      </c>
      <c r="C74" s="17" t="s">
        <v>120</v>
      </c>
      <c r="D74" s="18"/>
      <c r="E74" s="15">
        <v>0.16</v>
      </c>
    </row>
    <row r="75" spans="1:7" x14ac:dyDescent="0.25">
      <c r="A75" s="19" t="s">
        <v>121</v>
      </c>
      <c r="B75" s="19" t="s">
        <v>81</v>
      </c>
      <c r="C75" s="17" t="s">
        <v>126</v>
      </c>
      <c r="D75" s="18"/>
      <c r="E75" s="15">
        <v>0.06</v>
      </c>
      <c r="G75">
        <v>49</v>
      </c>
    </row>
    <row r="76" spans="1:7" x14ac:dyDescent="0.25">
      <c r="A76" s="19" t="s">
        <v>122</v>
      </c>
      <c r="B76" s="19" t="s">
        <v>81</v>
      </c>
      <c r="C76" s="17" t="s">
        <v>123</v>
      </c>
      <c r="D76" s="18"/>
      <c r="E76" s="15">
        <v>0.01</v>
      </c>
      <c r="G76">
        <v>51</v>
      </c>
    </row>
    <row r="77" spans="1:7" x14ac:dyDescent="0.25">
      <c r="A77" s="19" t="s">
        <v>124</v>
      </c>
      <c r="B77" s="19" t="s">
        <v>81</v>
      </c>
      <c r="C77" s="17" t="s">
        <v>125</v>
      </c>
      <c r="D77" s="18"/>
      <c r="E77" s="15">
        <v>0.01</v>
      </c>
      <c r="G77">
        <v>52</v>
      </c>
    </row>
    <row r="78" spans="1:7" ht="17.25" x14ac:dyDescent="0.25">
      <c r="A78" s="19" t="s">
        <v>150</v>
      </c>
      <c r="B78" s="19" t="s">
        <v>81</v>
      </c>
      <c r="C78" s="17" t="s">
        <v>151</v>
      </c>
      <c r="D78" s="18"/>
      <c r="E78" s="15">
        <v>6.6309999999999997E-3</v>
      </c>
    </row>
    <row r="79" spans="1:7" x14ac:dyDescent="0.25">
      <c r="A79" s="19" t="s">
        <v>135</v>
      </c>
      <c r="B79" s="19" t="s">
        <v>81</v>
      </c>
      <c r="C79" s="19" t="s">
        <v>136</v>
      </c>
      <c r="D79" s="19"/>
      <c r="E79" s="15">
        <v>7.0000000000000007E-2</v>
      </c>
      <c r="F79" t="s">
        <v>115</v>
      </c>
      <c r="G79">
        <v>53</v>
      </c>
    </row>
    <row r="80" spans="1:7" x14ac:dyDescent="0.25">
      <c r="A80" s="19" t="s">
        <v>152</v>
      </c>
      <c r="B80" s="19" t="s">
        <v>81</v>
      </c>
      <c r="C80" s="19" t="s">
        <v>153</v>
      </c>
      <c r="D80" s="19"/>
      <c r="E80" s="15">
        <v>4</v>
      </c>
      <c r="F80" s="19" t="s">
        <v>154</v>
      </c>
    </row>
    <row r="81" spans="1:7" ht="18" thickBot="1" x14ac:dyDescent="0.35">
      <c r="A81" s="5" t="s">
        <v>70</v>
      </c>
      <c r="B81" s="5"/>
      <c r="C81" s="6"/>
      <c r="D81" s="7"/>
      <c r="E81" s="6"/>
      <c r="F81" s="8"/>
      <c r="G81">
        <v>54</v>
      </c>
    </row>
    <row r="82" spans="1:7" ht="15.75" thickTop="1" x14ac:dyDescent="0.25">
      <c r="A82" s="19" t="s">
        <v>112</v>
      </c>
      <c r="B82" s="19" t="s">
        <v>86</v>
      </c>
      <c r="C82" s="17" t="s">
        <v>73</v>
      </c>
      <c r="D82" s="18"/>
      <c r="E82" s="15">
        <v>0.93600000000000005</v>
      </c>
      <c r="G82">
        <v>55</v>
      </c>
    </row>
    <row r="83" spans="1:7" ht="30" x14ac:dyDescent="0.25">
      <c r="A83" s="19" t="s">
        <v>113</v>
      </c>
      <c r="B83" s="19" t="s">
        <v>86</v>
      </c>
      <c r="C83" s="17" t="s">
        <v>74</v>
      </c>
      <c r="D83" s="18"/>
      <c r="E83" s="15">
        <v>0.5</v>
      </c>
      <c r="G83">
        <v>56</v>
      </c>
    </row>
    <row r="84" spans="1:7" ht="18" thickBot="1" x14ac:dyDescent="0.35">
      <c r="A84" s="19" t="s">
        <v>114</v>
      </c>
      <c r="B84" s="19" t="s">
        <v>86</v>
      </c>
      <c r="C84" s="17" t="s">
        <v>116</v>
      </c>
      <c r="D84" s="18"/>
      <c r="E84" s="15">
        <f>20*0.2*0.69</f>
        <v>2.76</v>
      </c>
      <c r="F84" s="8" t="s">
        <v>47</v>
      </c>
      <c r="G84">
        <v>57</v>
      </c>
    </row>
    <row r="85" spans="1:7" ht="18.75" thickTop="1" thickBot="1" x14ac:dyDescent="0.35">
      <c r="A85" s="5" t="s">
        <v>41</v>
      </c>
      <c r="B85" s="5"/>
      <c r="C85" s="6"/>
      <c r="D85" s="7"/>
      <c r="E85" s="6"/>
      <c r="F85" t="s">
        <v>94</v>
      </c>
      <c r="G85">
        <v>58</v>
      </c>
    </row>
    <row r="86" spans="1:7" ht="15.75" thickTop="1" x14ac:dyDescent="0.25">
      <c r="A86" s="19" t="s">
        <v>42</v>
      </c>
      <c r="B86" s="19" t="s">
        <v>82</v>
      </c>
      <c r="C86" s="17" t="s">
        <v>43</v>
      </c>
      <c r="D86" s="18"/>
      <c r="E86" s="15">
        <v>0.01</v>
      </c>
      <c r="F86" t="s">
        <v>99</v>
      </c>
      <c r="G86">
        <v>59</v>
      </c>
    </row>
    <row r="87" spans="1:7" ht="30" x14ac:dyDescent="0.25">
      <c r="A87" s="19" t="s">
        <v>44</v>
      </c>
      <c r="B87" s="19" t="s">
        <v>82</v>
      </c>
      <c r="C87" s="17" t="s">
        <v>45</v>
      </c>
      <c r="D87" s="18"/>
      <c r="E87" s="15">
        <v>365</v>
      </c>
      <c r="F87" t="s">
        <v>100</v>
      </c>
    </row>
    <row r="88" spans="1:7" ht="18" thickBot="1" x14ac:dyDescent="0.35">
      <c r="A88" s="5" t="s">
        <v>46</v>
      </c>
      <c r="B88" s="5"/>
      <c r="C88" s="6"/>
      <c r="D88" s="7"/>
      <c r="E88" s="6"/>
      <c r="G88">
        <v>60</v>
      </c>
    </row>
    <row r="89" spans="1:7" ht="15.75" thickTop="1" x14ac:dyDescent="0.25">
      <c r="A89" s="19" t="s">
        <v>48</v>
      </c>
      <c r="B89" s="19" t="s">
        <v>87</v>
      </c>
      <c r="C89" s="17" t="s">
        <v>77</v>
      </c>
      <c r="D89" s="18">
        <v>1</v>
      </c>
      <c r="E89" s="12" t="s">
        <v>49</v>
      </c>
      <c r="G89">
        <v>61</v>
      </c>
    </row>
    <row r="90" spans="1:7" x14ac:dyDescent="0.25">
      <c r="A90" s="19" t="s">
        <v>50</v>
      </c>
      <c r="B90" s="19" t="s">
        <v>87</v>
      </c>
      <c r="C90" s="17" t="s">
        <v>64</v>
      </c>
      <c r="D90" s="18">
        <v>1</v>
      </c>
      <c r="E90" s="15">
        <v>207</v>
      </c>
      <c r="G90">
        <v>62</v>
      </c>
    </row>
    <row r="91" spans="1:7" x14ac:dyDescent="0.25">
      <c r="A91" s="19" t="s">
        <v>95</v>
      </c>
      <c r="B91" s="19" t="s">
        <v>87</v>
      </c>
      <c r="C91" s="17" t="s">
        <v>96</v>
      </c>
      <c r="D91" s="18">
        <v>1</v>
      </c>
      <c r="E91" s="12" t="s">
        <v>97</v>
      </c>
      <c r="G91">
        <v>63</v>
      </c>
    </row>
    <row r="92" spans="1:7" x14ac:dyDescent="0.25">
      <c r="A92" s="19" t="s">
        <v>51</v>
      </c>
      <c r="B92" s="19" t="s">
        <v>87</v>
      </c>
      <c r="C92" s="17" t="s">
        <v>75</v>
      </c>
      <c r="D92" s="18">
        <v>1</v>
      </c>
      <c r="E92">
        <v>20</v>
      </c>
      <c r="G92">
        <v>64</v>
      </c>
    </row>
    <row r="93" spans="1:7" x14ac:dyDescent="0.25">
      <c r="A93" s="19"/>
      <c r="B93" s="19" t="s">
        <v>87</v>
      </c>
      <c r="C93" s="17" t="s">
        <v>75</v>
      </c>
      <c r="D93" s="18">
        <v>1</v>
      </c>
      <c r="E93" s="15">
        <v>30</v>
      </c>
      <c r="G93">
        <v>65</v>
      </c>
    </row>
    <row r="94" spans="1:7" x14ac:dyDescent="0.25">
      <c r="A94" s="19"/>
      <c r="B94" s="19" t="s">
        <v>87</v>
      </c>
      <c r="C94" s="17" t="s">
        <v>75</v>
      </c>
      <c r="D94" s="18">
        <v>1</v>
      </c>
      <c r="E94" s="15">
        <v>70</v>
      </c>
      <c r="G94">
        <v>66</v>
      </c>
    </row>
    <row r="95" spans="1:7" x14ac:dyDescent="0.25">
      <c r="A95" s="19"/>
      <c r="B95" s="19" t="s">
        <v>87</v>
      </c>
      <c r="C95" s="17" t="s">
        <v>75</v>
      </c>
      <c r="D95" s="18">
        <v>1</v>
      </c>
      <c r="E95" s="15">
        <v>100</v>
      </c>
      <c r="G95">
        <v>67</v>
      </c>
    </row>
    <row r="96" spans="1:7" x14ac:dyDescent="0.25">
      <c r="A96" s="19"/>
      <c r="B96" s="19" t="s">
        <v>87</v>
      </c>
      <c r="C96" s="17" t="s">
        <v>75</v>
      </c>
      <c r="D96" s="18">
        <v>1</v>
      </c>
      <c r="E96" s="15"/>
      <c r="G96">
        <v>68</v>
      </c>
    </row>
    <row r="97" spans="1:7" x14ac:dyDescent="0.25">
      <c r="A97" s="19" t="s">
        <v>101</v>
      </c>
      <c r="B97" s="19" t="s">
        <v>87</v>
      </c>
      <c r="C97" s="17" t="s">
        <v>76</v>
      </c>
      <c r="D97" s="18">
        <v>1</v>
      </c>
      <c r="E97" s="15">
        <v>0</v>
      </c>
      <c r="G97">
        <v>69</v>
      </c>
    </row>
    <row r="98" spans="1:7" x14ac:dyDescent="0.25">
      <c r="A98" s="19" t="s">
        <v>102</v>
      </c>
      <c r="B98" s="19" t="s">
        <v>87</v>
      </c>
      <c r="C98" s="17" t="s">
        <v>76</v>
      </c>
      <c r="D98" s="18">
        <v>1</v>
      </c>
      <c r="E98" s="15">
        <v>0.01</v>
      </c>
      <c r="G98">
        <v>75</v>
      </c>
    </row>
    <row r="99" spans="1:7" x14ac:dyDescent="0.25">
      <c r="A99" s="19" t="s">
        <v>103</v>
      </c>
      <c r="B99" s="19" t="s">
        <v>87</v>
      </c>
      <c r="C99" s="17" t="s">
        <v>76</v>
      </c>
      <c r="D99" s="18">
        <v>1</v>
      </c>
      <c r="E99" s="15">
        <v>0.67</v>
      </c>
      <c r="G99">
        <v>76</v>
      </c>
    </row>
    <row r="100" spans="1:7" x14ac:dyDescent="0.25">
      <c r="A100" s="19"/>
      <c r="B100" s="19" t="s">
        <v>87</v>
      </c>
      <c r="C100" s="17" t="s">
        <v>76</v>
      </c>
      <c r="D100" s="18">
        <v>1</v>
      </c>
      <c r="E100" s="15">
        <v>1</v>
      </c>
    </row>
    <row r="101" spans="1:7" x14ac:dyDescent="0.25">
      <c r="A101" s="19"/>
      <c r="B101" s="19" t="s">
        <v>87</v>
      </c>
      <c r="C101" s="17" t="s">
        <v>76</v>
      </c>
      <c r="D101" s="18">
        <v>1</v>
      </c>
      <c r="E101" s="15"/>
      <c r="G101">
        <v>77</v>
      </c>
    </row>
    <row r="102" spans="1:7" x14ac:dyDescent="0.25">
      <c r="A102" s="19" t="s">
        <v>53</v>
      </c>
      <c r="B102" s="19" t="s">
        <v>87</v>
      </c>
      <c r="C102" s="17" t="s">
        <v>77</v>
      </c>
      <c r="D102" s="18">
        <v>2</v>
      </c>
      <c r="E102" s="12" t="s">
        <v>134</v>
      </c>
      <c r="G102">
        <v>78</v>
      </c>
    </row>
    <row r="103" spans="1:7" x14ac:dyDescent="0.25">
      <c r="A103" s="19" t="s">
        <v>54</v>
      </c>
      <c r="B103" s="19" t="s">
        <v>87</v>
      </c>
      <c r="C103" s="17" t="s">
        <v>64</v>
      </c>
      <c r="D103" s="18">
        <v>2</v>
      </c>
      <c r="E103" s="15">
        <v>365</v>
      </c>
      <c r="G103">
        <v>79</v>
      </c>
    </row>
    <row r="104" spans="1:7" x14ac:dyDescent="0.25">
      <c r="A104" s="19" t="s">
        <v>98</v>
      </c>
      <c r="B104" s="19" t="s">
        <v>87</v>
      </c>
      <c r="C104" s="17" t="s">
        <v>96</v>
      </c>
      <c r="D104" s="18">
        <v>2</v>
      </c>
      <c r="E104" s="12" t="s">
        <v>97</v>
      </c>
      <c r="G104">
        <v>80</v>
      </c>
    </row>
    <row r="105" spans="1:7" x14ac:dyDescent="0.25">
      <c r="A105" s="19" t="s">
        <v>55</v>
      </c>
      <c r="B105" s="19" t="s">
        <v>87</v>
      </c>
      <c r="C105" s="17" t="s">
        <v>75</v>
      </c>
      <c r="D105" s="18">
        <v>2</v>
      </c>
      <c r="E105" s="15">
        <v>0</v>
      </c>
      <c r="G105">
        <v>81</v>
      </c>
    </row>
    <row r="106" spans="1:7" x14ac:dyDescent="0.25">
      <c r="A106" s="19"/>
      <c r="B106" s="19" t="s">
        <v>87</v>
      </c>
      <c r="C106" s="17" t="s">
        <v>75</v>
      </c>
      <c r="D106" s="18">
        <v>2</v>
      </c>
      <c r="E106" s="15">
        <v>0.2</v>
      </c>
      <c r="G106">
        <v>82</v>
      </c>
    </row>
    <row r="107" spans="1:7" x14ac:dyDescent="0.25">
      <c r="A107" s="19"/>
      <c r="B107" s="19" t="s">
        <v>87</v>
      </c>
      <c r="C107" s="17" t="s">
        <v>75</v>
      </c>
      <c r="D107" s="18">
        <v>2</v>
      </c>
      <c r="E107" s="15">
        <v>0.5</v>
      </c>
      <c r="G107">
        <v>83</v>
      </c>
    </row>
    <row r="108" spans="1:7" x14ac:dyDescent="0.25">
      <c r="A108" s="19"/>
      <c r="B108" s="19" t="s">
        <v>87</v>
      </c>
      <c r="C108" s="17" t="s">
        <v>75</v>
      </c>
      <c r="D108" s="18">
        <v>2</v>
      </c>
      <c r="E108" s="15">
        <v>1.1200000000000001</v>
      </c>
      <c r="G108">
        <v>84</v>
      </c>
    </row>
    <row r="109" spans="1:7" x14ac:dyDescent="0.25">
      <c r="A109" s="19"/>
      <c r="B109" s="19" t="s">
        <v>87</v>
      </c>
      <c r="C109" s="17" t="s">
        <v>75</v>
      </c>
      <c r="D109" s="18">
        <v>2</v>
      </c>
      <c r="E109" s="15">
        <v>1.69</v>
      </c>
      <c r="G109">
        <v>85</v>
      </c>
    </row>
    <row r="110" spans="1:7" x14ac:dyDescent="0.25">
      <c r="A110" s="19" t="s">
        <v>56</v>
      </c>
      <c r="B110" s="19" t="s">
        <v>87</v>
      </c>
      <c r="C110" s="17" t="s">
        <v>76</v>
      </c>
      <c r="D110" s="18">
        <v>2</v>
      </c>
      <c r="E110" s="15">
        <v>0</v>
      </c>
      <c r="G110">
        <v>86</v>
      </c>
    </row>
    <row r="111" spans="1:7" x14ac:dyDescent="0.25">
      <c r="A111" s="19" t="s">
        <v>102</v>
      </c>
      <c r="B111" s="19" t="s">
        <v>87</v>
      </c>
      <c r="C111" s="17" t="s">
        <v>76</v>
      </c>
      <c r="D111" s="18">
        <v>2</v>
      </c>
      <c r="E111" s="15">
        <v>0</v>
      </c>
    </row>
    <row r="112" spans="1:7" x14ac:dyDescent="0.25">
      <c r="A112" s="19" t="s">
        <v>103</v>
      </c>
      <c r="B112" s="19" t="s">
        <v>87</v>
      </c>
      <c r="C112" s="17" t="s">
        <v>76</v>
      </c>
      <c r="D112" s="18">
        <v>2</v>
      </c>
      <c r="E112" s="15">
        <v>0.02</v>
      </c>
    </row>
    <row r="113" spans="1:5" x14ac:dyDescent="0.25">
      <c r="A113" s="19"/>
      <c r="B113" s="19" t="s">
        <v>87</v>
      </c>
      <c r="C113" s="17" t="s">
        <v>76</v>
      </c>
      <c r="D113" s="18">
        <v>2</v>
      </c>
      <c r="E113" s="15">
        <v>1</v>
      </c>
    </row>
    <row r="114" spans="1:5" x14ac:dyDescent="0.25">
      <c r="A114" s="19"/>
      <c r="B114" s="19" t="s">
        <v>87</v>
      </c>
      <c r="C114" s="17" t="s">
        <v>76</v>
      </c>
      <c r="D114" s="18">
        <v>2</v>
      </c>
      <c r="E114" s="15">
        <v>1</v>
      </c>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C225" s="21"/>
      <c r="D225" s="22"/>
    </row>
    <row r="226" spans="1:4" x14ac:dyDescent="0.25">
      <c r="A226" s="20"/>
      <c r="C226" s="21"/>
      <c r="D226" s="22"/>
    </row>
    <row r="227" spans="1:4" x14ac:dyDescent="0.25">
      <c r="A227" s="20"/>
      <c r="C227" s="21"/>
      <c r="D227" s="22"/>
    </row>
    <row r="228" spans="1:4" x14ac:dyDescent="0.25">
      <c r="A228" s="20"/>
      <c r="C228" s="21"/>
      <c r="D228" s="22"/>
    </row>
    <row r="229" spans="1:4" x14ac:dyDescent="0.25">
      <c r="A229" s="20"/>
      <c r="C229" s="21"/>
      <c r="D229" s="22"/>
    </row>
    <row r="230" spans="1:4" x14ac:dyDescent="0.25">
      <c r="A230" s="20"/>
      <c r="C230" s="21"/>
      <c r="D230" s="22"/>
    </row>
    <row r="231" spans="1:4" x14ac:dyDescent="0.25">
      <c r="A231" s="20"/>
      <c r="C231" s="21"/>
      <c r="D231" s="22"/>
    </row>
    <row r="232" spans="1:4" x14ac:dyDescent="0.25">
      <c r="A232" s="20"/>
      <c r="C232" s="21"/>
      <c r="D232" s="22"/>
    </row>
    <row r="233" spans="1:4" x14ac:dyDescent="0.25">
      <c r="A233" s="20"/>
      <c r="C233" s="21"/>
      <c r="D233" s="22"/>
    </row>
    <row r="234" spans="1:4" x14ac:dyDescent="0.25">
      <c r="A234" s="20"/>
      <c r="C234" s="21"/>
      <c r="D234" s="22"/>
    </row>
  </sheetData>
  <mergeCells count="9">
    <mergeCell ref="A63:A66"/>
    <mergeCell ref="A51:A54"/>
    <mergeCell ref="A55:A58"/>
    <mergeCell ref="A59:A62"/>
    <mergeCell ref="A28:A30"/>
    <mergeCell ref="A32:A35"/>
    <mergeCell ref="A37:A42"/>
    <mergeCell ref="A47:A50"/>
    <mergeCell ref="A43:A45"/>
  </mergeCells>
  <phoneticPr fontId="9" type="noConversion"/>
  <dataValidations count="18">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7" xr:uid="{2A9331BB-EEBF-40CD-B47D-E4013CB2D0AD}">
      <formula1>0</formula1>
    </dataValidation>
    <dataValidation type="decimal" allowBlank="1" showInputMessage="1" showErrorMessage="1" sqref="E88 E83 E85:E86"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36 E19 E27"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91 E104" xr:uid="{C614F1BE-BCDD-4E7E-8FB4-A3D677A1BB44}">
      <formula1>"year-round, during growing season, during dormant season"</formula1>
    </dataValidation>
    <dataValidation type="decimal" allowBlank="1" showInputMessage="1" showErrorMessage="1" sqref="E20" xr:uid="{DC451139-D175-47A3-922A-D7E1D89FD320}">
      <formula1>0</formula1>
      <formula2>250</formula2>
    </dataValidation>
    <dataValidation type="decimal" allowBlank="1" showInputMessage="1" showErrorMessage="1" sqref="E23" xr:uid="{348279D5-38F8-475A-AC64-035F5E3E4212}">
      <formula1>0</formula1>
      <formula2>1000</formula2>
    </dataValidation>
    <dataValidation type="decimal" allowBlank="1" showInputMessage="1" showErrorMessage="1" sqref="E24:E25" xr:uid="{EACE6BD1-D6C3-4928-842D-C63840BE30AC}">
      <formula1>0</formula1>
      <formula2>900000</formula2>
    </dataValidation>
    <dataValidation type="decimal" allowBlank="1" showInputMessage="1" showErrorMessage="1" sqref="E22" xr:uid="{4D91B116-B68A-4C95-AD47-FA9A88D15DD8}">
      <formula1>0</formula1>
      <formula2>800000</formula2>
    </dataValidation>
    <dataValidation type="decimal" allowBlank="1" showInputMessage="1" showErrorMessage="1" sqref="E21" xr:uid="{1507B952-3B7A-44BA-8085-6DFF3DB7EBFD}">
      <formula1>0</formula1>
      <formula2>500</formula2>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34"/>
  <sheetViews>
    <sheetView tabSelected="1" workbookViewId="0">
      <selection activeCell="F66" sqref="F66"/>
    </sheetView>
  </sheetViews>
  <sheetFormatPr defaultRowHeight="15" x14ac:dyDescent="0.25"/>
  <cols>
    <col min="1" max="1" width="41.1406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78</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79</v>
      </c>
      <c r="C3" s="10" t="s">
        <v>7</v>
      </c>
      <c r="D3" s="11"/>
      <c r="E3" s="12" t="s">
        <v>127</v>
      </c>
      <c r="G3">
        <v>1</v>
      </c>
    </row>
    <row r="4" spans="1:7" x14ac:dyDescent="0.25">
      <c r="A4" s="9" t="s">
        <v>8</v>
      </c>
      <c r="B4" s="9" t="s">
        <v>79</v>
      </c>
      <c r="C4" s="10" t="s">
        <v>65</v>
      </c>
      <c r="D4" s="11"/>
      <c r="E4" s="12" t="s">
        <v>10</v>
      </c>
      <c r="G4">
        <v>2</v>
      </c>
    </row>
    <row r="5" spans="1:7" x14ac:dyDescent="0.25">
      <c r="A5" s="9" t="s">
        <v>11</v>
      </c>
      <c r="B5" s="9" t="s">
        <v>79</v>
      </c>
      <c r="C5" s="10" t="s">
        <v>12</v>
      </c>
      <c r="D5" s="11"/>
      <c r="E5" s="13" t="s">
        <v>13</v>
      </c>
      <c r="G5">
        <v>3</v>
      </c>
    </row>
    <row r="6" spans="1:7" x14ac:dyDescent="0.25">
      <c r="A6" s="9" t="s">
        <v>14</v>
      </c>
      <c r="B6" s="9" t="s">
        <v>79</v>
      </c>
      <c r="C6" s="10" t="s">
        <v>15</v>
      </c>
      <c r="D6" s="11"/>
      <c r="E6" s="13" t="s">
        <v>16</v>
      </c>
      <c r="G6">
        <v>4</v>
      </c>
    </row>
    <row r="7" spans="1:7" x14ac:dyDescent="0.25">
      <c r="A7" s="9" t="s">
        <v>59</v>
      </c>
      <c r="B7" s="9" t="s">
        <v>79</v>
      </c>
      <c r="C7" s="10" t="s">
        <v>64</v>
      </c>
      <c r="D7" s="11"/>
      <c r="E7" s="12" t="s">
        <v>139</v>
      </c>
      <c r="G7">
        <v>6</v>
      </c>
    </row>
    <row r="8" spans="1:7" x14ac:dyDescent="0.25">
      <c r="A8" s="9" t="s">
        <v>60</v>
      </c>
      <c r="B8" s="9" t="s">
        <v>79</v>
      </c>
      <c r="C8" s="10" t="s">
        <v>9</v>
      </c>
      <c r="D8" s="11"/>
      <c r="E8" s="12" t="s">
        <v>129</v>
      </c>
      <c r="G8">
        <v>7</v>
      </c>
    </row>
    <row r="9" spans="1:7" x14ac:dyDescent="0.25">
      <c r="A9" s="9" t="s">
        <v>61</v>
      </c>
      <c r="B9" s="9" t="s">
        <v>79</v>
      </c>
      <c r="C9" s="10" t="s">
        <v>62</v>
      </c>
      <c r="D9" s="11"/>
      <c r="E9" s="12" t="s">
        <v>63</v>
      </c>
      <c r="G9">
        <v>8</v>
      </c>
    </row>
    <row r="10" spans="1:7" x14ac:dyDescent="0.25">
      <c r="A10" s="9" t="s">
        <v>17</v>
      </c>
      <c r="B10" s="9" t="s">
        <v>79</v>
      </c>
      <c r="C10" s="10" t="s">
        <v>66</v>
      </c>
      <c r="D10" s="11"/>
      <c r="E10" s="12" t="s">
        <v>69</v>
      </c>
      <c r="G10">
        <v>9</v>
      </c>
    </row>
    <row r="11" spans="1:7" ht="18" thickBot="1" x14ac:dyDescent="0.35">
      <c r="A11" s="5" t="s">
        <v>85</v>
      </c>
      <c r="B11" s="5"/>
      <c r="C11" s="6"/>
      <c r="D11" s="7"/>
      <c r="E11" s="14"/>
      <c r="F11" s="8"/>
      <c r="G11">
        <v>10</v>
      </c>
    </row>
    <row r="12" spans="1:7" ht="15.75" thickTop="1" x14ac:dyDescent="0.25">
      <c r="A12" s="9" t="s">
        <v>19</v>
      </c>
      <c r="B12" s="9" t="s">
        <v>84</v>
      </c>
      <c r="C12" s="10" t="s">
        <v>20</v>
      </c>
      <c r="D12" s="11"/>
      <c r="E12" s="15">
        <v>144</v>
      </c>
      <c r="G12">
        <v>11</v>
      </c>
    </row>
    <row r="13" spans="1:7" x14ac:dyDescent="0.25">
      <c r="A13" s="9" t="s">
        <v>21</v>
      </c>
      <c r="B13" s="9" t="s">
        <v>84</v>
      </c>
      <c r="C13" s="10" t="s">
        <v>22</v>
      </c>
      <c r="D13" s="11"/>
      <c r="E13" s="15">
        <v>305</v>
      </c>
      <c r="G13">
        <v>12</v>
      </c>
    </row>
    <row r="14" spans="1:7" x14ac:dyDescent="0.25">
      <c r="A14" s="9" t="s">
        <v>148</v>
      </c>
      <c r="B14" s="9" t="s">
        <v>84</v>
      </c>
      <c r="C14" s="10" t="s">
        <v>149</v>
      </c>
      <c r="D14" s="11"/>
      <c r="E14" s="15">
        <v>227</v>
      </c>
    </row>
    <row r="15" spans="1:7" ht="18.75" customHeight="1" x14ac:dyDescent="0.25">
      <c r="A15" s="19" t="s">
        <v>71</v>
      </c>
      <c r="B15" s="9" t="s">
        <v>84</v>
      </c>
      <c r="C15" s="17" t="s">
        <v>72</v>
      </c>
      <c r="D15" s="18"/>
      <c r="E15" s="15">
        <v>180</v>
      </c>
      <c r="G15">
        <v>50</v>
      </c>
    </row>
    <row r="16" spans="1:7" ht="18.75" customHeight="1" x14ac:dyDescent="0.25">
      <c r="A16" s="19" t="s">
        <v>130</v>
      </c>
      <c r="B16" s="9" t="s">
        <v>84</v>
      </c>
      <c r="C16" s="17" t="s">
        <v>131</v>
      </c>
      <c r="D16" s="18"/>
      <c r="E16" s="15">
        <v>250</v>
      </c>
    </row>
    <row r="17" spans="1:7" x14ac:dyDescent="0.25">
      <c r="A17" s="9" t="s">
        <v>23</v>
      </c>
      <c r="B17" s="9" t="s">
        <v>84</v>
      </c>
      <c r="C17" s="10" t="s">
        <v>24</v>
      </c>
      <c r="D17" s="11"/>
      <c r="E17" s="15">
        <v>273</v>
      </c>
      <c r="G17">
        <v>13</v>
      </c>
    </row>
    <row r="18" spans="1:7" x14ac:dyDescent="0.25">
      <c r="A18" s="9" t="s">
        <v>132</v>
      </c>
      <c r="B18" s="9" t="s">
        <v>84</v>
      </c>
      <c r="C18" s="10" t="s">
        <v>133</v>
      </c>
      <c r="D18" s="11"/>
      <c r="E18" s="15">
        <v>1000</v>
      </c>
    </row>
    <row r="19" spans="1:7" ht="18" thickBot="1" x14ac:dyDescent="0.35">
      <c r="A19" s="5" t="s">
        <v>18</v>
      </c>
      <c r="B19" s="5"/>
      <c r="C19" s="6"/>
      <c r="D19" s="7"/>
      <c r="E19" s="14"/>
      <c r="F19" s="8"/>
      <c r="G19">
        <v>10</v>
      </c>
    </row>
    <row r="20" spans="1:7" ht="15.75" customHeight="1" thickTop="1" x14ac:dyDescent="0.25">
      <c r="A20" s="28" t="s">
        <v>155</v>
      </c>
      <c r="B20" s="9" t="s">
        <v>162</v>
      </c>
      <c r="C20" s="10" t="s">
        <v>156</v>
      </c>
      <c r="D20" s="18"/>
      <c r="E20" s="15">
        <v>20</v>
      </c>
      <c r="G20" t="s">
        <v>166</v>
      </c>
    </row>
    <row r="21" spans="1:7" ht="15.75" customHeight="1" x14ac:dyDescent="0.25">
      <c r="A21" s="28" t="s">
        <v>167</v>
      </c>
      <c r="B21" s="9" t="s">
        <v>162</v>
      </c>
      <c r="C21" s="10" t="s">
        <v>158</v>
      </c>
      <c r="D21" s="18"/>
      <c r="E21" s="15">
        <v>21</v>
      </c>
    </row>
    <row r="22" spans="1:7" ht="15.75" customHeight="1" x14ac:dyDescent="0.25">
      <c r="A22" s="28" t="s">
        <v>157</v>
      </c>
      <c r="B22" s="9" t="s">
        <v>162</v>
      </c>
      <c r="C22" s="10" t="s">
        <v>159</v>
      </c>
      <c r="D22" s="18"/>
      <c r="E22" s="15">
        <v>650</v>
      </c>
    </row>
    <row r="23" spans="1:7" ht="15.75" customHeight="1" x14ac:dyDescent="0.25">
      <c r="A23" s="28" t="s">
        <v>168</v>
      </c>
      <c r="B23" s="9" t="s">
        <v>162</v>
      </c>
      <c r="C23" s="10" t="s">
        <v>169</v>
      </c>
      <c r="D23" s="18"/>
      <c r="E23" s="15">
        <v>65</v>
      </c>
    </row>
    <row r="24" spans="1:7" ht="15.75" customHeight="1" x14ac:dyDescent="0.25">
      <c r="A24" s="28" t="s">
        <v>160</v>
      </c>
      <c r="B24" s="9" t="s">
        <v>162</v>
      </c>
      <c r="C24" s="10" t="s">
        <v>161</v>
      </c>
      <c r="D24" s="18"/>
      <c r="E24" s="15">
        <v>209</v>
      </c>
    </row>
    <row r="25" spans="1:7" ht="15.75" customHeight="1" x14ac:dyDescent="0.25">
      <c r="A25" s="28" t="s">
        <v>164</v>
      </c>
      <c r="B25" s="9" t="s">
        <v>162</v>
      </c>
      <c r="C25" s="10" t="s">
        <v>171</v>
      </c>
      <c r="D25" s="18"/>
      <c r="E25" s="15">
        <v>120</v>
      </c>
    </row>
    <row r="26" spans="1:7" ht="15.75" customHeight="1" x14ac:dyDescent="0.25">
      <c r="A26" s="30" t="s">
        <v>173</v>
      </c>
      <c r="B26" s="9" t="s">
        <v>162</v>
      </c>
      <c r="C26" s="10" t="s">
        <v>172</v>
      </c>
      <c r="D26" s="18"/>
      <c r="E26" s="15">
        <v>0.2</v>
      </c>
      <c r="G26" t="s">
        <v>165</v>
      </c>
    </row>
    <row r="27" spans="1:7" ht="15.75" customHeight="1" thickBot="1" x14ac:dyDescent="0.35">
      <c r="A27" s="5" t="s">
        <v>163</v>
      </c>
      <c r="B27" s="5"/>
      <c r="C27" s="6"/>
      <c r="D27" s="7"/>
      <c r="E27" s="14"/>
      <c r="F27" s="8"/>
    </row>
    <row r="28" spans="1:7" ht="15.75" thickTop="1" x14ac:dyDescent="0.25">
      <c r="A28" s="33" t="s">
        <v>25</v>
      </c>
      <c r="B28" s="9" t="s">
        <v>80</v>
      </c>
      <c r="C28" s="10" t="s">
        <v>58</v>
      </c>
      <c r="D28" s="18" t="s">
        <v>91</v>
      </c>
      <c r="E28" s="15">
        <v>1.4999999999999999E-2</v>
      </c>
      <c r="G28">
        <v>14</v>
      </c>
    </row>
    <row r="29" spans="1:7" x14ac:dyDescent="0.25">
      <c r="A29" s="33"/>
      <c r="B29" s="9" t="s">
        <v>80</v>
      </c>
      <c r="C29" s="10" t="s">
        <v>58</v>
      </c>
      <c r="D29" s="18" t="s">
        <v>92</v>
      </c>
      <c r="E29" s="15">
        <v>1.4999999999999999E-2</v>
      </c>
      <c r="G29">
        <v>15</v>
      </c>
    </row>
    <row r="30" spans="1:7" x14ac:dyDescent="0.25">
      <c r="A30" s="33"/>
      <c r="B30" s="9" t="s">
        <v>80</v>
      </c>
      <c r="C30" s="10" t="s">
        <v>58</v>
      </c>
      <c r="D30" s="18" t="s">
        <v>93</v>
      </c>
      <c r="E30" s="15">
        <v>0.03</v>
      </c>
      <c r="G30">
        <v>16</v>
      </c>
    </row>
    <row r="31" spans="1:7" x14ac:dyDescent="0.25">
      <c r="A31" s="33"/>
      <c r="B31" s="9" t="s">
        <v>80</v>
      </c>
      <c r="C31" s="10" t="s">
        <v>58</v>
      </c>
      <c r="D31" s="18" t="s">
        <v>83</v>
      </c>
      <c r="E31" s="15">
        <v>0.01</v>
      </c>
      <c r="G31">
        <v>18</v>
      </c>
    </row>
    <row r="32" spans="1:7" x14ac:dyDescent="0.25">
      <c r="A32" s="33" t="s">
        <v>26</v>
      </c>
      <c r="B32" s="9" t="s">
        <v>80</v>
      </c>
      <c r="C32" s="10" t="s">
        <v>27</v>
      </c>
      <c r="D32" s="18" t="s">
        <v>91</v>
      </c>
      <c r="E32" s="15">
        <v>1.444</v>
      </c>
      <c r="G32">
        <v>19</v>
      </c>
    </row>
    <row r="33" spans="1:14" x14ac:dyDescent="0.25">
      <c r="A33" s="33"/>
      <c r="B33" s="9" t="s">
        <v>80</v>
      </c>
      <c r="C33" s="10" t="s">
        <v>27</v>
      </c>
      <c r="D33" s="18" t="s">
        <v>92</v>
      </c>
      <c r="E33" s="15">
        <v>1.5129999999999999</v>
      </c>
      <c r="G33">
        <v>20</v>
      </c>
    </row>
    <row r="34" spans="1:14" x14ac:dyDescent="0.25">
      <c r="A34" s="33"/>
      <c r="B34" s="9" t="s">
        <v>80</v>
      </c>
      <c r="C34" s="10" t="s">
        <v>27</v>
      </c>
      <c r="D34" s="18" t="s">
        <v>93</v>
      </c>
      <c r="E34" s="15">
        <v>1.4630000000000001</v>
      </c>
      <c r="G34">
        <v>21</v>
      </c>
    </row>
    <row r="35" spans="1:14" x14ac:dyDescent="0.25">
      <c r="A35" s="33"/>
      <c r="B35" s="9" t="s">
        <v>80</v>
      </c>
      <c r="C35" s="10" t="s">
        <v>27</v>
      </c>
      <c r="D35" s="18" t="s">
        <v>83</v>
      </c>
      <c r="E35" s="15">
        <v>1.4139999999999999</v>
      </c>
      <c r="G35">
        <v>23</v>
      </c>
    </row>
    <row r="36" spans="1:14" ht="18" thickBot="1" x14ac:dyDescent="0.35">
      <c r="A36" s="5" t="s">
        <v>137</v>
      </c>
      <c r="B36" s="5"/>
      <c r="C36" s="6"/>
      <c r="D36" s="7"/>
      <c r="E36" s="14"/>
      <c r="F36" s="8"/>
    </row>
    <row r="37" spans="1:14" ht="30" customHeight="1" thickTop="1" x14ac:dyDescent="0.25">
      <c r="A37" s="34" t="s">
        <v>28</v>
      </c>
      <c r="B37" s="9" t="s">
        <v>80</v>
      </c>
      <c r="C37" s="10" t="s">
        <v>88</v>
      </c>
      <c r="D37" s="11" t="s">
        <v>29</v>
      </c>
      <c r="E37" s="15"/>
      <c r="F37" s="35" t="s">
        <v>90</v>
      </c>
      <c r="G37">
        <v>27</v>
      </c>
      <c r="H37" t="s">
        <v>31</v>
      </c>
    </row>
    <row r="38" spans="1:14" x14ac:dyDescent="0.25">
      <c r="A38" s="34"/>
      <c r="B38" s="9" t="s">
        <v>80</v>
      </c>
      <c r="C38" s="10" t="s">
        <v>88</v>
      </c>
      <c r="D38" s="11" t="s">
        <v>32</v>
      </c>
      <c r="E38" s="15"/>
      <c r="F38" s="35"/>
      <c r="G38">
        <v>28</v>
      </c>
    </row>
    <row r="39" spans="1:14" x14ac:dyDescent="0.25">
      <c r="A39" s="34"/>
      <c r="B39" s="9" t="s">
        <v>80</v>
      </c>
      <c r="C39" s="10" t="s">
        <v>88</v>
      </c>
      <c r="D39" s="11" t="s">
        <v>33</v>
      </c>
      <c r="E39" s="15"/>
      <c r="F39" s="35"/>
      <c r="G39">
        <v>29</v>
      </c>
    </row>
    <row r="40" spans="1:14" x14ac:dyDescent="0.25">
      <c r="A40" s="34"/>
      <c r="B40" s="9" t="s">
        <v>80</v>
      </c>
      <c r="C40" s="10" t="s">
        <v>89</v>
      </c>
      <c r="D40" s="11" t="s">
        <v>29</v>
      </c>
      <c r="E40" s="15"/>
      <c r="F40" s="35"/>
      <c r="G40">
        <v>30</v>
      </c>
    </row>
    <row r="41" spans="1:14" x14ac:dyDescent="0.25">
      <c r="A41" s="34"/>
      <c r="B41" s="9" t="s">
        <v>80</v>
      </c>
      <c r="C41" s="10" t="s">
        <v>89</v>
      </c>
      <c r="D41" s="11" t="s">
        <v>32</v>
      </c>
      <c r="E41" s="15"/>
      <c r="F41" s="35"/>
      <c r="G41">
        <v>31</v>
      </c>
    </row>
    <row r="42" spans="1:14" x14ac:dyDescent="0.25">
      <c r="A42" s="34"/>
      <c r="B42" s="9" t="s">
        <v>80</v>
      </c>
      <c r="C42" s="10" t="s">
        <v>89</v>
      </c>
      <c r="D42" s="11" t="s">
        <v>33</v>
      </c>
      <c r="E42" s="15"/>
      <c r="F42" s="35"/>
      <c r="G42">
        <v>32</v>
      </c>
    </row>
    <row r="43" spans="1:14" x14ac:dyDescent="0.25">
      <c r="A43" s="31" t="s">
        <v>34</v>
      </c>
      <c r="B43" s="9" t="s">
        <v>80</v>
      </c>
      <c r="C43" s="17" t="s">
        <v>35</v>
      </c>
      <c r="D43" s="18" t="s">
        <v>91</v>
      </c>
      <c r="E43" s="15">
        <v>0.01</v>
      </c>
      <c r="G43">
        <v>33</v>
      </c>
    </row>
    <row r="44" spans="1:14" x14ac:dyDescent="0.25">
      <c r="A44" s="31"/>
      <c r="B44" s="9" t="s">
        <v>80</v>
      </c>
      <c r="C44" s="17" t="s">
        <v>35</v>
      </c>
      <c r="D44" s="18" t="s">
        <v>92</v>
      </c>
      <c r="E44" s="27">
        <f>E45/0.27*0.2</f>
        <v>2.2222222222222223E-2</v>
      </c>
      <c r="G44">
        <v>34</v>
      </c>
    </row>
    <row r="45" spans="1:14" x14ac:dyDescent="0.25">
      <c r="A45" s="31"/>
      <c r="B45" s="9" t="s">
        <v>80</v>
      </c>
      <c r="C45" s="17" t="s">
        <v>35</v>
      </c>
      <c r="D45" s="18" t="s">
        <v>93</v>
      </c>
      <c r="E45" s="15">
        <v>0.03</v>
      </c>
      <c r="G45">
        <v>35</v>
      </c>
    </row>
    <row r="46" spans="1:14" x14ac:dyDescent="0.25">
      <c r="A46" s="31"/>
      <c r="B46" s="9" t="s">
        <v>80</v>
      </c>
      <c r="C46" s="17" t="s">
        <v>35</v>
      </c>
      <c r="D46" s="18" t="s">
        <v>83</v>
      </c>
      <c r="E46" s="15">
        <v>0</v>
      </c>
      <c r="G46">
        <v>37</v>
      </c>
    </row>
    <row r="47" spans="1:14" x14ac:dyDescent="0.25">
      <c r="A47" s="31" t="s">
        <v>67</v>
      </c>
      <c r="B47" s="9" t="s">
        <v>80</v>
      </c>
      <c r="C47" s="17" t="s">
        <v>68</v>
      </c>
      <c r="D47" s="18" t="s">
        <v>91</v>
      </c>
      <c r="E47" s="15">
        <v>4.3</v>
      </c>
      <c r="G47">
        <v>38</v>
      </c>
    </row>
    <row r="48" spans="1:14" x14ac:dyDescent="0.25">
      <c r="A48" s="31"/>
      <c r="B48" s="9" t="s">
        <v>80</v>
      </c>
      <c r="C48" s="17" t="s">
        <v>68</v>
      </c>
      <c r="D48" s="18" t="s">
        <v>92</v>
      </c>
      <c r="E48" s="15">
        <v>4.0999999999999996</v>
      </c>
      <c r="G48">
        <v>39</v>
      </c>
      <c r="J48">
        <f>E48+E49</f>
        <v>9.6</v>
      </c>
      <c r="K48">
        <f>LOG10(J48/1000)</f>
        <v>-2.0177287669604316</v>
      </c>
      <c r="M48">
        <f>E70/E71</f>
        <v>2.5</v>
      </c>
      <c r="N48">
        <f>LOG10(M48)</f>
        <v>0.3979400086720376</v>
      </c>
    </row>
    <row r="49" spans="1:14" x14ac:dyDescent="0.25">
      <c r="A49" s="31"/>
      <c r="B49" s="9" t="s">
        <v>80</v>
      </c>
      <c r="C49" s="17" t="s">
        <v>68</v>
      </c>
      <c r="D49" s="18" t="s">
        <v>93</v>
      </c>
      <c r="E49" s="15">
        <v>5.5</v>
      </c>
      <c r="G49">
        <v>40</v>
      </c>
      <c r="J49">
        <f>(E44+E45)/E74*E70</f>
        <v>0.52222222222222237</v>
      </c>
      <c r="K49">
        <f>LOG10(J49/1000)</f>
        <v>-3.2821446515036072</v>
      </c>
      <c r="M49">
        <f>E70/E75</f>
        <v>138.2930051648863</v>
      </c>
      <c r="N49">
        <f>LOG10(M49)</f>
        <v>2.1408002141287135</v>
      </c>
    </row>
    <row r="50" spans="1:14" x14ac:dyDescent="0.25">
      <c r="A50" s="31"/>
      <c r="B50" s="9" t="s">
        <v>80</v>
      </c>
      <c r="C50" s="17" t="s">
        <v>68</v>
      </c>
      <c r="D50" s="18" t="s">
        <v>83</v>
      </c>
      <c r="E50" s="15">
        <v>4</v>
      </c>
      <c r="G50">
        <v>42</v>
      </c>
    </row>
    <row r="51" spans="1:14" x14ac:dyDescent="0.25">
      <c r="A51" s="31" t="s">
        <v>143</v>
      </c>
      <c r="B51" s="9" t="s">
        <v>80</v>
      </c>
      <c r="C51" s="17" t="s">
        <v>140</v>
      </c>
      <c r="D51" s="17" t="s">
        <v>91</v>
      </c>
      <c r="E51" s="15"/>
      <c r="F51" s="16" t="s">
        <v>142</v>
      </c>
    </row>
    <row r="52" spans="1:14" x14ac:dyDescent="0.25">
      <c r="A52" s="31"/>
      <c r="B52" s="9" t="s">
        <v>80</v>
      </c>
      <c r="C52" s="17" t="s">
        <v>140</v>
      </c>
      <c r="D52" s="17" t="s">
        <v>93</v>
      </c>
      <c r="E52" s="15"/>
      <c r="F52" s="16" t="s">
        <v>142</v>
      </c>
    </row>
    <row r="53" spans="1:14" x14ac:dyDescent="0.25">
      <c r="A53" s="31"/>
      <c r="B53" s="9" t="s">
        <v>80</v>
      </c>
      <c r="C53" s="17" t="s">
        <v>140</v>
      </c>
      <c r="D53" s="17" t="s">
        <v>92</v>
      </c>
      <c r="E53" s="15"/>
      <c r="F53" s="16" t="s">
        <v>142</v>
      </c>
    </row>
    <row r="54" spans="1:14" x14ac:dyDescent="0.25">
      <c r="A54" s="31"/>
      <c r="B54" s="9" t="s">
        <v>80</v>
      </c>
      <c r="C54" s="17" t="s">
        <v>140</v>
      </c>
      <c r="D54" s="17" t="s">
        <v>83</v>
      </c>
      <c r="E54" s="15"/>
      <c r="F54" s="16" t="s">
        <v>142</v>
      </c>
    </row>
    <row r="55" spans="1:14" x14ac:dyDescent="0.25">
      <c r="A55" s="31" t="s">
        <v>144</v>
      </c>
      <c r="B55" s="9" t="s">
        <v>80</v>
      </c>
      <c r="C55" s="17" t="s">
        <v>138</v>
      </c>
      <c r="D55" s="17" t="s">
        <v>91</v>
      </c>
      <c r="E55" s="15"/>
      <c r="F55" s="16" t="s">
        <v>142</v>
      </c>
    </row>
    <row r="56" spans="1:14" x14ac:dyDescent="0.25">
      <c r="A56" s="31"/>
      <c r="B56" s="9" t="s">
        <v>80</v>
      </c>
      <c r="C56" s="17" t="s">
        <v>138</v>
      </c>
      <c r="D56" s="17" t="s">
        <v>93</v>
      </c>
      <c r="E56" s="15"/>
      <c r="F56" s="16" t="s">
        <v>142</v>
      </c>
    </row>
    <row r="57" spans="1:14" x14ac:dyDescent="0.25">
      <c r="A57" s="31"/>
      <c r="B57" s="9" t="s">
        <v>80</v>
      </c>
      <c r="C57" s="17" t="s">
        <v>138</v>
      </c>
      <c r="D57" s="17" t="s">
        <v>92</v>
      </c>
      <c r="E57" s="15"/>
      <c r="F57" s="16" t="s">
        <v>142</v>
      </c>
    </row>
    <row r="58" spans="1:14" x14ac:dyDescent="0.25">
      <c r="A58" s="31"/>
      <c r="B58" s="9" t="s">
        <v>80</v>
      </c>
      <c r="C58" s="17" t="s">
        <v>138</v>
      </c>
      <c r="D58" s="17" t="s">
        <v>83</v>
      </c>
      <c r="E58" s="15"/>
      <c r="F58" s="16" t="s">
        <v>142</v>
      </c>
    </row>
    <row r="59" spans="1:14" x14ac:dyDescent="0.25">
      <c r="A59" s="31" t="s">
        <v>145</v>
      </c>
      <c r="B59" s="9" t="s">
        <v>80</v>
      </c>
      <c r="C59" s="17" t="s">
        <v>141</v>
      </c>
      <c r="D59" s="17" t="s">
        <v>91</v>
      </c>
      <c r="E59" s="15"/>
      <c r="F59" s="16" t="s">
        <v>142</v>
      </c>
    </row>
    <row r="60" spans="1:14" x14ac:dyDescent="0.25">
      <c r="A60" s="31"/>
      <c r="B60" s="9" t="s">
        <v>80</v>
      </c>
      <c r="C60" s="17" t="s">
        <v>141</v>
      </c>
      <c r="D60" s="17" t="s">
        <v>93</v>
      </c>
      <c r="E60" s="15"/>
      <c r="F60" s="16" t="s">
        <v>142</v>
      </c>
    </row>
    <row r="61" spans="1:14" x14ac:dyDescent="0.25">
      <c r="A61" s="31"/>
      <c r="B61" s="9" t="s">
        <v>80</v>
      </c>
      <c r="C61" s="17" t="s">
        <v>141</v>
      </c>
      <c r="D61" s="17" t="s">
        <v>92</v>
      </c>
      <c r="E61" s="15"/>
      <c r="F61" s="16" t="s">
        <v>142</v>
      </c>
    </row>
    <row r="62" spans="1:14" x14ac:dyDescent="0.25">
      <c r="A62" s="31"/>
      <c r="B62" s="9" t="s">
        <v>80</v>
      </c>
      <c r="C62" s="17" t="s">
        <v>141</v>
      </c>
      <c r="D62" s="17" t="s">
        <v>83</v>
      </c>
      <c r="E62" s="15"/>
      <c r="F62" s="16" t="s">
        <v>142</v>
      </c>
    </row>
    <row r="63" spans="1:14" x14ac:dyDescent="0.25">
      <c r="A63" s="31" t="s">
        <v>146</v>
      </c>
      <c r="B63" s="9" t="s">
        <v>80</v>
      </c>
      <c r="C63" s="17" t="s">
        <v>147</v>
      </c>
      <c r="D63" s="17" t="s">
        <v>91</v>
      </c>
      <c r="E63" s="15"/>
      <c r="F63" s="16" t="s">
        <v>142</v>
      </c>
    </row>
    <row r="64" spans="1:14" x14ac:dyDescent="0.25">
      <c r="A64" s="31"/>
      <c r="B64" s="9" t="s">
        <v>80</v>
      </c>
      <c r="C64" s="17" t="s">
        <v>147</v>
      </c>
      <c r="D64" s="17" t="s">
        <v>93</v>
      </c>
      <c r="E64" s="15"/>
      <c r="F64" s="16" t="s">
        <v>142</v>
      </c>
    </row>
    <row r="65" spans="1:13" x14ac:dyDescent="0.25">
      <c r="A65" s="31"/>
      <c r="B65" s="9" t="s">
        <v>80</v>
      </c>
      <c r="C65" s="17" t="s">
        <v>147</v>
      </c>
      <c r="D65" s="17" t="s">
        <v>92</v>
      </c>
      <c r="E65" s="15"/>
      <c r="F65" s="16" t="s">
        <v>142</v>
      </c>
    </row>
    <row r="66" spans="1:13" x14ac:dyDescent="0.25">
      <c r="A66" s="31"/>
      <c r="B66" s="9" t="s">
        <v>80</v>
      </c>
      <c r="C66" s="17" t="s">
        <v>147</v>
      </c>
      <c r="D66" s="17" t="s">
        <v>83</v>
      </c>
      <c r="E66" s="15"/>
      <c r="F66" s="16" t="s">
        <v>142</v>
      </c>
    </row>
    <row r="67" spans="1:13" ht="18" thickBot="1" x14ac:dyDescent="0.35">
      <c r="A67" s="5" t="s">
        <v>104</v>
      </c>
      <c r="B67" s="5"/>
      <c r="C67" s="6"/>
      <c r="D67" s="7"/>
      <c r="E67" s="6"/>
      <c r="F67" s="8"/>
      <c r="J67">
        <f>PI()/4*E71^2*E70</f>
        <v>5.3014376029327764E-2</v>
      </c>
      <c r="K67">
        <f>J48/1000/J67</f>
        <v>0.18108295747344533</v>
      </c>
    </row>
    <row r="68" spans="1:13" ht="18" thickTop="1" x14ac:dyDescent="0.25">
      <c r="A68" s="19" t="s">
        <v>37</v>
      </c>
      <c r="B68" s="19" t="s">
        <v>81</v>
      </c>
      <c r="C68" s="17" t="s">
        <v>38</v>
      </c>
      <c r="D68" s="18"/>
      <c r="E68" s="15">
        <v>18</v>
      </c>
      <c r="I68">
        <f>E70/E75</f>
        <v>138.2930051648863</v>
      </c>
    </row>
    <row r="69" spans="1:13" x14ac:dyDescent="0.25">
      <c r="A69" s="19" t="s">
        <v>39</v>
      </c>
      <c r="B69" s="19" t="s">
        <v>81</v>
      </c>
      <c r="C69" s="17" t="s">
        <v>40</v>
      </c>
      <c r="D69" s="18"/>
      <c r="E69" s="15">
        <v>10</v>
      </c>
      <c r="I69">
        <f>E70/E71</f>
        <v>2.5</v>
      </c>
    </row>
    <row r="70" spans="1:13" x14ac:dyDescent="0.25">
      <c r="A70" s="19" t="s">
        <v>111</v>
      </c>
      <c r="B70" s="19" t="s">
        <v>81</v>
      </c>
      <c r="C70" s="17" t="s">
        <v>118</v>
      </c>
      <c r="D70" s="18"/>
      <c r="E70" s="15">
        <v>0.75</v>
      </c>
    </row>
    <row r="71" spans="1:13" x14ac:dyDescent="0.25">
      <c r="A71" s="19" t="s">
        <v>106</v>
      </c>
      <c r="B71" s="19" t="s">
        <v>81</v>
      </c>
      <c r="C71" s="17" t="s">
        <v>105</v>
      </c>
      <c r="D71" s="18"/>
      <c r="E71" s="15">
        <v>0.3</v>
      </c>
      <c r="G71">
        <v>48</v>
      </c>
    </row>
    <row r="72" spans="1:13" x14ac:dyDescent="0.25">
      <c r="A72" s="19" t="s">
        <v>107</v>
      </c>
      <c r="B72" s="19" t="s">
        <v>81</v>
      </c>
      <c r="C72" s="17" t="s">
        <v>110</v>
      </c>
      <c r="D72" s="18"/>
      <c r="E72" s="15">
        <v>0.33</v>
      </c>
    </row>
    <row r="73" spans="1:13" x14ac:dyDescent="0.25">
      <c r="A73" s="19" t="s">
        <v>108</v>
      </c>
      <c r="B73" s="19" t="s">
        <v>81</v>
      </c>
      <c r="C73" s="17" t="s">
        <v>109</v>
      </c>
      <c r="D73" s="18"/>
      <c r="E73" s="15">
        <v>0.35</v>
      </c>
    </row>
    <row r="74" spans="1:13" x14ac:dyDescent="0.25">
      <c r="A74" s="19" t="s">
        <v>119</v>
      </c>
      <c r="B74" s="19" t="s">
        <v>81</v>
      </c>
      <c r="C74" s="17" t="s">
        <v>120</v>
      </c>
      <c r="D74" s="18"/>
      <c r="E74" s="15">
        <f>E70/10</f>
        <v>7.4999999999999997E-2</v>
      </c>
      <c r="K74" t="e">
        <f>(K67-K68)/K68</f>
        <v>#DIV/0!</v>
      </c>
      <c r="M74" t="e">
        <f>(M68-M67)/M68</f>
        <v>#DIV/0!</v>
      </c>
    </row>
    <row r="75" spans="1:13" x14ac:dyDescent="0.25">
      <c r="A75" s="19" t="s">
        <v>121</v>
      </c>
      <c r="B75" s="19" t="s">
        <v>81</v>
      </c>
      <c r="C75" s="17" t="s">
        <v>126</v>
      </c>
      <c r="D75" s="18"/>
      <c r="E75" s="27">
        <f>SQRT(0.231/100/100*4/PI())</f>
        <v>5.423267786434878E-3</v>
      </c>
      <c r="G75">
        <v>49</v>
      </c>
    </row>
    <row r="76" spans="1:13" x14ac:dyDescent="0.25">
      <c r="A76" s="19" t="s">
        <v>122</v>
      </c>
      <c r="B76" s="19" t="s">
        <v>81</v>
      </c>
      <c r="C76" s="17" t="s">
        <v>123</v>
      </c>
      <c r="D76" s="18"/>
      <c r="E76" s="15">
        <v>0.02</v>
      </c>
      <c r="G76">
        <v>51</v>
      </c>
    </row>
    <row r="77" spans="1:13" x14ac:dyDescent="0.25">
      <c r="A77" s="19" t="s">
        <v>124</v>
      </c>
      <c r="B77" s="19" t="s">
        <v>81</v>
      </c>
      <c r="C77" s="17" t="s">
        <v>125</v>
      </c>
      <c r="D77" s="18"/>
      <c r="E77" s="15">
        <v>0.01</v>
      </c>
      <c r="G77">
        <v>52</v>
      </c>
    </row>
    <row r="78" spans="1:13" ht="17.25" x14ac:dyDescent="0.25">
      <c r="A78" s="19" t="s">
        <v>150</v>
      </c>
      <c r="B78" s="19" t="s">
        <v>81</v>
      </c>
      <c r="C78" s="17" t="s">
        <v>151</v>
      </c>
      <c r="D78" s="18"/>
      <c r="E78" s="15">
        <v>7.4000000000000003E-3</v>
      </c>
    </row>
    <row r="79" spans="1:13" x14ac:dyDescent="0.25">
      <c r="A79" s="19" t="s">
        <v>135</v>
      </c>
      <c r="B79" s="19" t="s">
        <v>81</v>
      </c>
      <c r="C79" s="19" t="s">
        <v>136</v>
      </c>
      <c r="D79" s="19"/>
      <c r="E79" s="15">
        <v>7.0000000000000007E-2</v>
      </c>
      <c r="F79" t="s">
        <v>115</v>
      </c>
      <c r="G79">
        <v>53</v>
      </c>
    </row>
    <row r="80" spans="1:13" x14ac:dyDescent="0.25">
      <c r="A80" s="19" t="s">
        <v>152</v>
      </c>
      <c r="B80" s="19" t="s">
        <v>81</v>
      </c>
      <c r="C80" s="19" t="s">
        <v>153</v>
      </c>
      <c r="D80" s="19"/>
      <c r="E80" s="15">
        <v>4</v>
      </c>
      <c r="F80" s="19" t="s">
        <v>154</v>
      </c>
    </row>
    <row r="81" spans="1:7" ht="18" thickBot="1" x14ac:dyDescent="0.35">
      <c r="A81" s="5" t="s">
        <v>70</v>
      </c>
      <c r="B81" s="5"/>
      <c r="C81" s="6"/>
      <c r="D81" s="7"/>
      <c r="E81" s="6"/>
      <c r="F81" s="8"/>
      <c r="G81">
        <v>54</v>
      </c>
    </row>
    <row r="82" spans="1:7" ht="30.75" thickTop="1" x14ac:dyDescent="0.25">
      <c r="A82" s="19" t="s">
        <v>112</v>
      </c>
      <c r="B82" s="19" t="s">
        <v>86</v>
      </c>
      <c r="C82" s="17" t="s">
        <v>73</v>
      </c>
      <c r="D82" s="18"/>
      <c r="E82" s="15">
        <v>0.4</v>
      </c>
      <c r="G82">
        <v>55</v>
      </c>
    </row>
    <row r="83" spans="1:7" ht="30" x14ac:dyDescent="0.25">
      <c r="A83" s="19" t="s">
        <v>113</v>
      </c>
      <c r="B83" s="19" t="s">
        <v>86</v>
      </c>
      <c r="C83" s="17" t="s">
        <v>74</v>
      </c>
      <c r="D83" s="18"/>
      <c r="E83" s="15">
        <v>0.5</v>
      </c>
      <c r="G83">
        <v>56</v>
      </c>
    </row>
    <row r="84" spans="1:7" x14ac:dyDescent="0.25">
      <c r="A84" s="19" t="s">
        <v>114</v>
      </c>
      <c r="B84" s="19" t="s">
        <v>86</v>
      </c>
      <c r="C84" s="17" t="s">
        <v>116</v>
      </c>
      <c r="D84" s="18"/>
      <c r="E84" s="15">
        <v>1.2</v>
      </c>
      <c r="G84">
        <v>57</v>
      </c>
    </row>
    <row r="85" spans="1:7" ht="18" thickBot="1" x14ac:dyDescent="0.35">
      <c r="A85" s="5" t="s">
        <v>41</v>
      </c>
      <c r="B85" s="5"/>
      <c r="C85" s="7"/>
      <c r="D85" s="7"/>
      <c r="E85" s="6"/>
      <c r="F85" s="8" t="s">
        <v>47</v>
      </c>
      <c r="G85">
        <v>58</v>
      </c>
    </row>
    <row r="86" spans="1:7" ht="15.75" thickTop="1" x14ac:dyDescent="0.25">
      <c r="A86" s="19" t="s">
        <v>42</v>
      </c>
      <c r="B86" s="19" t="s">
        <v>82</v>
      </c>
      <c r="C86" s="17" t="s">
        <v>43</v>
      </c>
      <c r="D86" s="18"/>
      <c r="E86" s="15">
        <v>0.01</v>
      </c>
      <c r="G86">
        <v>59</v>
      </c>
    </row>
    <row r="87" spans="1:7" ht="30" x14ac:dyDescent="0.25">
      <c r="A87" s="19" t="s">
        <v>44</v>
      </c>
      <c r="B87" s="19" t="s">
        <v>82</v>
      </c>
      <c r="C87" s="17" t="s">
        <v>45</v>
      </c>
      <c r="D87" s="18"/>
      <c r="E87" s="15">
        <v>365</v>
      </c>
      <c r="F87" t="s">
        <v>100</v>
      </c>
    </row>
    <row r="88" spans="1:7" ht="18" thickBot="1" x14ac:dyDescent="0.35">
      <c r="A88" s="5" t="s">
        <v>46</v>
      </c>
      <c r="B88" s="5"/>
      <c r="C88" s="6"/>
      <c r="D88" s="7"/>
      <c r="E88" s="6"/>
      <c r="F88" s="8"/>
      <c r="G88">
        <v>60</v>
      </c>
    </row>
    <row r="89" spans="1:7" ht="15.75" thickTop="1" x14ac:dyDescent="0.25">
      <c r="A89" s="19" t="s">
        <v>48</v>
      </c>
      <c r="B89" s="19" t="s">
        <v>87</v>
      </c>
      <c r="C89" s="17" t="s">
        <v>77</v>
      </c>
      <c r="D89" s="18">
        <v>1</v>
      </c>
      <c r="E89" s="12" t="s">
        <v>49</v>
      </c>
      <c r="G89">
        <v>61</v>
      </c>
    </row>
    <row r="90" spans="1:7" x14ac:dyDescent="0.25">
      <c r="A90" s="19" t="s">
        <v>50</v>
      </c>
      <c r="B90" s="19" t="s">
        <v>87</v>
      </c>
      <c r="C90" s="17" t="s">
        <v>64</v>
      </c>
      <c r="D90" s="18">
        <v>1</v>
      </c>
      <c r="E90" s="15">
        <v>207</v>
      </c>
      <c r="G90">
        <v>62</v>
      </c>
    </row>
    <row r="91" spans="1:7" x14ac:dyDescent="0.25">
      <c r="A91" s="19" t="s">
        <v>95</v>
      </c>
      <c r="B91" s="19" t="s">
        <v>87</v>
      </c>
      <c r="C91" s="17" t="s">
        <v>96</v>
      </c>
      <c r="D91" s="18">
        <v>1</v>
      </c>
      <c r="E91" s="12" t="s">
        <v>97</v>
      </c>
      <c r="G91">
        <v>63</v>
      </c>
    </row>
    <row r="92" spans="1:7" x14ac:dyDescent="0.25">
      <c r="A92" s="19" t="s">
        <v>51</v>
      </c>
      <c r="B92" s="19" t="s">
        <v>87</v>
      </c>
      <c r="C92" s="17" t="s">
        <v>75</v>
      </c>
      <c r="D92" s="18">
        <v>1</v>
      </c>
      <c r="E92" s="15">
        <v>30</v>
      </c>
      <c r="G92">
        <v>64</v>
      </c>
    </row>
    <row r="93" spans="1:7" x14ac:dyDescent="0.25">
      <c r="A93" s="19"/>
      <c r="B93" s="19" t="s">
        <v>87</v>
      </c>
      <c r="C93" s="17" t="s">
        <v>75</v>
      </c>
      <c r="D93" s="18">
        <v>1</v>
      </c>
      <c r="E93" s="15">
        <v>40</v>
      </c>
      <c r="G93">
        <v>65</v>
      </c>
    </row>
    <row r="94" spans="1:7" x14ac:dyDescent="0.25">
      <c r="A94" s="19"/>
      <c r="B94" s="19" t="s">
        <v>87</v>
      </c>
      <c r="C94" s="17" t="s">
        <v>75</v>
      </c>
      <c r="D94" s="18">
        <v>1</v>
      </c>
      <c r="E94" s="15">
        <v>50</v>
      </c>
      <c r="G94">
        <v>66</v>
      </c>
    </row>
    <row r="95" spans="1:7" x14ac:dyDescent="0.25">
      <c r="A95" s="19"/>
      <c r="B95" s="19" t="s">
        <v>87</v>
      </c>
      <c r="C95" s="17" t="s">
        <v>75</v>
      </c>
      <c r="D95" s="18">
        <v>1</v>
      </c>
      <c r="E95" s="15">
        <v>55</v>
      </c>
      <c r="G95">
        <v>67</v>
      </c>
    </row>
    <row r="96" spans="1:7" x14ac:dyDescent="0.25">
      <c r="A96" s="19"/>
      <c r="B96" s="19" t="s">
        <v>87</v>
      </c>
      <c r="C96" s="17" t="s">
        <v>75</v>
      </c>
      <c r="D96" s="18">
        <v>1</v>
      </c>
      <c r="E96" s="15"/>
      <c r="G96">
        <v>68</v>
      </c>
    </row>
    <row r="97" spans="1:7" x14ac:dyDescent="0.25">
      <c r="A97" s="19" t="s">
        <v>52</v>
      </c>
      <c r="B97" s="19" t="s">
        <v>87</v>
      </c>
      <c r="C97" s="17" t="s">
        <v>76</v>
      </c>
      <c r="D97" s="18">
        <v>1</v>
      </c>
      <c r="E97" s="15">
        <v>0.01</v>
      </c>
      <c r="G97">
        <v>69</v>
      </c>
    </row>
    <row r="98" spans="1:7" x14ac:dyDescent="0.25">
      <c r="A98" s="19"/>
      <c r="B98" s="19" t="s">
        <v>87</v>
      </c>
      <c r="C98" s="17" t="s">
        <v>76</v>
      </c>
      <c r="D98" s="18">
        <v>1</v>
      </c>
      <c r="E98" s="15">
        <v>0.25</v>
      </c>
      <c r="G98">
        <v>75</v>
      </c>
    </row>
    <row r="99" spans="1:7" x14ac:dyDescent="0.25">
      <c r="A99" s="19"/>
      <c r="B99" s="19" t="s">
        <v>87</v>
      </c>
      <c r="C99" s="17" t="s">
        <v>76</v>
      </c>
      <c r="D99" s="18">
        <v>1</v>
      </c>
      <c r="E99" s="15">
        <v>0.67</v>
      </c>
      <c r="G99">
        <v>76</v>
      </c>
    </row>
    <row r="100" spans="1:7" x14ac:dyDescent="0.25">
      <c r="A100" s="19"/>
      <c r="B100" s="19" t="s">
        <v>87</v>
      </c>
      <c r="C100" s="17" t="s">
        <v>76</v>
      </c>
      <c r="D100" s="18">
        <v>1</v>
      </c>
      <c r="E100" s="15">
        <v>0.9</v>
      </c>
      <c r="F100" t="s">
        <v>100</v>
      </c>
    </row>
    <row r="101" spans="1:7" x14ac:dyDescent="0.25">
      <c r="A101" s="19"/>
      <c r="B101" s="19" t="s">
        <v>87</v>
      </c>
      <c r="C101" s="17" t="s">
        <v>76</v>
      </c>
      <c r="D101" s="18">
        <v>1</v>
      </c>
      <c r="E101" s="15"/>
      <c r="G101">
        <v>77</v>
      </c>
    </row>
    <row r="102" spans="1:7" x14ac:dyDescent="0.25">
      <c r="A102" s="19" t="s">
        <v>53</v>
      </c>
      <c r="B102" s="19" t="s">
        <v>87</v>
      </c>
      <c r="C102" s="17" t="s">
        <v>77</v>
      </c>
      <c r="D102" s="18">
        <v>2</v>
      </c>
      <c r="E102" s="12" t="s">
        <v>134</v>
      </c>
      <c r="G102">
        <v>78</v>
      </c>
    </row>
    <row r="103" spans="1:7" x14ac:dyDescent="0.25">
      <c r="A103" s="19" t="s">
        <v>54</v>
      </c>
      <c r="B103" s="19" t="s">
        <v>87</v>
      </c>
      <c r="C103" s="17" t="s">
        <v>64</v>
      </c>
      <c r="D103" s="18">
        <v>2</v>
      </c>
      <c r="E103" s="15">
        <v>365</v>
      </c>
      <c r="G103">
        <v>79</v>
      </c>
    </row>
    <row r="104" spans="1:7" x14ac:dyDescent="0.25">
      <c r="A104" s="19" t="s">
        <v>98</v>
      </c>
      <c r="B104" s="19" t="s">
        <v>87</v>
      </c>
      <c r="C104" s="17" t="s">
        <v>96</v>
      </c>
      <c r="D104" s="18">
        <v>2</v>
      </c>
      <c r="E104" s="12" t="s">
        <v>97</v>
      </c>
      <c r="G104">
        <v>80</v>
      </c>
    </row>
    <row r="105" spans="1:7" x14ac:dyDescent="0.25">
      <c r="A105" s="19" t="s">
        <v>55</v>
      </c>
      <c r="B105" s="19" t="s">
        <v>87</v>
      </c>
      <c r="C105" s="17" t="s">
        <v>75</v>
      </c>
      <c r="D105" s="18">
        <v>2</v>
      </c>
      <c r="E105" s="15">
        <v>0</v>
      </c>
      <c r="G105">
        <v>81</v>
      </c>
    </row>
    <row r="106" spans="1:7" x14ac:dyDescent="0.25">
      <c r="A106" s="19"/>
      <c r="B106" s="19" t="s">
        <v>87</v>
      </c>
      <c r="C106" s="17" t="s">
        <v>75</v>
      </c>
      <c r="D106" s="18">
        <v>2</v>
      </c>
      <c r="E106" s="15">
        <v>0.5</v>
      </c>
      <c r="G106">
        <v>82</v>
      </c>
    </row>
    <row r="107" spans="1:7" x14ac:dyDescent="0.25">
      <c r="A107" s="19"/>
      <c r="B107" s="19" t="s">
        <v>87</v>
      </c>
      <c r="C107" s="17" t="s">
        <v>75</v>
      </c>
      <c r="D107" s="18">
        <v>2</v>
      </c>
      <c r="E107" s="15">
        <v>0.6</v>
      </c>
      <c r="G107">
        <v>83</v>
      </c>
    </row>
    <row r="108" spans="1:7" x14ac:dyDescent="0.25">
      <c r="A108" s="19"/>
      <c r="B108" s="19" t="s">
        <v>87</v>
      </c>
      <c r="C108" s="17" t="s">
        <v>75</v>
      </c>
      <c r="D108" s="18">
        <v>2</v>
      </c>
      <c r="E108" s="15">
        <v>0.68</v>
      </c>
      <c r="G108">
        <v>84</v>
      </c>
    </row>
    <row r="109" spans="1:7" x14ac:dyDescent="0.25">
      <c r="A109" s="19"/>
      <c r="B109" s="19" t="s">
        <v>87</v>
      </c>
      <c r="C109" s="17" t="s">
        <v>75</v>
      </c>
      <c r="D109" s="18">
        <v>2</v>
      </c>
      <c r="E109" s="15">
        <v>1.1200000000000001</v>
      </c>
      <c r="G109">
        <v>85</v>
      </c>
    </row>
    <row r="110" spans="1:7" x14ac:dyDescent="0.25">
      <c r="A110" s="19" t="s">
        <v>56</v>
      </c>
      <c r="B110" s="19" t="s">
        <v>87</v>
      </c>
      <c r="C110" s="17" t="s">
        <v>76</v>
      </c>
      <c r="D110" s="18">
        <v>2</v>
      </c>
      <c r="E110" s="15">
        <v>0</v>
      </c>
      <c r="G110">
        <v>86</v>
      </c>
    </row>
    <row r="111" spans="1:7" x14ac:dyDescent="0.25">
      <c r="A111" s="19"/>
      <c r="B111" s="19" t="s">
        <v>87</v>
      </c>
      <c r="C111" s="17" t="s">
        <v>76</v>
      </c>
      <c r="D111" s="18">
        <v>2</v>
      </c>
      <c r="E111" s="15">
        <v>0</v>
      </c>
    </row>
    <row r="112" spans="1:7" x14ac:dyDescent="0.25">
      <c r="A112" s="19"/>
      <c r="B112" s="19" t="s">
        <v>87</v>
      </c>
      <c r="C112" s="17" t="s">
        <v>76</v>
      </c>
      <c r="D112" s="18">
        <v>2</v>
      </c>
      <c r="E112" s="15">
        <v>0.3</v>
      </c>
    </row>
    <row r="113" spans="1:5" x14ac:dyDescent="0.25">
      <c r="A113" s="19"/>
      <c r="B113" s="19" t="s">
        <v>87</v>
      </c>
      <c r="C113" s="17" t="s">
        <v>76</v>
      </c>
      <c r="D113" s="18">
        <v>2</v>
      </c>
      <c r="E113" s="15">
        <v>1</v>
      </c>
    </row>
    <row r="114" spans="1:5" x14ac:dyDescent="0.25">
      <c r="A114" s="19"/>
      <c r="B114" s="19" t="s">
        <v>87</v>
      </c>
      <c r="C114" s="17" t="s">
        <v>76</v>
      </c>
      <c r="D114" s="18">
        <v>2</v>
      </c>
      <c r="E114" s="15">
        <v>1</v>
      </c>
    </row>
    <row r="115" spans="1:5" x14ac:dyDescent="0.25">
      <c r="A115" s="20"/>
      <c r="B115" s="20"/>
      <c r="C115" s="21"/>
      <c r="D115" s="22"/>
    </row>
    <row r="116" spans="1:5" x14ac:dyDescent="0.25">
      <c r="A116" s="20"/>
      <c r="B116" s="20"/>
      <c r="C116" s="21"/>
      <c r="D116" s="22"/>
    </row>
    <row r="117" spans="1:5" x14ac:dyDescent="0.25">
      <c r="A117" s="20"/>
      <c r="B117" s="20"/>
      <c r="C117" s="21"/>
      <c r="D117" s="22"/>
    </row>
    <row r="118" spans="1:5" x14ac:dyDescent="0.25">
      <c r="A118" s="20"/>
      <c r="B118" s="20"/>
      <c r="C118" s="21"/>
      <c r="D118" s="22"/>
    </row>
    <row r="119" spans="1:5" x14ac:dyDescent="0.25">
      <c r="A119" s="20"/>
      <c r="B119" s="20"/>
      <c r="C119" s="21"/>
      <c r="D119" s="22"/>
    </row>
    <row r="120" spans="1:5" x14ac:dyDescent="0.25">
      <c r="A120" s="20"/>
      <c r="B120" s="20"/>
      <c r="C120" s="21"/>
      <c r="D120" s="22"/>
    </row>
    <row r="121" spans="1:5" x14ac:dyDescent="0.25">
      <c r="A121" s="20"/>
      <c r="B121" s="20"/>
      <c r="C121" s="21"/>
      <c r="D121" s="22"/>
    </row>
    <row r="122" spans="1:5" x14ac:dyDescent="0.25">
      <c r="A122" s="20"/>
      <c r="B122" s="20"/>
      <c r="C122" s="21"/>
      <c r="D122" s="22"/>
    </row>
    <row r="123" spans="1:5" x14ac:dyDescent="0.25">
      <c r="A123" s="20"/>
      <c r="B123" s="20"/>
      <c r="C123" s="21"/>
      <c r="D123" s="22"/>
    </row>
    <row r="124" spans="1:5" x14ac:dyDescent="0.25">
      <c r="A124" s="20"/>
      <c r="B124" s="20"/>
      <c r="C124" s="21"/>
      <c r="D124" s="22"/>
    </row>
    <row r="125" spans="1:5" x14ac:dyDescent="0.25">
      <c r="A125" s="20"/>
      <c r="B125" s="20"/>
      <c r="C125" s="21"/>
      <c r="D125" s="22"/>
    </row>
    <row r="126" spans="1:5" x14ac:dyDescent="0.25">
      <c r="A126" s="20"/>
      <c r="B126" s="20"/>
      <c r="C126" s="21"/>
      <c r="D126" s="22"/>
    </row>
    <row r="127" spans="1:5" x14ac:dyDescent="0.25">
      <c r="A127" s="20"/>
      <c r="B127" s="20"/>
      <c r="C127" s="21"/>
      <c r="D127" s="22"/>
    </row>
    <row r="128" spans="1:5"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row r="229" spans="1:4" x14ac:dyDescent="0.25">
      <c r="A229" s="20"/>
      <c r="B229" s="20"/>
      <c r="C229" s="21"/>
      <c r="D229" s="22"/>
    </row>
    <row r="230" spans="1:4" x14ac:dyDescent="0.25">
      <c r="A230" s="20"/>
      <c r="B230" s="20"/>
      <c r="C230" s="21"/>
      <c r="D230" s="22"/>
    </row>
    <row r="231" spans="1:4" x14ac:dyDescent="0.25">
      <c r="A231" s="20"/>
      <c r="B231" s="20"/>
      <c r="C231" s="21"/>
      <c r="D231" s="22"/>
    </row>
    <row r="232" spans="1:4" x14ac:dyDescent="0.25">
      <c r="A232" s="20"/>
      <c r="B232" s="20"/>
      <c r="C232" s="21"/>
      <c r="D232" s="22"/>
    </row>
    <row r="233" spans="1:4" x14ac:dyDescent="0.25">
      <c r="A233" s="20"/>
      <c r="B233" s="20"/>
      <c r="C233" s="21"/>
      <c r="D233" s="22"/>
    </row>
    <row r="234" spans="1:4" x14ac:dyDescent="0.25">
      <c r="A234" s="20"/>
      <c r="B234" s="20"/>
      <c r="C234" s="21"/>
      <c r="D234" s="22"/>
    </row>
  </sheetData>
  <mergeCells count="10">
    <mergeCell ref="A28:A31"/>
    <mergeCell ref="A32:A35"/>
    <mergeCell ref="A43:A46"/>
    <mergeCell ref="A63:A66"/>
    <mergeCell ref="A51:A54"/>
    <mergeCell ref="A55:A58"/>
    <mergeCell ref="A59:A62"/>
    <mergeCell ref="F37:F42"/>
    <mergeCell ref="A37:A42"/>
    <mergeCell ref="A47:A50"/>
  </mergeCells>
  <dataValidations count="18">
    <dataValidation type="list" allowBlank="1" showInputMessage="1" showErrorMessage="1" sqref="E11 E36 E19"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88 E83 E85:E86" xr:uid="{99673017-9BA7-4007-B122-EE6B62E8329F}">
      <formula1>0</formula1>
      <formula2>1</formula2>
    </dataValidation>
    <dataValidation type="whole" operator="greaterThan" allowBlank="1" showInputMessage="1" showErrorMessage="1" sqref="E87"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91 E104" xr:uid="{3B070726-5ED6-4F50-8EA9-9C057DD1E6C1}">
      <formula1>"year-round, during growing season, during dormant season"</formula1>
    </dataValidation>
    <dataValidation type="decimal" allowBlank="1" showInputMessage="1" showErrorMessage="1" sqref="E20 E27" xr:uid="{CC49B6F4-DDA3-41C3-9192-398A844CBA5C}">
      <formula1>0</formula1>
      <formula2>250</formula2>
    </dataValidation>
    <dataValidation type="decimal" allowBlank="1" showInputMessage="1" showErrorMessage="1" sqref="E21" xr:uid="{725E2D21-525F-4470-8E4D-06D0C7633A3F}">
      <formula1>0</formula1>
      <formula2>500</formula2>
    </dataValidation>
    <dataValidation type="decimal" allowBlank="1" showInputMessage="1" showErrorMessage="1" sqref="E22" xr:uid="{645FDE51-0254-4FFC-8F46-1369E7CCF18B}">
      <formula1>0</formula1>
      <formula2>800000</formula2>
    </dataValidation>
    <dataValidation type="decimal" allowBlank="1" showInputMessage="1" showErrorMessage="1" sqref="E23" xr:uid="{036093C0-53D0-4F98-9007-9733283CE490}">
      <formula1>0</formula1>
      <formula2>1000</formula2>
    </dataValidation>
    <dataValidation type="decimal" allowBlank="1" showInputMessage="1" showErrorMessage="1" sqref="E24:E25" xr:uid="{C087BDC9-F4AC-4DFE-80A9-3E8AE2633514}">
      <formula1>0</formula1>
      <formula2>900000</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2024-07-09T20:38:55Z</dcterms:modified>
</cp:coreProperties>
</file>