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9EA4D993-A529-458F-AD71-0A2DFA29C42C}" xr6:coauthVersionLast="47" xr6:coauthVersionMax="47" xr10:uidLastSave="{00000000-0000-0000-0000-000000000000}"/>
  <bookViews>
    <workbookView xWindow="-120" yWindow="-120" windowWidth="29040" windowHeight="15840"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2" i="1" l="1"/>
  <c r="K62" i="1"/>
  <c r="L62" i="1" s="1"/>
  <c r="I53" i="2"/>
  <c r="I52" i="2"/>
  <c r="I57" i="1"/>
  <c r="E54" i="2"/>
  <c r="E38" i="2"/>
  <c r="J44" i="2" s="1"/>
  <c r="K44" i="2" s="1"/>
  <c r="N44" i="2"/>
  <c r="N43" i="2"/>
  <c r="M44" i="2"/>
  <c r="M43" i="2"/>
  <c r="K43" i="2"/>
  <c r="K45" i="1"/>
  <c r="J39" i="1"/>
  <c r="L39" i="1" s="1"/>
  <c r="M39" i="1" s="1"/>
  <c r="J45" i="1"/>
  <c r="I53" i="1"/>
  <c r="K39" i="1" l="1"/>
  <c r="M59" i="1"/>
  <c r="M54" i="1"/>
  <c r="M53" i="1"/>
  <c r="J54" i="1"/>
  <c r="K54" i="1" s="1"/>
  <c r="J53" i="1"/>
  <c r="K53" i="1" s="1"/>
  <c r="J56" i="1"/>
  <c r="J57" i="1"/>
  <c r="E63" i="1"/>
  <c r="E52" i="1"/>
  <c r="E55" i="2"/>
  <c r="J43" i="2"/>
  <c r="J51" i="2"/>
  <c r="K51" i="2"/>
  <c r="E61" i="2"/>
  <c r="K59" i="1" l="1"/>
</calcChain>
</file>

<file path=xl/sharedStrings.xml><?xml version="1.0" encoding="utf-8"?>
<sst xmlns="http://schemas.openxmlformats.org/spreadsheetml/2006/main" count="554" uniqueCount="148">
  <si>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</si>
  <si>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</si>
  <si>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</si>
  <si>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</si>
  <si>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</si>
  <si>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</si>
  <si>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</si>
  <si>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</si>
  <si>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</si>
  <si>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</si>
  <si>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</si>
  <si>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</si>
  <si>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</si>
  <si>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</si>
  <si>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</si>
  <si>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</si>
  <si>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</si>
  <si>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Duration</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</si>
  <si>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</si>
  <si>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</si>
  <si>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</si>
  <si>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</si>
  <si>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</si>
  <si>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</si>
  <si>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</si>
  <si>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</si>
  <si>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</si>
  <si>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</si>
  <si>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</si>
  <si>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</si>
  <si>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</si>
  <si>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</si>
  <si>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</si>
  <si>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</si>
  <si>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</si>
  <si>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</si>
  <si>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</si>
  <si>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</si>
  <si>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</si>
  <si>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</si>
  <si>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</si>
  <si>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</si>
  <si>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</si>
  <si>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</si>
  <si>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</si>
  <si>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</si>
  <si>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</si>
  <si>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</si>
  <si>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</si>
  <si>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</si>
  <si>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</si>
  <si>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</si>
  <si>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</si>
  <si>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</si>
  <si>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</si>
  <si>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</si>
  <si>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</si>
  <si>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*Not sure if we should allow user to provide manual weighting for fit function or if we should force it in the code</t>
  </si>
  <si>
    <t>Survival factor 1 time (days)</t>
  </si>
  <si>
    <t>Survival factor 1 predictor</t>
  </si>
  <si>
    <t>Survival factor 1 survival rates (0-1)</t>
  </si>
  <si>
    <t>Survival factor 2 name</t>
  </si>
  <si>
    <t>Minimum elevation</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</si>
  <si>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</si>
  <si>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</si>
  <si>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</si>
  <si>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</si>
  <si>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</si>
  <si>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</si>
  <si>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</si>
  <si>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</si>
  <si>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</si>
  <si>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</si>
  <si>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deciduous</t>
  </si>
  <si>
    <t>erect</t>
  </si>
  <si>
    <t>duration</t>
  </si>
  <si>
    <t>growth_habit</t>
  </si>
  <si>
    <t>leaf_retention</t>
  </si>
  <si>
    <t>p_type</t>
  </si>
  <si>
    <t>Maximum mass (g)</t>
  </si>
  <si>
    <t>plant_part_max</t>
  </si>
  <si>
    <t>perennial</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</si>
  <si>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</si>
  <si>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</si>
  <si>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</si>
  <si>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</si>
  <si>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</si>
  <si>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</si>
  <si>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</si>
  <si>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</si>
  <si>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</si>
  <si>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</si>
  <si>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</si>
  <si>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</si>
  <si>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</si>
  <si>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</si>
  <si>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storage</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</si>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</sst>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4" fillId="4" borderId="0" xfId="0" applyFont="1" applyFill="1" applyAlignment="1">
      <alignment horizontal="left"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13"/>
  <sheetViews>
    <sheetView tabSelected="1" topLeftCell="A37" zoomScale="87" zoomScaleNormal="87" workbookViewId="0">
      <selection activeCell="I57" sqref="I57"/>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91</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92</v>
      </c>
      <c r="C3" s="10" t="s">
        <v>7</v>
      </c>
      <c r="D3" s="11"/>
      <c r="E3" s="12" t="s">
        <v>142</v>
      </c>
      <c r="G3">
        <v>1</v>
      </c>
    </row>
    <row r="4" spans="1:7" x14ac:dyDescent="0.25">
      <c r="A4" s="9" t="s">
        <v>8</v>
      </c>
      <c r="B4" s="9" t="s">
        <v>92</v>
      </c>
      <c r="C4" s="10" t="s">
        <v>76</v>
      </c>
      <c r="D4" s="11"/>
      <c r="E4" s="12" t="s">
        <v>10</v>
      </c>
      <c r="G4">
        <v>2</v>
      </c>
    </row>
    <row r="5" spans="1:7" x14ac:dyDescent="0.25">
      <c r="A5" s="9" t="s">
        <v>11</v>
      </c>
      <c r="B5" s="9" t="s">
        <v>92</v>
      </c>
      <c r="C5" s="10" t="s">
        <v>12</v>
      </c>
      <c r="D5" s="11"/>
      <c r="E5" s="13" t="s">
        <v>13</v>
      </c>
      <c r="G5">
        <v>3</v>
      </c>
    </row>
    <row r="6" spans="1:7" x14ac:dyDescent="0.25">
      <c r="A6" s="9" t="s">
        <v>14</v>
      </c>
      <c r="B6" s="9" t="s">
        <v>92</v>
      </c>
      <c r="C6" s="10" t="s">
        <v>15</v>
      </c>
      <c r="D6" s="11"/>
      <c r="E6" s="13" t="s">
        <v>16</v>
      </c>
      <c r="G6">
        <v>4</v>
      </c>
    </row>
    <row r="7" spans="1:7" x14ac:dyDescent="0.25">
      <c r="A7" s="9" t="s">
        <v>17</v>
      </c>
      <c r="B7" s="9" t="s">
        <v>92</v>
      </c>
      <c r="C7" s="10" t="s">
        <v>75</v>
      </c>
      <c r="D7" s="11"/>
      <c r="E7" s="12" t="s">
        <v>81</v>
      </c>
      <c r="G7">
        <v>5</v>
      </c>
    </row>
    <row r="8" spans="1:7" x14ac:dyDescent="0.25">
      <c r="A8" s="9" t="s">
        <v>69</v>
      </c>
      <c r="B8" s="9" t="s">
        <v>92</v>
      </c>
      <c r="C8" s="10" t="s">
        <v>77</v>
      </c>
      <c r="D8" s="11"/>
      <c r="E8" s="12" t="s">
        <v>73</v>
      </c>
      <c r="G8">
        <v>6</v>
      </c>
    </row>
    <row r="9" spans="1:7" x14ac:dyDescent="0.25">
      <c r="A9" s="9" t="s">
        <v>70</v>
      </c>
      <c r="B9" s="9" t="s">
        <v>92</v>
      </c>
      <c r="C9" s="10" t="s">
        <v>9</v>
      </c>
      <c r="D9" s="11"/>
      <c r="E9" s="12" t="s">
        <v>143</v>
      </c>
      <c r="G9">
        <v>7</v>
      </c>
    </row>
    <row r="10" spans="1:7" x14ac:dyDescent="0.25">
      <c r="A10" s="9" t="s">
        <v>71</v>
      </c>
      <c r="B10" s="9" t="s">
        <v>92</v>
      </c>
      <c r="C10" s="10" t="s">
        <v>72</v>
      </c>
      <c r="D10" s="11"/>
      <c r="E10" s="12" t="s">
        <v>74</v>
      </c>
      <c r="G10">
        <v>8</v>
      </c>
    </row>
    <row r="11" spans="1:7" x14ac:dyDescent="0.25">
      <c r="A11" s="9" t="s">
        <v>18</v>
      </c>
      <c r="B11" s="9" t="s">
        <v>92</v>
      </c>
      <c r="C11" s="10" t="s">
        <v>78</v>
      </c>
      <c r="D11" s="11"/>
      <c r="E11" s="12" t="s">
        <v>66</v>
      </c>
      <c r="G11">
        <v>9</v>
      </c>
    </row>
    <row r="12" spans="1:7" ht="18" thickBot="1" x14ac:dyDescent="0.35">
      <c r="A12" s="5" t="s">
        <v>99</v>
      </c>
      <c r="B12" s="5"/>
      <c r="C12" s="6"/>
      <c r="D12" s="7"/>
      <c r="E12" s="14"/>
      <c r="F12" s="8"/>
      <c r="G12">
        <v>10</v>
      </c>
    </row>
    <row r="13" spans="1:7" ht="15.75" thickTop="1" x14ac:dyDescent="0.25">
      <c r="A13" s="9" t="s">
        <v>20</v>
      </c>
      <c r="B13" s="9" t="s">
        <v>98</v>
      </c>
      <c r="C13" s="10" t="s">
        <v>21</v>
      </c>
      <c r="D13" s="11"/>
      <c r="E13" s="15">
        <v>121</v>
      </c>
      <c r="G13">
        <v>11</v>
      </c>
    </row>
    <row r="14" spans="1:7" x14ac:dyDescent="0.25">
      <c r="A14" s="9" t="s">
        <v>22</v>
      </c>
      <c r="B14" s="9" t="s">
        <v>98</v>
      </c>
      <c r="C14" s="10" t="s">
        <v>23</v>
      </c>
      <c r="D14" s="11"/>
      <c r="E14" s="15">
        <v>243</v>
      </c>
      <c r="G14">
        <v>12</v>
      </c>
    </row>
    <row r="15" spans="1:7" ht="18.75" customHeight="1" x14ac:dyDescent="0.25">
      <c r="A15" s="19" t="s">
        <v>84</v>
      </c>
      <c r="B15" s="9" t="s">
        <v>98</v>
      </c>
      <c r="C15" s="17" t="s">
        <v>85</v>
      </c>
      <c r="D15" s="18"/>
      <c r="E15" s="15">
        <v>180</v>
      </c>
      <c r="G15">
        <v>50</v>
      </c>
    </row>
    <row r="16" spans="1:7" ht="18.75" customHeight="1" x14ac:dyDescent="0.25">
      <c r="A16" s="19" t="s">
        <v>144</v>
      </c>
      <c r="B16" s="9" t="s">
        <v>98</v>
      </c>
      <c r="C16" s="17" t="s">
        <v>145</v>
      </c>
      <c r="D16" s="18"/>
      <c r="E16" s="15">
        <v>228</v>
      </c>
    </row>
    <row r="17" spans="1:7" ht="18.75" customHeight="1" x14ac:dyDescent="0.25">
      <c r="A17" s="9" t="s">
        <v>24</v>
      </c>
      <c r="B17" s="9" t="s">
        <v>98</v>
      </c>
      <c r="C17" s="17" t="s">
        <v>25</v>
      </c>
      <c r="D17" s="18"/>
      <c r="E17" s="15">
        <v>228</v>
      </c>
    </row>
    <row r="18" spans="1:7" x14ac:dyDescent="0.25">
      <c r="A18" s="9" t="s">
        <v>146</v>
      </c>
      <c r="B18" s="9" t="s">
        <v>98</v>
      </c>
      <c r="C18" s="10" t="s">
        <v>147</v>
      </c>
      <c r="D18" s="11"/>
      <c r="E18" s="15">
        <v>1000</v>
      </c>
      <c r="G18">
        <v>13</v>
      </c>
    </row>
    <row r="19" spans="1:7" ht="18" thickBot="1" x14ac:dyDescent="0.35">
      <c r="A19" s="5" t="s">
        <v>19</v>
      </c>
      <c r="B19" s="5"/>
      <c r="C19" s="6"/>
      <c r="D19" s="7"/>
      <c r="E19" s="14"/>
      <c r="F19" s="8"/>
      <c r="G19">
        <v>10</v>
      </c>
    </row>
    <row r="20" spans="1:7" ht="15.75" thickTop="1" x14ac:dyDescent="0.25">
      <c r="A20" s="28" t="s">
        <v>26</v>
      </c>
      <c r="B20" s="9" t="s">
        <v>93</v>
      </c>
      <c r="C20" s="10" t="s">
        <v>68</v>
      </c>
      <c r="D20" s="18" t="s">
        <v>105</v>
      </c>
      <c r="E20" s="15">
        <v>1.4999999999999999E-2</v>
      </c>
      <c r="G20">
        <v>14</v>
      </c>
    </row>
    <row r="21" spans="1:7" x14ac:dyDescent="0.25">
      <c r="A21" s="28"/>
      <c r="B21" s="9" t="s">
        <v>93</v>
      </c>
      <c r="C21" s="10" t="s">
        <v>68</v>
      </c>
      <c r="D21" s="18" t="s">
        <v>106</v>
      </c>
      <c r="E21" s="15">
        <v>1.4999999999999999E-2</v>
      </c>
      <c r="G21">
        <v>15</v>
      </c>
    </row>
    <row r="22" spans="1:7" x14ac:dyDescent="0.25">
      <c r="A22" s="28"/>
      <c r="B22" s="9" t="s">
        <v>93</v>
      </c>
      <c r="C22" s="10" t="s">
        <v>68</v>
      </c>
      <c r="D22" s="18" t="s">
        <v>107</v>
      </c>
      <c r="E22" s="15">
        <v>0.03</v>
      </c>
      <c r="G22">
        <v>16</v>
      </c>
    </row>
    <row r="23" spans="1:7" x14ac:dyDescent="0.25">
      <c r="A23" s="28"/>
      <c r="B23" s="9" t="s">
        <v>93</v>
      </c>
      <c r="C23" s="10" t="s">
        <v>68</v>
      </c>
      <c r="D23" s="18" t="s">
        <v>96</v>
      </c>
      <c r="E23" s="15">
        <v>0.01</v>
      </c>
      <c r="G23">
        <v>17</v>
      </c>
    </row>
    <row r="24" spans="1:7" x14ac:dyDescent="0.25">
      <c r="A24" s="25"/>
      <c r="B24" s="9" t="s">
        <v>93</v>
      </c>
      <c r="C24" s="10" t="s">
        <v>68</v>
      </c>
      <c r="D24" s="18" t="s">
        <v>97</v>
      </c>
      <c r="E24" s="15">
        <v>0.01</v>
      </c>
      <c r="G24">
        <v>18</v>
      </c>
    </row>
    <row r="25" spans="1:7" x14ac:dyDescent="0.25">
      <c r="A25" s="28" t="s">
        <v>27</v>
      </c>
      <c r="B25" s="9" t="s">
        <v>93</v>
      </c>
      <c r="C25" s="10" t="s">
        <v>28</v>
      </c>
      <c r="D25" s="18" t="s">
        <v>105</v>
      </c>
      <c r="E25" s="15">
        <v>1.444</v>
      </c>
      <c r="G25">
        <v>19</v>
      </c>
    </row>
    <row r="26" spans="1:7" x14ac:dyDescent="0.25">
      <c r="A26" s="28"/>
      <c r="B26" s="9" t="s">
        <v>93</v>
      </c>
      <c r="C26" s="10" t="s">
        <v>28</v>
      </c>
      <c r="D26" s="18" t="s">
        <v>106</v>
      </c>
      <c r="E26" s="15">
        <v>1.5129999999999999</v>
      </c>
      <c r="G26">
        <v>20</v>
      </c>
    </row>
    <row r="27" spans="1:7" x14ac:dyDescent="0.25">
      <c r="A27" s="28"/>
      <c r="B27" s="9" t="s">
        <v>93</v>
      </c>
      <c r="C27" s="10" t="s">
        <v>28</v>
      </c>
      <c r="D27" s="18" t="s">
        <v>107</v>
      </c>
      <c r="E27" s="15">
        <v>1.4630000000000001</v>
      </c>
      <c r="G27">
        <v>21</v>
      </c>
    </row>
    <row r="28" spans="1:7" x14ac:dyDescent="0.25">
      <c r="A28" s="28"/>
      <c r="B28" s="9" t="s">
        <v>93</v>
      </c>
      <c r="C28" s="10" t="s">
        <v>28</v>
      </c>
      <c r="D28" s="18" t="s">
        <v>96</v>
      </c>
      <c r="E28" s="15">
        <v>1.415</v>
      </c>
      <c r="G28">
        <v>22</v>
      </c>
    </row>
    <row r="29" spans="1:7" x14ac:dyDescent="0.25">
      <c r="A29" s="28"/>
      <c r="B29" s="9" t="s">
        <v>93</v>
      </c>
      <c r="C29" s="10" t="s">
        <v>28</v>
      </c>
      <c r="D29" s="18" t="s">
        <v>97</v>
      </c>
      <c r="E29" s="15">
        <v>1.4139999999999999</v>
      </c>
      <c r="G29">
        <v>23</v>
      </c>
    </row>
    <row r="30" spans="1:7" x14ac:dyDescent="0.25">
      <c r="A30" s="9" t="s">
        <v>29</v>
      </c>
      <c r="B30" s="9" t="s">
        <v>93</v>
      </c>
      <c r="C30" s="10" t="s">
        <v>30</v>
      </c>
      <c r="D30" s="11"/>
      <c r="E30" s="15">
        <v>0.51</v>
      </c>
      <c r="G30">
        <v>24</v>
      </c>
    </row>
    <row r="31" spans="1:7" ht="32.25" x14ac:dyDescent="0.25">
      <c r="A31" s="9" t="s">
        <v>31</v>
      </c>
      <c r="B31" s="9" t="s">
        <v>93</v>
      </c>
      <c r="C31" s="10" t="s">
        <v>32</v>
      </c>
      <c r="D31" s="11"/>
      <c r="E31" s="15">
        <v>100</v>
      </c>
      <c r="F31" t="s">
        <v>67</v>
      </c>
      <c r="G31">
        <v>25</v>
      </c>
    </row>
    <row r="32" spans="1:7" x14ac:dyDescent="0.25">
      <c r="A32" s="9" t="s">
        <v>33</v>
      </c>
      <c r="B32" s="9" t="s">
        <v>93</v>
      </c>
      <c r="C32" s="10" t="s">
        <v>34</v>
      </c>
      <c r="D32" s="11"/>
      <c r="E32" s="15">
        <v>3.7199999999999997E-2</v>
      </c>
      <c r="G32">
        <v>26</v>
      </c>
    </row>
    <row r="33" spans="1:13" ht="30" x14ac:dyDescent="0.25">
      <c r="A33" s="29" t="s">
        <v>35</v>
      </c>
      <c r="B33" s="9" t="s">
        <v>93</v>
      </c>
      <c r="C33" s="10" t="s">
        <v>102</v>
      </c>
      <c r="D33" s="11" t="s">
        <v>36</v>
      </c>
      <c r="E33" s="15"/>
      <c r="F33" s="16" t="s">
        <v>37</v>
      </c>
      <c r="G33">
        <v>27</v>
      </c>
      <c r="H33" t="s">
        <v>38</v>
      </c>
    </row>
    <row r="34" spans="1:13" x14ac:dyDescent="0.25">
      <c r="A34" s="29"/>
      <c r="B34" s="9" t="s">
        <v>93</v>
      </c>
      <c r="C34" s="10" t="s">
        <v>102</v>
      </c>
      <c r="D34" s="11" t="s">
        <v>39</v>
      </c>
      <c r="E34" s="15"/>
      <c r="G34">
        <v>28</v>
      </c>
    </row>
    <row r="35" spans="1:13" x14ac:dyDescent="0.25">
      <c r="A35" s="29"/>
      <c r="B35" s="9" t="s">
        <v>93</v>
      </c>
      <c r="C35" s="10" t="s">
        <v>102</v>
      </c>
      <c r="D35" s="11" t="s">
        <v>40</v>
      </c>
      <c r="E35" s="15"/>
      <c r="G35">
        <v>29</v>
      </c>
    </row>
    <row r="36" spans="1:13" x14ac:dyDescent="0.25">
      <c r="A36" s="29"/>
      <c r="B36" s="9" t="s">
        <v>93</v>
      </c>
      <c r="C36" s="10" t="s">
        <v>103</v>
      </c>
      <c r="D36" s="11" t="s">
        <v>36</v>
      </c>
      <c r="E36" s="15"/>
      <c r="G36">
        <v>30</v>
      </c>
    </row>
    <row r="37" spans="1:13" x14ac:dyDescent="0.25">
      <c r="A37" s="29"/>
      <c r="B37" s="9" t="s">
        <v>93</v>
      </c>
      <c r="C37" s="10" t="s">
        <v>103</v>
      </c>
      <c r="D37" s="11" t="s">
        <v>39</v>
      </c>
      <c r="E37" s="15"/>
      <c r="G37">
        <v>31</v>
      </c>
    </row>
    <row r="38" spans="1:13" x14ac:dyDescent="0.25">
      <c r="A38" s="29"/>
      <c r="B38" s="9" t="s">
        <v>93</v>
      </c>
      <c r="C38" s="10" t="s">
        <v>103</v>
      </c>
      <c r="D38" s="11" t="s">
        <v>40</v>
      </c>
      <c r="E38" s="15"/>
      <c r="G38">
        <v>32</v>
      </c>
    </row>
    <row r="39" spans="1:13" x14ac:dyDescent="0.25">
      <c r="A39" s="30" t="s">
        <v>41</v>
      </c>
      <c r="B39" s="9" t="s">
        <v>93</v>
      </c>
      <c r="C39" s="17" t="s">
        <v>42</v>
      </c>
      <c r="D39" s="18" t="s">
        <v>105</v>
      </c>
      <c r="E39" s="15">
        <v>0.01</v>
      </c>
      <c r="G39">
        <v>33</v>
      </c>
      <c r="J39">
        <f>E41+E40</f>
        <v>0.7</v>
      </c>
      <c r="K39">
        <f>LOG10(J39/1000)</f>
        <v>-3.1549019599857431</v>
      </c>
      <c r="L39">
        <f>J39/E56*E52</f>
        <v>4.0731250000000001</v>
      </c>
      <c r="M39">
        <f>LOG10(L39/1000)</f>
        <v>-2.3900722616603254</v>
      </c>
    </row>
    <row r="40" spans="1:13" x14ac:dyDescent="0.25">
      <c r="A40" s="30"/>
      <c r="B40" s="9" t="s">
        <v>93</v>
      </c>
      <c r="C40" s="17" t="s">
        <v>42</v>
      </c>
      <c r="D40" s="18" t="s">
        <v>106</v>
      </c>
      <c r="E40" s="15">
        <v>0.2</v>
      </c>
      <c r="G40">
        <v>34</v>
      </c>
    </row>
    <row r="41" spans="1:13" x14ac:dyDescent="0.25">
      <c r="A41" s="30"/>
      <c r="B41" s="9" t="s">
        <v>93</v>
      </c>
      <c r="C41" s="17" t="s">
        <v>42</v>
      </c>
      <c r="D41" s="18" t="s">
        <v>107</v>
      </c>
      <c r="E41" s="15">
        <v>0.5</v>
      </c>
      <c r="G41">
        <v>35</v>
      </c>
    </row>
    <row r="42" spans="1:13" x14ac:dyDescent="0.25">
      <c r="A42" s="26"/>
      <c r="B42" s="9" t="s">
        <v>93</v>
      </c>
      <c r="C42" s="17" t="s">
        <v>42</v>
      </c>
      <c r="D42" s="18" t="s">
        <v>96</v>
      </c>
      <c r="E42" s="15">
        <v>0</v>
      </c>
      <c r="G42">
        <v>36</v>
      </c>
    </row>
    <row r="43" spans="1:13" x14ac:dyDescent="0.25">
      <c r="A43" s="26"/>
      <c r="B43" s="9" t="s">
        <v>93</v>
      </c>
      <c r="C43" s="17" t="s">
        <v>42</v>
      </c>
      <c r="D43" s="18" t="s">
        <v>97</v>
      </c>
      <c r="E43" s="15">
        <v>0</v>
      </c>
      <c r="G43">
        <v>37</v>
      </c>
    </row>
    <row r="44" spans="1:13" x14ac:dyDescent="0.25">
      <c r="A44" s="30" t="s">
        <v>79</v>
      </c>
      <c r="B44" s="9" t="s">
        <v>93</v>
      </c>
      <c r="C44" s="17" t="s">
        <v>80</v>
      </c>
      <c r="D44" s="18" t="s">
        <v>105</v>
      </c>
      <c r="E44" s="15">
        <v>10.9</v>
      </c>
      <c r="G44">
        <v>38</v>
      </c>
    </row>
    <row r="45" spans="1:13" x14ac:dyDescent="0.25">
      <c r="A45" s="30"/>
      <c r="B45" s="9" t="s">
        <v>93</v>
      </c>
      <c r="C45" s="17" t="s">
        <v>80</v>
      </c>
      <c r="D45" s="18" t="s">
        <v>106</v>
      </c>
      <c r="E45" s="15">
        <v>6.68</v>
      </c>
      <c r="G45">
        <v>39</v>
      </c>
      <c r="J45">
        <f>E46+E45</f>
        <v>16.7</v>
      </c>
      <c r="K45">
        <f>LOG10(J45)</f>
        <v>1.2227164711475833</v>
      </c>
    </row>
    <row r="46" spans="1:13" x14ac:dyDescent="0.25">
      <c r="A46" s="30"/>
      <c r="B46" s="9" t="s">
        <v>93</v>
      </c>
      <c r="C46" s="17" t="s">
        <v>80</v>
      </c>
      <c r="D46" s="18" t="s">
        <v>107</v>
      </c>
      <c r="E46" s="15">
        <v>10.02</v>
      </c>
      <c r="G46">
        <v>40</v>
      </c>
    </row>
    <row r="47" spans="1:13" x14ac:dyDescent="0.25">
      <c r="A47" s="30"/>
      <c r="B47" s="9" t="s">
        <v>93</v>
      </c>
      <c r="C47" s="17" t="s">
        <v>80</v>
      </c>
      <c r="D47" s="18" t="s">
        <v>96</v>
      </c>
      <c r="E47" s="15">
        <v>1</v>
      </c>
      <c r="G47">
        <v>41</v>
      </c>
    </row>
    <row r="48" spans="1:13" x14ac:dyDescent="0.25">
      <c r="A48" s="30"/>
      <c r="B48" s="9" t="s">
        <v>93</v>
      </c>
      <c r="C48" s="17" t="s">
        <v>80</v>
      </c>
      <c r="D48" s="18" t="s">
        <v>97</v>
      </c>
      <c r="E48" s="15">
        <v>4</v>
      </c>
      <c r="G48">
        <v>42</v>
      </c>
    </row>
    <row r="49" spans="1:13" ht="18" thickBot="1" x14ac:dyDescent="0.35">
      <c r="A49" s="5" t="s">
        <v>43</v>
      </c>
      <c r="B49" s="5"/>
      <c r="C49" s="6"/>
      <c r="D49" s="7"/>
      <c r="E49" s="6"/>
      <c r="F49" s="8"/>
      <c r="G49">
        <v>43</v>
      </c>
    </row>
    <row r="50" spans="1:13" ht="18" thickTop="1" x14ac:dyDescent="0.25">
      <c r="A50" s="19" t="s">
        <v>44</v>
      </c>
      <c r="B50" s="19" t="s">
        <v>94</v>
      </c>
      <c r="C50" s="17" t="s">
        <v>45</v>
      </c>
      <c r="D50" s="18"/>
      <c r="E50" s="15">
        <v>100</v>
      </c>
      <c r="G50">
        <v>44</v>
      </c>
    </row>
    <row r="51" spans="1:13" x14ac:dyDescent="0.25">
      <c r="A51" s="19" t="s">
        <v>46</v>
      </c>
      <c r="B51" s="19" t="s">
        <v>94</v>
      </c>
      <c r="C51" s="17" t="s">
        <v>47</v>
      </c>
      <c r="D51" s="18"/>
      <c r="E51" s="15">
        <v>9</v>
      </c>
      <c r="G51">
        <v>45</v>
      </c>
    </row>
    <row r="52" spans="1:13" x14ac:dyDescent="0.25">
      <c r="A52" s="19" t="s">
        <v>125</v>
      </c>
      <c r="B52" s="19" t="s">
        <v>94</v>
      </c>
      <c r="C52" s="17" t="s">
        <v>132</v>
      </c>
      <c r="D52" s="18"/>
      <c r="E52" s="15">
        <f>0.91+3*0.007</f>
        <v>0.93100000000000005</v>
      </c>
      <c r="G52">
        <v>46</v>
      </c>
    </row>
    <row r="53" spans="1:13" x14ac:dyDescent="0.25">
      <c r="A53" s="19" t="s">
        <v>120</v>
      </c>
      <c r="B53" s="19" t="s">
        <v>94</v>
      </c>
      <c r="C53" s="17" t="s">
        <v>119</v>
      </c>
      <c r="D53" s="18"/>
      <c r="E53" s="15">
        <v>0.2</v>
      </c>
      <c r="I53">
        <f>E52/E53</f>
        <v>4.6550000000000002</v>
      </c>
      <c r="J53">
        <f>E52/E53</f>
        <v>4.6550000000000002</v>
      </c>
      <c r="K53">
        <f>LOG10(J53)</f>
        <v>0.66791968531736146</v>
      </c>
      <c r="M53">
        <f>LOG10((E45+E46)/1000)</f>
        <v>-1.7772835288524167</v>
      </c>
    </row>
    <row r="54" spans="1:13" x14ac:dyDescent="0.25">
      <c r="A54" s="19" t="s">
        <v>131</v>
      </c>
      <c r="B54" s="19" t="s">
        <v>94</v>
      </c>
      <c r="C54" s="17" t="s">
        <v>124</v>
      </c>
      <c r="D54" s="18"/>
      <c r="E54" s="15">
        <v>1.45</v>
      </c>
      <c r="G54">
        <v>47</v>
      </c>
      <c r="J54">
        <f>E57/E56</f>
        <v>0.375</v>
      </c>
      <c r="K54">
        <f>LOG10(J54)</f>
        <v>-0.42596873227228116</v>
      </c>
      <c r="M54">
        <f>LOG10((E40+E41)/1000)</f>
        <v>-3.1549019599857431</v>
      </c>
    </row>
    <row r="55" spans="1:13" x14ac:dyDescent="0.25">
      <c r="A55" s="19" t="s">
        <v>122</v>
      </c>
      <c r="B55" s="19" t="s">
        <v>94</v>
      </c>
      <c r="C55" s="17" t="s">
        <v>123</v>
      </c>
      <c r="D55" s="18"/>
      <c r="E55" s="15">
        <v>0.5</v>
      </c>
    </row>
    <row r="56" spans="1:13" x14ac:dyDescent="0.25">
      <c r="A56" s="19" t="s">
        <v>133</v>
      </c>
      <c r="B56" s="19" t="s">
        <v>94</v>
      </c>
      <c r="C56" s="17" t="s">
        <v>134</v>
      </c>
      <c r="D56" s="18"/>
      <c r="E56" s="15">
        <v>0.16</v>
      </c>
      <c r="J56">
        <f>(E45+E46)/1000/(E52*PI()/4*E53^2)</f>
        <v>0.57097476898703581</v>
      </c>
    </row>
    <row r="57" spans="1:13" x14ac:dyDescent="0.25">
      <c r="A57" s="19" t="s">
        <v>135</v>
      </c>
      <c r="B57" s="19" t="s">
        <v>94</v>
      </c>
      <c r="C57" s="17" t="s">
        <v>140</v>
      </c>
      <c r="D57" s="18"/>
      <c r="E57" s="15">
        <v>0.06</v>
      </c>
      <c r="G57">
        <v>48</v>
      </c>
      <c r="I57">
        <f>E52/E57</f>
        <v>15.516666666666667</v>
      </c>
      <c r="J57">
        <f>(E40+E41)/1000/(E56*PI()/4*E57^2)</f>
        <v>1.5473397245045379</v>
      </c>
    </row>
    <row r="58" spans="1:13" x14ac:dyDescent="0.25">
      <c r="A58" s="19" t="s">
        <v>136</v>
      </c>
      <c r="B58" s="19" t="s">
        <v>94</v>
      </c>
      <c r="C58" s="17" t="s">
        <v>137</v>
      </c>
      <c r="D58" s="18"/>
      <c r="E58" s="15">
        <v>0.01</v>
      </c>
    </row>
    <row r="59" spans="1:13" x14ac:dyDescent="0.25">
      <c r="A59" s="19" t="s">
        <v>138</v>
      </c>
      <c r="B59" s="19" t="s">
        <v>94</v>
      </c>
      <c r="C59" s="17" t="s">
        <v>139</v>
      </c>
      <c r="D59" s="18"/>
      <c r="E59" s="15">
        <v>0.01</v>
      </c>
      <c r="K59">
        <f>(K53-K54)/K54</f>
        <v>-2.5680016741003988</v>
      </c>
      <c r="M59">
        <f>(M54-M53)/M54</f>
        <v>0.43665966442252035</v>
      </c>
    </row>
    <row r="60" spans="1:13" ht="18" thickBot="1" x14ac:dyDescent="0.35">
      <c r="A60" s="5" t="s">
        <v>83</v>
      </c>
      <c r="B60" s="5"/>
      <c r="C60" s="6"/>
      <c r="D60" s="7"/>
      <c r="E60" s="6"/>
      <c r="F60" s="8"/>
      <c r="G60">
        <v>49</v>
      </c>
    </row>
    <row r="61" spans="1:13" ht="30.75" thickTop="1" x14ac:dyDescent="0.25">
      <c r="A61" s="19" t="s">
        <v>126</v>
      </c>
      <c r="B61" s="19" t="s">
        <v>100</v>
      </c>
      <c r="C61" s="17" t="s">
        <v>86</v>
      </c>
      <c r="D61" s="18"/>
      <c r="E61" s="15">
        <v>0.93600000000000005</v>
      </c>
      <c r="G61">
        <v>51</v>
      </c>
    </row>
    <row r="62" spans="1:13" ht="30" x14ac:dyDescent="0.25">
      <c r="A62" s="19" t="s">
        <v>127</v>
      </c>
      <c r="B62" s="19" t="s">
        <v>100</v>
      </c>
      <c r="C62" s="17" t="s">
        <v>87</v>
      </c>
      <c r="D62" s="18"/>
      <c r="E62" s="15">
        <v>0.5</v>
      </c>
      <c r="G62">
        <v>52</v>
      </c>
      <c r="J62">
        <f>PI()/4*E53^2</f>
        <v>3.1415926535897934E-2</v>
      </c>
      <c r="K62">
        <f>0.907*J62/9</f>
        <v>3.1660272631177143E-3</v>
      </c>
      <c r="L62">
        <f>(4*K62/PI())^0.5</f>
        <v>6.3491031737648682E-2</v>
      </c>
    </row>
    <row r="63" spans="1:13" x14ac:dyDescent="0.25">
      <c r="A63" s="19" t="s">
        <v>128</v>
      </c>
      <c r="B63" s="19" t="s">
        <v>100</v>
      </c>
      <c r="C63" s="17" t="s">
        <v>130</v>
      </c>
      <c r="D63" s="18"/>
      <c r="E63" s="15">
        <f>E48/0.936/2.3</f>
        <v>1.8580453363062059</v>
      </c>
      <c r="F63" t="s">
        <v>129</v>
      </c>
      <c r="G63">
        <v>53</v>
      </c>
    </row>
    <row r="64" spans="1:13" ht="18" thickBot="1" x14ac:dyDescent="0.35">
      <c r="A64" s="5" t="s">
        <v>48</v>
      </c>
      <c r="B64" s="5"/>
      <c r="C64" s="6"/>
      <c r="D64" s="7"/>
      <c r="E64" s="6"/>
      <c r="F64" s="8"/>
      <c r="G64">
        <v>54</v>
      </c>
    </row>
    <row r="65" spans="1:7" ht="15.75" thickTop="1" x14ac:dyDescent="0.25">
      <c r="A65" s="19" t="s">
        <v>49</v>
      </c>
      <c r="B65" s="19" t="s">
        <v>95</v>
      </c>
      <c r="C65" s="17" t="s">
        <v>50</v>
      </c>
      <c r="D65" s="18"/>
      <c r="E65" s="15">
        <v>0.01</v>
      </c>
      <c r="G65">
        <v>55</v>
      </c>
    </row>
    <row r="66" spans="1:7" ht="30" x14ac:dyDescent="0.25">
      <c r="A66" s="19" t="s">
        <v>51</v>
      </c>
      <c r="B66" s="19" t="s">
        <v>95</v>
      </c>
      <c r="C66" s="17" t="s">
        <v>52</v>
      </c>
      <c r="D66" s="18"/>
      <c r="E66" s="15">
        <v>365</v>
      </c>
      <c r="G66">
        <v>56</v>
      </c>
    </row>
    <row r="67" spans="1:7" ht="18" thickBot="1" x14ac:dyDescent="0.35">
      <c r="A67" s="5" t="s">
        <v>53</v>
      </c>
      <c r="B67" s="5"/>
      <c r="C67" s="6"/>
      <c r="D67" s="7"/>
      <c r="E67" s="6"/>
      <c r="F67" s="8" t="s">
        <v>54</v>
      </c>
      <c r="G67">
        <v>57</v>
      </c>
    </row>
    <row r="68" spans="1:7" ht="15.75" thickTop="1" x14ac:dyDescent="0.25">
      <c r="A68" s="19" t="s">
        <v>55</v>
      </c>
      <c r="B68" s="19" t="s">
        <v>101</v>
      </c>
      <c r="C68" s="17" t="s">
        <v>90</v>
      </c>
      <c r="D68" s="18">
        <v>1</v>
      </c>
      <c r="E68" s="12" t="s">
        <v>56</v>
      </c>
      <c r="F68" t="s">
        <v>108</v>
      </c>
      <c r="G68">
        <v>58</v>
      </c>
    </row>
    <row r="69" spans="1:7" x14ac:dyDescent="0.25">
      <c r="A69" s="19" t="s">
        <v>58</v>
      </c>
      <c r="B69" s="19" t="s">
        <v>101</v>
      </c>
      <c r="C69" s="17" t="s">
        <v>75</v>
      </c>
      <c r="D69" s="18">
        <v>1</v>
      </c>
      <c r="E69" s="15">
        <v>207</v>
      </c>
      <c r="F69" t="s">
        <v>113</v>
      </c>
      <c r="G69">
        <v>59</v>
      </c>
    </row>
    <row r="70" spans="1:7" x14ac:dyDescent="0.25">
      <c r="A70" s="19" t="s">
        <v>109</v>
      </c>
      <c r="B70" s="19" t="s">
        <v>101</v>
      </c>
      <c r="C70" s="17" t="s">
        <v>110</v>
      </c>
      <c r="D70" s="18">
        <v>1</v>
      </c>
      <c r="E70" s="12" t="s">
        <v>111</v>
      </c>
      <c r="F70" t="s">
        <v>114</v>
      </c>
    </row>
    <row r="71" spans="1:7" x14ac:dyDescent="0.25">
      <c r="A71" s="19" t="s">
        <v>59</v>
      </c>
      <c r="B71" s="19" t="s">
        <v>101</v>
      </c>
      <c r="C71" s="17" t="s">
        <v>88</v>
      </c>
      <c r="D71" s="18">
        <v>1</v>
      </c>
      <c r="E71" s="15">
        <v>30</v>
      </c>
      <c r="G71">
        <v>60</v>
      </c>
    </row>
    <row r="72" spans="1:7" x14ac:dyDescent="0.25">
      <c r="A72" s="19"/>
      <c r="B72" s="19" t="s">
        <v>101</v>
      </c>
      <c r="C72" s="17" t="s">
        <v>88</v>
      </c>
      <c r="D72" s="18">
        <v>1</v>
      </c>
      <c r="E72" s="15">
        <v>40</v>
      </c>
      <c r="G72">
        <v>61</v>
      </c>
    </row>
    <row r="73" spans="1:7" x14ac:dyDescent="0.25">
      <c r="A73" s="19"/>
      <c r="B73" s="19" t="s">
        <v>101</v>
      </c>
      <c r="C73" s="17" t="s">
        <v>88</v>
      </c>
      <c r="D73" s="18">
        <v>1</v>
      </c>
      <c r="E73" s="15">
        <v>50</v>
      </c>
      <c r="G73">
        <v>62</v>
      </c>
    </row>
    <row r="74" spans="1:7" x14ac:dyDescent="0.25">
      <c r="A74" s="19"/>
      <c r="B74" s="19" t="s">
        <v>101</v>
      </c>
      <c r="C74" s="17" t="s">
        <v>88</v>
      </c>
      <c r="D74" s="18">
        <v>1</v>
      </c>
      <c r="E74" s="15"/>
      <c r="G74">
        <v>63</v>
      </c>
    </row>
    <row r="75" spans="1:7" x14ac:dyDescent="0.25">
      <c r="A75" s="19"/>
      <c r="B75" s="19" t="s">
        <v>101</v>
      </c>
      <c r="C75" s="17" t="s">
        <v>88</v>
      </c>
      <c r="D75" s="18">
        <v>1</v>
      </c>
      <c r="E75" s="15"/>
      <c r="G75">
        <v>64</v>
      </c>
    </row>
    <row r="76" spans="1:7" x14ac:dyDescent="0.25">
      <c r="A76" s="19" t="s">
        <v>115</v>
      </c>
      <c r="B76" s="19" t="s">
        <v>101</v>
      </c>
      <c r="C76" s="17" t="s">
        <v>89</v>
      </c>
      <c r="D76" s="18">
        <v>1</v>
      </c>
      <c r="E76" s="15">
        <v>0.01</v>
      </c>
      <c r="G76">
        <v>65</v>
      </c>
    </row>
    <row r="77" spans="1:7" x14ac:dyDescent="0.25">
      <c r="A77" s="19" t="s">
        <v>116</v>
      </c>
      <c r="B77" s="19" t="s">
        <v>101</v>
      </c>
      <c r="C77" s="17" t="s">
        <v>89</v>
      </c>
      <c r="D77" s="18">
        <v>1</v>
      </c>
      <c r="E77" s="15">
        <v>0.25</v>
      </c>
      <c r="G77">
        <v>66</v>
      </c>
    </row>
    <row r="78" spans="1:7" x14ac:dyDescent="0.25">
      <c r="A78" s="19" t="s">
        <v>117</v>
      </c>
      <c r="B78" s="19" t="s">
        <v>101</v>
      </c>
      <c r="C78" s="17" t="s">
        <v>89</v>
      </c>
      <c r="D78" s="18">
        <v>1</v>
      </c>
      <c r="E78" s="15">
        <v>0.67</v>
      </c>
      <c r="G78">
        <v>67</v>
      </c>
    </row>
    <row r="79" spans="1:7" x14ac:dyDescent="0.25">
      <c r="A79" s="19"/>
      <c r="B79" s="19" t="s">
        <v>101</v>
      </c>
      <c r="C79" s="17" t="s">
        <v>89</v>
      </c>
      <c r="D79" s="18">
        <v>1</v>
      </c>
      <c r="E79" s="15"/>
      <c r="G79">
        <v>68</v>
      </c>
    </row>
    <row r="80" spans="1:7" x14ac:dyDescent="0.25">
      <c r="A80" s="19"/>
      <c r="B80" s="19" t="s">
        <v>101</v>
      </c>
      <c r="C80" s="17" t="s">
        <v>89</v>
      </c>
      <c r="D80" s="18">
        <v>1</v>
      </c>
      <c r="E80" s="15"/>
      <c r="G80">
        <v>69</v>
      </c>
    </row>
    <row r="81" spans="1:7" x14ac:dyDescent="0.25">
      <c r="A81" s="19" t="s">
        <v>61</v>
      </c>
      <c r="B81" s="19" t="s">
        <v>101</v>
      </c>
      <c r="C81" s="17" t="s">
        <v>90</v>
      </c>
      <c r="D81" s="18">
        <v>2</v>
      </c>
      <c r="E81" s="12" t="s">
        <v>62</v>
      </c>
      <c r="G81">
        <v>75</v>
      </c>
    </row>
    <row r="82" spans="1:7" x14ac:dyDescent="0.25">
      <c r="A82" s="19" t="s">
        <v>63</v>
      </c>
      <c r="B82" s="19" t="s">
        <v>101</v>
      </c>
      <c r="C82" s="17" t="s">
        <v>75</v>
      </c>
      <c r="D82" s="18">
        <v>2</v>
      </c>
      <c r="E82" s="15">
        <v>365</v>
      </c>
      <c r="G82">
        <v>76</v>
      </c>
    </row>
    <row r="83" spans="1:7" x14ac:dyDescent="0.25">
      <c r="A83" s="19" t="s">
        <v>112</v>
      </c>
      <c r="B83" s="19" t="s">
        <v>101</v>
      </c>
      <c r="C83" s="17" t="s">
        <v>110</v>
      </c>
      <c r="D83" s="18">
        <v>2</v>
      </c>
      <c r="E83" s="12" t="s">
        <v>111</v>
      </c>
    </row>
    <row r="84" spans="1:7" x14ac:dyDescent="0.25">
      <c r="A84" s="19" t="s">
        <v>64</v>
      </c>
      <c r="B84" s="19" t="s">
        <v>101</v>
      </c>
      <c r="C84" s="17" t="s">
        <v>88</v>
      </c>
      <c r="D84" s="18">
        <v>2</v>
      </c>
      <c r="E84" s="15">
        <v>0</v>
      </c>
      <c r="G84">
        <v>77</v>
      </c>
    </row>
    <row r="85" spans="1:7" x14ac:dyDescent="0.25">
      <c r="A85" s="19"/>
      <c r="B85" s="19" t="s">
        <v>101</v>
      </c>
      <c r="C85" s="17" t="s">
        <v>88</v>
      </c>
      <c r="D85" s="18">
        <v>2</v>
      </c>
      <c r="E85" s="15">
        <v>0.2</v>
      </c>
      <c r="G85">
        <v>78</v>
      </c>
    </row>
    <row r="86" spans="1:7" x14ac:dyDescent="0.25">
      <c r="A86" s="19"/>
      <c r="B86" s="19" t="s">
        <v>101</v>
      </c>
      <c r="C86" s="17" t="s">
        <v>88</v>
      </c>
      <c r="D86" s="18">
        <v>2</v>
      </c>
      <c r="E86" s="15">
        <v>0.5</v>
      </c>
      <c r="G86">
        <v>79</v>
      </c>
    </row>
    <row r="87" spans="1:7" x14ac:dyDescent="0.25">
      <c r="A87" s="19"/>
      <c r="B87" s="19" t="s">
        <v>101</v>
      </c>
      <c r="C87" s="17" t="s">
        <v>88</v>
      </c>
      <c r="D87" s="18">
        <v>2</v>
      </c>
      <c r="E87" s="15">
        <v>0.68</v>
      </c>
      <c r="G87">
        <v>80</v>
      </c>
    </row>
    <row r="88" spans="1:7" x14ac:dyDescent="0.25">
      <c r="A88" s="19"/>
      <c r="B88" s="19" t="s">
        <v>101</v>
      </c>
      <c r="C88" s="17" t="s">
        <v>88</v>
      </c>
      <c r="D88" s="18">
        <v>2</v>
      </c>
      <c r="E88" s="15">
        <v>1.1200000000000001</v>
      </c>
      <c r="G88">
        <v>81</v>
      </c>
    </row>
    <row r="89" spans="1:7" x14ac:dyDescent="0.25">
      <c r="A89" s="19" t="s">
        <v>65</v>
      </c>
      <c r="B89" s="19" t="s">
        <v>101</v>
      </c>
      <c r="C89" s="17" t="s">
        <v>89</v>
      </c>
      <c r="D89" s="18">
        <v>2</v>
      </c>
      <c r="E89" s="15">
        <v>0</v>
      </c>
      <c r="G89">
        <v>82</v>
      </c>
    </row>
    <row r="90" spans="1:7" x14ac:dyDescent="0.25">
      <c r="A90" s="19" t="s">
        <v>116</v>
      </c>
      <c r="B90" s="19" t="s">
        <v>101</v>
      </c>
      <c r="C90" s="17" t="s">
        <v>89</v>
      </c>
      <c r="D90" s="18">
        <v>2</v>
      </c>
      <c r="E90" s="15">
        <v>0</v>
      </c>
      <c r="G90">
        <v>83</v>
      </c>
    </row>
    <row r="91" spans="1:7" x14ac:dyDescent="0.25">
      <c r="A91" s="19" t="s">
        <v>117</v>
      </c>
      <c r="B91" s="19" t="s">
        <v>101</v>
      </c>
      <c r="C91" s="17" t="s">
        <v>89</v>
      </c>
      <c r="D91" s="18">
        <v>2</v>
      </c>
      <c r="E91" s="15">
        <v>0</v>
      </c>
      <c r="G91">
        <v>84</v>
      </c>
    </row>
    <row r="92" spans="1:7" x14ac:dyDescent="0.25">
      <c r="A92" s="19"/>
      <c r="B92" s="19" t="s">
        <v>101</v>
      </c>
      <c r="C92" s="17" t="s">
        <v>89</v>
      </c>
      <c r="D92" s="18">
        <v>2</v>
      </c>
      <c r="E92" s="15">
        <v>1</v>
      </c>
      <c r="G92">
        <v>85</v>
      </c>
    </row>
    <row r="93" spans="1:7" x14ac:dyDescent="0.25">
      <c r="A93" s="19"/>
      <c r="B93" s="19" t="s">
        <v>101</v>
      </c>
      <c r="C93" s="17" t="s">
        <v>89</v>
      </c>
      <c r="D93" s="18">
        <v>2</v>
      </c>
      <c r="E93" s="15">
        <v>1</v>
      </c>
      <c r="G93">
        <v>86</v>
      </c>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C204" s="21"/>
      <c r="D204" s="22"/>
    </row>
    <row r="205" spans="1:4" x14ac:dyDescent="0.25">
      <c r="A205" s="20"/>
      <c r="C205" s="21"/>
      <c r="D205" s="22"/>
    </row>
    <row r="206" spans="1:4" x14ac:dyDescent="0.25">
      <c r="A206" s="20"/>
      <c r="C206" s="21"/>
      <c r="D206" s="22"/>
    </row>
    <row r="207" spans="1:4" x14ac:dyDescent="0.25">
      <c r="A207" s="20"/>
      <c r="C207" s="21"/>
      <c r="D207" s="22"/>
    </row>
    <row r="208" spans="1:4" x14ac:dyDescent="0.25">
      <c r="A208" s="20"/>
      <c r="C208" s="21"/>
      <c r="D208" s="22"/>
    </row>
    <row r="209" spans="1:4" x14ac:dyDescent="0.25">
      <c r="A209" s="20"/>
      <c r="C209" s="21"/>
      <c r="D209" s="22"/>
    </row>
    <row r="210" spans="1:4" x14ac:dyDescent="0.25">
      <c r="A210" s="20"/>
      <c r="C210" s="21"/>
      <c r="D210" s="22"/>
    </row>
    <row r="211" spans="1:4" x14ac:dyDescent="0.25">
      <c r="A211" s="20"/>
      <c r="C211" s="21"/>
      <c r="D211" s="22"/>
    </row>
    <row r="212" spans="1:4" x14ac:dyDescent="0.25">
      <c r="A212" s="20"/>
      <c r="C212" s="21"/>
      <c r="D212" s="22"/>
    </row>
    <row r="213" spans="1:4" x14ac:dyDescent="0.25">
      <c r="A213" s="20"/>
      <c r="C213" s="21"/>
      <c r="D213" s="22"/>
    </row>
  </sheetData>
  <mergeCells count="5">
    <mergeCell ref="A20:A23"/>
    <mergeCell ref="A25:A29"/>
    <mergeCell ref="A33:A38"/>
    <mergeCell ref="A44:A48"/>
    <mergeCell ref="A39:A41"/>
  </mergeCells>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66" xr:uid="{2A9331BB-EEBF-40CD-B47D-E4013CB2D0AD}">
      <formula1>0</formula1>
    </dataValidation>
    <dataValidation type="decimal" allowBlank="1" showInputMessage="1" showErrorMessage="1" sqref="E30 E67 E62 E64:E65" xr:uid="{C20F82BC-B9F3-4514-8D12-0BF659884D61}">
      <formula1>0</formula1>
      <formula2>1</formula2>
    </dataValidation>
    <dataValidation type="whole" allowBlank="1" showInputMessage="1" showErrorMessage="1" sqref="E13:E17" xr:uid="{89511D6B-7806-4594-AA02-B0D66F3A6A50}">
      <formula1>1</formula1>
      <formula2>366</formula2>
    </dataValidation>
    <dataValidation type="list" allowBlank="1" showInputMessage="1" showErrorMessage="1" sqref="E11" xr:uid="{5620C1FF-B28B-4556-ADEF-5FA98FE67CB9}">
      <formula1>"C3, C4, CAM"</formula1>
    </dataValidation>
    <dataValidation type="list" allowBlank="1" showInputMessage="1" showErrorMessage="1" sqref="E12 E19" xr:uid="{D43B937F-2CE8-47D9-A978-7D336015DF11}">
      <formula1>"Annual, Herbaceous perennial, Woody perennial"</formula1>
    </dataValidation>
    <dataValidation type="list" allowBlank="1" showInputMessage="1" showErrorMessage="1" sqref="E7 E11" xr:uid="{6E5E4A37-6A5B-480B-8E8F-63973FC4A36F}">
      <formula1>"annual, perennial"</formula1>
    </dataValidation>
    <dataValidation type="list" allowBlank="1" showInputMessage="1" showErrorMessage="1" sqref="E10" xr:uid="{9C2C3F79-B79E-49D3-96C9-4B893A4F4CBC}">
      <formula1>"climbing,columnar,conical,decumbent,erect,irregular,oval,prostrate,rounded,semi_erect,vase"</formula1>
    </dataValidation>
    <dataValidation type="list" allowBlank="1" showInputMessage="1" showErrorMessage="1" sqref="E9" xr:uid="{E22474F0-0264-4C55-99F3-1F4582999007}">
      <formula1>"bunch, colonizing, multiple_stems, rhizomatous,single_crown,single_stem,stoloniferous,thicket_forming"</formula1>
    </dataValidation>
    <dataValidation type="list" allowBlank="1" showInputMessage="1" showErrorMessage="1" sqref="E8" xr:uid="{793E17DF-C558-4DAF-B608-9E20297CD619}">
      <formula1>"evergreen, deciduous"</formula1>
    </dataValidation>
    <dataValidation type="list" allowBlank="1" showInputMessage="1" showErrorMessage="1" sqref="E70 E83"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11"/>
  <sheetViews>
    <sheetView topLeftCell="A32" workbookViewId="0">
      <selection activeCell="I53" sqref="I53"/>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91</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92</v>
      </c>
      <c r="C3" s="10" t="s">
        <v>7</v>
      </c>
      <c r="D3" s="11"/>
      <c r="E3" s="12" t="s">
        <v>141</v>
      </c>
      <c r="G3">
        <v>1</v>
      </c>
    </row>
    <row r="4" spans="1:7" x14ac:dyDescent="0.25">
      <c r="A4" s="9" t="s">
        <v>8</v>
      </c>
      <c r="B4" s="9" t="s">
        <v>92</v>
      </c>
      <c r="C4" s="10" t="s">
        <v>76</v>
      </c>
      <c r="D4" s="11"/>
      <c r="E4" s="12" t="s">
        <v>10</v>
      </c>
      <c r="G4">
        <v>2</v>
      </c>
    </row>
    <row r="5" spans="1:7" x14ac:dyDescent="0.25">
      <c r="A5" s="9" t="s">
        <v>11</v>
      </c>
      <c r="B5" s="9" t="s">
        <v>92</v>
      </c>
      <c r="C5" s="10" t="s">
        <v>12</v>
      </c>
      <c r="D5" s="11"/>
      <c r="E5" s="13" t="s">
        <v>13</v>
      </c>
      <c r="G5">
        <v>3</v>
      </c>
    </row>
    <row r="6" spans="1:7" x14ac:dyDescent="0.25">
      <c r="A6" s="9" t="s">
        <v>14</v>
      </c>
      <c r="B6" s="9" t="s">
        <v>92</v>
      </c>
      <c r="C6" s="10" t="s">
        <v>15</v>
      </c>
      <c r="D6" s="11"/>
      <c r="E6" s="13" t="s">
        <v>16</v>
      </c>
      <c r="G6">
        <v>4</v>
      </c>
    </row>
    <row r="7" spans="1:7" x14ac:dyDescent="0.25">
      <c r="A7" s="9" t="s">
        <v>17</v>
      </c>
      <c r="B7" s="9" t="s">
        <v>92</v>
      </c>
      <c r="C7" s="10" t="s">
        <v>75</v>
      </c>
      <c r="D7" s="11"/>
      <c r="E7" s="12" t="s">
        <v>81</v>
      </c>
      <c r="G7">
        <v>5</v>
      </c>
    </row>
    <row r="8" spans="1:7" x14ac:dyDescent="0.25">
      <c r="A8" s="9" t="s">
        <v>69</v>
      </c>
      <c r="B8" s="9" t="s">
        <v>92</v>
      </c>
      <c r="C8" s="10" t="s">
        <v>77</v>
      </c>
      <c r="D8" s="11"/>
      <c r="E8" s="12" t="s">
        <v>73</v>
      </c>
      <c r="G8">
        <v>6</v>
      </c>
    </row>
    <row r="9" spans="1:7" x14ac:dyDescent="0.25">
      <c r="A9" s="9" t="s">
        <v>70</v>
      </c>
      <c r="B9" s="9" t="s">
        <v>92</v>
      </c>
      <c r="C9" s="10" t="s">
        <v>9</v>
      </c>
      <c r="D9" s="11"/>
      <c r="E9" s="12" t="s">
        <v>143</v>
      </c>
      <c r="G9">
        <v>7</v>
      </c>
    </row>
    <row r="10" spans="1:7" x14ac:dyDescent="0.25">
      <c r="A10" s="9" t="s">
        <v>71</v>
      </c>
      <c r="B10" s="9" t="s">
        <v>92</v>
      </c>
      <c r="C10" s="10" t="s">
        <v>72</v>
      </c>
      <c r="D10" s="11"/>
      <c r="E10" s="12" t="s">
        <v>74</v>
      </c>
      <c r="G10">
        <v>8</v>
      </c>
    </row>
    <row r="11" spans="1:7" x14ac:dyDescent="0.25">
      <c r="A11" s="9" t="s">
        <v>18</v>
      </c>
      <c r="B11" s="9" t="s">
        <v>92</v>
      </c>
      <c r="C11" s="10" t="s">
        <v>78</v>
      </c>
      <c r="D11" s="11"/>
      <c r="E11" s="12" t="s">
        <v>82</v>
      </c>
      <c r="G11">
        <v>9</v>
      </c>
    </row>
    <row r="12" spans="1:7" ht="18" thickBot="1" x14ac:dyDescent="0.35">
      <c r="A12" s="5" t="s">
        <v>99</v>
      </c>
      <c r="B12" s="5"/>
      <c r="C12" s="6"/>
      <c r="D12" s="7"/>
      <c r="E12" s="14"/>
      <c r="F12" s="8"/>
      <c r="G12">
        <v>10</v>
      </c>
    </row>
    <row r="13" spans="1:7" ht="15.75" thickTop="1" x14ac:dyDescent="0.25">
      <c r="A13" s="9" t="s">
        <v>20</v>
      </c>
      <c r="B13" s="9" t="s">
        <v>98</v>
      </c>
      <c r="C13" s="10" t="s">
        <v>21</v>
      </c>
      <c r="D13" s="11"/>
      <c r="E13" s="15">
        <v>144</v>
      </c>
      <c r="G13">
        <v>11</v>
      </c>
    </row>
    <row r="14" spans="1:7" x14ac:dyDescent="0.25">
      <c r="A14" s="9" t="s">
        <v>22</v>
      </c>
      <c r="B14" s="9" t="s">
        <v>98</v>
      </c>
      <c r="C14" s="10" t="s">
        <v>23</v>
      </c>
      <c r="D14" s="11"/>
      <c r="E14" s="15">
        <v>305</v>
      </c>
      <c r="G14">
        <v>12</v>
      </c>
    </row>
    <row r="15" spans="1:7" ht="18.75" customHeight="1" x14ac:dyDescent="0.25">
      <c r="A15" s="19" t="s">
        <v>84</v>
      </c>
      <c r="B15" s="9" t="s">
        <v>98</v>
      </c>
      <c r="C15" s="17" t="s">
        <v>85</v>
      </c>
      <c r="D15" s="18"/>
      <c r="E15" s="15">
        <v>180</v>
      </c>
      <c r="G15">
        <v>50</v>
      </c>
    </row>
    <row r="16" spans="1:7" x14ac:dyDescent="0.25">
      <c r="A16" s="9" t="s">
        <v>24</v>
      </c>
      <c r="B16" s="9" t="s">
        <v>98</v>
      </c>
      <c r="C16" s="10" t="s">
        <v>25</v>
      </c>
      <c r="D16" s="11"/>
      <c r="E16" s="15">
        <v>273</v>
      </c>
      <c r="G16">
        <v>13</v>
      </c>
    </row>
    <row r="17" spans="1:8" ht="18" thickBot="1" x14ac:dyDescent="0.35">
      <c r="A17" s="5" t="s">
        <v>19</v>
      </c>
      <c r="B17" s="5"/>
      <c r="C17" s="6"/>
      <c r="D17" s="7"/>
      <c r="E17" s="14"/>
      <c r="F17" s="8"/>
      <c r="G17">
        <v>10</v>
      </c>
    </row>
    <row r="18" spans="1:8" ht="15.75" thickTop="1" x14ac:dyDescent="0.25">
      <c r="A18" s="28" t="s">
        <v>26</v>
      </c>
      <c r="B18" s="9" t="s">
        <v>93</v>
      </c>
      <c r="C18" s="10" t="s">
        <v>68</v>
      </c>
      <c r="D18" s="18" t="s">
        <v>105</v>
      </c>
      <c r="E18" s="15">
        <v>1.4999999999999999E-2</v>
      </c>
      <c r="G18">
        <v>14</v>
      </c>
    </row>
    <row r="19" spans="1:8" x14ac:dyDescent="0.25">
      <c r="A19" s="28"/>
      <c r="B19" s="9" t="s">
        <v>93</v>
      </c>
      <c r="C19" s="10" t="s">
        <v>68</v>
      </c>
      <c r="D19" s="18" t="s">
        <v>106</v>
      </c>
      <c r="E19" s="15">
        <v>1.4999999999999999E-2</v>
      </c>
      <c r="G19">
        <v>15</v>
      </c>
    </row>
    <row r="20" spans="1:8" x14ac:dyDescent="0.25">
      <c r="A20" s="28"/>
      <c r="B20" s="9" t="s">
        <v>93</v>
      </c>
      <c r="C20" s="10" t="s">
        <v>68</v>
      </c>
      <c r="D20" s="18" t="s">
        <v>107</v>
      </c>
      <c r="E20" s="15">
        <v>0.03</v>
      </c>
      <c r="G20">
        <v>16</v>
      </c>
    </row>
    <row r="21" spans="1:8" x14ac:dyDescent="0.25">
      <c r="A21" s="28"/>
      <c r="B21" s="9" t="s">
        <v>93</v>
      </c>
      <c r="C21" s="10" t="s">
        <v>68</v>
      </c>
      <c r="D21" s="18" t="s">
        <v>96</v>
      </c>
      <c r="E21" s="15">
        <v>0.01</v>
      </c>
      <c r="G21">
        <v>17</v>
      </c>
    </row>
    <row r="22" spans="1:8" x14ac:dyDescent="0.25">
      <c r="A22" s="28"/>
      <c r="B22" s="9" t="s">
        <v>93</v>
      </c>
      <c r="C22" s="10" t="s">
        <v>68</v>
      </c>
      <c r="D22" s="18" t="s">
        <v>97</v>
      </c>
      <c r="E22" s="15">
        <v>0.01</v>
      </c>
      <c r="G22">
        <v>18</v>
      </c>
    </row>
    <row r="23" spans="1:8" x14ac:dyDescent="0.25">
      <c r="A23" s="28" t="s">
        <v>27</v>
      </c>
      <c r="B23" s="9" t="s">
        <v>93</v>
      </c>
      <c r="C23" s="10" t="s">
        <v>28</v>
      </c>
      <c r="D23" s="18" t="s">
        <v>105</v>
      </c>
      <c r="E23" s="15">
        <v>1.444</v>
      </c>
      <c r="G23">
        <v>19</v>
      </c>
    </row>
    <row r="24" spans="1:8" x14ac:dyDescent="0.25">
      <c r="A24" s="28"/>
      <c r="B24" s="9" t="s">
        <v>93</v>
      </c>
      <c r="C24" s="10" t="s">
        <v>28</v>
      </c>
      <c r="D24" s="18" t="s">
        <v>106</v>
      </c>
      <c r="E24" s="15">
        <v>1.5129999999999999</v>
      </c>
      <c r="G24">
        <v>20</v>
      </c>
    </row>
    <row r="25" spans="1:8" x14ac:dyDescent="0.25">
      <c r="A25" s="28"/>
      <c r="B25" s="9" t="s">
        <v>93</v>
      </c>
      <c r="C25" s="10" t="s">
        <v>28</v>
      </c>
      <c r="D25" s="18" t="s">
        <v>107</v>
      </c>
      <c r="E25" s="15">
        <v>1.4630000000000001</v>
      </c>
      <c r="G25">
        <v>21</v>
      </c>
    </row>
    <row r="26" spans="1:8" x14ac:dyDescent="0.25">
      <c r="A26" s="28"/>
      <c r="B26" s="9" t="s">
        <v>93</v>
      </c>
      <c r="C26" s="10" t="s">
        <v>28</v>
      </c>
      <c r="D26" s="18" t="s">
        <v>96</v>
      </c>
      <c r="E26" s="15">
        <v>1.415</v>
      </c>
      <c r="G26">
        <v>22</v>
      </c>
    </row>
    <row r="27" spans="1:8" x14ac:dyDescent="0.25">
      <c r="A27" s="28"/>
      <c r="B27" s="9" t="s">
        <v>93</v>
      </c>
      <c r="C27" s="10" t="s">
        <v>28</v>
      </c>
      <c r="D27" s="18" t="s">
        <v>97</v>
      </c>
      <c r="E27" s="15">
        <v>1.4139999999999999</v>
      </c>
      <c r="G27">
        <v>23</v>
      </c>
    </row>
    <row r="28" spans="1:8" x14ac:dyDescent="0.25">
      <c r="A28" s="9" t="s">
        <v>29</v>
      </c>
      <c r="B28" s="9" t="s">
        <v>93</v>
      </c>
      <c r="C28" s="10" t="s">
        <v>30</v>
      </c>
      <c r="D28" s="11"/>
      <c r="E28" s="15">
        <v>0.48</v>
      </c>
      <c r="G28">
        <v>24</v>
      </c>
    </row>
    <row r="29" spans="1:8" ht="32.25" x14ac:dyDescent="0.25">
      <c r="A29" s="9" t="s">
        <v>31</v>
      </c>
      <c r="B29" s="9" t="s">
        <v>93</v>
      </c>
      <c r="C29" s="10" t="s">
        <v>32</v>
      </c>
      <c r="D29" s="11"/>
      <c r="E29" s="15">
        <v>100</v>
      </c>
      <c r="F29" t="s">
        <v>67</v>
      </c>
      <c r="G29">
        <v>25</v>
      </c>
    </row>
    <row r="30" spans="1:8" x14ac:dyDescent="0.25">
      <c r="A30" s="9" t="s">
        <v>33</v>
      </c>
      <c r="B30" s="9" t="s">
        <v>93</v>
      </c>
      <c r="C30" s="10" t="s">
        <v>34</v>
      </c>
      <c r="D30" s="11"/>
      <c r="E30" s="15">
        <v>0.05</v>
      </c>
      <c r="G30">
        <v>26</v>
      </c>
    </row>
    <row r="31" spans="1:8" ht="30" customHeight="1" x14ac:dyDescent="0.25">
      <c r="A31" s="29" t="s">
        <v>35</v>
      </c>
      <c r="B31" s="9" t="s">
        <v>93</v>
      </c>
      <c r="C31" s="10" t="s">
        <v>102</v>
      </c>
      <c r="D31" s="11" t="s">
        <v>36</v>
      </c>
      <c r="E31" s="15"/>
      <c r="F31" s="31" t="s">
        <v>104</v>
      </c>
      <c r="G31">
        <v>27</v>
      </c>
      <c r="H31" t="s">
        <v>38</v>
      </c>
    </row>
    <row r="32" spans="1:8" x14ac:dyDescent="0.25">
      <c r="A32" s="29"/>
      <c r="B32" s="9" t="s">
        <v>93</v>
      </c>
      <c r="C32" s="10" t="s">
        <v>102</v>
      </c>
      <c r="D32" s="11" t="s">
        <v>39</v>
      </c>
      <c r="E32" s="15"/>
      <c r="F32" s="31"/>
      <c r="G32">
        <v>28</v>
      </c>
    </row>
    <row r="33" spans="1:14" x14ac:dyDescent="0.25">
      <c r="A33" s="29"/>
      <c r="B33" s="9" t="s">
        <v>93</v>
      </c>
      <c r="C33" s="10" t="s">
        <v>102</v>
      </c>
      <c r="D33" s="11" t="s">
        <v>40</v>
      </c>
      <c r="E33" s="15"/>
      <c r="F33" s="31"/>
      <c r="G33">
        <v>29</v>
      </c>
    </row>
    <row r="34" spans="1:14" x14ac:dyDescent="0.25">
      <c r="A34" s="29"/>
      <c r="B34" s="9" t="s">
        <v>93</v>
      </c>
      <c r="C34" s="10" t="s">
        <v>103</v>
      </c>
      <c r="D34" s="11" t="s">
        <v>36</v>
      </c>
      <c r="E34" s="15"/>
      <c r="F34" s="31"/>
      <c r="G34">
        <v>30</v>
      </c>
    </row>
    <row r="35" spans="1:14" x14ac:dyDescent="0.25">
      <c r="A35" s="29"/>
      <c r="B35" s="9" t="s">
        <v>93</v>
      </c>
      <c r="C35" s="10" t="s">
        <v>103</v>
      </c>
      <c r="D35" s="11" t="s">
        <v>39</v>
      </c>
      <c r="E35" s="15"/>
      <c r="F35" s="31"/>
      <c r="G35">
        <v>31</v>
      </c>
    </row>
    <row r="36" spans="1:14" x14ac:dyDescent="0.25">
      <c r="A36" s="29"/>
      <c r="B36" s="9" t="s">
        <v>93</v>
      </c>
      <c r="C36" s="10" t="s">
        <v>103</v>
      </c>
      <c r="D36" s="11" t="s">
        <v>40</v>
      </c>
      <c r="E36" s="15"/>
      <c r="F36" s="31"/>
      <c r="G36">
        <v>32</v>
      </c>
    </row>
    <row r="37" spans="1:14" x14ac:dyDescent="0.25">
      <c r="A37" s="30" t="s">
        <v>41</v>
      </c>
      <c r="B37" s="9" t="s">
        <v>93</v>
      </c>
      <c r="C37" s="17" t="s">
        <v>42</v>
      </c>
      <c r="D37" s="18" t="s">
        <v>105</v>
      </c>
      <c r="E37" s="15">
        <v>0.01</v>
      </c>
      <c r="G37">
        <v>33</v>
      </c>
    </row>
    <row r="38" spans="1:14" x14ac:dyDescent="0.25">
      <c r="A38" s="30"/>
      <c r="B38" s="9" t="s">
        <v>93</v>
      </c>
      <c r="C38" s="17" t="s">
        <v>42</v>
      </c>
      <c r="D38" s="18" t="s">
        <v>106</v>
      </c>
      <c r="E38" s="27">
        <f>E39/0.27*0.2</f>
        <v>2.2222222222222223E-2</v>
      </c>
      <c r="G38">
        <v>34</v>
      </c>
    </row>
    <row r="39" spans="1:14" x14ac:dyDescent="0.25">
      <c r="A39" s="30"/>
      <c r="B39" s="9" t="s">
        <v>93</v>
      </c>
      <c r="C39" s="17" t="s">
        <v>42</v>
      </c>
      <c r="D39" s="18" t="s">
        <v>107</v>
      </c>
      <c r="E39" s="15">
        <v>0.03</v>
      </c>
      <c r="G39">
        <v>35</v>
      </c>
    </row>
    <row r="40" spans="1:14" x14ac:dyDescent="0.25">
      <c r="A40" s="30"/>
      <c r="B40" s="9" t="s">
        <v>93</v>
      </c>
      <c r="C40" s="17" t="s">
        <v>42</v>
      </c>
      <c r="D40" s="18" t="s">
        <v>96</v>
      </c>
      <c r="E40" s="15">
        <v>0.01</v>
      </c>
      <c r="G40">
        <v>36</v>
      </c>
    </row>
    <row r="41" spans="1:14" x14ac:dyDescent="0.25">
      <c r="A41" s="30"/>
      <c r="B41" s="9" t="s">
        <v>93</v>
      </c>
      <c r="C41" s="17" t="s">
        <v>42</v>
      </c>
      <c r="D41" s="18" t="s">
        <v>97</v>
      </c>
      <c r="E41" s="15">
        <v>0</v>
      </c>
      <c r="G41">
        <v>37</v>
      </c>
    </row>
    <row r="42" spans="1:14" x14ac:dyDescent="0.25">
      <c r="A42" s="30" t="s">
        <v>79</v>
      </c>
      <c r="B42" s="9" t="s">
        <v>93</v>
      </c>
      <c r="C42" s="17" t="s">
        <v>80</v>
      </c>
      <c r="D42" s="18" t="s">
        <v>105</v>
      </c>
      <c r="E42" s="15">
        <v>4.3</v>
      </c>
      <c r="G42">
        <v>38</v>
      </c>
    </row>
    <row r="43" spans="1:14" x14ac:dyDescent="0.25">
      <c r="A43" s="30"/>
      <c r="B43" s="9" t="s">
        <v>93</v>
      </c>
      <c r="C43" s="17" t="s">
        <v>80</v>
      </c>
      <c r="D43" s="18" t="s">
        <v>106</v>
      </c>
      <c r="E43" s="15">
        <v>4.0999999999999996</v>
      </c>
      <c r="G43">
        <v>39</v>
      </c>
      <c r="J43">
        <f>E43+E44</f>
        <v>9.6</v>
      </c>
      <c r="K43">
        <f>LOG10(J43/1000)</f>
        <v>-2.0177287669604316</v>
      </c>
      <c r="M43">
        <f>E50/E51</f>
        <v>2.5</v>
      </c>
      <c r="N43">
        <f>LOG10(M43)</f>
        <v>0.3979400086720376</v>
      </c>
    </row>
    <row r="44" spans="1:14" x14ac:dyDescent="0.25">
      <c r="A44" s="30"/>
      <c r="B44" s="9" t="s">
        <v>93</v>
      </c>
      <c r="C44" s="17" t="s">
        <v>80</v>
      </c>
      <c r="D44" s="18" t="s">
        <v>107</v>
      </c>
      <c r="E44" s="15">
        <v>5.5</v>
      </c>
      <c r="G44">
        <v>40</v>
      </c>
      <c r="J44">
        <f>(E38+E39)/E54*E50</f>
        <v>0.52222222222222237</v>
      </c>
      <c r="K44">
        <f>LOG10(J44/1000)</f>
        <v>-3.2821446515036072</v>
      </c>
      <c r="M44">
        <f>E50/E55</f>
        <v>138.2930051648863</v>
      </c>
      <c r="N44">
        <f>LOG10(M44)</f>
        <v>2.1408002141287135</v>
      </c>
    </row>
    <row r="45" spans="1:14" x14ac:dyDescent="0.25">
      <c r="A45" s="30"/>
      <c r="B45" s="9" t="s">
        <v>93</v>
      </c>
      <c r="C45" s="17" t="s">
        <v>80</v>
      </c>
      <c r="D45" s="18" t="s">
        <v>96</v>
      </c>
      <c r="E45" s="15">
        <v>1</v>
      </c>
      <c r="G45">
        <v>41</v>
      </c>
    </row>
    <row r="46" spans="1:14" x14ac:dyDescent="0.25">
      <c r="A46" s="30"/>
      <c r="B46" s="9" t="s">
        <v>93</v>
      </c>
      <c r="C46" s="17" t="s">
        <v>80</v>
      </c>
      <c r="D46" s="18" t="s">
        <v>97</v>
      </c>
      <c r="E46" s="15">
        <v>1.5</v>
      </c>
      <c r="G46">
        <v>42</v>
      </c>
    </row>
    <row r="47" spans="1:14" ht="18" thickBot="1" x14ac:dyDescent="0.35">
      <c r="A47" s="5" t="s">
        <v>118</v>
      </c>
      <c r="B47" s="5"/>
      <c r="C47" s="6"/>
      <c r="D47" s="7"/>
      <c r="E47" s="6"/>
      <c r="F47" s="8"/>
      <c r="G47">
        <v>43</v>
      </c>
    </row>
    <row r="48" spans="1:14" ht="18" thickTop="1" x14ac:dyDescent="0.25">
      <c r="A48" s="19" t="s">
        <v>44</v>
      </c>
      <c r="B48" s="19" t="s">
        <v>94</v>
      </c>
      <c r="C48" s="17" t="s">
        <v>45</v>
      </c>
      <c r="D48" s="18"/>
      <c r="E48" s="15">
        <v>18</v>
      </c>
      <c r="G48">
        <v>44</v>
      </c>
    </row>
    <row r="49" spans="1:11" x14ac:dyDescent="0.25">
      <c r="A49" s="19" t="s">
        <v>46</v>
      </c>
      <c r="B49" s="19" t="s">
        <v>94</v>
      </c>
      <c r="C49" s="17" t="s">
        <v>47</v>
      </c>
      <c r="D49" s="18"/>
      <c r="E49" s="15">
        <v>10</v>
      </c>
      <c r="G49">
        <v>45</v>
      </c>
    </row>
    <row r="50" spans="1:11" x14ac:dyDescent="0.25">
      <c r="A50" s="19" t="s">
        <v>125</v>
      </c>
      <c r="B50" s="19" t="s">
        <v>94</v>
      </c>
      <c r="C50" s="17" t="s">
        <v>132</v>
      </c>
      <c r="D50" s="18"/>
      <c r="E50" s="15">
        <v>0.75</v>
      </c>
      <c r="G50">
        <v>46</v>
      </c>
    </row>
    <row r="51" spans="1:11" x14ac:dyDescent="0.25">
      <c r="A51" s="19" t="s">
        <v>120</v>
      </c>
      <c r="B51" s="19" t="s">
        <v>94</v>
      </c>
      <c r="C51" s="17" t="s">
        <v>119</v>
      </c>
      <c r="D51" s="18"/>
      <c r="E51" s="15">
        <v>0.3</v>
      </c>
      <c r="J51">
        <f>PI()/4*E51^2*E50</f>
        <v>5.3014376029327764E-2</v>
      </c>
      <c r="K51">
        <f>J43/1000/J51</f>
        <v>0.18108295747344533</v>
      </c>
    </row>
    <row r="52" spans="1:11" x14ac:dyDescent="0.25">
      <c r="A52" s="19" t="s">
        <v>121</v>
      </c>
      <c r="B52" s="19" t="s">
        <v>94</v>
      </c>
      <c r="C52" s="17" t="s">
        <v>124</v>
      </c>
      <c r="D52" s="18"/>
      <c r="E52" s="15">
        <v>0.33</v>
      </c>
      <c r="I52">
        <f>E50/E55</f>
        <v>138.2930051648863</v>
      </c>
    </row>
    <row r="53" spans="1:11" x14ac:dyDescent="0.25">
      <c r="A53" s="19" t="s">
        <v>122</v>
      </c>
      <c r="B53" s="19" t="s">
        <v>94</v>
      </c>
      <c r="C53" s="17" t="s">
        <v>123</v>
      </c>
      <c r="D53" s="18"/>
      <c r="E53" s="15">
        <v>0.35</v>
      </c>
      <c r="I53">
        <f>E50/E51</f>
        <v>2.5</v>
      </c>
    </row>
    <row r="54" spans="1:11" x14ac:dyDescent="0.25">
      <c r="A54" s="19" t="s">
        <v>133</v>
      </c>
      <c r="B54" s="19" t="s">
        <v>94</v>
      </c>
      <c r="C54" s="17" t="s">
        <v>134</v>
      </c>
      <c r="D54" s="18"/>
      <c r="E54" s="15">
        <f>E50/10</f>
        <v>7.4999999999999997E-2</v>
      </c>
    </row>
    <row r="55" spans="1:11" x14ac:dyDescent="0.25">
      <c r="A55" s="19" t="s">
        <v>135</v>
      </c>
      <c r="B55" s="19" t="s">
        <v>94</v>
      </c>
      <c r="C55" s="17" t="s">
        <v>140</v>
      </c>
      <c r="D55" s="18"/>
      <c r="E55" s="27">
        <f>SQRT(0.231/100/100*4/PI())</f>
        <v>5.423267786434878E-3</v>
      </c>
      <c r="G55">
        <v>48</v>
      </c>
    </row>
    <row r="56" spans="1:11" x14ac:dyDescent="0.25">
      <c r="A56" s="19" t="s">
        <v>136</v>
      </c>
      <c r="B56" s="19" t="s">
        <v>94</v>
      </c>
      <c r="C56" s="17" t="s">
        <v>137</v>
      </c>
      <c r="D56" s="18"/>
      <c r="E56" s="15">
        <v>0.02</v>
      </c>
    </row>
    <row r="57" spans="1:11" x14ac:dyDescent="0.25">
      <c r="A57" s="19" t="s">
        <v>138</v>
      </c>
      <c r="B57" s="19" t="s">
        <v>94</v>
      </c>
      <c r="C57" s="17" t="s">
        <v>139</v>
      </c>
      <c r="D57" s="18"/>
      <c r="E57" s="15">
        <v>0.01</v>
      </c>
    </row>
    <row r="58" spans="1:11" ht="18" thickBot="1" x14ac:dyDescent="0.35">
      <c r="A58" s="5" t="s">
        <v>83</v>
      </c>
      <c r="B58" s="5"/>
      <c r="C58" s="6"/>
      <c r="D58" s="7"/>
      <c r="E58" s="6"/>
      <c r="F58" s="8"/>
      <c r="G58">
        <v>49</v>
      </c>
    </row>
    <row r="59" spans="1:11" ht="30.75" thickTop="1" x14ac:dyDescent="0.25">
      <c r="A59" s="19" t="s">
        <v>126</v>
      </c>
      <c r="B59" s="19" t="s">
        <v>100</v>
      </c>
      <c r="C59" s="17" t="s">
        <v>86</v>
      </c>
      <c r="D59" s="18"/>
      <c r="E59" s="15">
        <v>0.93600000000000005</v>
      </c>
      <c r="G59">
        <v>51</v>
      </c>
    </row>
    <row r="60" spans="1:11" ht="30" x14ac:dyDescent="0.25">
      <c r="A60" s="19" t="s">
        <v>127</v>
      </c>
      <c r="B60" s="19" t="s">
        <v>100</v>
      </c>
      <c r="C60" s="17" t="s">
        <v>87</v>
      </c>
      <c r="D60" s="18"/>
      <c r="E60" s="15">
        <v>0.5</v>
      </c>
      <c r="G60">
        <v>52</v>
      </c>
    </row>
    <row r="61" spans="1:11" x14ac:dyDescent="0.25">
      <c r="A61" s="19" t="s">
        <v>128</v>
      </c>
      <c r="B61" s="19" t="s">
        <v>100</v>
      </c>
      <c r="C61" s="17" t="s">
        <v>130</v>
      </c>
      <c r="D61" s="18"/>
      <c r="E61" s="15">
        <f>E46/0.936</f>
        <v>1.6025641025641024</v>
      </c>
      <c r="F61" t="s">
        <v>129</v>
      </c>
      <c r="G61">
        <v>53</v>
      </c>
    </row>
    <row r="62" spans="1:11" ht="18" thickBot="1" x14ac:dyDescent="0.35">
      <c r="A62" s="5" t="s">
        <v>48</v>
      </c>
      <c r="B62" s="5"/>
      <c r="C62" s="7"/>
      <c r="D62" s="7"/>
      <c r="E62" s="6"/>
      <c r="F62" s="8"/>
      <c r="G62">
        <v>54</v>
      </c>
    </row>
    <row r="63" spans="1:11" ht="15.75" thickTop="1" x14ac:dyDescent="0.25">
      <c r="A63" s="19" t="s">
        <v>49</v>
      </c>
      <c r="B63" s="19" t="s">
        <v>95</v>
      </c>
      <c r="C63" s="17" t="s">
        <v>50</v>
      </c>
      <c r="D63" s="18"/>
      <c r="E63" s="15">
        <v>0.01</v>
      </c>
      <c r="G63">
        <v>55</v>
      </c>
    </row>
    <row r="64" spans="1:11" ht="30" x14ac:dyDescent="0.25">
      <c r="A64" s="19" t="s">
        <v>51</v>
      </c>
      <c r="B64" s="19" t="s">
        <v>95</v>
      </c>
      <c r="C64" s="17" t="s">
        <v>52</v>
      </c>
      <c r="D64" s="18"/>
      <c r="E64" s="15">
        <v>365</v>
      </c>
      <c r="G64">
        <v>56</v>
      </c>
    </row>
    <row r="65" spans="1:7" ht="18" thickBot="1" x14ac:dyDescent="0.35">
      <c r="A65" s="5" t="s">
        <v>53</v>
      </c>
      <c r="B65" s="5"/>
      <c r="C65" s="6"/>
      <c r="D65" s="7"/>
      <c r="E65" s="6"/>
      <c r="F65" s="8" t="s">
        <v>54</v>
      </c>
      <c r="G65">
        <v>57</v>
      </c>
    </row>
    <row r="66" spans="1:7" ht="15.75" thickTop="1" x14ac:dyDescent="0.25">
      <c r="A66" s="19" t="s">
        <v>55</v>
      </c>
      <c r="B66" s="19" t="s">
        <v>101</v>
      </c>
      <c r="C66" s="17" t="s">
        <v>90</v>
      </c>
      <c r="D66" s="18">
        <v>1</v>
      </c>
      <c r="E66" s="12" t="s">
        <v>56</v>
      </c>
      <c r="F66" t="s">
        <v>57</v>
      </c>
      <c r="G66">
        <v>58</v>
      </c>
    </row>
    <row r="67" spans="1:7" x14ac:dyDescent="0.25">
      <c r="A67" s="19" t="s">
        <v>58</v>
      </c>
      <c r="B67" s="19" t="s">
        <v>101</v>
      </c>
      <c r="C67" s="17" t="s">
        <v>75</v>
      </c>
      <c r="D67" s="18">
        <v>1</v>
      </c>
      <c r="E67" s="15">
        <v>207</v>
      </c>
      <c r="G67">
        <v>59</v>
      </c>
    </row>
    <row r="68" spans="1:7" x14ac:dyDescent="0.25">
      <c r="A68" s="19" t="s">
        <v>109</v>
      </c>
      <c r="B68" s="19" t="s">
        <v>101</v>
      </c>
      <c r="C68" s="17" t="s">
        <v>110</v>
      </c>
      <c r="D68" s="18">
        <v>1</v>
      </c>
      <c r="E68" s="12" t="s">
        <v>111</v>
      </c>
      <c r="F68" t="s">
        <v>114</v>
      </c>
    </row>
    <row r="69" spans="1:7" x14ac:dyDescent="0.25">
      <c r="A69" s="19" t="s">
        <v>59</v>
      </c>
      <c r="B69" s="19" t="s">
        <v>101</v>
      </c>
      <c r="C69" s="17" t="s">
        <v>88</v>
      </c>
      <c r="D69" s="18">
        <v>1</v>
      </c>
      <c r="E69" s="15">
        <v>30</v>
      </c>
      <c r="G69">
        <v>60</v>
      </c>
    </row>
    <row r="70" spans="1:7" x14ac:dyDescent="0.25">
      <c r="A70" s="19"/>
      <c r="B70" s="19" t="s">
        <v>101</v>
      </c>
      <c r="C70" s="17" t="s">
        <v>88</v>
      </c>
      <c r="D70" s="18">
        <v>1</v>
      </c>
      <c r="E70" s="15">
        <v>40</v>
      </c>
      <c r="G70">
        <v>61</v>
      </c>
    </row>
    <row r="71" spans="1:7" x14ac:dyDescent="0.25">
      <c r="A71" s="19"/>
      <c r="B71" s="19" t="s">
        <v>101</v>
      </c>
      <c r="C71" s="17" t="s">
        <v>88</v>
      </c>
      <c r="D71" s="18">
        <v>1</v>
      </c>
      <c r="E71" s="15">
        <v>50</v>
      </c>
      <c r="G71">
        <v>62</v>
      </c>
    </row>
    <row r="72" spans="1:7" x14ac:dyDescent="0.25">
      <c r="A72" s="19"/>
      <c r="B72" s="19" t="s">
        <v>101</v>
      </c>
      <c r="C72" s="17" t="s">
        <v>88</v>
      </c>
      <c r="D72" s="18">
        <v>1</v>
      </c>
      <c r="E72" s="15">
        <v>55</v>
      </c>
      <c r="G72">
        <v>63</v>
      </c>
    </row>
    <row r="73" spans="1:7" x14ac:dyDescent="0.25">
      <c r="A73" s="19"/>
      <c r="B73" s="19" t="s">
        <v>101</v>
      </c>
      <c r="C73" s="17" t="s">
        <v>88</v>
      </c>
      <c r="D73" s="18">
        <v>1</v>
      </c>
      <c r="E73" s="15"/>
      <c r="G73">
        <v>64</v>
      </c>
    </row>
    <row r="74" spans="1:7" x14ac:dyDescent="0.25">
      <c r="A74" s="19" t="s">
        <v>60</v>
      </c>
      <c r="B74" s="19" t="s">
        <v>101</v>
      </c>
      <c r="C74" s="17" t="s">
        <v>89</v>
      </c>
      <c r="D74" s="18">
        <v>1</v>
      </c>
      <c r="E74" s="15">
        <v>0.01</v>
      </c>
      <c r="G74">
        <v>65</v>
      </c>
    </row>
    <row r="75" spans="1:7" x14ac:dyDescent="0.25">
      <c r="A75" s="19"/>
      <c r="B75" s="19" t="s">
        <v>101</v>
      </c>
      <c r="C75" s="17" t="s">
        <v>89</v>
      </c>
      <c r="D75" s="18">
        <v>1</v>
      </c>
      <c r="E75" s="15">
        <v>0.25</v>
      </c>
      <c r="G75">
        <v>66</v>
      </c>
    </row>
    <row r="76" spans="1:7" x14ac:dyDescent="0.25">
      <c r="A76" s="19"/>
      <c r="B76" s="19" t="s">
        <v>101</v>
      </c>
      <c r="C76" s="17" t="s">
        <v>89</v>
      </c>
      <c r="D76" s="18">
        <v>1</v>
      </c>
      <c r="E76" s="15">
        <v>0.67</v>
      </c>
      <c r="G76">
        <v>67</v>
      </c>
    </row>
    <row r="77" spans="1:7" x14ac:dyDescent="0.25">
      <c r="A77" s="19"/>
      <c r="B77" s="19" t="s">
        <v>101</v>
      </c>
      <c r="C77" s="17" t="s">
        <v>89</v>
      </c>
      <c r="D77" s="18">
        <v>1</v>
      </c>
      <c r="E77" s="15">
        <v>0.9</v>
      </c>
      <c r="G77">
        <v>68</v>
      </c>
    </row>
    <row r="78" spans="1:7" x14ac:dyDescent="0.25">
      <c r="A78" s="19"/>
      <c r="B78" s="19" t="s">
        <v>101</v>
      </c>
      <c r="C78" s="17" t="s">
        <v>89</v>
      </c>
      <c r="D78" s="18">
        <v>1</v>
      </c>
      <c r="E78" s="15"/>
      <c r="G78">
        <v>69</v>
      </c>
    </row>
    <row r="79" spans="1:7" x14ac:dyDescent="0.25">
      <c r="A79" s="19" t="s">
        <v>61</v>
      </c>
      <c r="B79" s="19" t="s">
        <v>101</v>
      </c>
      <c r="C79" s="17" t="s">
        <v>90</v>
      </c>
      <c r="D79" s="18">
        <v>2</v>
      </c>
      <c r="E79" s="12" t="s">
        <v>62</v>
      </c>
      <c r="G79">
        <v>75</v>
      </c>
    </row>
    <row r="80" spans="1:7" x14ac:dyDescent="0.25">
      <c r="A80" s="19" t="s">
        <v>63</v>
      </c>
      <c r="B80" s="19" t="s">
        <v>101</v>
      </c>
      <c r="C80" s="17" t="s">
        <v>75</v>
      </c>
      <c r="D80" s="18">
        <v>2</v>
      </c>
      <c r="E80" s="15">
        <v>365</v>
      </c>
      <c r="G80">
        <v>76</v>
      </c>
    </row>
    <row r="81" spans="1:7" x14ac:dyDescent="0.25">
      <c r="A81" s="19" t="s">
        <v>112</v>
      </c>
      <c r="B81" s="19" t="s">
        <v>101</v>
      </c>
      <c r="C81" s="17" t="s">
        <v>110</v>
      </c>
      <c r="D81" s="18">
        <v>2</v>
      </c>
      <c r="E81" s="12" t="s">
        <v>111</v>
      </c>
      <c r="F81" t="s">
        <v>114</v>
      </c>
    </row>
    <row r="82" spans="1:7" x14ac:dyDescent="0.25">
      <c r="A82" s="19" t="s">
        <v>64</v>
      </c>
      <c r="B82" s="19" t="s">
        <v>101</v>
      </c>
      <c r="C82" s="17" t="s">
        <v>88</v>
      </c>
      <c r="D82" s="18">
        <v>2</v>
      </c>
      <c r="E82" s="15">
        <v>0</v>
      </c>
      <c r="G82">
        <v>77</v>
      </c>
    </row>
    <row r="83" spans="1:7" x14ac:dyDescent="0.25">
      <c r="A83" s="19"/>
      <c r="B83" s="19" t="s">
        <v>101</v>
      </c>
      <c r="C83" s="17" t="s">
        <v>88</v>
      </c>
      <c r="D83" s="18">
        <v>2</v>
      </c>
      <c r="E83" s="15">
        <v>0.5</v>
      </c>
      <c r="G83">
        <v>78</v>
      </c>
    </row>
    <row r="84" spans="1:7" x14ac:dyDescent="0.25">
      <c r="A84" s="19"/>
      <c r="B84" s="19" t="s">
        <v>101</v>
      </c>
      <c r="C84" s="17" t="s">
        <v>88</v>
      </c>
      <c r="D84" s="18">
        <v>2</v>
      </c>
      <c r="E84" s="15">
        <v>0.6</v>
      </c>
      <c r="G84">
        <v>79</v>
      </c>
    </row>
    <row r="85" spans="1:7" x14ac:dyDescent="0.25">
      <c r="A85" s="19"/>
      <c r="B85" s="19" t="s">
        <v>101</v>
      </c>
      <c r="C85" s="17" t="s">
        <v>88</v>
      </c>
      <c r="D85" s="18">
        <v>2</v>
      </c>
      <c r="E85" s="15">
        <v>0.68</v>
      </c>
      <c r="G85">
        <v>80</v>
      </c>
    </row>
    <row r="86" spans="1:7" x14ac:dyDescent="0.25">
      <c r="A86" s="19"/>
      <c r="B86" s="19" t="s">
        <v>101</v>
      </c>
      <c r="C86" s="17" t="s">
        <v>88</v>
      </c>
      <c r="D86" s="18">
        <v>2</v>
      </c>
      <c r="E86" s="15">
        <v>1.1200000000000001</v>
      </c>
      <c r="G86">
        <v>81</v>
      </c>
    </row>
    <row r="87" spans="1:7" x14ac:dyDescent="0.25">
      <c r="A87" s="19" t="s">
        <v>65</v>
      </c>
      <c r="B87" s="19" t="s">
        <v>101</v>
      </c>
      <c r="C87" s="17" t="s">
        <v>89</v>
      </c>
      <c r="D87" s="18">
        <v>2</v>
      </c>
      <c r="E87" s="15">
        <v>0</v>
      </c>
      <c r="G87">
        <v>82</v>
      </c>
    </row>
    <row r="88" spans="1:7" x14ac:dyDescent="0.25">
      <c r="A88" s="19"/>
      <c r="B88" s="19" t="s">
        <v>101</v>
      </c>
      <c r="C88" s="17" t="s">
        <v>89</v>
      </c>
      <c r="D88" s="18">
        <v>2</v>
      </c>
      <c r="E88" s="15">
        <v>0</v>
      </c>
      <c r="G88">
        <v>83</v>
      </c>
    </row>
    <row r="89" spans="1:7" x14ac:dyDescent="0.25">
      <c r="A89" s="19"/>
      <c r="B89" s="19" t="s">
        <v>101</v>
      </c>
      <c r="C89" s="17" t="s">
        <v>89</v>
      </c>
      <c r="D89" s="18">
        <v>2</v>
      </c>
      <c r="E89" s="15">
        <v>0.3</v>
      </c>
      <c r="G89">
        <v>84</v>
      </c>
    </row>
    <row r="90" spans="1:7" x14ac:dyDescent="0.25">
      <c r="A90" s="19"/>
      <c r="B90" s="19" t="s">
        <v>101</v>
      </c>
      <c r="C90" s="17" t="s">
        <v>89</v>
      </c>
      <c r="D90" s="18">
        <v>2</v>
      </c>
      <c r="E90" s="15">
        <v>1</v>
      </c>
      <c r="G90">
        <v>85</v>
      </c>
    </row>
    <row r="91" spans="1:7" x14ac:dyDescent="0.25">
      <c r="A91" s="19"/>
      <c r="B91" s="19" t="s">
        <v>101</v>
      </c>
      <c r="C91" s="17" t="s">
        <v>89</v>
      </c>
      <c r="D91" s="18">
        <v>2</v>
      </c>
      <c r="E91" s="15">
        <v>1</v>
      </c>
      <c r="G91">
        <v>86</v>
      </c>
    </row>
    <row r="92" spans="1:7" x14ac:dyDescent="0.25">
      <c r="A92" s="20"/>
      <c r="B92" s="20"/>
      <c r="C92" s="21"/>
      <c r="D92" s="22"/>
    </row>
    <row r="93" spans="1:7" x14ac:dyDescent="0.25">
      <c r="A93" s="20"/>
      <c r="B93" s="20"/>
      <c r="C93" s="21"/>
      <c r="D93" s="22"/>
    </row>
    <row r="94" spans="1:7" x14ac:dyDescent="0.25">
      <c r="A94" s="20"/>
      <c r="B94" s="20"/>
      <c r="C94" s="21"/>
      <c r="D94" s="22"/>
    </row>
    <row r="95" spans="1:7" x14ac:dyDescent="0.25">
      <c r="A95" s="20"/>
      <c r="B95" s="20"/>
      <c r="C95" s="21"/>
      <c r="D95" s="22"/>
    </row>
    <row r="96" spans="1:7" x14ac:dyDescent="0.25">
      <c r="A96" s="20"/>
      <c r="B96" s="20"/>
      <c r="C96" s="21"/>
      <c r="D96" s="22"/>
    </row>
    <row r="97" spans="1:4" x14ac:dyDescent="0.25">
      <c r="A97" s="20"/>
      <c r="B97" s="20"/>
      <c r="C97" s="21"/>
      <c r="D97" s="22"/>
    </row>
    <row r="98" spans="1:4" x14ac:dyDescent="0.25">
      <c r="A98" s="20"/>
      <c r="B98" s="20"/>
      <c r="C98" s="21"/>
      <c r="D98" s="22"/>
    </row>
    <row r="99" spans="1:4" x14ac:dyDescent="0.25">
      <c r="A99" s="20"/>
      <c r="B99" s="20"/>
      <c r="C99" s="21"/>
      <c r="D99" s="22"/>
    </row>
    <row r="100" spans="1:4" x14ac:dyDescent="0.25">
      <c r="A100" s="20"/>
      <c r="B100" s="20"/>
      <c r="C100" s="21"/>
      <c r="D100" s="22"/>
    </row>
    <row r="101" spans="1:4" x14ac:dyDescent="0.25">
      <c r="A101" s="20"/>
      <c r="B101" s="20"/>
      <c r="C101" s="21"/>
      <c r="D101" s="22"/>
    </row>
    <row r="102" spans="1:4" x14ac:dyDescent="0.25">
      <c r="A102" s="20"/>
      <c r="B102" s="20"/>
      <c r="C102" s="21"/>
      <c r="D102" s="22"/>
    </row>
    <row r="103" spans="1:4" x14ac:dyDescent="0.25">
      <c r="A103" s="20"/>
      <c r="B103" s="20"/>
      <c r="C103" s="21"/>
      <c r="D103" s="22"/>
    </row>
    <row r="104" spans="1:4" x14ac:dyDescent="0.25">
      <c r="A104" s="20"/>
      <c r="B104" s="20"/>
      <c r="C104" s="21"/>
      <c r="D104" s="22"/>
    </row>
    <row r="105" spans="1:4" x14ac:dyDescent="0.25">
      <c r="A105" s="20"/>
      <c r="B105" s="20"/>
      <c r="C105" s="21"/>
      <c r="D105" s="22"/>
    </row>
    <row r="106" spans="1:4" x14ac:dyDescent="0.25">
      <c r="A106" s="20"/>
      <c r="B106" s="20"/>
      <c r="C106" s="21"/>
      <c r="D106" s="22"/>
    </row>
    <row r="107" spans="1:4" x14ac:dyDescent="0.25">
      <c r="A107" s="20"/>
      <c r="B107" s="20"/>
      <c r="C107" s="21"/>
      <c r="D107" s="22"/>
    </row>
    <row r="108" spans="1:4" x14ac:dyDescent="0.25">
      <c r="A108" s="20"/>
      <c r="B108" s="20"/>
      <c r="C108" s="21"/>
      <c r="D108" s="22"/>
    </row>
    <row r="109" spans="1:4" x14ac:dyDescent="0.25">
      <c r="A109" s="20"/>
      <c r="B109" s="20"/>
      <c r="C109" s="21"/>
      <c r="D109" s="22"/>
    </row>
    <row r="110" spans="1:4" x14ac:dyDescent="0.25">
      <c r="A110" s="20"/>
      <c r="B110" s="20"/>
      <c r="C110" s="21"/>
      <c r="D110" s="22"/>
    </row>
    <row r="111" spans="1:4" x14ac:dyDescent="0.25">
      <c r="A111" s="20"/>
      <c r="B111" s="20"/>
      <c r="C111" s="21"/>
      <c r="D111" s="22"/>
    </row>
    <row r="112" spans="1:4"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sheetData>
  <mergeCells count="6">
    <mergeCell ref="F31:F36"/>
    <mergeCell ref="A31:A36"/>
    <mergeCell ref="A42:A46"/>
    <mergeCell ref="A18:A22"/>
    <mergeCell ref="A23:A27"/>
    <mergeCell ref="A37:A41"/>
  </mergeCells>
  <dataValidations count="14">
    <dataValidation type="list" allowBlank="1" showInputMessage="1" showErrorMessage="1" sqref="E7" xr:uid="{76366DFC-F994-4B24-8F58-3C475A37D29A}">
      <formula1>"annual, perennial"</formula1>
    </dataValidation>
    <dataValidation type="list" allowBlank="1" showInputMessage="1" showErrorMessage="1" sqref="E12 E17" xr:uid="{FEC1871F-0B63-45CE-84E2-697ABFCCA571}">
      <formula1>"Annual, Herbaceous perennial, Woody perennial"</formula1>
    </dataValidation>
    <dataValidation type="list" allowBlank="1" showInputMessage="1" showErrorMessage="1" sqref="E11" xr:uid="{BF09F0A8-DEDC-4564-B7AE-B6347D314DF5}">
      <formula1>"C3, C4, CAM"</formula1>
    </dataValidation>
    <dataValidation type="whole" allowBlank="1" showInputMessage="1" showErrorMessage="1" sqref="E13:E16" xr:uid="{2135F1C0-D38D-4F5D-8EF7-81232862BF29}">
      <formula1>1</formula1>
      <formula2>366</formula2>
    </dataValidation>
    <dataValidation type="decimal" allowBlank="1" showInputMessage="1" showErrorMessage="1" sqref="E28 E65 E60 E62:E63" xr:uid="{99673017-9BA7-4007-B122-EE6B62E8329F}">
      <formula1>0</formula1>
      <formula2>1</formula2>
    </dataValidation>
    <dataValidation type="whole" operator="greaterThan" allowBlank="1" showInputMessage="1" showErrorMessage="1" sqref="E64"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1" xr:uid="{0112A41A-9292-4030-8737-C126C38A2DAA}">
      <formula1>"C3, C4"</formula1>
    </dataValidation>
    <dataValidation type="list" allowBlank="1" showInputMessage="1" showErrorMessage="1" sqref="E8" xr:uid="{91D25E75-68D5-4C64-BABF-5FDC6B6EC5E0}">
      <formula1>"evergreen, deciduous"</formula1>
    </dataValidation>
    <dataValidation type="list" allowBlank="1" showInputMessage="1" showErrorMessage="1" sqref="E9" xr:uid="{49CF716A-5412-4AD4-9944-2EC89E33B7C3}">
      <formula1>"bunch, colonizing, multiple_stems, rhizomatous,single_crown,single_stem,stoloniferous,thicket_forming"</formula1>
    </dataValidation>
    <dataValidation type="list" allowBlank="1" showInputMessage="1" showErrorMessage="1" sqref="E10" xr:uid="{82D88EBD-3D9A-4158-A9B3-F883994282C6}">
      <formula1>"climbing,columnar,conical,decumbent,erect,irregular,oval,prostrate,rounded,semi_erect,vase"</formula1>
    </dataValidation>
    <dataValidation type="list" allowBlank="1" showInputMessage="1" showErrorMessage="1" sqref="E68 E81"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ERDC-RDE-EL-MS CIV</cp:lastModifiedBy>
  <dcterms:created xsi:type="dcterms:W3CDTF">2022-08-02T12:45:09Z</dcterms:created>
  <dcterms:modified xsi:type="dcterms:W3CDTF">2023-04-26T15:17:25Z</dcterms:modified>
</cp:coreProperties>
</file>